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9B0D2994-6447-41E1-A353-1D03497CC837}" xr6:coauthVersionLast="47" xr6:coauthVersionMax="47" xr10:uidLastSave="{00000000-0000-0000-0000-000000000000}"/>
  <bookViews>
    <workbookView xWindow="-108" yWindow="-108" windowWidth="23256" windowHeight="12576" firstSheet="5" activeTab="8" xr2:uid="{00000000-000D-0000-FFFF-FFFF00000000}"/>
  </bookViews>
  <sheets>
    <sheet name="成卓 (2)ZY" sheetId="5" state="hidden" r:id="rId1"/>
    <sheet name="成卓 (3)ZY" sheetId="6" state="hidden" r:id="rId2"/>
    <sheet name="成卓 (4)ZY" sheetId="7" state="hidden" r:id="rId3"/>
    <sheet name="成卓ZY (自行核对1)" sheetId="8" state="hidden" r:id="rId4"/>
    <sheet name="成卓ZY (自行核对)" sheetId="9" state="hidden" r:id="rId5"/>
    <sheet name="成卓ZY (临时协议) (1)" sheetId="13" r:id="rId6"/>
    <sheet name="成卓ZY (临时协议) (2)" sheetId="10" r:id="rId7"/>
    <sheet name="成卓ZY（3）" sheetId="4" r:id="rId8"/>
    <sheet name="成卓ZY (4）（新产品未定) " sheetId="11" r:id="rId9"/>
    <sheet name="Sheet1" sheetId="1" r:id="rId10"/>
    <sheet name="Sheet2" sheetId="2" r:id="rId11"/>
    <sheet name="Sheet3" sheetId="3" r:id="rId12"/>
  </sheets>
  <externalReferences>
    <externalReference r:id="rId13"/>
    <externalReference r:id="rId14"/>
  </externalReferences>
  <definedNames>
    <definedName name="_xlnm._FilterDatabase" localSheetId="7" hidden="1">'成卓ZY（3）'!$A$8:$JA$152</definedName>
    <definedName name="_xlnm.Print_Area" localSheetId="0">'成卓 (2)ZY'!$A$1:$H$41</definedName>
    <definedName name="_xlnm.Print_Area" localSheetId="1">'成卓 (3)ZY'!$A$1:$H$41</definedName>
    <definedName name="_xlnm.Print_Area" localSheetId="2">'成卓 (4)ZY'!$A$1:$H$41</definedName>
    <definedName name="_xlnm.Print_Area" localSheetId="8">'成卓ZY (4）（新产品未定) '!$A$1:$L$45</definedName>
    <definedName name="_xlnm.Print_Area" localSheetId="5">'成卓ZY (临时协议) (1)'!$A$1:$H$28</definedName>
    <definedName name="_xlnm.Print_Area" localSheetId="6">'成卓ZY (临时协议) (2)'!$A$1:$H$33</definedName>
    <definedName name="_xlnm.Print_Area" localSheetId="4">'成卓ZY (自行核对)'!$A$1:$H$84</definedName>
    <definedName name="_xlnm.Print_Area" localSheetId="3">'成卓ZY (自行核对1)'!$A$1:$H$156</definedName>
    <definedName name="_xlnm.Print_Area" localSheetId="7">'成卓ZY（3）'!$A$1:$H$156</definedName>
    <definedName name="_xlnm.Print_Titles" localSheetId="0">'成卓 (2)ZY'!$A$7:$IV$8</definedName>
    <definedName name="_xlnm.Print_Titles" localSheetId="1">'成卓 (3)ZY'!$A$7:$IV$8</definedName>
    <definedName name="_xlnm.Print_Titles" localSheetId="2">'成卓 (4)ZY'!$A$7:$IV$8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1" l="1"/>
  <c r="K37" i="11"/>
  <c r="K18" i="11"/>
  <c r="G10" i="11"/>
  <c r="K10" i="11" s="1"/>
  <c r="G11" i="11"/>
  <c r="K11" i="11" s="1"/>
  <c r="G12" i="11"/>
  <c r="K12" i="11" s="1"/>
  <c r="G13" i="11"/>
  <c r="K13" i="11" s="1"/>
  <c r="G14" i="11"/>
  <c r="K14" i="11" s="1"/>
  <c r="G15" i="11"/>
  <c r="K15" i="11" s="1"/>
  <c r="G16" i="11"/>
  <c r="K16" i="11" s="1"/>
  <c r="G17" i="11"/>
  <c r="K17" i="11" s="1"/>
  <c r="G19" i="11"/>
  <c r="K19" i="11" s="1"/>
  <c r="G20" i="11"/>
  <c r="K20" i="11" s="1"/>
  <c r="G21" i="11"/>
  <c r="K21" i="11" s="1"/>
  <c r="G22" i="11"/>
  <c r="K22" i="11" s="1"/>
  <c r="G23" i="11"/>
  <c r="K23" i="11" s="1"/>
  <c r="G24" i="11"/>
  <c r="K24" i="11" s="1"/>
  <c r="G25" i="11"/>
  <c r="K25" i="11" s="1"/>
  <c r="G26" i="11"/>
  <c r="K26" i="11" s="1"/>
  <c r="G27" i="11"/>
  <c r="K27" i="11" s="1"/>
  <c r="G28" i="11"/>
  <c r="K28" i="11" s="1"/>
  <c r="G29" i="11"/>
  <c r="K29" i="11" s="1"/>
  <c r="G30" i="11"/>
  <c r="K30" i="11" s="1"/>
  <c r="G31" i="11"/>
  <c r="K31" i="11" s="1"/>
  <c r="G32" i="11"/>
  <c r="K32" i="11" s="1"/>
  <c r="G34" i="11"/>
  <c r="K34" i="11" s="1"/>
  <c r="G35" i="11"/>
  <c r="K35" i="11" s="1"/>
  <c r="G36" i="11"/>
  <c r="K36" i="11" s="1"/>
  <c r="G9" i="11"/>
  <c r="K9" i="11" s="1"/>
  <c r="I17" i="11"/>
  <c r="I16" i="11"/>
  <c r="I14" i="11"/>
  <c r="I13" i="11"/>
  <c r="I12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5" i="11"/>
  <c r="I11" i="11"/>
  <c r="I10" i="11"/>
  <c r="I9" i="11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29" i="4"/>
  <c r="J127" i="4"/>
  <c r="J126" i="4"/>
  <c r="J125" i="4"/>
  <c r="J123" i="4"/>
  <c r="J122" i="4"/>
  <c r="J121" i="4"/>
  <c r="J120" i="4"/>
  <c r="J119" i="4"/>
  <c r="J118" i="4"/>
  <c r="J117" i="4"/>
  <c r="J116" i="4"/>
  <c r="J113" i="4"/>
  <c r="J112" i="4"/>
  <c r="J111" i="4"/>
  <c r="J110" i="4"/>
  <c r="J108" i="4"/>
  <c r="J107" i="4"/>
  <c r="J106" i="4"/>
  <c r="J105" i="4"/>
  <c r="J104" i="4"/>
  <c r="J103" i="4"/>
  <c r="J101" i="4"/>
  <c r="J100" i="4"/>
  <c r="J99" i="4"/>
  <c r="J94" i="4"/>
  <c r="J89" i="4"/>
  <c r="J88" i="4"/>
  <c r="J87" i="4"/>
  <c r="J86" i="4"/>
  <c r="J85" i="4"/>
  <c r="J74" i="4"/>
  <c r="J66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8" i="4"/>
  <c r="J37" i="4"/>
  <c r="J36" i="4"/>
  <c r="J35" i="4"/>
  <c r="J34" i="4"/>
  <c r="J33" i="4"/>
  <c r="J24" i="4"/>
  <c r="J23" i="4"/>
  <c r="J22" i="4"/>
  <c r="J20" i="4"/>
  <c r="J19" i="4"/>
  <c r="J18" i="4"/>
  <c r="J17" i="4"/>
  <c r="AJ22" i="11"/>
  <c r="AL22" i="11" s="1"/>
  <c r="AR22" i="11" s="1"/>
  <c r="BS22" i="11" s="1"/>
  <c r="BU22" i="11" s="1"/>
  <c r="BV22" i="11" s="1"/>
  <c r="BR22" i="11"/>
  <c r="AJ23" i="11"/>
  <c r="AL23" i="11" s="1"/>
  <c r="AR23" i="11" s="1"/>
  <c r="BS23" i="11" s="1"/>
  <c r="BU23" i="11" s="1"/>
  <c r="BV23" i="11" s="1"/>
  <c r="BR23" i="11"/>
  <c r="J4" i="3"/>
  <c r="J5" i="3"/>
  <c r="J6" i="3"/>
  <c r="J3" i="3"/>
  <c r="G4" i="3"/>
  <c r="G5" i="3"/>
  <c r="G6" i="3"/>
  <c r="G3" i="3"/>
  <c r="AJ9" i="11"/>
  <c r="AL9" i="11" s="1"/>
  <c r="AR9" i="11" s="1"/>
  <c r="BR24" i="11"/>
  <c r="AJ24" i="11"/>
  <c r="AL24" i="11"/>
  <c r="AR24" i="11" s="1"/>
  <c r="BS24" i="11" s="1"/>
  <c r="BU24" i="11" s="1"/>
  <c r="BV24" i="11" s="1"/>
  <c r="BR21" i="11"/>
  <c r="AJ21" i="11"/>
  <c r="AL21" i="11" s="1"/>
  <c r="AR21" i="11" s="1"/>
  <c r="BS21" i="11" s="1"/>
  <c r="BU21" i="11" s="1"/>
  <c r="BV21" i="11" s="1"/>
  <c r="BR20" i="11"/>
  <c r="AJ20" i="11"/>
  <c r="AL20" i="11" s="1"/>
  <c r="AR20" i="11" s="1"/>
  <c r="BS20" i="11" s="1"/>
  <c r="BU20" i="11" s="1"/>
  <c r="BV20" i="11" s="1"/>
  <c r="BR19" i="11"/>
  <c r="BM19" i="11"/>
  <c r="AQ19" i="11"/>
  <c r="AJ19" i="11"/>
  <c r="AL19" i="11"/>
  <c r="AR19" i="11" s="1"/>
  <c r="BS19" i="11" s="1"/>
  <c r="BU19" i="11" s="1"/>
  <c r="BV19" i="11" s="1"/>
  <c r="BR14" i="11"/>
  <c r="BM14" i="11"/>
  <c r="AQ14" i="11"/>
  <c r="AJ14" i="11"/>
  <c r="AL14" i="11" s="1"/>
  <c r="AR14" i="11" s="1"/>
  <c r="BR12" i="11"/>
  <c r="BM12" i="11"/>
  <c r="AQ12" i="11"/>
  <c r="AJ12" i="11"/>
  <c r="AL12" i="11" s="1"/>
  <c r="AR12" i="11" s="1"/>
  <c r="BS12" i="11" s="1"/>
  <c r="BU12" i="11" s="1"/>
  <c r="BV12" i="11" s="1"/>
  <c r="BR11" i="11"/>
  <c r="BM11" i="11"/>
  <c r="AQ11" i="11"/>
  <c r="AJ11" i="11"/>
  <c r="AL11" i="11" s="1"/>
  <c r="AR11" i="11" s="1"/>
  <c r="BS11" i="11" s="1"/>
  <c r="BU11" i="11" s="1"/>
  <c r="BV11" i="11" s="1"/>
  <c r="BR10" i="11"/>
  <c r="BM10" i="11"/>
  <c r="AQ10" i="11"/>
  <c r="AJ10" i="11"/>
  <c r="AL10" i="11" s="1"/>
  <c r="BR9" i="11"/>
  <c r="BM9" i="11"/>
  <c r="AQ9" i="11"/>
  <c r="N16" i="10"/>
  <c r="N15" i="10"/>
  <c r="N14" i="10"/>
  <c r="N13" i="10"/>
  <c r="BE16" i="10"/>
  <c r="W16" i="10"/>
  <c r="Y16" i="10"/>
  <c r="AE16" i="10"/>
  <c r="BF16" i="10"/>
  <c r="BH16" i="10"/>
  <c r="BE15" i="10"/>
  <c r="W15" i="10"/>
  <c r="Y15" i="10"/>
  <c r="AE15" i="10"/>
  <c r="BF15" i="10"/>
  <c r="BH15" i="10"/>
  <c r="BE14" i="10"/>
  <c r="AZ14" i="10"/>
  <c r="AD14" i="10"/>
  <c r="AE14" i="10"/>
  <c r="BF14" i="10"/>
  <c r="BH14" i="10"/>
  <c r="W14" i="10"/>
  <c r="Y14" i="10"/>
  <c r="BE13" i="10"/>
  <c r="AZ13" i="10"/>
  <c r="AD13" i="10"/>
  <c r="W13" i="10"/>
  <c r="Y13" i="10"/>
  <c r="AE13" i="10"/>
  <c r="BF13" i="10"/>
  <c r="BH13" i="10"/>
  <c r="BE12" i="10"/>
  <c r="AZ12" i="10"/>
  <c r="AD12" i="10"/>
  <c r="W12" i="10"/>
  <c r="Y12" i="10"/>
  <c r="AE12" i="10"/>
  <c r="BF12" i="10"/>
  <c r="BH12" i="10"/>
  <c r="BE11" i="10"/>
  <c r="AZ11" i="10"/>
  <c r="AD11" i="10"/>
  <c r="W11" i="10"/>
  <c r="Y11" i="10"/>
  <c r="AE11" i="10"/>
  <c r="BF11" i="10"/>
  <c r="BH11" i="10"/>
  <c r="BE10" i="10"/>
  <c r="AZ10" i="10"/>
  <c r="AD10" i="10"/>
  <c r="W10" i="10"/>
  <c r="Y10" i="10"/>
  <c r="AE10" i="10"/>
  <c r="BF10" i="10"/>
  <c r="BH10" i="10"/>
  <c r="BE9" i="10"/>
  <c r="AZ9" i="10"/>
  <c r="AD9" i="10"/>
  <c r="W9" i="10"/>
  <c r="Y9" i="10"/>
  <c r="AE9" i="10"/>
  <c r="BF9" i="10"/>
  <c r="BH9" i="10"/>
  <c r="AZ37" i="9"/>
  <c r="AZ36" i="9"/>
  <c r="BE15" i="9"/>
  <c r="BE16" i="9"/>
  <c r="BE17" i="9"/>
  <c r="BE18" i="9"/>
  <c r="BE19" i="9"/>
  <c r="BE20" i="9"/>
  <c r="BE21" i="9"/>
  <c r="BE22" i="9"/>
  <c r="BE23" i="9"/>
  <c r="BE24" i="9"/>
  <c r="BE25" i="9"/>
  <c r="BE26" i="9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43" i="9"/>
  <c r="BE44" i="9"/>
  <c r="BE45" i="9"/>
  <c r="BE46" i="9"/>
  <c r="BE47" i="9"/>
  <c r="BE48" i="9"/>
  <c r="BE49" i="9"/>
  <c r="BE50" i="9"/>
  <c r="BE51" i="9"/>
  <c r="BE52" i="9"/>
  <c r="BE53" i="9"/>
  <c r="BE54" i="9"/>
  <c r="BE55" i="9"/>
  <c r="BE56" i="9"/>
  <c r="Y15" i="9"/>
  <c r="AE15" i="9"/>
  <c r="BF15" i="9"/>
  <c r="BH15" i="9"/>
  <c r="Y19" i="9"/>
  <c r="AE19" i="9"/>
  <c r="BF19" i="9"/>
  <c r="BH19" i="9"/>
  <c r="Y24" i="9"/>
  <c r="AE24" i="9"/>
  <c r="BF24" i="9"/>
  <c r="BH24" i="9"/>
  <c r="Y35" i="9"/>
  <c r="AE35" i="9"/>
  <c r="BF35" i="9"/>
  <c r="BH35" i="9"/>
  <c r="Y47" i="9"/>
  <c r="AE47" i="9"/>
  <c r="BF47" i="9"/>
  <c r="BH47" i="9"/>
  <c r="Y51" i="9"/>
  <c r="AE51" i="9"/>
  <c r="BF51" i="9"/>
  <c r="BH51" i="9"/>
  <c r="Y52" i="9"/>
  <c r="AE52" i="9"/>
  <c r="BF52" i="9"/>
  <c r="BH52" i="9"/>
  <c r="W15" i="9"/>
  <c r="W16" i="9"/>
  <c r="Y16" i="9"/>
  <c r="AE16" i="9"/>
  <c r="BF16" i="9"/>
  <c r="BH16" i="9"/>
  <c r="W17" i="9"/>
  <c r="Y17" i="9"/>
  <c r="AE17" i="9"/>
  <c r="BF17" i="9"/>
  <c r="BH17" i="9"/>
  <c r="W18" i="9"/>
  <c r="Y18" i="9"/>
  <c r="AE18" i="9"/>
  <c r="BF18" i="9"/>
  <c r="BH18" i="9"/>
  <c r="W19" i="9"/>
  <c r="W20" i="9"/>
  <c r="Y20" i="9"/>
  <c r="AE20" i="9"/>
  <c r="BF20" i="9"/>
  <c r="BH20" i="9"/>
  <c r="W21" i="9"/>
  <c r="Y21" i="9"/>
  <c r="AE21" i="9"/>
  <c r="BF21" i="9"/>
  <c r="BH21" i="9"/>
  <c r="W22" i="9"/>
  <c r="Y22" i="9"/>
  <c r="AE22" i="9"/>
  <c r="BF22" i="9"/>
  <c r="BH22" i="9"/>
  <c r="W23" i="9"/>
  <c r="Y23" i="9"/>
  <c r="AE23" i="9"/>
  <c r="BF23" i="9"/>
  <c r="BH23" i="9"/>
  <c r="W24" i="9"/>
  <c r="W25" i="9"/>
  <c r="Y25" i="9"/>
  <c r="AE25" i="9"/>
  <c r="BF25" i="9"/>
  <c r="BH25" i="9"/>
  <c r="W26" i="9"/>
  <c r="Y26" i="9"/>
  <c r="AE26" i="9"/>
  <c r="BF26" i="9"/>
  <c r="BH26" i="9"/>
  <c r="W27" i="9"/>
  <c r="Y27" i="9"/>
  <c r="AE27" i="9"/>
  <c r="BF27" i="9"/>
  <c r="BH27" i="9"/>
  <c r="W28" i="9"/>
  <c r="Y28" i="9"/>
  <c r="AE28" i="9"/>
  <c r="BF28" i="9"/>
  <c r="BH28" i="9"/>
  <c r="W29" i="9"/>
  <c r="Y29" i="9"/>
  <c r="AE29" i="9"/>
  <c r="BF29" i="9"/>
  <c r="BH29" i="9"/>
  <c r="W30" i="9"/>
  <c r="Y30" i="9"/>
  <c r="AE30" i="9"/>
  <c r="BF30" i="9"/>
  <c r="BH30" i="9"/>
  <c r="W31" i="9"/>
  <c r="Y31" i="9"/>
  <c r="AE31" i="9"/>
  <c r="BF31" i="9"/>
  <c r="BH31" i="9"/>
  <c r="W32" i="9"/>
  <c r="Y32" i="9"/>
  <c r="AE32" i="9"/>
  <c r="BF32" i="9"/>
  <c r="BH32" i="9"/>
  <c r="W33" i="9"/>
  <c r="Y33" i="9"/>
  <c r="AE33" i="9"/>
  <c r="BF33" i="9"/>
  <c r="BH33" i="9"/>
  <c r="W34" i="9"/>
  <c r="Y34" i="9"/>
  <c r="AE34" i="9"/>
  <c r="BF34" i="9"/>
  <c r="BH34" i="9"/>
  <c r="W35" i="9"/>
  <c r="W36" i="9"/>
  <c r="Y36" i="9"/>
  <c r="AE36" i="9"/>
  <c r="BF36" i="9"/>
  <c r="BH36" i="9"/>
  <c r="W37" i="9"/>
  <c r="Y37" i="9"/>
  <c r="AE37" i="9"/>
  <c r="BF37" i="9"/>
  <c r="BH37" i="9"/>
  <c r="W38" i="9"/>
  <c r="Y38" i="9"/>
  <c r="AE38" i="9"/>
  <c r="BF38" i="9"/>
  <c r="BH38" i="9"/>
  <c r="W39" i="9"/>
  <c r="Y39" i="9"/>
  <c r="AE39" i="9"/>
  <c r="BF39" i="9"/>
  <c r="BH39" i="9"/>
  <c r="W40" i="9"/>
  <c r="Y40" i="9"/>
  <c r="AE40" i="9"/>
  <c r="BF40" i="9"/>
  <c r="BH40" i="9"/>
  <c r="W41" i="9"/>
  <c r="Y41" i="9"/>
  <c r="AE41" i="9"/>
  <c r="BF41" i="9"/>
  <c r="BH41" i="9"/>
  <c r="W42" i="9"/>
  <c r="Y42" i="9"/>
  <c r="AE42" i="9"/>
  <c r="BF42" i="9"/>
  <c r="BH42" i="9"/>
  <c r="W43" i="9"/>
  <c r="Y43" i="9"/>
  <c r="AE43" i="9"/>
  <c r="BF43" i="9"/>
  <c r="BH43" i="9"/>
  <c r="W44" i="9"/>
  <c r="Y44" i="9"/>
  <c r="AE44" i="9"/>
  <c r="BF44" i="9"/>
  <c r="BH44" i="9"/>
  <c r="W45" i="9"/>
  <c r="Y45" i="9"/>
  <c r="AE45" i="9"/>
  <c r="BF45" i="9"/>
  <c r="BH45" i="9"/>
  <c r="W46" i="9"/>
  <c r="Y46" i="9"/>
  <c r="AE46" i="9"/>
  <c r="BF46" i="9"/>
  <c r="BH46" i="9"/>
  <c r="W47" i="9"/>
  <c r="W48" i="9"/>
  <c r="Y48" i="9"/>
  <c r="AE48" i="9"/>
  <c r="BF48" i="9"/>
  <c r="BH48" i="9"/>
  <c r="W49" i="9"/>
  <c r="Y49" i="9"/>
  <c r="AE49" i="9"/>
  <c r="BF49" i="9"/>
  <c r="BH49" i="9"/>
  <c r="W50" i="9"/>
  <c r="Y50" i="9"/>
  <c r="AE50" i="9"/>
  <c r="BF50" i="9"/>
  <c r="BH50" i="9"/>
  <c r="W51" i="9"/>
  <c r="W52" i="9"/>
  <c r="W53" i="9"/>
  <c r="Y53" i="9"/>
  <c r="AE53" i="9"/>
  <c r="BF53" i="9"/>
  <c r="BH53" i="9"/>
  <c r="W54" i="9"/>
  <c r="Y54" i="9"/>
  <c r="AE54" i="9"/>
  <c r="BF54" i="9"/>
  <c r="BH54" i="9"/>
  <c r="W55" i="9"/>
  <c r="Y55" i="9"/>
  <c r="AE55" i="9"/>
  <c r="BF55" i="9"/>
  <c r="BH55" i="9"/>
  <c r="W56" i="9"/>
  <c r="Y56" i="9"/>
  <c r="AE56" i="9"/>
  <c r="BF56" i="9"/>
  <c r="BH56" i="9"/>
  <c r="AZ14" i="9"/>
  <c r="AZ13" i="9"/>
  <c r="BE13" i="9"/>
  <c r="AD13" i="9"/>
  <c r="W13" i="9"/>
  <c r="Y13" i="9"/>
  <c r="AE13" i="9"/>
  <c r="BF13" i="9"/>
  <c r="BH13" i="9"/>
  <c r="BE14" i="9"/>
  <c r="AD14" i="9"/>
  <c r="W14" i="9"/>
  <c r="Y14" i="9"/>
  <c r="AZ10" i="9"/>
  <c r="AZ12" i="9"/>
  <c r="AZ11" i="9"/>
  <c r="BE12" i="9"/>
  <c r="AD12" i="9"/>
  <c r="W12" i="9"/>
  <c r="Y12" i="9"/>
  <c r="AE12" i="9"/>
  <c r="BF12" i="9"/>
  <c r="BH12" i="9"/>
  <c r="BE11" i="9"/>
  <c r="AD11" i="9"/>
  <c r="Y11" i="9"/>
  <c r="AE11" i="9"/>
  <c r="BF11" i="9"/>
  <c r="BH11" i="9"/>
  <c r="W11" i="9"/>
  <c r="BE10" i="9"/>
  <c r="AD10" i="9"/>
  <c r="W10" i="9"/>
  <c r="Y10" i="9"/>
  <c r="AE10" i="9"/>
  <c r="BF10" i="9"/>
  <c r="BH10" i="9"/>
  <c r="W9" i="9"/>
  <c r="Y9" i="9"/>
  <c r="BE9" i="9"/>
  <c r="AZ9" i="9"/>
  <c r="AD9" i="9"/>
  <c r="AE14" i="9"/>
  <c r="BF14" i="9"/>
  <c r="BH14" i="9"/>
  <c r="AE9" i="9"/>
  <c r="BF9" i="9"/>
  <c r="BH9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G22" i="9"/>
  <c r="F21" i="9"/>
  <c r="F20" i="9"/>
  <c r="F19" i="9"/>
  <c r="G19" i="9"/>
  <c r="F18" i="9"/>
  <c r="G18" i="9"/>
  <c r="F17" i="9"/>
  <c r="F16" i="9"/>
  <c r="F15" i="9"/>
  <c r="F14" i="9"/>
  <c r="G14" i="9"/>
  <c r="F13" i="9"/>
  <c r="G13" i="9"/>
  <c r="F12" i="9"/>
  <c r="G12" i="9"/>
  <c r="F11" i="9"/>
  <c r="G11" i="9"/>
  <c r="F10" i="9"/>
  <c r="F9" i="9"/>
  <c r="J56" i="8"/>
  <c r="F9" i="8"/>
  <c r="F10" i="8"/>
  <c r="F11" i="8"/>
  <c r="F12" i="8"/>
  <c r="F13" i="8"/>
  <c r="F14" i="8"/>
  <c r="G14" i="8"/>
  <c r="J14" i="8"/>
  <c r="F15" i="8"/>
  <c r="J15" i="8"/>
  <c r="F16" i="8"/>
  <c r="J16" i="8"/>
  <c r="F17" i="8"/>
  <c r="J17" i="8"/>
  <c r="F18" i="8"/>
  <c r="G18" i="8"/>
  <c r="J18" i="8"/>
  <c r="F19" i="8"/>
  <c r="G19" i="8"/>
  <c r="J19" i="8"/>
  <c r="F20" i="8"/>
  <c r="J20" i="8"/>
  <c r="F21" i="8"/>
  <c r="J21" i="8"/>
  <c r="F22" i="8"/>
  <c r="G22" i="8"/>
  <c r="J22" i="8"/>
  <c r="F24" i="8"/>
  <c r="J24" i="8"/>
  <c r="F25" i="8"/>
  <c r="J25" i="8"/>
  <c r="F26" i="8"/>
  <c r="J26" i="8"/>
  <c r="F27" i="8"/>
  <c r="J27" i="8"/>
  <c r="F28" i="8"/>
  <c r="J28" i="8"/>
  <c r="F29" i="8"/>
  <c r="J29" i="8"/>
  <c r="F30" i="8"/>
  <c r="J30" i="8"/>
  <c r="F31" i="8"/>
  <c r="J31" i="8"/>
  <c r="F32" i="8"/>
  <c r="J32" i="8"/>
  <c r="F33" i="8"/>
  <c r="J33" i="8"/>
  <c r="F34" i="8"/>
  <c r="J34" i="8"/>
  <c r="F35" i="8"/>
  <c r="J35" i="8"/>
  <c r="F36" i="8"/>
  <c r="J36" i="8"/>
  <c r="F37" i="8"/>
  <c r="J37" i="8"/>
  <c r="F38" i="8"/>
  <c r="J38" i="8"/>
  <c r="F39" i="8"/>
  <c r="J39" i="8"/>
  <c r="F40" i="8"/>
  <c r="J40" i="8"/>
  <c r="F41" i="8"/>
  <c r="J41" i="8"/>
  <c r="F42" i="8"/>
  <c r="J42" i="8"/>
  <c r="F43" i="8"/>
  <c r="J43" i="8"/>
  <c r="F44" i="8"/>
  <c r="J44" i="8"/>
  <c r="F45" i="8"/>
  <c r="J45" i="8"/>
  <c r="F46" i="8"/>
  <c r="J46" i="8"/>
  <c r="F47" i="8"/>
  <c r="J47" i="8"/>
  <c r="F48" i="8"/>
  <c r="J48" i="8"/>
  <c r="F49" i="8"/>
  <c r="J49" i="8"/>
  <c r="F50" i="8"/>
  <c r="J50" i="8"/>
  <c r="F51" i="8"/>
  <c r="J51" i="8"/>
  <c r="F52" i="8"/>
  <c r="J52" i="8"/>
  <c r="F53" i="8"/>
  <c r="J53" i="8"/>
  <c r="F54" i="8"/>
  <c r="J54" i="8"/>
  <c r="F55" i="8"/>
  <c r="J55" i="8"/>
  <c r="F57" i="8"/>
  <c r="J57" i="8"/>
  <c r="F58" i="8"/>
  <c r="J58" i="8"/>
  <c r="F59" i="8"/>
  <c r="J59" i="8"/>
  <c r="F60" i="8"/>
  <c r="J60" i="8"/>
  <c r="F61" i="8"/>
  <c r="J61" i="8"/>
  <c r="F62" i="8"/>
  <c r="J62" i="8"/>
  <c r="F63" i="8"/>
  <c r="J63" i="8"/>
  <c r="F64" i="8"/>
  <c r="J64" i="8"/>
  <c r="F65" i="8"/>
  <c r="J65" i="8"/>
  <c r="F66" i="8"/>
  <c r="J66" i="8"/>
  <c r="F67" i="8"/>
  <c r="J67" i="8"/>
  <c r="F68" i="8"/>
  <c r="J68" i="8"/>
  <c r="F69" i="8"/>
  <c r="J69" i="8"/>
  <c r="F70" i="8"/>
  <c r="J70" i="8"/>
  <c r="F71" i="8"/>
  <c r="J71" i="8"/>
  <c r="F72" i="8"/>
  <c r="J72" i="8"/>
  <c r="F73" i="8"/>
  <c r="J73" i="8"/>
  <c r="F74" i="8"/>
  <c r="J74" i="8"/>
  <c r="F75" i="8"/>
  <c r="J75" i="8"/>
  <c r="F76" i="8"/>
  <c r="J76" i="8"/>
  <c r="F77" i="8"/>
  <c r="J77" i="8"/>
  <c r="F78" i="8"/>
  <c r="J78" i="8"/>
  <c r="F79" i="8"/>
  <c r="J79" i="8"/>
  <c r="F80" i="8"/>
  <c r="J80" i="8"/>
  <c r="F81" i="8"/>
  <c r="J81" i="8"/>
  <c r="F82" i="8"/>
  <c r="J82" i="8"/>
  <c r="F83" i="8"/>
  <c r="J83" i="8"/>
  <c r="F84" i="8"/>
  <c r="J84" i="8"/>
  <c r="F85" i="8"/>
  <c r="J85" i="8"/>
  <c r="F86" i="8"/>
  <c r="J86" i="8"/>
  <c r="F87" i="8"/>
  <c r="J87" i="8"/>
  <c r="F88" i="8"/>
  <c r="J88" i="8"/>
  <c r="F89" i="8"/>
  <c r="J89" i="8"/>
  <c r="F90" i="8"/>
  <c r="J90" i="8"/>
  <c r="F91" i="8"/>
  <c r="J91" i="8"/>
  <c r="F92" i="8"/>
  <c r="J92" i="8"/>
  <c r="F93" i="8"/>
  <c r="J93" i="8"/>
  <c r="F94" i="8"/>
  <c r="J94" i="8"/>
  <c r="F95" i="8"/>
  <c r="J95" i="8"/>
  <c r="F96" i="8"/>
  <c r="J96" i="8"/>
  <c r="F97" i="8"/>
  <c r="J97" i="8"/>
  <c r="F98" i="8"/>
  <c r="J98" i="8"/>
  <c r="F99" i="8"/>
  <c r="J99" i="8"/>
  <c r="F100" i="8"/>
  <c r="J100" i="8"/>
  <c r="F101" i="8"/>
  <c r="J101" i="8"/>
  <c r="F102" i="8"/>
  <c r="J102" i="8"/>
  <c r="F103" i="8"/>
  <c r="J103" i="8"/>
  <c r="F104" i="8"/>
  <c r="J104" i="8"/>
  <c r="F105" i="8"/>
  <c r="J105" i="8"/>
  <c r="F106" i="8"/>
  <c r="J106" i="8"/>
  <c r="F107" i="8"/>
  <c r="J107" i="8"/>
  <c r="F108" i="8"/>
  <c r="J108" i="8"/>
  <c r="F109" i="8"/>
  <c r="J109" i="8"/>
  <c r="F110" i="8"/>
  <c r="J110" i="8"/>
  <c r="F111" i="8"/>
  <c r="J111" i="8"/>
  <c r="F112" i="8"/>
  <c r="J112" i="8"/>
  <c r="F113" i="8"/>
  <c r="J113" i="8"/>
  <c r="F114" i="8"/>
  <c r="J114" i="8"/>
  <c r="F115" i="8"/>
  <c r="J115" i="8"/>
  <c r="F116" i="8"/>
  <c r="J116" i="8"/>
  <c r="F117" i="8"/>
  <c r="J117" i="8"/>
  <c r="F118" i="8"/>
  <c r="J118" i="8"/>
  <c r="F119" i="8"/>
  <c r="J119" i="8"/>
  <c r="F120" i="8"/>
  <c r="J120" i="8"/>
  <c r="F121" i="8"/>
  <c r="J121" i="8"/>
  <c r="F122" i="8"/>
  <c r="J122" i="8"/>
  <c r="F123" i="8"/>
  <c r="J123" i="8"/>
  <c r="F124" i="8"/>
  <c r="J124" i="8"/>
  <c r="F125" i="8"/>
  <c r="J125" i="8"/>
  <c r="F126" i="8"/>
  <c r="J126" i="8"/>
  <c r="F127" i="8"/>
  <c r="J127" i="8"/>
  <c r="F128" i="8"/>
  <c r="J128" i="8"/>
  <c r="F23" i="8"/>
  <c r="J23" i="8"/>
  <c r="G13" i="8"/>
  <c r="J13" i="8"/>
  <c r="G12" i="8"/>
  <c r="J12" i="8"/>
  <c r="G11" i="8"/>
  <c r="J11" i="8"/>
  <c r="G10" i="8"/>
  <c r="J10" i="8"/>
  <c r="G9" i="8"/>
  <c r="J9" i="8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8" i="4"/>
  <c r="P46" i="4"/>
  <c r="P45" i="4"/>
  <c r="P44" i="4"/>
  <c r="P39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G19" i="6"/>
  <c r="G18" i="6"/>
  <c r="G17" i="6"/>
  <c r="G16" i="6"/>
  <c r="G15" i="6"/>
  <c r="G14" i="6"/>
  <c r="G13" i="6"/>
  <c r="G12" i="6"/>
  <c r="G11" i="6"/>
  <c r="G10" i="6"/>
  <c r="G9" i="6"/>
  <c r="BS14" i="11" l="1"/>
  <c r="BU14" i="11" s="1"/>
  <c r="BV14" i="11" s="1"/>
  <c r="AR10" i="11"/>
  <c r="BS10" i="11" s="1"/>
  <c r="BU10" i="11" s="1"/>
  <c r="BV10" i="11" s="1"/>
  <c r="BS9" i="11"/>
  <c r="BU9" i="11" s="1"/>
  <c r="BV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116" authorId="0" shapeId="0" xr:uid="{00000000-0006-0000-0300-000001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6" authorId="0" shapeId="0" xr:uid="{00000000-0006-0000-0300-00000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7" authorId="0" shapeId="0" xr:uid="{00000000-0006-0000-0300-000003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7" authorId="0" shapeId="0" xr:uid="{00000000-0006-0000-0300-00000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8" authorId="0" shapeId="0" xr:uid="{00000000-0006-0000-0300-000005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118" authorId="0" shapeId="0" xr:uid="{00000000-0006-0000-0300-00000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119" authorId="0" shapeId="0" xr:uid="{00000000-0006-0000-0300-000007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119" authorId="0" shapeId="0" xr:uid="{00000000-0006-0000-0300-00000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120" authorId="0" shapeId="0" xr:uid="{00000000-0006-0000-0300-000009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0" authorId="0" shapeId="0" xr:uid="{00000000-0006-0000-0300-00000A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1" authorId="0" shapeId="0" xr:uid="{00000000-0006-0000-0300-00000B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1" authorId="0" shapeId="0" xr:uid="{00000000-0006-0000-0300-00000C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2" authorId="0" shapeId="0" xr:uid="{00000000-0006-0000-0300-00000D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2" authorId="0" shapeId="0" xr:uid="{00000000-0006-0000-0300-00000E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3" authorId="0" shapeId="0" xr:uid="{00000000-0006-0000-0300-00000F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3" authorId="0" shapeId="0" xr:uid="{00000000-0006-0000-0300-000010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4" authorId="0" shapeId="0" xr:uid="{00000000-0006-0000-0300-000011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124" authorId="0" shapeId="0" xr:uid="{00000000-0006-0000-0300-00001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125" authorId="0" shapeId="0" xr:uid="{00000000-0006-0000-0300-000013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125" authorId="0" shapeId="0" xr:uid="{00000000-0006-0000-0300-00001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126" authorId="0" shapeId="0" xr:uid="{00000000-0006-0000-0300-000015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126" authorId="0" shapeId="0" xr:uid="{00000000-0006-0000-0300-00001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127" authorId="0" shapeId="0" xr:uid="{00000000-0006-0000-0300-000017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127" authorId="0" shapeId="0" xr:uid="{00000000-0006-0000-0300-00001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45" authorId="0" shapeId="0" xr:uid="{00000000-0006-0000-0400-000001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45" authorId="0" shapeId="0" xr:uid="{00000000-0006-0000-0400-00000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46" authorId="0" shapeId="0" xr:uid="{00000000-0006-0000-0400-000003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46" authorId="0" shapeId="0" xr:uid="{00000000-0006-0000-0400-00000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47" authorId="0" shapeId="0" xr:uid="{00000000-0006-0000-0400-000005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47" authorId="0" shapeId="0" xr:uid="{00000000-0006-0000-0400-00000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48" authorId="0" shapeId="0" xr:uid="{00000000-0006-0000-0400-000007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8" authorId="0" shapeId="0" xr:uid="{00000000-0006-0000-0400-00000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49" authorId="0" shapeId="0" xr:uid="{00000000-0006-0000-0400-000009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9" authorId="0" shapeId="0" xr:uid="{00000000-0006-0000-0400-00000A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0" authorId="0" shapeId="0" xr:uid="{00000000-0006-0000-0400-00000B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0" authorId="0" shapeId="0" xr:uid="{00000000-0006-0000-0400-00000C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1" authorId="0" shapeId="0" xr:uid="{00000000-0006-0000-0400-00000D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1" authorId="0" shapeId="0" xr:uid="{00000000-0006-0000-0400-00000E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2" authorId="0" shapeId="0" xr:uid="{00000000-0006-0000-0400-00000F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52" authorId="0" shapeId="0" xr:uid="{00000000-0006-0000-0400-000010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53" authorId="0" shapeId="0" xr:uid="{00000000-0006-0000-0400-000011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53" authorId="0" shapeId="0" xr:uid="{00000000-0006-0000-0400-00001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54" authorId="0" shapeId="0" xr:uid="{00000000-0006-0000-0400-000013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54" authorId="0" shapeId="0" xr:uid="{00000000-0006-0000-0400-00001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55" authorId="0" shapeId="0" xr:uid="{00000000-0006-0000-0400-000015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55" authorId="0" shapeId="0" xr:uid="{00000000-0006-0000-0400-00001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116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O116" authorId="0" shapeId="0" xr:uid="{00000000-0006-0000-0700-00000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7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O117" authorId="0" shapeId="0" xr:uid="{00000000-0006-0000-0700-00000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8" authorId="0" shapeId="0" xr:uid="{00000000-0006-0000-0700-000005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O118" authorId="0" shapeId="0" xr:uid="{00000000-0006-0000-0700-00000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119" authorId="0" shapeId="0" xr:uid="{00000000-0006-0000-0700-000007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O119" authorId="0" shapeId="0" xr:uid="{00000000-0006-0000-0700-00000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120" authorId="0" shapeId="0" xr:uid="{00000000-0006-0000-0700-000009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O120" authorId="0" shapeId="0" xr:uid="{00000000-0006-0000-0700-00000A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1" authorId="0" shapeId="0" xr:uid="{00000000-0006-0000-0700-00000B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O121" authorId="0" shapeId="0" xr:uid="{00000000-0006-0000-0700-00000C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2" authorId="0" shapeId="0" xr:uid="{00000000-0006-0000-0700-00000D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O122" authorId="0" shapeId="0" xr:uid="{00000000-0006-0000-0700-00000E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3" authorId="0" shapeId="0" xr:uid="{00000000-0006-0000-0700-00000F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O123" authorId="0" shapeId="0" xr:uid="{00000000-0006-0000-0700-000010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4" authorId="0" shapeId="0" xr:uid="{00000000-0006-0000-0700-000011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O124" authorId="0" shapeId="0" xr:uid="{00000000-0006-0000-0700-00001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125" authorId="0" shapeId="0" xr:uid="{00000000-0006-0000-0700-000013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O125" authorId="0" shapeId="0" xr:uid="{00000000-0006-0000-0700-00001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126" authorId="0" shapeId="0" xr:uid="{00000000-0006-0000-0700-000015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O126" authorId="0" shapeId="0" xr:uid="{00000000-0006-0000-0700-00001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127" authorId="0" shapeId="0" xr:uid="{00000000-0006-0000-0700-000017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O127" authorId="0" shapeId="0" xr:uid="{00000000-0006-0000-0700-00001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V9" authorId="0" shapeId="0" xr:uid="{00000000-0006-0000-08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冲孔</t>
        </r>
      </text>
    </comment>
    <comment ref="BA9" authorId="0" shapeId="0" xr:uid="{00000000-0006-0000-08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成型</t>
        </r>
      </text>
    </comment>
    <comment ref="BE9" authorId="0" shapeId="0" xr:uid="{00000000-0006-0000-0800-000003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落料</t>
        </r>
      </text>
    </comment>
    <comment ref="AZ10" authorId="0" shapeId="0" xr:uid="{00000000-0006-0000-0800-000004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冲孔</t>
        </r>
      </text>
    </comment>
    <comment ref="BA10" authorId="0" shapeId="0" xr:uid="{00000000-0006-0000-0800-000005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成型</t>
        </r>
      </text>
    </comment>
    <comment ref="BC10" authorId="0" shapeId="0" xr:uid="{00000000-0006-0000-0800-000006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落料</t>
        </r>
      </text>
    </comment>
    <comment ref="AZ11" authorId="0" shapeId="0" xr:uid="{00000000-0006-0000-0800-000007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冲孔</t>
        </r>
      </text>
    </comment>
    <comment ref="BA11" authorId="0" shapeId="0" xr:uid="{00000000-0006-0000-0800-000008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成型</t>
        </r>
      </text>
    </comment>
    <comment ref="BC11" authorId="0" shapeId="0" xr:uid="{00000000-0006-0000-0800-000009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落料</t>
        </r>
      </text>
    </comment>
    <comment ref="B26" authorId="0" shapeId="0" xr:uid="{00000000-0006-0000-0800-00000A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编号有问题</t>
        </r>
        <r>
          <rPr>
            <sz val="9"/>
            <color indexed="81"/>
            <rFont val="Tahoma"/>
            <family val="2"/>
          </rPr>
          <t>SHT0010825</t>
        </r>
      </text>
    </comment>
    <comment ref="B27" authorId="0" shapeId="0" xr:uid="{00000000-0006-0000-0800-00000B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编号有问题</t>
        </r>
        <r>
          <rPr>
            <sz val="9"/>
            <color indexed="81"/>
            <rFont val="Tahoma"/>
            <family val="2"/>
          </rPr>
          <t>SHT0011259</t>
        </r>
      </text>
    </comment>
    <comment ref="U36" authorId="0" shapeId="0" xr:uid="{00000000-0006-0000-0800-00000C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sharedStrings.xml><?xml version="1.0" encoding="utf-8"?>
<sst xmlns="http://schemas.openxmlformats.org/spreadsheetml/2006/main" count="1922" uniqueCount="862">
  <si>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</si>
  <si>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</si>
  <si>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</si>
  <si>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</si>
  <si>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</si>
  <si>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</si>
  <si>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</si>
  <si>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</si>
  <si>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</si>
  <si>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</si>
  <si>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</si>
  <si>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</si>
  <si>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RSM0000054</t>
  </si>
  <si>
    <t>华菱补盲镜座</t>
  </si>
  <si>
    <t>02.01.03.188</t>
  </si>
  <si>
    <t>件</t>
  </si>
  <si>
    <t>SCS0001381</t>
  </si>
  <si>
    <t>六分解锁罩壳固定支架</t>
  </si>
  <si>
    <t>01.03.20.155</t>
  </si>
  <si>
    <t>SCS0001383</t>
  </si>
  <si>
    <t>四分解锁罩壳固定支架</t>
  </si>
  <si>
    <t>01.03.20.156</t>
  </si>
  <si>
    <t>SCS0001388</t>
  </si>
  <si>
    <t>后排六分靠背侧铰链补强钣金C</t>
  </si>
  <si>
    <t>01.03.20.157</t>
  </si>
  <si>
    <t>SCS0001149</t>
  </si>
  <si>
    <t>C33D六分靠背左上连接板（焊母）</t>
  </si>
  <si>
    <t>01.03.29.011</t>
  </si>
  <si>
    <t>SCS0001160</t>
  </si>
  <si>
    <t>C33D四分靠背骨架右(焊母）</t>
  </si>
  <si>
    <t>01.03.29.012</t>
  </si>
  <si>
    <t>SCS0001037</t>
  </si>
  <si>
    <t>M20独立背骨架连接板总成左</t>
  </si>
  <si>
    <t>01.03.33.019</t>
  </si>
  <si>
    <t>SCS0001034</t>
  </si>
  <si>
    <t>M20独立背骨架连接板总成右</t>
  </si>
  <si>
    <t>01.03.33.020</t>
  </si>
  <si>
    <t>SHT0001118</t>
  </si>
  <si>
    <t>02.03.07.209</t>
  </si>
  <si>
    <t>B40后左支撑座连接板</t>
  </si>
  <si>
    <t>02.03.09.008</t>
  </si>
  <si>
    <t>SCS0004798</t>
  </si>
  <si>
    <t>02.03.09.009</t>
  </si>
  <si>
    <t>SCS0004797</t>
  </si>
  <si>
    <t>02.03.09.010</t>
  </si>
  <si>
    <t>SCS0004766</t>
  </si>
  <si>
    <t>B40升降连杆A</t>
  </si>
  <si>
    <t>02.03.09.076</t>
  </si>
  <si>
    <t>SCS0004765</t>
  </si>
  <si>
    <t>B40升降连杆B</t>
  </si>
  <si>
    <t>02.03.09.077</t>
  </si>
  <si>
    <t>SCS0004764</t>
  </si>
  <si>
    <t>02.03.09.078</t>
  </si>
  <si>
    <t>SHT0001100</t>
  </si>
  <si>
    <t>H4减震扣</t>
  </si>
  <si>
    <t>02.03.11.071</t>
  </si>
  <si>
    <t>新液压减震器 调角器外壳</t>
  </si>
  <si>
    <t>02.03.11.082</t>
  </si>
  <si>
    <t>SCS0004672</t>
  </si>
  <si>
    <t>U201二排铰链罩壳固定支架</t>
  </si>
  <si>
    <t>02.03.21.155</t>
  </si>
  <si>
    <t>SCS0004671</t>
  </si>
  <si>
    <t>U201二排六分调角器罩壳固定支架</t>
  </si>
  <si>
    <t>02.03.21.156</t>
  </si>
  <si>
    <t>SCS0004670</t>
  </si>
  <si>
    <t>U201二排左解锁固定板</t>
  </si>
  <si>
    <t>02.03.21.157</t>
  </si>
  <si>
    <t>SCS0004669</t>
  </si>
  <si>
    <t>U201二排右解锁固定板</t>
  </si>
  <si>
    <t>02.03.21.158</t>
  </si>
  <si>
    <t>SCS0004668</t>
  </si>
  <si>
    <t>U201三排左解锁手柄</t>
  </si>
  <si>
    <t>02.03.21.159</t>
  </si>
  <si>
    <t>SCS0004667</t>
  </si>
  <si>
    <t>U201三排右解锁手柄</t>
  </si>
  <si>
    <t>02.03.21.160</t>
  </si>
  <si>
    <t>SCS0004631</t>
  </si>
  <si>
    <t>301主驾调角器把手</t>
  </si>
  <si>
    <t>02.03.22.058</t>
  </si>
  <si>
    <t>SCS0004630</t>
  </si>
  <si>
    <t>301副驾调角器把手</t>
  </si>
  <si>
    <t>02.03.22.059</t>
  </si>
  <si>
    <t>SCS0004622</t>
  </si>
  <si>
    <t>301涡簧固定板</t>
  </si>
  <si>
    <t>02.03.22.074</t>
  </si>
  <si>
    <t>SCS0004620</t>
  </si>
  <si>
    <t>301主驾拉簧固定片</t>
  </si>
  <si>
    <t>02.03.22.083</t>
  </si>
  <si>
    <t>SCS0004619</t>
  </si>
  <si>
    <t>301副驾拉簧固定片</t>
  </si>
  <si>
    <t>02.03.22.084</t>
  </si>
  <si>
    <t>SHT0001007</t>
  </si>
  <si>
    <t>角度限位片</t>
  </si>
  <si>
    <t>02.03.27.014</t>
  </si>
  <si>
    <t>SCS0004605</t>
  </si>
  <si>
    <t>301连动板</t>
  </si>
  <si>
    <t>02.03.22.106</t>
  </si>
  <si>
    <t>SCS0005611</t>
  </si>
  <si>
    <t>02.03.25.021</t>
  </si>
  <si>
    <t>5万件后降0.5452元</t>
  </si>
  <si>
    <t>SCS0005610</t>
  </si>
  <si>
    <t>02.03.25.020</t>
  </si>
  <si>
    <t>5万件后降0.5664元</t>
  </si>
  <si>
    <t>SCS0005941</t>
  </si>
  <si>
    <t>02.03.25.019</t>
  </si>
  <si>
    <t>SCS0006025</t>
  </si>
  <si>
    <t>链接支架</t>
  </si>
  <si>
    <t>02.03.25.015</t>
  </si>
  <si>
    <t>5万件后降0.2425</t>
  </si>
  <si>
    <t>SCS0004593</t>
  </si>
  <si>
    <t>主驾安全带固定板总成</t>
  </si>
  <si>
    <t>02.03.24.057A</t>
  </si>
  <si>
    <t>SCS0004592</t>
  </si>
  <si>
    <t>02.03.24.058A</t>
  </si>
  <si>
    <t>SHT0002147</t>
  </si>
  <si>
    <t>H4座框安装支架</t>
  </si>
  <si>
    <t>02.03.26.054</t>
  </si>
  <si>
    <t>靠背左侧主板</t>
  </si>
  <si>
    <t>02.03.44.009</t>
  </si>
  <si>
    <t>SHT0001034</t>
  </si>
  <si>
    <t>左旁侧板总成</t>
  </si>
  <si>
    <t>02.03.26.055A</t>
  </si>
  <si>
    <t>靠背右侧主板</t>
  </si>
  <si>
    <t>02.03.44.006</t>
  </si>
  <si>
    <t>SHT0001033</t>
  </si>
  <si>
    <t>右旁侧板总成</t>
  </si>
  <si>
    <t>02.03.26.056A</t>
  </si>
  <si>
    <t>02.03.26.057A</t>
  </si>
  <si>
    <t>SHT0001032</t>
  </si>
  <si>
    <t>H4上框前支架</t>
  </si>
  <si>
    <t>02.03.26.058</t>
  </si>
  <si>
    <t>SHT0002148</t>
  </si>
  <si>
    <t>H4A上框后支架总成</t>
  </si>
  <si>
    <t>02.03.26.073A</t>
  </si>
  <si>
    <t>SHT0001017</t>
  </si>
  <si>
    <t>H4A连接板L</t>
  </si>
  <si>
    <t>02.03.26.078</t>
  </si>
  <si>
    <t>SHT0001016</t>
  </si>
  <si>
    <t>H4A连接板R</t>
  </si>
  <si>
    <t>02.03.26.079</t>
  </si>
  <si>
    <t>SHT0001015</t>
  </si>
  <si>
    <t>H4A上框后支架</t>
  </si>
  <si>
    <t>02.03.26.080</t>
  </si>
  <si>
    <t>一汽上板</t>
  </si>
  <si>
    <t>02.03.27.001</t>
  </si>
  <si>
    <t>一汽座框纵梁</t>
  </si>
  <si>
    <t>02.03.27.002</t>
  </si>
  <si>
    <t>一汽气弹簧上固定片</t>
  </si>
  <si>
    <t>02.03.27.003</t>
  </si>
  <si>
    <t>SHT0001407</t>
  </si>
  <si>
    <t>02.03.27.017</t>
  </si>
  <si>
    <t>SHT0002068</t>
  </si>
  <si>
    <t>02.03.27.018</t>
  </si>
  <si>
    <t>C33D四分靠背骨架右</t>
  </si>
  <si>
    <t>02.03.28.002</t>
  </si>
  <si>
    <t>SCS0004582</t>
  </si>
  <si>
    <t>C33D顶腰手轮支架</t>
  </si>
  <si>
    <t>02.03.28.003</t>
  </si>
  <si>
    <t>C33D六分靠背左上连接板</t>
  </si>
  <si>
    <t>02.03.28.004</t>
  </si>
  <si>
    <t>SCS0004581</t>
  </si>
  <si>
    <t>C33D涡簧挡片（加长）</t>
  </si>
  <si>
    <t>02.03.28.010</t>
  </si>
  <si>
    <t>SCS0004555</t>
  </si>
  <si>
    <t>涡簧挡片</t>
  </si>
  <si>
    <t>02.03.29.052A</t>
  </si>
  <si>
    <t>主驾侧气囊支撑板</t>
  </si>
  <si>
    <t xml:space="preserve">02.03.29.087 </t>
  </si>
  <si>
    <t>SCS0004539</t>
  </si>
  <si>
    <t>副驾侧气囊支撑板</t>
  </si>
  <si>
    <t>02.03.29.088</t>
  </si>
  <si>
    <t>SCS0004538</t>
  </si>
  <si>
    <t>垫片钣金</t>
  </si>
  <si>
    <t>02.03.29.089</t>
  </si>
  <si>
    <t>SHT0001022</t>
  </si>
  <si>
    <t>H4A调角器左上连接板</t>
  </si>
  <si>
    <t>02.03.26.068</t>
  </si>
  <si>
    <t>5万件后降0.1327元</t>
  </si>
  <si>
    <t>SHT0001021</t>
  </si>
  <si>
    <t>H4A调角器左下连接板</t>
  </si>
  <si>
    <t>02.03.26.069</t>
  </si>
  <si>
    <t>SHT0001020</t>
  </si>
  <si>
    <t>H4A调角器右上连接板</t>
  </si>
  <si>
    <t>02.03.26.070</t>
  </si>
  <si>
    <t>SHT0001019</t>
  </si>
  <si>
    <t>H4A调角器右下连接板</t>
  </si>
  <si>
    <t>02.03.26.071</t>
  </si>
  <si>
    <t>SCS0004520</t>
  </si>
  <si>
    <t>涡簧固定板</t>
  </si>
  <si>
    <t>02.03.29.124</t>
  </si>
  <si>
    <t>SCS0004456</t>
  </si>
  <si>
    <t>B40L六分折叠罩壳支架</t>
  </si>
  <si>
    <t>02.03.30.070</t>
  </si>
  <si>
    <t>B40L左拉线固定板</t>
  </si>
  <si>
    <t>02.03.30.071</t>
  </si>
  <si>
    <t>B40L右拉线固定板</t>
  </si>
  <si>
    <t>02.03.30.072</t>
  </si>
  <si>
    <t>SCS0004455</t>
  </si>
  <si>
    <t>B40L六分扶手靠背固定板</t>
  </si>
  <si>
    <t>02.03.30.073</t>
  </si>
  <si>
    <t>SCS0004454</t>
  </si>
  <si>
    <t>B40L六分扶手外侧支架</t>
  </si>
  <si>
    <t>02.03.30.074</t>
  </si>
  <si>
    <t>SCS0004453</t>
  </si>
  <si>
    <t>B40L六分扶手内侧支架</t>
  </si>
  <si>
    <t>02.03.30.075</t>
  </si>
  <si>
    <t>SCS0005922</t>
  </si>
  <si>
    <t>307前脚加强板R</t>
  </si>
  <si>
    <t>02.03.32.011</t>
  </si>
  <si>
    <t>SCS0005921</t>
  </si>
  <si>
    <t>307前脚加强板L</t>
  </si>
  <si>
    <t>02.03.32.012</t>
  </si>
  <si>
    <t>SCS0005919</t>
  </si>
  <si>
    <t>307上连接板左</t>
  </si>
  <si>
    <t>02.03.32.029</t>
  </si>
  <si>
    <t>SCS0005920</t>
  </si>
  <si>
    <t>307上连接板右</t>
  </si>
  <si>
    <t>02.03.32.030</t>
  </si>
  <si>
    <t>SLT0002537</t>
  </si>
  <si>
    <t>J6F驾驶员调角器上连接板</t>
  </si>
  <si>
    <t>02.03.27.077</t>
  </si>
  <si>
    <t>5万件后降0.245元</t>
  </si>
  <si>
    <t>SLT0002543</t>
  </si>
  <si>
    <t>J6F调角器下连接板上加强板</t>
  </si>
  <si>
    <t>02.03.27.078</t>
  </si>
  <si>
    <t>5万件后降0.20元</t>
  </si>
  <si>
    <t>SLT0002544</t>
  </si>
  <si>
    <t>J6F调角器下连接板下加强板</t>
  </si>
  <si>
    <t>02.03.27.079</t>
  </si>
  <si>
    <t>5万件后降0.177元</t>
  </si>
  <si>
    <t>SLT0002551</t>
  </si>
  <si>
    <t>驾驶员右侧安装板</t>
  </si>
  <si>
    <t>02.03.27.080</t>
  </si>
  <si>
    <t>5万件后降0.6619元</t>
  </si>
  <si>
    <t>02.03.19.066</t>
  </si>
  <si>
    <t>SCS0005923</t>
  </si>
  <si>
    <t>307后排三人地锁固定安装支架</t>
  </si>
  <si>
    <t>02.03.32.038</t>
  </si>
  <si>
    <t>X3000左侧升降后旋钣金</t>
  </si>
  <si>
    <t>02.03.37.001</t>
  </si>
  <si>
    <t>X3000右侧升降后旋钣金</t>
  </si>
  <si>
    <t>02.03.37.002</t>
  </si>
  <si>
    <t>M3000气阀底座固定支架</t>
  </si>
  <si>
    <t>02.03.37.006</t>
  </si>
  <si>
    <t>SHT0000987</t>
  </si>
  <si>
    <t>M3000左前固定罩壳钣金支架</t>
  </si>
  <si>
    <t>02.03.37.007</t>
  </si>
  <si>
    <t>M3000阻尼拉线固定支架</t>
  </si>
  <si>
    <t>02.03.37.008</t>
  </si>
  <si>
    <t>SCS0006368</t>
  </si>
  <si>
    <t>三排左背解锁手柄（融塑）</t>
  </si>
  <si>
    <t>02.03.21.159A</t>
  </si>
  <si>
    <t>只</t>
  </si>
  <si>
    <t>SCS0005945</t>
  </si>
  <si>
    <t>02.03.28.002A</t>
  </si>
  <si>
    <t>SCS0005947</t>
  </si>
  <si>
    <t>02.03.28.004A</t>
  </si>
  <si>
    <t>SCS0004402</t>
  </si>
  <si>
    <t>左侧地锁支架</t>
  </si>
  <si>
    <t>02.03.30.146A</t>
  </si>
  <si>
    <t>安全带固定钣金加强板（中期改款）</t>
  </si>
  <si>
    <t>02.03.30.147</t>
  </si>
  <si>
    <t>SCS0004401</t>
  </si>
  <si>
    <t>靠背拉线解锁手柄（中期改款）</t>
  </si>
  <si>
    <t>02.03.30.148</t>
  </si>
  <si>
    <t>SCS0004400</t>
  </si>
  <si>
    <t>调角器限位支架（中期改款）</t>
  </si>
  <si>
    <t>02.03.30.149</t>
  </si>
  <si>
    <t>SCS0004399</t>
  </si>
  <si>
    <t>卷收器固定钣金（中期改款）</t>
  </si>
  <si>
    <t>02.03.30.150</t>
  </si>
  <si>
    <t>SCS0004398</t>
  </si>
  <si>
    <t>扶手内侧固定支架（中期改款）</t>
  </si>
  <si>
    <t>02.03.30.151</t>
  </si>
  <si>
    <t>SCS0004394</t>
  </si>
  <si>
    <t>右侧地锁支架</t>
  </si>
  <si>
    <t>02.03.30.155A</t>
  </si>
  <si>
    <t>SHT0001904</t>
  </si>
  <si>
    <t>左侧限位支架焊接总成</t>
  </si>
  <si>
    <t>02.03.37.018</t>
  </si>
  <si>
    <t>SHT0001901</t>
  </si>
  <si>
    <t>右侧限位支架焊接总成</t>
  </si>
  <si>
    <t>02.03.37.083</t>
  </si>
  <si>
    <t>SHT0001856</t>
    <phoneticPr fontId="10" type="noConversion"/>
  </si>
  <si>
    <t>X3000上框前横梁</t>
  </si>
  <si>
    <t>02.03.37.019</t>
  </si>
  <si>
    <t>SCS0006367</t>
  </si>
  <si>
    <t>M31RB靠背右侧下连接板总成</t>
  </si>
  <si>
    <t>02.03.42.003</t>
  </si>
  <si>
    <t>SCS0004843</t>
  </si>
  <si>
    <t>H4下框后支架</t>
  </si>
  <si>
    <t>02.03.26.096</t>
  </si>
  <si>
    <t>SHT0001376</t>
  </si>
  <si>
    <t>H4下框前支架</t>
  </si>
  <si>
    <t>02.03.26.095</t>
  </si>
  <si>
    <t>SHT0001907</t>
  </si>
  <si>
    <t>H5前连接板</t>
  </si>
  <si>
    <t>02.03.44.015</t>
  </si>
  <si>
    <t>SCS0004842</t>
  </si>
  <si>
    <t>H4气囊上支架</t>
  </si>
  <si>
    <t>02.03.26.093</t>
  </si>
  <si>
    <t>02.03.26.078A</t>
    <phoneticPr fontId="10" type="noConversion"/>
  </si>
  <si>
    <t>02.03.26.079A</t>
    <phoneticPr fontId="10" type="noConversion"/>
  </si>
  <si>
    <t>M3000调角器左上连接板总成</t>
  </si>
  <si>
    <t>02.03.49.002</t>
  </si>
  <si>
    <t>M3000调角器右上连接板总成</t>
  </si>
  <si>
    <t>02.03.49.003</t>
  </si>
  <si>
    <t>SHT0002318</t>
  </si>
  <si>
    <t>M3000纵梁支撑架</t>
  </si>
  <si>
    <t>02.03.49.004</t>
  </si>
  <si>
    <t>SHT0010488</t>
  </si>
  <si>
    <t>X3000标牌固定片</t>
  </si>
  <si>
    <t>02.03.37.090</t>
  </si>
  <si>
    <t>SHT0010467</t>
  </si>
  <si>
    <t>X3000左前支脚</t>
  </si>
  <si>
    <t>02.03.37.091</t>
  </si>
  <si>
    <t>SHT0010468</t>
  </si>
  <si>
    <t>X3000右前支脚</t>
  </si>
  <si>
    <t>02.03.37.092</t>
  </si>
  <si>
    <t>SHT0010469</t>
  </si>
  <si>
    <t>X3000左后支脚</t>
  </si>
  <si>
    <t>02.03.37.093</t>
  </si>
  <si>
    <t>SHT0010470</t>
  </si>
  <si>
    <t>X3000右后支脚</t>
  </si>
  <si>
    <t>02.03.37.094</t>
  </si>
  <si>
    <t>SCS0006007</t>
  </si>
  <si>
    <t>P203主驾安全带加强板总成</t>
  </si>
  <si>
    <t>02.03.50.014</t>
  </si>
  <si>
    <t>SLT0002208</t>
  </si>
  <si>
    <t>J6F驾驶员座椅滑轨前搭接支架</t>
  </si>
  <si>
    <t>02.03.27.072</t>
  </si>
  <si>
    <t>SLT0002205</t>
  </si>
  <si>
    <t>J6F前排靠背复位卷簧限位支架</t>
  </si>
  <si>
    <t>02.03.27.074</t>
  </si>
  <si>
    <t>SLT0002206</t>
  </si>
  <si>
    <t>02.03.27.073</t>
  </si>
  <si>
    <t>DCL0000564</t>
  </si>
  <si>
    <t>M31RB背骨架左连接板总成</t>
  </si>
  <si>
    <t>02.03.42.010</t>
  </si>
  <si>
    <t>SHT0001970</t>
  </si>
  <si>
    <t>X3000前连接板</t>
  </si>
  <si>
    <t>02.03.37.102</t>
  </si>
  <si>
    <t>SCS0006067</t>
  </si>
  <si>
    <t>H40D安全带固定板总成</t>
  </si>
  <si>
    <t>02.03.47.011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</si>
  <si>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</si>
  <si>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</si>
  <si>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</si>
  <si>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</si>
  <si>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</si>
  <si>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</si>
  <si>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</si>
  <si>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（临时）</t>
    </r>
    <phoneticPr fontId="10" type="noConversion"/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</si>
  <si>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黄骅市成卓汽车部件厂</t>
    </r>
  </si>
  <si>
    <t>SPFH590板2.5*1350*2500</t>
    <phoneticPr fontId="10" type="noConversion"/>
  </si>
  <si>
    <t>02.05.07.030</t>
    <phoneticPr fontId="10" type="noConversion"/>
  </si>
  <si>
    <t>㎏</t>
    <phoneticPr fontId="10" type="noConversion"/>
  </si>
  <si>
    <t>HC420/780DP板1.4*1430*1440</t>
    <phoneticPr fontId="10" type="noConversion"/>
  </si>
  <si>
    <t>02.05.07.031</t>
    <phoneticPr fontId="10" type="noConversion"/>
  </si>
  <si>
    <t>SAPH440板2.0*1250*2178</t>
    <phoneticPr fontId="10" type="noConversion"/>
  </si>
  <si>
    <t>02.05.07.033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</si>
  <si>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</si>
  <si>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t>SHT0001900</t>
  </si>
  <si>
    <r>
      <t>X</t>
    </r>
    <r>
      <rPr>
        <sz val="10"/>
        <color indexed="8"/>
        <rFont val="宋体"/>
        <family val="3"/>
        <charset val="134"/>
      </rPr>
      <t>3000卡板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</si>
  <si>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2.03.37.104</t>
    </r>
    <phoneticPr fontId="10" type="noConversion"/>
  </si>
  <si>
    <t>件</t>
    <phoneticPr fontId="10" type="noConversion"/>
  </si>
  <si>
    <t>5万件后降0.1327元</t>
    <phoneticPr fontId="10" type="noConversion"/>
  </si>
  <si>
    <t>REM0003013</t>
  </si>
  <si>
    <t>钢珠垫板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</si>
  <si>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2.03.48.029</t>
    </r>
    <phoneticPr fontId="10" type="noConversion"/>
  </si>
  <si>
    <t>5万件后降0.1593元</t>
    <phoneticPr fontId="10" type="noConversion"/>
  </si>
  <si>
    <t>RSM0000026</t>
  </si>
  <si>
    <t>奥驰补盲安装板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</si>
  <si>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2.01.02.250</t>
    </r>
    <phoneticPr fontId="10" type="noConversion"/>
  </si>
  <si>
    <t>调角器右上连接板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</si>
  <si>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2.03.26.070</t>
    </r>
    <phoneticPr fontId="10" type="noConversion"/>
  </si>
  <si>
    <r>
      <t>5万件后降</t>
    </r>
    <r>
      <rPr>
        <sz val="10"/>
        <color indexed="8"/>
        <rFont val="宋体"/>
        <family val="3"/>
        <charset val="134"/>
      </rPr>
      <t>0.2212元</t>
    </r>
    <phoneticPr fontId="10" type="noConversion"/>
  </si>
  <si>
    <t>调角器左上连接板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</si>
  <si>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2.03.26.068</t>
    </r>
    <phoneticPr fontId="10" type="noConversion"/>
  </si>
  <si>
    <t>REM0003012</t>
  </si>
  <si>
    <t>镜座支撑板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</si>
  <si>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2.03.48.028</t>
    </r>
    <phoneticPr fontId="10" type="noConversion"/>
  </si>
  <si>
    <t>RSM0000300</t>
  </si>
  <si>
    <t>奥驰补盲卡子总成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</si>
  <si>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2.03.48.007</t>
    </r>
    <phoneticPr fontId="10" type="noConversion"/>
  </si>
  <si>
    <t>SHT0001860</t>
    <phoneticPr fontId="10" type="noConversion"/>
  </si>
  <si>
    <r>
      <t>X</t>
    </r>
    <r>
      <rPr>
        <sz val="10"/>
        <color indexed="8"/>
        <rFont val="宋体"/>
        <family val="3"/>
        <charset val="134"/>
      </rPr>
      <t>3000下框左纵梁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</si>
  <si>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2.03.37.023</t>
    </r>
    <phoneticPr fontId="10" type="noConversion"/>
  </si>
  <si>
    <t>5万件后降0.2655元</t>
    <phoneticPr fontId="10" type="noConversion"/>
  </si>
  <si>
    <t>SHT0001854</t>
  </si>
  <si>
    <r>
      <t>X</t>
    </r>
    <r>
      <rPr>
        <sz val="10"/>
        <color indexed="8"/>
        <rFont val="宋体"/>
        <family val="3"/>
        <charset val="134"/>
      </rPr>
      <t>3000左纵梁</t>
    </r>
    <phoneticPr fontId="10" type="noConversion"/>
  </si>
  <si>
    <t>02.03.37.020</t>
    <phoneticPr fontId="10" type="noConversion"/>
  </si>
  <si>
    <t>5万件后降0.3363元</t>
    <phoneticPr fontId="10" type="noConversion"/>
  </si>
  <si>
    <t>SHT0001855</t>
  </si>
  <si>
    <r>
      <t>X</t>
    </r>
    <r>
      <rPr>
        <sz val="10"/>
        <color indexed="8"/>
        <rFont val="宋体"/>
        <family val="3"/>
        <charset val="134"/>
      </rPr>
      <t>3000右纵梁</t>
    </r>
    <phoneticPr fontId="10" type="noConversion"/>
  </si>
  <si>
    <t>02.03.37.021</t>
  </si>
  <si>
    <t>SHT0001861</t>
  </si>
  <si>
    <r>
      <t>X</t>
    </r>
    <r>
      <rPr>
        <sz val="10"/>
        <color indexed="8"/>
        <rFont val="宋体"/>
        <family val="3"/>
        <charset val="134"/>
      </rPr>
      <t>3000下框右纵梁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</si>
  <si>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2.03.37.022</t>
    </r>
    <phoneticPr fontId="10" type="noConversion"/>
  </si>
  <si>
    <t>一汽左侧靠背加强板</t>
    <phoneticPr fontId="10" type="noConversion"/>
  </si>
  <si>
    <t>02.03.27.026</t>
    <phoneticPr fontId="10" type="noConversion"/>
  </si>
  <si>
    <t>一汽右侧靠背加强板</t>
    <phoneticPr fontId="10" type="noConversion"/>
  </si>
  <si>
    <t>02.03.27.027</t>
    <phoneticPr fontId="10" type="noConversion"/>
  </si>
  <si>
    <t>一汽靠背左连接板总成</t>
    <phoneticPr fontId="10" type="noConversion"/>
  </si>
  <si>
    <t>02.03.27.028A</t>
    <phoneticPr fontId="10" type="noConversion"/>
  </si>
  <si>
    <t>一汽靠背右连接板总成</t>
    <phoneticPr fontId="10" type="noConversion"/>
  </si>
  <si>
    <t>02.03.27.029A</t>
  </si>
  <si>
    <t>一汽主/副驾安全带上悬安装板</t>
    <phoneticPr fontId="10" type="noConversion"/>
  </si>
  <si>
    <t>02.03.27.025</t>
    <phoneticPr fontId="10" type="noConversion"/>
  </si>
  <si>
    <t>左侧主板焊接组件（新）</t>
    <phoneticPr fontId="10" type="noConversion"/>
  </si>
  <si>
    <t>02.03.37.087</t>
    <phoneticPr fontId="10" type="noConversion"/>
  </si>
  <si>
    <t>右侧主板焊接组件（新）</t>
    <phoneticPr fontId="10" type="noConversion"/>
  </si>
  <si>
    <t>02.03.37.088</t>
    <phoneticPr fontId="10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</si>
  <si>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黄骅市成卓汽车部件厂</t>
    </r>
    <phoneticPr fontId="1" type="noConversion"/>
  </si>
  <si>
    <t xml:space="preserve">                                                协议编号：HBZYXY-2021-016-01</t>
    <phoneticPr fontId="1" type="noConversion"/>
  </si>
  <si>
    <t>2021年</t>
    <phoneticPr fontId="1" type="noConversion"/>
  </si>
  <si>
    <r>
      <t>0</t>
    </r>
    <r>
      <rPr>
        <sz val="10"/>
        <color indexed="8"/>
        <rFont val="宋体"/>
        <family val="3"/>
        <charset val="134"/>
      </rPr>
      <t>2.03.26.070A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</si>
  <si>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2.03.26.068A</t>
    </r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</si>
  <si>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</si>
  <si>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1913102 ）</t>
    </r>
    <phoneticPr fontId="1" type="noConversion"/>
  </si>
  <si>
    <t>2020年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</si>
  <si>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黄骅市成卓汽车部件厂</t>
    </r>
    <phoneticPr fontId="10" type="noConversion"/>
  </si>
  <si>
    <t xml:space="preserve">                                                协议编号：HBZYXY-2021-016-02</t>
    <phoneticPr fontId="1" type="noConversion"/>
  </si>
  <si>
    <t>一汽左侧靠背加强板</t>
  </si>
  <si>
    <t>一汽右侧靠背加强板</t>
  </si>
  <si>
    <t>一汽靠背左连接板总成</t>
  </si>
  <si>
    <t>一汽靠背右连接板总成</t>
  </si>
  <si>
    <t>一汽副驾安全带上悬置安装板</t>
  </si>
  <si>
    <t>一汽正安全带固定板</t>
  </si>
  <si>
    <t>奥驰A 镜座钣金</t>
  </si>
  <si>
    <t>奥驰A 镜座固定片L</t>
  </si>
  <si>
    <t>奥驰A 镜座固定片R</t>
  </si>
  <si>
    <t>左侧主板焊接组件（新）</t>
  </si>
  <si>
    <t>右侧主板焊接组件（新）</t>
  </si>
  <si>
    <t>左纵梁焊接组件</t>
  </si>
  <si>
    <t>右纵梁焊接组件</t>
  </si>
  <si>
    <t>气弹簧上部固定片</t>
  </si>
  <si>
    <t>02.03.27.026</t>
  </si>
  <si>
    <t>02.03.27.027</t>
  </si>
  <si>
    <t>02.03.27.028A</t>
  </si>
  <si>
    <t>02.03.27.025</t>
  </si>
  <si>
    <t>02.03.27.024</t>
  </si>
  <si>
    <t>02.03.48.052</t>
  </si>
  <si>
    <t>02.03.48.053</t>
  </si>
  <si>
    <t>02.03.48.054</t>
  </si>
  <si>
    <t>02.03.37.087</t>
  </si>
  <si>
    <t>02.03.37.088</t>
  </si>
  <si>
    <t>02.03.59.001</t>
  </si>
  <si>
    <t>02.03.59.002</t>
  </si>
  <si>
    <t>02.03.61.024</t>
  </si>
  <si>
    <t>主驾调角器解锁把手</t>
  </si>
  <si>
    <t>副驾调角器解锁把手</t>
  </si>
  <si>
    <t>M20涡簧挡片</t>
  </si>
  <si>
    <t>陕汽上框前横梁</t>
  </si>
  <si>
    <t>301涡簧挡片</t>
  </si>
  <si>
    <t>上板</t>
  </si>
  <si>
    <t>座框纵梁</t>
  </si>
  <si>
    <t>气弹簧上汽固定片</t>
  </si>
  <si>
    <t>二排铰链罩壳固定支架</t>
  </si>
  <si>
    <t>二排六分右调角器罩壳支架</t>
  </si>
  <si>
    <t>三排左背解锁固定板</t>
  </si>
  <si>
    <t>三排右背解锁固定板</t>
  </si>
  <si>
    <t>三排左背解锁手柄</t>
  </si>
  <si>
    <t>三排右背解锁手柄</t>
  </si>
  <si>
    <t>顶腰器手轮支架</t>
  </si>
  <si>
    <t>B40L六分折叠器罩壳支架1</t>
  </si>
  <si>
    <t>B40前支撑连接板</t>
  </si>
  <si>
    <t>B40后右支撑座连接板</t>
  </si>
  <si>
    <t>B40后右支撑座</t>
  </si>
  <si>
    <t>C32B主驾侧气囊支撑板</t>
  </si>
  <si>
    <t>C32B副驾侧气囊支撑板</t>
  </si>
  <si>
    <t>C32B垫片钣金</t>
  </si>
  <si>
    <t>C32B涡簧挡片</t>
  </si>
  <si>
    <t>C32B涡簧固定板</t>
  </si>
  <si>
    <t>307靠背连接板</t>
  </si>
  <si>
    <t>307座垫连接板</t>
  </si>
  <si>
    <t>307前脚架上加强板L</t>
  </si>
  <si>
    <t>307前脚架上加强板R</t>
  </si>
  <si>
    <t>307后排三人地锁固定板安装支架</t>
  </si>
  <si>
    <t>座框安装支架</t>
  </si>
  <si>
    <t>H4A连接板-L</t>
  </si>
  <si>
    <t>H4A连接板-R</t>
  </si>
  <si>
    <t>左侧升降后旋钣金</t>
  </si>
  <si>
    <t>右侧升降后旋钣金</t>
  </si>
  <si>
    <t>副驾安全带固定板总成</t>
  </si>
  <si>
    <t>新H4左旁侧板总成</t>
  </si>
  <si>
    <t>新H4右旁侧板总成</t>
  </si>
  <si>
    <t>H4座框前支板总成</t>
  </si>
  <si>
    <t>上框后支架总成</t>
  </si>
  <si>
    <t>H4上框后支架总成（新建）</t>
  </si>
  <si>
    <t>气阀底座固定支架</t>
  </si>
  <si>
    <t>左前固定罩壳钣金支架</t>
  </si>
  <si>
    <t>阻尼龙拉线固定支架</t>
  </si>
  <si>
    <t>安全带固定钣金加强板</t>
  </si>
  <si>
    <t>靠背拉线解锁手柄</t>
  </si>
  <si>
    <t>调角器限位支架</t>
  </si>
  <si>
    <t>卷收器固定钣金</t>
  </si>
  <si>
    <t>扶手内侧固定支架</t>
  </si>
  <si>
    <t>驾驶员座垫滑轨前搭接支架</t>
  </si>
  <si>
    <t>前排靠背复位卷簧安装支架</t>
  </si>
  <si>
    <t>前排靠背复位卷簧限位支架</t>
  </si>
  <si>
    <t>主驾安全带加强板焊接总成</t>
  </si>
  <si>
    <t>调角器左上连接板总成</t>
  </si>
  <si>
    <t>调角器右上连接板总成</t>
  </si>
  <si>
    <t>纵梁支撑架</t>
  </si>
  <si>
    <t>H4A连接板组件-L</t>
  </si>
  <si>
    <t>H4A连接板组件-R</t>
  </si>
  <si>
    <t>气囊上支架</t>
  </si>
  <si>
    <t>下框前支架</t>
  </si>
  <si>
    <t>下框后支架</t>
  </si>
  <si>
    <t>X3000副驾标牌固定片</t>
  </si>
  <si>
    <t>副驾左前地脚</t>
  </si>
  <si>
    <t>副驾右前地脚</t>
  </si>
  <si>
    <t>副驾左后地脚</t>
  </si>
  <si>
    <t>副驾右后地脚</t>
  </si>
  <si>
    <t>调角器下连接板下加强板</t>
  </si>
  <si>
    <t>调角器下连接板上加强板</t>
  </si>
  <si>
    <t>驾驶员座垫右侧安装板</t>
  </si>
  <si>
    <t>驾驶员调角器上连接板</t>
  </si>
  <si>
    <t>六分小旋转轴总成</t>
  </si>
  <si>
    <t>六分大旋转轴总成</t>
  </si>
  <si>
    <t>四分小旋转轴总成</t>
  </si>
  <si>
    <t>连杆板2前</t>
  </si>
  <si>
    <t>02.03.29.087</t>
  </si>
  <si>
    <t>02.03.32.031</t>
  </si>
  <si>
    <t>02.03.32.032</t>
  </si>
  <si>
    <t>02.03.26.078A</t>
  </si>
  <si>
    <t>02.03.26.079A</t>
  </si>
  <si>
    <t>02.03.24.046</t>
    <phoneticPr fontId="1" type="noConversion"/>
  </si>
  <si>
    <t>02.03.22.086</t>
    <phoneticPr fontId="1" type="noConversion"/>
  </si>
  <si>
    <t>02.03.22.074</t>
    <phoneticPr fontId="1" type="noConversion"/>
  </si>
  <si>
    <t>2020年价格</t>
    <phoneticPr fontId="1" type="noConversion"/>
  </si>
  <si>
    <t>材质</t>
    <phoneticPr fontId="10" type="noConversion"/>
  </si>
  <si>
    <t>材料市场基准价</t>
    <phoneticPr fontId="10" type="noConversion"/>
  </si>
  <si>
    <t>废铁价（元/kg）</t>
    <phoneticPr fontId="10" type="noConversion"/>
  </si>
  <si>
    <t>料片尺寸</t>
    <phoneticPr fontId="10" type="noConversion"/>
  </si>
  <si>
    <t>附属件</t>
    <phoneticPr fontId="10" type="noConversion"/>
  </si>
  <si>
    <t>总材料费</t>
    <phoneticPr fontId="10" type="noConversion"/>
  </si>
  <si>
    <t>冲压机</t>
    <phoneticPr fontId="10" type="noConversion"/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</si>
  <si>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</si>
  <si>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</si>
  <si>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</si>
  <si>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</si>
  <si>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</si>
  <si>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</si>
  <si>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</si>
  <si>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</si>
  <si>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</si>
  <si>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</si>
  <si>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</si>
  <si>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</si>
  <si>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</si>
  <si>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</si>
  <si>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</si>
  <si>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315T</t>
  </si>
  <si>
    <t>500T</t>
  </si>
  <si>
    <t>冲压费总计</t>
    <phoneticPr fontId="10" type="noConversion"/>
  </si>
  <si>
    <t>焊接产品</t>
    <phoneticPr fontId="10" type="noConversion"/>
  </si>
  <si>
    <t>焊接标准（元/cm）</t>
    <phoneticPr fontId="10" type="noConversion"/>
  </si>
  <si>
    <t>焊接总费用</t>
    <phoneticPr fontId="10" type="noConversion"/>
  </si>
  <si>
    <t>合计</t>
    <phoneticPr fontId="10" type="noConversion"/>
  </si>
  <si>
    <t>长（mm）</t>
    <phoneticPr fontId="10" type="noConversion"/>
  </si>
  <si>
    <t>宽(mm)</t>
    <phoneticPr fontId="10" type="noConversion"/>
  </si>
  <si>
    <t>高(mm)</t>
    <phoneticPr fontId="10" type="noConversion"/>
  </si>
  <si>
    <t>材料系数</t>
    <phoneticPr fontId="10" type="noConversion"/>
  </si>
  <si>
    <t>总重kg</t>
    <phoneticPr fontId="10" type="noConversion"/>
  </si>
  <si>
    <t>净重kg</t>
    <phoneticPr fontId="10" type="noConversion"/>
  </si>
  <si>
    <t>材料费</t>
    <phoneticPr fontId="10" type="noConversion"/>
  </si>
  <si>
    <t>名称</t>
    <phoneticPr fontId="10" type="noConversion"/>
  </si>
  <si>
    <t>规格</t>
    <phoneticPr fontId="10" type="noConversion"/>
  </si>
  <si>
    <t>数量</t>
    <phoneticPr fontId="10" type="noConversion"/>
  </si>
  <si>
    <t>单价</t>
    <phoneticPr fontId="10" type="noConversion"/>
  </si>
  <si>
    <t>总价</t>
    <phoneticPr fontId="10" type="noConversion"/>
  </si>
  <si>
    <t>工序费</t>
    <phoneticPr fontId="10" type="noConversion"/>
  </si>
  <si>
    <t>长度cm</t>
    <phoneticPr fontId="10" type="noConversion"/>
  </si>
  <si>
    <t>工步</t>
    <phoneticPr fontId="1" type="noConversion"/>
  </si>
  <si>
    <t>工步</t>
    <phoneticPr fontId="10" type="noConversion"/>
  </si>
  <si>
    <t>气动</t>
    <phoneticPr fontId="1" type="noConversion"/>
  </si>
  <si>
    <t>液压</t>
    <phoneticPr fontId="1" type="noConversion"/>
  </si>
  <si>
    <t>单价</t>
    <phoneticPr fontId="1" type="noConversion"/>
  </si>
  <si>
    <t>系数</t>
    <phoneticPr fontId="1" type="noConversion"/>
  </si>
  <si>
    <t>总价</t>
    <phoneticPr fontId="1" type="noConversion"/>
  </si>
  <si>
    <t>SPFH590</t>
    <phoneticPr fontId="10" type="noConversion"/>
  </si>
  <si>
    <t>Q235</t>
    <phoneticPr fontId="10" type="noConversion"/>
  </si>
  <si>
    <t>SPCC</t>
    <phoneticPr fontId="10" type="noConversion"/>
  </si>
  <si>
    <t>21年</t>
    <phoneticPr fontId="1" type="noConversion"/>
  </si>
  <si>
    <t>02.03.48.052</t>
    <phoneticPr fontId="1" type="noConversion"/>
  </si>
  <si>
    <t>02.03.48.053</t>
    <phoneticPr fontId="1" type="noConversion"/>
  </si>
  <si>
    <t>02.03.27.026</t>
    <phoneticPr fontId="1" type="noConversion"/>
  </si>
  <si>
    <t>02.03.37.087</t>
    <phoneticPr fontId="1" type="noConversion"/>
  </si>
  <si>
    <t>02.03.37.088</t>
    <phoneticPr fontId="1" type="noConversion"/>
  </si>
  <si>
    <t>02.03.59.001</t>
    <phoneticPr fontId="1" type="noConversion"/>
  </si>
  <si>
    <t>02.03.59.002</t>
    <phoneticPr fontId="1" type="noConversion"/>
  </si>
  <si>
    <t>02.03.61.024</t>
    <phoneticPr fontId="1" type="noConversion"/>
  </si>
  <si>
    <t>SPFH590</t>
    <phoneticPr fontId="1" type="noConversion"/>
  </si>
  <si>
    <t>02.03.27.028A</t>
    <phoneticPr fontId="1" type="noConversion"/>
  </si>
  <si>
    <t>件</t>
    <phoneticPr fontId="1" type="noConversion"/>
  </si>
  <si>
    <t>螺母</t>
    <phoneticPr fontId="1" type="noConversion"/>
  </si>
  <si>
    <t>M10</t>
    <phoneticPr fontId="1" type="noConversion"/>
  </si>
  <si>
    <t>M10螺母</t>
    <phoneticPr fontId="1" type="noConversion"/>
  </si>
  <si>
    <t>02.03.27.025</t>
    <phoneticPr fontId="1" type="noConversion"/>
  </si>
  <si>
    <t>X3000卡板</t>
  </si>
  <si>
    <t>J6F复位卷簧下限支架</t>
  </si>
  <si>
    <t>J6F复位卷簧安装支架</t>
  </si>
  <si>
    <t>奥驰补盲安装板</t>
  </si>
  <si>
    <t>奥驰补盲卡子总成</t>
  </si>
  <si>
    <t>X3000下框左纵梁</t>
  </si>
  <si>
    <t>02.03.37.104</t>
  </si>
  <si>
    <t>02.03.54.003</t>
  </si>
  <si>
    <t>02.03.54.004</t>
  </si>
  <si>
    <t>02.01.02.250</t>
  </si>
  <si>
    <t>02.03.48.007</t>
  </si>
  <si>
    <t>02.03.37.023</t>
  </si>
  <si>
    <t>02.03.37.020</t>
  </si>
  <si>
    <r>
      <t>临时零部件采购价格协议</t>
    </r>
    <r>
      <rPr>
        <b/>
        <sz val="9"/>
        <rFont val="楷体_GB2312"/>
        <family val="3"/>
        <charset val="134"/>
      </rPr>
      <t>（ 1913102 ）</t>
    </r>
    <phoneticPr fontId="1" type="noConversion"/>
  </si>
  <si>
    <t>SHT0002062</t>
  </si>
  <si>
    <t>SHT0002249</t>
  </si>
  <si>
    <t>SHT0002250</t>
  </si>
  <si>
    <t>SHT0002253</t>
  </si>
  <si>
    <t>SHT0002246</t>
  </si>
  <si>
    <t>REM0003176</t>
  </si>
  <si>
    <t>REM0003177</t>
  </si>
  <si>
    <t>SHT0001785</t>
  </si>
  <si>
    <t>SHT0012159</t>
  </si>
  <si>
    <t>SHT0012160</t>
  </si>
  <si>
    <t>SLT0010190</t>
  </si>
  <si>
    <t>SLT0002542</t>
  </si>
  <si>
    <t>SHT0001860</t>
  </si>
  <si>
    <t>02.03.27.014</t>
    <phoneticPr fontId="1" type="noConversion"/>
  </si>
  <si>
    <t>02.03.37.087</t>
    <phoneticPr fontId="1" type="noConversion"/>
  </si>
  <si>
    <t>5万件后降0.2655元</t>
  </si>
  <si>
    <t>5万件后降0.3363元</t>
  </si>
  <si>
    <t>含税总价</t>
    <phoneticPr fontId="1" type="noConversion"/>
  </si>
  <si>
    <t>未税总价</t>
    <phoneticPr fontId="1" type="noConversion"/>
  </si>
  <si>
    <t>02.03.60.013</t>
    <phoneticPr fontId="1" type="noConversion"/>
  </si>
  <si>
    <t>2020年未税价</t>
    <phoneticPr fontId="1" type="noConversion"/>
  </si>
  <si>
    <t>2021年未税价</t>
    <phoneticPr fontId="1" type="noConversion"/>
  </si>
  <si>
    <t>备注</t>
    <phoneticPr fontId="1" type="noConversion"/>
  </si>
  <si>
    <t>成卓</t>
    <phoneticPr fontId="1" type="noConversion"/>
  </si>
  <si>
    <t>万寿</t>
    <phoneticPr fontId="1" type="noConversion"/>
  </si>
  <si>
    <t>差异率</t>
    <phoneticPr fontId="1" type="noConversion"/>
  </si>
  <si>
    <t>成卓维持原价至2021年4月份。4月之后双方价格调高一致</t>
    <phoneticPr fontId="1" type="noConversion"/>
  </si>
  <si>
    <t>02.03.37.022</t>
    <phoneticPr fontId="1" type="noConversion"/>
  </si>
  <si>
    <t>X3000下框右纵梁</t>
    <phoneticPr fontId="1" type="noConversion"/>
  </si>
  <si>
    <t>SHT0001861</t>
    <phoneticPr fontId="1" type="noConversion"/>
  </si>
  <si>
    <t>02.03.37.021</t>
    <phoneticPr fontId="1" type="noConversion"/>
  </si>
  <si>
    <t>X3000左纵梁</t>
    <phoneticPr fontId="1" type="noConversion"/>
  </si>
  <si>
    <t>X3000右纵梁</t>
    <phoneticPr fontId="1" type="noConversion"/>
  </si>
  <si>
    <t>SHT0001855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</si>
  <si>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1" type="noConversion"/>
  </si>
  <si>
    <t xml:space="preserve">                                                协议编号：HBZYXY-2021-016-04</t>
    <phoneticPr fontId="1" type="noConversion"/>
  </si>
  <si>
    <t>SHT0010136</t>
  </si>
  <si>
    <t>SHT0010226</t>
  </si>
  <si>
    <t>SHT0010227</t>
  </si>
  <si>
    <t>SHT0010820</t>
  </si>
  <si>
    <t>SHT0010069</t>
    <phoneticPr fontId="1" type="noConversion"/>
  </si>
  <si>
    <t>02.03.60.030</t>
    <phoneticPr fontId="1" type="noConversion"/>
  </si>
  <si>
    <t>02.03.48.052</t>
    <phoneticPr fontId="1" type="noConversion"/>
  </si>
  <si>
    <t>02.03.59.001</t>
    <phoneticPr fontId="1" type="noConversion"/>
  </si>
  <si>
    <t>02.03.61.024</t>
    <phoneticPr fontId="1" type="noConversion"/>
  </si>
  <si>
    <t>2021年3月报价</t>
    <phoneticPr fontId="1" type="noConversion"/>
  </si>
  <si>
    <t>SHT0011990</t>
    <phoneticPr fontId="1" type="noConversion"/>
  </si>
  <si>
    <t>1.0升级气囊下支钣金</t>
    <phoneticPr fontId="1" type="noConversion"/>
  </si>
  <si>
    <t>02.03.60.012</t>
    <phoneticPr fontId="1" type="noConversion"/>
  </si>
  <si>
    <t>SHT0012114</t>
    <phoneticPr fontId="1" type="noConversion"/>
  </si>
  <si>
    <t>SHT0012116</t>
    <phoneticPr fontId="1" type="noConversion"/>
  </si>
  <si>
    <t>SHT0002461</t>
    <phoneticPr fontId="1" type="noConversion"/>
  </si>
  <si>
    <t>N07前下视镜垫片</t>
    <phoneticPr fontId="1" type="noConversion"/>
  </si>
  <si>
    <t>02.03.48.050</t>
    <phoneticPr fontId="1" type="noConversion"/>
  </si>
  <si>
    <t>T5连接梁</t>
    <phoneticPr fontId="1" type="noConversion"/>
  </si>
  <si>
    <t>T5加强钣金</t>
    <phoneticPr fontId="1" type="noConversion"/>
  </si>
  <si>
    <t>T5支架下钣金</t>
    <phoneticPr fontId="1" type="noConversion"/>
  </si>
  <si>
    <t>T5支架上钣金</t>
    <phoneticPr fontId="1" type="noConversion"/>
  </si>
  <si>
    <t>SHT0011709</t>
    <phoneticPr fontId="1" type="noConversion"/>
  </si>
  <si>
    <t>SHT0002549</t>
    <phoneticPr fontId="1" type="noConversion"/>
  </si>
  <si>
    <t>T5气弹簧上部固定片</t>
    <phoneticPr fontId="1" type="noConversion"/>
  </si>
  <si>
    <t>02.01.61.004</t>
    <phoneticPr fontId="1" type="noConversion"/>
  </si>
  <si>
    <t>SHT0011710</t>
    <phoneticPr fontId="1" type="noConversion"/>
  </si>
  <si>
    <t>SHT0011728</t>
    <phoneticPr fontId="1" type="noConversion"/>
  </si>
  <si>
    <t>T5车身安装支架总成</t>
    <phoneticPr fontId="1" type="noConversion"/>
  </si>
  <si>
    <t>T5连接梁总成</t>
    <phoneticPr fontId="1" type="noConversion"/>
  </si>
  <si>
    <t>02.01.61.005</t>
    <phoneticPr fontId="1" type="noConversion"/>
  </si>
  <si>
    <t>SHT0011729</t>
    <phoneticPr fontId="1" type="noConversion"/>
  </si>
  <si>
    <t>M3000-S左纵梁焊接组件</t>
    <phoneticPr fontId="1" type="noConversion"/>
  </si>
  <si>
    <t>M3000-S右纵梁焊接组件</t>
    <phoneticPr fontId="1" type="noConversion"/>
  </si>
  <si>
    <t>SHT0011709的组件</t>
    <phoneticPr fontId="1" type="noConversion"/>
  </si>
  <si>
    <t>SHT0011728的组件</t>
    <phoneticPr fontId="1" type="noConversion"/>
  </si>
  <si>
    <t xml:space="preserve">                                                协议编号：HBZYXY-2021-016-03</t>
    <phoneticPr fontId="1" type="noConversion"/>
  </si>
  <si>
    <t>SHT0001387</t>
    <phoneticPr fontId="1" type="noConversion"/>
  </si>
  <si>
    <t>调角器左下连接板组件</t>
    <phoneticPr fontId="1" type="noConversion"/>
  </si>
  <si>
    <t>02.03.26.069A</t>
    <phoneticPr fontId="1" type="noConversion"/>
  </si>
  <si>
    <t>件</t>
    <phoneticPr fontId="1" type="noConversion"/>
  </si>
  <si>
    <t>H4-2.0 焊接费0.5元/件</t>
    <phoneticPr fontId="1" type="noConversion"/>
  </si>
  <si>
    <t xml:space="preserve">                                                协议编号：HBZYXY-2021-016-01</t>
    <phoneticPr fontId="1" type="noConversion"/>
  </si>
  <si>
    <t>SHT0001389</t>
    <phoneticPr fontId="1" type="noConversion"/>
  </si>
  <si>
    <t>调角器右下连接板组件</t>
    <phoneticPr fontId="1" type="noConversion"/>
  </si>
  <si>
    <t>02.03.26.071A</t>
    <phoneticPr fontId="1" type="noConversion"/>
  </si>
  <si>
    <t>SHT0001404</t>
    <phoneticPr fontId="1" type="noConversion"/>
  </si>
  <si>
    <t>SHT0001390</t>
    <phoneticPr fontId="1" type="noConversion"/>
  </si>
  <si>
    <t>02.03.26.068A</t>
    <phoneticPr fontId="1" type="noConversion"/>
  </si>
  <si>
    <t>02.03.26.070A</t>
    <phoneticPr fontId="1" type="noConversion"/>
  </si>
  <si>
    <t>调角器左上连接板组件</t>
    <phoneticPr fontId="1" type="noConversion"/>
  </si>
  <si>
    <t>调角器右上连接板组件</t>
    <phoneticPr fontId="1" type="noConversion"/>
  </si>
  <si>
    <t>H4-2.0 焊接费0.7元/件</t>
  </si>
  <si>
    <t>H4-2.0 焊接费0.7元/件</t>
    <phoneticPr fontId="1" type="noConversion"/>
  </si>
  <si>
    <t>三、产品材料价格执行期从2021年1月1日起至2021年4月30日（遇市场价格变动经双方协商同意后可调整）。焊接价格执行期从2021年1月1日起至2021年12月31日</t>
    <phoneticPr fontId="1" type="noConversion"/>
  </si>
  <si>
    <t>净重量</t>
    <phoneticPr fontId="1" type="noConversion"/>
  </si>
  <si>
    <t>2020年未税单价</t>
    <phoneticPr fontId="1" type="noConversion"/>
  </si>
  <si>
    <t>2021年未税单价</t>
  </si>
  <si>
    <t>材料增长差价</t>
    <phoneticPr fontId="1" type="noConversion"/>
  </si>
  <si>
    <t>材质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</si>
  <si>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</si>
  <si>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转湖南</t>
    <phoneticPr fontId="1" type="noConversion"/>
  </si>
  <si>
    <t>给长生散件</t>
    <phoneticPr fontId="1" type="noConversion"/>
  </si>
  <si>
    <t>M31RB三排左背解锁手柄（融塑）</t>
    <phoneticPr fontId="1" type="noConversion"/>
  </si>
  <si>
    <t>C33D四分靠背骨架右连接板总成</t>
    <phoneticPr fontId="1" type="noConversion"/>
  </si>
  <si>
    <t>C33D六分靠背骨架左上连接板总成</t>
    <phoneticPr fontId="1" type="noConversion"/>
  </si>
  <si>
    <t>转湖南</t>
    <phoneticPr fontId="1" type="noConversion"/>
  </si>
  <si>
    <t>2021.3.1设变，新增一套落料模，原状态不再使用</t>
    <phoneticPr fontId="1" type="noConversion"/>
  </si>
  <si>
    <t>2020年</t>
    <phoneticPr fontId="1" type="noConversion"/>
  </si>
  <si>
    <t>净重kg</t>
    <phoneticPr fontId="1" type="noConversion"/>
  </si>
  <si>
    <t>材质</t>
    <phoneticPr fontId="1" type="noConversion"/>
  </si>
  <si>
    <t>Q235</t>
    <phoneticPr fontId="1" type="noConversion"/>
  </si>
  <si>
    <t>厚度mm</t>
    <phoneticPr fontId="1" type="noConversion"/>
  </si>
  <si>
    <t>SAPH440</t>
    <phoneticPr fontId="1" type="noConversion"/>
  </si>
  <si>
    <t>QSTE420</t>
    <phoneticPr fontId="1" type="noConversion"/>
  </si>
  <si>
    <t>SPFH590</t>
    <phoneticPr fontId="1" type="noConversion"/>
  </si>
  <si>
    <t>焊一个M10焊接螺母</t>
    <phoneticPr fontId="1" type="noConversion"/>
  </si>
  <si>
    <t>焊一个M10焊接螺母</t>
    <phoneticPr fontId="1" type="noConversion"/>
  </si>
  <si>
    <t>SPFH590</t>
    <phoneticPr fontId="1" type="noConversion"/>
  </si>
  <si>
    <t>SPFH590</t>
    <phoneticPr fontId="1" type="noConversion"/>
  </si>
  <si>
    <t>焊接2个M6焊接螺母</t>
    <phoneticPr fontId="1" type="noConversion"/>
  </si>
  <si>
    <t>含1个涡簧固定片，1个角度限位片</t>
    <phoneticPr fontId="1" type="noConversion"/>
  </si>
  <si>
    <t>SAPH440</t>
    <phoneticPr fontId="1" type="noConversion"/>
  </si>
  <si>
    <t>含1个涡簧固定片、一个罩壳固定片</t>
    <phoneticPr fontId="1" type="noConversion"/>
  </si>
  <si>
    <t>焊2个M4焊接螺母</t>
    <phoneticPr fontId="1" type="noConversion"/>
  </si>
  <si>
    <t>焊接2个M8焊接螺母</t>
    <phoneticPr fontId="1" type="noConversion"/>
  </si>
  <si>
    <t>焊接2个M8焊接螺母，1个轴套，1个垫片。重量是总重量</t>
    <phoneticPr fontId="1" type="noConversion"/>
  </si>
  <si>
    <t>焊一个轴套</t>
    <phoneticPr fontId="1" type="noConversion"/>
  </si>
  <si>
    <t>M4左旁侧板焊接总成</t>
    <phoneticPr fontId="1" type="noConversion"/>
  </si>
  <si>
    <t>02.03.49.004</t>
    <phoneticPr fontId="1" type="noConversion"/>
  </si>
  <si>
    <t>2021.3.1设变，新增一套落料模(1万元)，原状态不再使用</t>
    <phoneticPr fontId="1" type="noConversion"/>
  </si>
  <si>
    <t>5万件后降至4.4248元</t>
    <phoneticPr fontId="1" type="noConversion"/>
  </si>
  <si>
    <t>5万件后降至2.9115元</t>
    <phoneticPr fontId="1" type="noConversion"/>
  </si>
  <si>
    <t>5万件后降至0.1947元</t>
    <phoneticPr fontId="1" type="noConversion"/>
  </si>
  <si>
    <t>5万件后降至2.2035元</t>
    <phoneticPr fontId="1" type="noConversion"/>
  </si>
  <si>
    <t>5万件后降至1.7080元</t>
    <phoneticPr fontId="1" type="noConversion"/>
  </si>
  <si>
    <t>5万件后降至0.9203元</t>
    <phoneticPr fontId="1" type="noConversion"/>
  </si>
  <si>
    <t>5万件后降至0.4956元</t>
    <phoneticPr fontId="1" type="noConversion"/>
  </si>
  <si>
    <t>5万件后降至0.2566元</t>
    <phoneticPr fontId="1" type="noConversion"/>
  </si>
  <si>
    <t>新增1套落料模，
5万件后降0.2元</t>
    <phoneticPr fontId="1" type="noConversion"/>
  </si>
  <si>
    <t>SHT0010052</t>
    <phoneticPr fontId="1" type="noConversion"/>
  </si>
  <si>
    <t>H6阻尼器上固定钣金</t>
    <phoneticPr fontId="1" type="noConversion"/>
  </si>
  <si>
    <t>02.03.57.030</t>
    <phoneticPr fontId="1" type="noConversion"/>
  </si>
  <si>
    <t>M4右旁侧板焊接总成</t>
    <phoneticPr fontId="1" type="noConversion"/>
  </si>
  <si>
    <t>备注</t>
    <phoneticPr fontId="1" type="noConversion"/>
  </si>
  <si>
    <t>02.03.57.015</t>
    <phoneticPr fontId="1" type="noConversion"/>
  </si>
  <si>
    <t>02.03.57.016</t>
    <phoneticPr fontId="1" type="noConversion"/>
  </si>
  <si>
    <t>H6仰角连杆3左侧钣金</t>
    <phoneticPr fontId="1" type="noConversion"/>
  </si>
  <si>
    <t>H6仰角连杆3右侧钣金</t>
    <phoneticPr fontId="1" type="noConversion"/>
  </si>
  <si>
    <t>02.03.57.013</t>
    <phoneticPr fontId="1" type="noConversion"/>
  </si>
  <si>
    <t>H6水平减震解锁钣金</t>
    <phoneticPr fontId="1" type="noConversion"/>
  </si>
  <si>
    <t>02.03.57.017</t>
    <phoneticPr fontId="1" type="noConversion"/>
  </si>
  <si>
    <t>H6蜗簧下固定钣金</t>
    <phoneticPr fontId="1" type="noConversion"/>
  </si>
  <si>
    <t>02.03.57.031</t>
    <phoneticPr fontId="1" type="noConversion"/>
  </si>
  <si>
    <t>H6仰角连杆2(SHT0010220电泳)</t>
    <phoneticPr fontId="1" type="noConversion"/>
  </si>
  <si>
    <t>H6蜗簧固定钣金片2</t>
    <phoneticPr fontId="1" type="noConversion"/>
  </si>
  <si>
    <t>02.03.57.034</t>
    <phoneticPr fontId="1" type="noConversion"/>
  </si>
  <si>
    <t>SHT0010192</t>
    <phoneticPr fontId="1" type="noConversion"/>
  </si>
  <si>
    <t>坐盆调节限位钣金</t>
    <phoneticPr fontId="1" type="noConversion"/>
  </si>
  <si>
    <t>副司机安全带卷收器固定钣金焊接总成</t>
    <phoneticPr fontId="1" type="noConversion"/>
  </si>
  <si>
    <t>SHT0002477</t>
    <phoneticPr fontId="1" type="noConversion"/>
  </si>
  <si>
    <t>SHT0002468</t>
    <phoneticPr fontId="1" type="noConversion"/>
  </si>
  <si>
    <t>安全带卷收器固定钣金焊接总成</t>
    <phoneticPr fontId="1" type="noConversion"/>
  </si>
  <si>
    <t>2021.6.22设变，变为02.03.37.019A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</si>
  <si>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</si>
  <si>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</si>
  <si>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</si>
  <si>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</si>
  <si>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</si>
  <si>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模具费100%分摊至10万件产品</t>
  </si>
  <si>
    <t>模具费100%分摊至10万件产品</t>
    <phoneticPr fontId="1" type="noConversion"/>
  </si>
  <si>
    <t>模具费100%分摊至5万件产品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</si>
  <si>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</si>
  <si>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未税产品价格
（不含模摊费）</t>
    <phoneticPr fontId="1" type="noConversion"/>
  </si>
  <si>
    <t>荣昌提供模具</t>
    <phoneticPr fontId="1" type="noConversion"/>
  </si>
  <si>
    <t>SHT0002061</t>
    <phoneticPr fontId="1" type="noConversion"/>
  </si>
  <si>
    <t>X3000右侧主板焊接组件（新）</t>
    <phoneticPr fontId="10" type="noConversion"/>
  </si>
  <si>
    <t>X3000左侧主板焊接组件（新）</t>
    <phoneticPr fontId="10" type="noConversion"/>
  </si>
  <si>
    <t>SHT0001784</t>
    <phoneticPr fontId="1" type="noConversion"/>
  </si>
  <si>
    <t>02.03.44.009</t>
    <phoneticPr fontId="1" type="noConversion"/>
  </si>
  <si>
    <t>H5靠背左侧主板</t>
    <phoneticPr fontId="1" type="noConversion"/>
  </si>
  <si>
    <t>02.03.44.006</t>
    <phoneticPr fontId="1" type="noConversion"/>
  </si>
  <si>
    <t>02.03.26.055A</t>
    <phoneticPr fontId="1" type="noConversion"/>
  </si>
  <si>
    <t>H5靠背右侧主板</t>
    <phoneticPr fontId="1" type="noConversion"/>
  </si>
  <si>
    <t>SHT0002050</t>
    <phoneticPr fontId="1" type="noConversion"/>
  </si>
  <si>
    <t>SHT0002049</t>
    <phoneticPr fontId="1" type="noConversion"/>
  </si>
  <si>
    <t>SHT0010306</t>
    <phoneticPr fontId="1" type="noConversion"/>
  </si>
  <si>
    <t>H6阻尼器下固定钣金总成</t>
    <phoneticPr fontId="1" type="noConversion"/>
  </si>
  <si>
    <t>SHT0011760</t>
    <phoneticPr fontId="1" type="noConversion"/>
  </si>
  <si>
    <t>重汽上框前横梁</t>
    <phoneticPr fontId="1" type="noConversion"/>
  </si>
  <si>
    <t>02.03.07.209</t>
    <phoneticPr fontId="1" type="noConversion"/>
  </si>
  <si>
    <t>B40后左支撑座连接板</t>
    <phoneticPr fontId="1" type="noConversion"/>
  </si>
  <si>
    <t>SCS0004799</t>
    <phoneticPr fontId="1" type="noConversion"/>
  </si>
  <si>
    <t>02.03.48.054</t>
    <phoneticPr fontId="1" type="noConversion"/>
  </si>
  <si>
    <t>02.03.27.029A</t>
    <phoneticPr fontId="1" type="noConversion"/>
  </si>
  <si>
    <t>六分大旋转轴支架总成</t>
    <phoneticPr fontId="1" type="noConversion"/>
  </si>
  <si>
    <t>02.03.25.020</t>
    <phoneticPr fontId="1" type="noConversion"/>
  </si>
  <si>
    <t>六分小旋转轴支架总成</t>
    <phoneticPr fontId="1" type="noConversion"/>
  </si>
  <si>
    <t>四分小旋转轴支架总成</t>
    <phoneticPr fontId="1" type="noConversion"/>
  </si>
  <si>
    <t>02.03.25.021</t>
    <phoneticPr fontId="1" type="noConversion"/>
  </si>
  <si>
    <t>02.03.25.019</t>
    <phoneticPr fontId="1" type="noConversion"/>
  </si>
  <si>
    <t>链接支架</t>
    <phoneticPr fontId="1" type="noConversion"/>
  </si>
  <si>
    <t>SPFH590</t>
    <phoneticPr fontId="44" type="noConversion"/>
  </si>
  <si>
    <t>REM0003013</t>
    <phoneticPr fontId="1" type="noConversion"/>
  </si>
  <si>
    <t>连接板2前</t>
    <phoneticPr fontId="1" type="noConversion"/>
  </si>
  <si>
    <t>SHT0002135</t>
    <phoneticPr fontId="1" type="noConversion"/>
  </si>
  <si>
    <t>02.03.19.066</t>
    <phoneticPr fontId="1" type="noConversion"/>
  </si>
  <si>
    <t>02.03.37.001</t>
    <phoneticPr fontId="1" type="noConversion"/>
  </si>
  <si>
    <t>02.03.37.006</t>
    <phoneticPr fontId="1" type="noConversion"/>
  </si>
  <si>
    <t>M20主驾安全带固定板总成</t>
    <phoneticPr fontId="1" type="noConversion"/>
  </si>
  <si>
    <t>02.03.26.056A</t>
    <phoneticPr fontId="1" type="noConversion"/>
  </si>
  <si>
    <t>02.03.26.057A</t>
    <phoneticPr fontId="1" type="noConversion"/>
  </si>
  <si>
    <t>H4A座框前支板总成</t>
    <phoneticPr fontId="1" type="noConversion"/>
  </si>
  <si>
    <t>02.03.26.068</t>
    <phoneticPr fontId="1" type="noConversion"/>
  </si>
  <si>
    <t>02.03.26.078</t>
    <phoneticPr fontId="1" type="noConversion"/>
  </si>
  <si>
    <t>02.03.26.080</t>
    <phoneticPr fontId="1" type="noConversion"/>
  </si>
  <si>
    <t>设变为02.03.26.073A</t>
    <phoneticPr fontId="1" type="noConversion"/>
  </si>
  <si>
    <t>模具报废，改型给天丰干了</t>
    <phoneticPr fontId="1" type="noConversion"/>
  </si>
  <si>
    <t>02.03.27.073</t>
    <phoneticPr fontId="1" type="noConversion"/>
  </si>
  <si>
    <t>没件</t>
    <phoneticPr fontId="1" type="noConversion"/>
  </si>
  <si>
    <t>02.03.37.002</t>
    <phoneticPr fontId="1" type="noConversion"/>
  </si>
  <si>
    <t>取消了</t>
    <phoneticPr fontId="1" type="noConversion"/>
  </si>
  <si>
    <t>02.03.37.008</t>
    <phoneticPr fontId="1" type="noConversion"/>
  </si>
  <si>
    <t>02.03.30.149</t>
    <phoneticPr fontId="1" type="noConversion"/>
  </si>
  <si>
    <t>已拿样件，回去核</t>
    <phoneticPr fontId="1" type="noConversion"/>
  </si>
  <si>
    <t>J6F前排靠背复位卷簧安装支架</t>
    <phoneticPr fontId="1" type="noConversion"/>
  </si>
  <si>
    <t>没件（在荣昌）</t>
    <phoneticPr fontId="1" type="noConversion"/>
  </si>
  <si>
    <t>一汽调角器解锁把手左</t>
    <phoneticPr fontId="1" type="noConversion"/>
  </si>
  <si>
    <t>02.03.27.017</t>
    <phoneticPr fontId="1" type="noConversion"/>
  </si>
  <si>
    <t>一汽调角器解锁把手右</t>
    <phoneticPr fontId="1" type="noConversion"/>
  </si>
  <si>
    <t>02.03.27.018</t>
    <phoneticPr fontId="1" type="noConversion"/>
  </si>
  <si>
    <t>样品在荣昌了</t>
    <phoneticPr fontId="1" type="noConversion"/>
  </si>
  <si>
    <t>H4减震扣</t>
    <phoneticPr fontId="1" type="noConversion"/>
  </si>
  <si>
    <t>02.03.11.071</t>
    <phoneticPr fontId="1" type="noConversion"/>
  </si>
  <si>
    <t>02.03.09.008</t>
    <phoneticPr fontId="1" type="noConversion"/>
  </si>
  <si>
    <t>B40后右支持座连接板</t>
    <phoneticPr fontId="1" type="noConversion"/>
  </si>
  <si>
    <t>02.03.09.009</t>
    <phoneticPr fontId="1" type="noConversion"/>
  </si>
  <si>
    <t>B40前支撑座连接板</t>
    <phoneticPr fontId="1" type="noConversion"/>
  </si>
  <si>
    <t>02.03.09.010</t>
    <phoneticPr fontId="1" type="noConversion"/>
  </si>
  <si>
    <t>B40后固定片</t>
    <phoneticPr fontId="1" type="noConversion"/>
  </si>
  <si>
    <t>02.03.09.075</t>
    <phoneticPr fontId="1" type="noConversion"/>
  </si>
  <si>
    <t>取消</t>
    <phoneticPr fontId="1" type="noConversion"/>
  </si>
  <si>
    <t>B40升降连杆A</t>
    <phoneticPr fontId="1" type="noConversion"/>
  </si>
  <si>
    <t>02.03.09.076</t>
    <phoneticPr fontId="1" type="noConversion"/>
  </si>
  <si>
    <t>02.03.09.077</t>
    <phoneticPr fontId="1" type="noConversion"/>
  </si>
  <si>
    <t>B40后右支持座</t>
    <phoneticPr fontId="1" type="noConversion"/>
  </si>
  <si>
    <t>02.03.09.078</t>
    <phoneticPr fontId="1" type="noConversion"/>
  </si>
  <si>
    <t>供鑫昌</t>
    <phoneticPr fontId="1" type="noConversion"/>
  </si>
  <si>
    <t>M3000纵梁支撑架</t>
    <phoneticPr fontId="1" type="noConversion"/>
  </si>
  <si>
    <t>02.03.27.073A</t>
    <phoneticPr fontId="1" type="noConversion"/>
  </si>
  <si>
    <t>SHT0011730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</si>
</sst>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_);[Red]\(0\)"/>
    <numFmt numFmtId="181" formatCode="0.00_ "/>
    <numFmt numFmtId="182" formatCode="0.000"/>
  </numFmts>
  <fonts count="4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9"/>
      <name val="Tahoma"/>
      <family val="2"/>
      <charset val="134"/>
    </font>
    <font>
      <sz val="9"/>
      <name val="Tahoma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MS Sans Serif"/>
    </font>
    <font>
      <sz val="8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新宋体"/>
      <family val="3"/>
      <charset val="134"/>
    </font>
    <font>
      <b/>
      <sz val="9"/>
      <name val="宋体"/>
      <family val="3"/>
      <charset val="134"/>
    </font>
    <font>
      <sz val="9"/>
      <color indexed="81"/>
      <name val="Tahoma"/>
      <family val="2"/>
    </font>
    <font>
      <b/>
      <sz val="10"/>
      <name val="楷体_GB2312"/>
      <family val="3"/>
      <charset val="134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5" fillId="0" borderId="0"/>
    <xf numFmtId="179" fontId="14" fillId="0" borderId="0"/>
    <xf numFmtId="0" fontId="14" fillId="0" borderId="0"/>
    <xf numFmtId="0" fontId="14" fillId="0" borderId="0"/>
    <xf numFmtId="9" fontId="28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9" fontId="19" fillId="0" borderId="11" xfId="1" applyNumberFormat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20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176" fontId="16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178" fontId="17" fillId="0" borderId="11" xfId="1" applyNumberFormat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176" fontId="16" fillId="0" borderId="11" xfId="1" applyNumberFormat="1" applyFont="1" applyFill="1" applyBorder="1" applyAlignment="1">
      <alignment horizontal="center" vertical="center" wrapText="1"/>
    </xf>
    <xf numFmtId="176" fontId="16" fillId="0" borderId="12" xfId="1" applyNumberFormat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shrinkToFit="1"/>
    </xf>
    <xf numFmtId="176" fontId="2" fillId="0" borderId="0" xfId="1" applyNumberFormat="1" applyFill="1">
      <alignment vertical="center"/>
    </xf>
    <xf numFmtId="176" fontId="16" fillId="0" borderId="5" xfId="1" applyNumberFormat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/>
    </xf>
    <xf numFmtId="178" fontId="17" fillId="0" borderId="5" xfId="1" applyNumberFormat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2" fillId="0" borderId="11" xfId="1" applyFill="1" applyBorder="1">
      <alignment vertical="center"/>
    </xf>
    <xf numFmtId="179" fontId="2" fillId="0" borderId="11" xfId="1" applyNumberFormat="1" applyFill="1" applyBorder="1">
      <alignment vertical="center"/>
    </xf>
    <xf numFmtId="179" fontId="29" fillId="2" borderId="11" xfId="0" applyNumberFormat="1" applyFont="1" applyFill="1" applyBorder="1" applyAlignment="1">
      <alignment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 shrinkToFit="1"/>
    </xf>
    <xf numFmtId="0" fontId="30" fillId="2" borderId="11" xfId="0" applyNumberFormat="1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3" fillId="2" borderId="11" xfId="0" applyFont="1" applyFill="1" applyBorder="1" applyAlignment="1"/>
    <xf numFmtId="0" fontId="30" fillId="2" borderId="11" xfId="0" applyFont="1" applyFill="1" applyBorder="1" applyAlignment="1">
      <alignment vertical="center"/>
    </xf>
    <xf numFmtId="0" fontId="31" fillId="2" borderId="11" xfId="0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178" fontId="17" fillId="4" borderId="11" xfId="1" applyNumberFormat="1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shrinkToFit="1"/>
    </xf>
    <xf numFmtId="0" fontId="12" fillId="4" borderId="11" xfId="1" applyFont="1" applyFill="1" applyBorder="1" applyAlignment="1">
      <alignment horizontal="center" vertical="center" wrapText="1"/>
    </xf>
    <xf numFmtId="176" fontId="16" fillId="4" borderId="11" xfId="1" applyNumberFormat="1" applyFont="1" applyFill="1" applyBorder="1" applyAlignment="1">
      <alignment horizontal="center" vertical="center" wrapText="1"/>
    </xf>
    <xf numFmtId="179" fontId="29" fillId="4" borderId="11" xfId="0" applyNumberFormat="1" applyFont="1" applyFill="1" applyBorder="1" applyAlignment="1">
      <alignment vertical="center"/>
    </xf>
    <xf numFmtId="0" fontId="18" fillId="4" borderId="12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49" fontId="30" fillId="4" borderId="11" xfId="0" applyNumberFormat="1" applyFont="1" applyFill="1" applyBorder="1" applyAlignment="1">
      <alignment horizontal="center" vertical="center" shrinkToFit="1"/>
    </xf>
    <xf numFmtId="178" fontId="17" fillId="4" borderId="2" xfId="1" applyNumberFormat="1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>
      <alignment vertical="center"/>
    </xf>
    <xf numFmtId="0" fontId="12" fillId="4" borderId="2" xfId="1" applyFont="1" applyFill="1" applyBorder="1" applyAlignment="1">
      <alignment horizontal="center" vertical="center" wrapText="1"/>
    </xf>
    <xf numFmtId="176" fontId="16" fillId="4" borderId="3" xfId="1" applyNumberFormat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176" fontId="16" fillId="4" borderId="12" xfId="1" applyNumberFormat="1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/>
    </xf>
    <xf numFmtId="0" fontId="30" fillId="4" borderId="11" xfId="0" applyNumberFormat="1" applyFont="1" applyFill="1" applyBorder="1" applyAlignment="1">
      <alignment horizontal="center"/>
    </xf>
    <xf numFmtId="0" fontId="30" fillId="4" borderId="11" xfId="0" applyNumberFormat="1" applyFont="1" applyFill="1" applyBorder="1" applyAlignment="1">
      <alignment horizontal="center" wrapText="1"/>
    </xf>
    <xf numFmtId="0" fontId="30" fillId="4" borderId="11" xfId="0" applyFont="1" applyFill="1" applyBorder="1" applyAlignment="1">
      <alignment horizontal="center"/>
    </xf>
    <xf numFmtId="0" fontId="31" fillId="4" borderId="11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/>
    </xf>
    <xf numFmtId="179" fontId="19" fillId="4" borderId="11" xfId="1" applyNumberFormat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/>
    </xf>
    <xf numFmtId="9" fontId="2" fillId="4" borderId="0" xfId="13" applyFont="1" applyFill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180" fontId="5" fillId="2" borderId="0" xfId="1" applyNumberFormat="1" applyFont="1" applyFill="1" applyAlignment="1">
      <alignment horizontal="center" vertical="center"/>
    </xf>
    <xf numFmtId="176" fontId="2" fillId="4" borderId="0" xfId="13" applyNumberFormat="1" applyFont="1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4" fillId="6" borderId="1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181" fontId="34" fillId="7" borderId="11" xfId="0" applyNumberFormat="1" applyFont="1" applyFill="1" applyBorder="1">
      <alignment vertical="center"/>
    </xf>
    <xf numFmtId="0" fontId="34" fillId="7" borderId="11" xfId="0" applyFont="1" applyFill="1" applyBorder="1">
      <alignment vertical="center"/>
    </xf>
    <xf numFmtId="0" fontId="34" fillId="6" borderId="11" xfId="0" applyFont="1" applyFill="1" applyBorder="1" applyAlignment="1">
      <alignment horizontal="center" vertical="center"/>
    </xf>
    <xf numFmtId="0" fontId="2" fillId="4" borderId="11" xfId="1" applyFill="1" applyBorder="1">
      <alignment vertical="center"/>
    </xf>
    <xf numFmtId="0" fontId="34" fillId="6" borderId="14" xfId="0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/>
    </xf>
    <xf numFmtId="181" fontId="0" fillId="4" borderId="14" xfId="0" applyNumberFormat="1" applyFill="1" applyBorder="1">
      <alignment vertical="center"/>
    </xf>
    <xf numFmtId="0" fontId="34" fillId="4" borderId="0" xfId="0" applyFont="1" applyFill="1" applyAlignment="1">
      <alignment horizontal="center" vertical="center"/>
    </xf>
    <xf numFmtId="0" fontId="34" fillId="7" borderId="11" xfId="0" applyFont="1" applyFill="1" applyBorder="1" applyAlignment="1">
      <alignment horizontal="center" vertical="center"/>
    </xf>
    <xf numFmtId="0" fontId="34" fillId="7" borderId="13" xfId="0" applyFont="1" applyFill="1" applyBorder="1" applyAlignment="1">
      <alignment horizontal="center" vertical="center"/>
    </xf>
    <xf numFmtId="9" fontId="34" fillId="4" borderId="14" xfId="0" applyNumberFormat="1" applyFont="1" applyFill="1" applyBorder="1" applyAlignment="1">
      <alignment horizontal="center" vertical="center"/>
    </xf>
    <xf numFmtId="181" fontId="34" fillId="4" borderId="14" xfId="0" applyNumberFormat="1" applyFont="1" applyFill="1" applyBorder="1" applyAlignment="1">
      <alignment horizontal="center" vertical="center"/>
    </xf>
    <xf numFmtId="181" fontId="2" fillId="0" borderId="11" xfId="1" applyNumberFormat="1" applyFill="1" applyBorder="1">
      <alignment vertical="center"/>
    </xf>
    <xf numFmtId="0" fontId="16" fillId="6" borderId="11" xfId="1" applyFont="1" applyFill="1" applyBorder="1" applyAlignment="1">
      <alignment horizontal="center" vertical="center"/>
    </xf>
    <xf numFmtId="178" fontId="17" fillId="6" borderId="11" xfId="1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0" fillId="6" borderId="11" xfId="0" applyFill="1" applyBorder="1">
      <alignment vertical="center"/>
    </xf>
    <xf numFmtId="0" fontId="12" fillId="6" borderId="11" xfId="1" applyFont="1" applyFill="1" applyBorder="1" applyAlignment="1">
      <alignment horizontal="center" vertical="center" wrapText="1"/>
    </xf>
    <xf numFmtId="176" fontId="16" fillId="6" borderId="11" xfId="1" applyNumberFormat="1" applyFont="1" applyFill="1" applyBorder="1" applyAlignment="1">
      <alignment horizontal="center" vertical="center" wrapText="1"/>
    </xf>
    <xf numFmtId="179" fontId="29" fillId="6" borderId="11" xfId="0" applyNumberFormat="1" applyFont="1" applyFill="1" applyBorder="1" applyAlignment="1">
      <alignment vertical="center"/>
    </xf>
    <xf numFmtId="0" fontId="18" fillId="6" borderId="12" xfId="1" applyFont="1" applyFill="1" applyBorder="1" applyAlignment="1">
      <alignment horizontal="center" vertical="center" shrinkToFit="1"/>
    </xf>
    <xf numFmtId="0" fontId="2" fillId="6" borderId="0" xfId="1" applyFill="1">
      <alignment vertical="center"/>
    </xf>
    <xf numFmtId="176" fontId="2" fillId="6" borderId="0" xfId="13" applyNumberFormat="1" applyFont="1" applyFill="1" applyAlignment="1">
      <alignment horizontal="center" vertical="center"/>
    </xf>
    <xf numFmtId="181" fontId="34" fillId="6" borderId="14" xfId="0" applyNumberFormat="1" applyFont="1" applyFill="1" applyBorder="1" applyAlignment="1">
      <alignment horizontal="center" vertical="center"/>
    </xf>
    <xf numFmtId="181" fontId="0" fillId="6" borderId="14" xfId="0" applyNumberFormat="1" applyFill="1" applyBorder="1">
      <alignment vertical="center"/>
    </xf>
    <xf numFmtId="0" fontId="34" fillId="6" borderId="0" xfId="0" applyFont="1" applyFill="1" applyAlignment="1">
      <alignment horizontal="center" vertical="center"/>
    </xf>
    <xf numFmtId="9" fontId="34" fillId="6" borderId="14" xfId="0" applyNumberFormat="1" applyFont="1" applyFill="1" applyBorder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2" fillId="0" borderId="0" xfId="13" applyNumberFormat="1" applyFont="1" applyFill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181" fontId="34" fillId="0" borderId="14" xfId="0" applyNumberFormat="1" applyFont="1" applyFill="1" applyBorder="1" applyAlignment="1">
      <alignment horizontal="center" vertical="center"/>
    </xf>
    <xf numFmtId="181" fontId="0" fillId="0" borderId="14" xfId="0" applyNumberFormat="1" applyFill="1" applyBorder="1">
      <alignment vertical="center"/>
    </xf>
    <xf numFmtId="0" fontId="34" fillId="0" borderId="14" xfId="0" applyFont="1" applyFill="1" applyBorder="1" applyAlignment="1">
      <alignment horizontal="center" vertical="center" wrapText="1"/>
    </xf>
    <xf numFmtId="9" fontId="34" fillId="0" borderId="14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8" borderId="0" xfId="1" applyFill="1">
      <alignment vertical="center"/>
    </xf>
    <xf numFmtId="0" fontId="34" fillId="8" borderId="11" xfId="0" applyFont="1" applyFill="1" applyBorder="1" applyAlignment="1">
      <alignment horizontal="center" vertical="center"/>
    </xf>
    <xf numFmtId="0" fontId="5" fillId="8" borderId="0" xfId="1" applyFont="1" applyFill="1" applyAlignment="1">
      <alignment vertical="center"/>
    </xf>
    <xf numFmtId="0" fontId="5" fillId="8" borderId="0" xfId="1" applyFont="1" applyFill="1" applyAlignment="1">
      <alignment horizontal="center" vertical="center"/>
    </xf>
    <xf numFmtId="176" fontId="15" fillId="0" borderId="11" xfId="2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/>
    </xf>
    <xf numFmtId="9" fontId="16" fillId="2" borderId="11" xfId="13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38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horizontal="center" vertical="center" wrapText="1"/>
    </xf>
    <xf numFmtId="0" fontId="2" fillId="0" borderId="0" xfId="1" applyFill="1" applyBorder="1">
      <alignment vertical="center"/>
    </xf>
    <xf numFmtId="0" fontId="34" fillId="0" borderId="0" xfId="0" applyFont="1" applyFill="1" applyBorder="1" applyAlignment="1">
      <alignment horizontal="center" vertical="center"/>
    </xf>
    <xf numFmtId="181" fontId="34" fillId="0" borderId="0" xfId="0" applyNumberFormat="1" applyFont="1" applyFill="1" applyBorder="1" applyAlignment="1">
      <alignment horizontal="center" vertical="center"/>
    </xf>
    <xf numFmtId="9" fontId="34" fillId="0" borderId="0" xfId="0" applyNumberFormat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76" fontId="15" fillId="0" borderId="11" xfId="2" applyNumberFormat="1" applyFont="1" applyFill="1" applyBorder="1" applyAlignment="1">
      <alignment horizontal="center" vertical="center" wrapText="1"/>
    </xf>
    <xf numFmtId="176" fontId="2" fillId="0" borderId="11" xfId="13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16" fillId="9" borderId="10" xfId="1" applyFont="1" applyFill="1" applyBorder="1" applyAlignment="1">
      <alignment horizontal="center" vertical="center"/>
    </xf>
    <xf numFmtId="178" fontId="17" fillId="9" borderId="11" xfId="1" applyNumberFormat="1" applyFont="1" applyFill="1" applyBorder="1" applyAlignment="1">
      <alignment horizontal="center" vertical="center" wrapText="1"/>
    </xf>
    <xf numFmtId="0" fontId="17" fillId="9" borderId="11" xfId="1" applyFont="1" applyFill="1" applyBorder="1" applyAlignment="1">
      <alignment horizontal="center" vertical="center" wrapText="1"/>
    </xf>
    <xf numFmtId="0" fontId="16" fillId="9" borderId="11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176" fontId="16" fillId="9" borderId="11" xfId="1" applyNumberFormat="1" applyFont="1" applyFill="1" applyBorder="1" applyAlignment="1">
      <alignment horizontal="center" vertical="center" wrapText="1"/>
    </xf>
    <xf numFmtId="0" fontId="18" fillId="9" borderId="12" xfId="1" applyFont="1" applyFill="1" applyBorder="1" applyAlignment="1">
      <alignment horizontal="center" vertical="center" shrinkToFit="1"/>
    </xf>
    <xf numFmtId="0" fontId="2" fillId="9" borderId="0" xfId="1" applyFill="1">
      <alignment vertical="center"/>
    </xf>
    <xf numFmtId="0" fontId="2" fillId="9" borderId="11" xfId="1" applyFill="1" applyBorder="1">
      <alignment vertical="center"/>
    </xf>
    <xf numFmtId="0" fontId="5" fillId="9" borderId="0" xfId="1" applyFont="1" applyFill="1" applyAlignment="1">
      <alignment horizontal="center" vertical="center"/>
    </xf>
    <xf numFmtId="176" fontId="16" fillId="9" borderId="12" xfId="1" applyNumberFormat="1" applyFont="1" applyFill="1" applyBorder="1" applyAlignment="1">
      <alignment horizontal="center" vertical="center" wrapText="1"/>
    </xf>
    <xf numFmtId="179" fontId="2" fillId="9" borderId="11" xfId="1" applyNumberFormat="1" applyFill="1" applyBorder="1">
      <alignment vertical="center"/>
    </xf>
    <xf numFmtId="0" fontId="16" fillId="9" borderId="1" xfId="1" applyFont="1" applyFill="1" applyBorder="1" applyAlignment="1">
      <alignment horizontal="center" vertical="center"/>
    </xf>
    <xf numFmtId="178" fontId="17" fillId="9" borderId="2" xfId="1" applyNumberFormat="1" applyFont="1" applyFill="1" applyBorder="1" applyAlignment="1">
      <alignment horizontal="center" vertical="center" wrapText="1"/>
    </xf>
    <xf numFmtId="0" fontId="17" fillId="9" borderId="2" xfId="1" applyFont="1" applyFill="1" applyBorder="1" applyAlignment="1">
      <alignment horizontal="center" vertical="center" wrapText="1"/>
    </xf>
    <xf numFmtId="0" fontId="16" fillId="9" borderId="2" xfId="1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176" fontId="16" fillId="9" borderId="2" xfId="1" applyNumberFormat="1" applyFont="1" applyFill="1" applyBorder="1" applyAlignment="1">
      <alignment horizontal="center" vertical="center" wrapText="1"/>
    </xf>
    <xf numFmtId="176" fontId="16" fillId="9" borderId="3" xfId="1" applyNumberFormat="1" applyFont="1" applyFill="1" applyBorder="1" applyAlignment="1">
      <alignment horizontal="center" vertical="center" wrapText="1"/>
    </xf>
    <xf numFmtId="176" fontId="16" fillId="9" borderId="8" xfId="1" applyNumberFormat="1" applyFont="1" applyFill="1" applyBorder="1" applyAlignment="1">
      <alignment horizontal="center" vertical="center" wrapText="1"/>
    </xf>
    <xf numFmtId="179" fontId="19" fillId="9" borderId="1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176" fontId="15" fillId="0" borderId="11" xfId="2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shrinkToFit="1"/>
    </xf>
    <xf numFmtId="177" fontId="12" fillId="2" borderId="0" xfId="1" applyNumberFormat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" fillId="0" borderId="11" xfId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9" borderId="11" xfId="1" applyFill="1" applyBorder="1" applyAlignment="1">
      <alignment horizontal="center" vertical="center"/>
    </xf>
    <xf numFmtId="0" fontId="2" fillId="0" borderId="0" xfId="1" applyFill="1" applyAlignment="1">
      <alignment vertical="center" wrapText="1"/>
    </xf>
    <xf numFmtId="0" fontId="5" fillId="0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179" fontId="2" fillId="0" borderId="0" xfId="1" applyNumberFormat="1" applyFill="1">
      <alignment vertical="center"/>
    </xf>
    <xf numFmtId="0" fontId="18" fillId="0" borderId="16" xfId="1" applyFont="1" applyFill="1" applyBorder="1" applyAlignment="1">
      <alignment horizontal="center" vertical="center" shrinkToFit="1"/>
    </xf>
    <xf numFmtId="177" fontId="12" fillId="2" borderId="15" xfId="1" applyNumberFormat="1" applyFont="1" applyFill="1" applyBorder="1" applyAlignment="1">
      <alignment horizontal="center" vertical="center" shrinkToFit="1"/>
    </xf>
    <xf numFmtId="0" fontId="18" fillId="0" borderId="15" xfId="1" applyFont="1" applyFill="1" applyBorder="1" applyAlignment="1">
      <alignment horizontal="center" vertical="center" shrinkToFit="1"/>
    </xf>
    <xf numFmtId="0" fontId="18" fillId="0" borderId="15" xfId="1" applyFont="1" applyFill="1" applyBorder="1" applyAlignment="1">
      <alignment horizontal="center" vertical="center" wrapText="1" shrinkToFit="1"/>
    </xf>
    <xf numFmtId="0" fontId="8" fillId="0" borderId="15" xfId="1" applyFont="1" applyFill="1" applyBorder="1" applyAlignment="1">
      <alignment vertical="center" wrapText="1"/>
    </xf>
    <xf numFmtId="0" fontId="40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176" fontId="15" fillId="10" borderId="11" xfId="2" applyNumberFormat="1" applyFont="1" applyFill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177" fontId="38" fillId="10" borderId="11" xfId="0" applyNumberFormat="1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179" fontId="0" fillId="0" borderId="11" xfId="0" applyNumberFormat="1" applyFill="1" applyBorder="1" applyAlignment="1">
      <alignment horizontal="center" vertical="center"/>
    </xf>
    <xf numFmtId="0" fontId="40" fillId="0" borderId="11" xfId="0" quotePrefix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17" fillId="4" borderId="11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179" fontId="2" fillId="4" borderId="11" xfId="1" applyNumberFormat="1" applyFill="1" applyBorder="1">
      <alignment vertical="center"/>
    </xf>
    <xf numFmtId="0" fontId="16" fillId="11" borderId="10" xfId="1" applyFont="1" applyFill="1" applyBorder="1" applyAlignment="1">
      <alignment horizontal="center" vertical="center"/>
    </xf>
    <xf numFmtId="178" fontId="17" fillId="11" borderId="11" xfId="1" applyNumberFormat="1" applyFont="1" applyFill="1" applyBorder="1" applyAlignment="1">
      <alignment horizontal="center" vertical="center" wrapText="1"/>
    </xf>
    <xf numFmtId="0" fontId="17" fillId="11" borderId="11" xfId="1" applyFont="1" applyFill="1" applyBorder="1" applyAlignment="1">
      <alignment horizontal="center" vertical="center" wrapText="1"/>
    </xf>
    <xf numFmtId="0" fontId="16" fillId="11" borderId="11" xfId="1" applyFont="1" applyFill="1" applyBorder="1" applyAlignment="1">
      <alignment horizontal="center" vertical="center" wrapText="1"/>
    </xf>
    <xf numFmtId="0" fontId="12" fillId="11" borderId="11" xfId="1" applyFont="1" applyFill="1" applyBorder="1" applyAlignment="1">
      <alignment horizontal="center" vertical="center" wrapText="1"/>
    </xf>
    <xf numFmtId="176" fontId="16" fillId="11" borderId="11" xfId="1" applyNumberFormat="1" applyFont="1" applyFill="1" applyBorder="1" applyAlignment="1">
      <alignment horizontal="center" vertical="center" wrapText="1"/>
    </xf>
    <xf numFmtId="0" fontId="18" fillId="11" borderId="12" xfId="1" applyFont="1" applyFill="1" applyBorder="1" applyAlignment="1">
      <alignment horizontal="center" vertical="center" shrinkToFit="1"/>
    </xf>
    <xf numFmtId="0" fontId="2" fillId="11" borderId="0" xfId="1" applyFill="1">
      <alignment vertical="center"/>
    </xf>
    <xf numFmtId="0" fontId="2" fillId="11" borderId="11" xfId="1" applyFill="1" applyBorder="1" applyAlignment="1">
      <alignment horizontal="center" vertical="center"/>
    </xf>
    <xf numFmtId="0" fontId="2" fillId="11" borderId="11" xfId="1" applyFill="1" applyBorder="1">
      <alignment vertical="center"/>
    </xf>
    <xf numFmtId="0" fontId="5" fillId="11" borderId="0" xfId="1" applyFont="1" applyFill="1" applyAlignment="1">
      <alignment horizontal="center" vertical="center"/>
    </xf>
    <xf numFmtId="0" fontId="16" fillId="6" borderId="10" xfId="1" applyFont="1" applyFill="1" applyBorder="1" applyAlignment="1">
      <alignment horizontal="center" vertical="center"/>
    </xf>
    <xf numFmtId="0" fontId="17" fillId="6" borderId="11" xfId="1" applyFont="1" applyFill="1" applyBorder="1" applyAlignment="1">
      <alignment horizontal="center" vertical="center" wrapText="1"/>
    </xf>
    <xf numFmtId="0" fontId="16" fillId="6" borderId="11" xfId="1" applyFont="1" applyFill="1" applyBorder="1" applyAlignment="1">
      <alignment horizontal="center" vertical="center" wrapText="1"/>
    </xf>
    <xf numFmtId="0" fontId="2" fillId="6" borderId="11" xfId="1" applyFill="1" applyBorder="1" applyAlignment="1">
      <alignment horizontal="center" vertical="center"/>
    </xf>
    <xf numFmtId="0" fontId="2" fillId="6" borderId="11" xfId="1" applyFill="1" applyBorder="1">
      <alignment vertical="center"/>
    </xf>
    <xf numFmtId="0" fontId="16" fillId="4" borderId="10" xfId="1" applyFont="1" applyFill="1" applyBorder="1" applyAlignment="1">
      <alignment horizontal="center" vertical="center"/>
    </xf>
    <xf numFmtId="0" fontId="2" fillId="4" borderId="11" xfId="1" applyFill="1" applyBorder="1" applyAlignment="1">
      <alignment horizontal="center" vertical="center"/>
    </xf>
    <xf numFmtId="176" fontId="16" fillId="4" borderId="5" xfId="1" applyNumberFormat="1" applyFont="1" applyFill="1" applyBorder="1" applyAlignment="1">
      <alignment horizontal="center" vertical="center" wrapText="1"/>
    </xf>
    <xf numFmtId="0" fontId="16" fillId="12" borderId="10" xfId="1" applyFont="1" applyFill="1" applyBorder="1" applyAlignment="1">
      <alignment horizontal="center" vertical="center"/>
    </xf>
    <xf numFmtId="178" fontId="17" fillId="12" borderId="11" xfId="1" applyNumberFormat="1" applyFont="1" applyFill="1" applyBorder="1" applyAlignment="1">
      <alignment horizontal="center" vertical="center" wrapText="1"/>
    </xf>
    <xf numFmtId="0" fontId="17" fillId="12" borderId="11" xfId="1" applyFont="1" applyFill="1" applyBorder="1" applyAlignment="1">
      <alignment horizontal="center" vertical="center" wrapText="1"/>
    </xf>
    <xf numFmtId="0" fontId="16" fillId="12" borderId="11" xfId="1" applyFont="1" applyFill="1" applyBorder="1" applyAlignment="1">
      <alignment horizontal="center" vertical="center" wrapText="1"/>
    </xf>
    <xf numFmtId="0" fontId="12" fillId="12" borderId="11" xfId="1" applyFont="1" applyFill="1" applyBorder="1" applyAlignment="1">
      <alignment horizontal="center" vertical="center" wrapText="1"/>
    </xf>
    <xf numFmtId="176" fontId="16" fillId="12" borderId="11" xfId="1" applyNumberFormat="1" applyFont="1" applyFill="1" applyBorder="1" applyAlignment="1">
      <alignment horizontal="center" vertical="center" wrapText="1"/>
    </xf>
    <xf numFmtId="0" fontId="18" fillId="12" borderId="12" xfId="1" applyFont="1" applyFill="1" applyBorder="1" applyAlignment="1">
      <alignment horizontal="center" vertical="center" shrinkToFit="1"/>
    </xf>
    <xf numFmtId="0" fontId="2" fillId="12" borderId="0" xfId="1" applyFill="1">
      <alignment vertical="center"/>
    </xf>
    <xf numFmtId="0" fontId="2" fillId="12" borderId="11" xfId="1" applyFill="1" applyBorder="1" applyAlignment="1">
      <alignment horizontal="center" vertical="center"/>
    </xf>
    <xf numFmtId="0" fontId="2" fillId="12" borderId="11" xfId="1" applyFill="1" applyBorder="1">
      <alignment vertical="center"/>
    </xf>
    <xf numFmtId="0" fontId="5" fillId="12" borderId="0" xfId="1" applyFont="1" applyFill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6" fontId="15" fillId="0" borderId="11" xfId="2" applyNumberFormat="1" applyFont="1" applyBorder="1" applyAlignment="1">
      <alignment horizontal="center" vertical="center" wrapText="1"/>
    </xf>
    <xf numFmtId="179" fontId="19" fillId="0" borderId="0" xfId="1" applyNumberFormat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2" fillId="0" borderId="11" xfId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shrinkToFit="1"/>
    </xf>
    <xf numFmtId="181" fontId="0" fillId="0" borderId="11" xfId="0" applyNumberFormat="1" applyBorder="1" applyAlignment="1">
      <alignment horizontal="center" vertical="center"/>
    </xf>
    <xf numFmtId="0" fontId="2" fillId="0" borderId="11" xfId="1" applyBorder="1" applyAlignment="1">
      <alignment horizontal="center" vertical="center" wrapText="1"/>
    </xf>
    <xf numFmtId="176" fontId="16" fillId="0" borderId="11" xfId="1" applyNumberFormat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 shrinkToFit="1"/>
    </xf>
    <xf numFmtId="0" fontId="16" fillId="0" borderId="11" xfId="1" applyFont="1" applyBorder="1" applyAlignment="1">
      <alignment horizontal="center" vertical="center"/>
    </xf>
    <xf numFmtId="178" fontId="17" fillId="0" borderId="11" xfId="1" applyNumberFormat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182" fontId="0" fillId="0" borderId="11" xfId="0" applyNumberFormat="1" applyFill="1" applyBorder="1" applyAlignment="1">
      <alignment horizontal="center" vertical="center"/>
    </xf>
    <xf numFmtId="176" fontId="5" fillId="0" borderId="0" xfId="1" applyNumberFormat="1" applyFont="1" applyFill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2" fillId="0" borderId="11" xfId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35" fillId="6" borderId="11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177" fontId="12" fillId="2" borderId="11" xfId="1" applyNumberFormat="1" applyFont="1" applyFill="1" applyBorder="1" applyAlignment="1">
      <alignment horizontal="center" vertical="center" shrinkToFit="1"/>
    </xf>
    <xf numFmtId="0" fontId="11" fillId="2" borderId="11" xfId="1" applyFont="1" applyFill="1" applyBorder="1" applyAlignment="1">
      <alignment horizontal="center" vertical="center" wrapText="1"/>
    </xf>
    <xf numFmtId="49" fontId="12" fillId="2" borderId="11" xfId="1" applyNumberFormat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176" fontId="15" fillId="0" borderId="11" xfId="2" applyNumberFormat="1" applyFont="1" applyFill="1" applyBorder="1" applyAlignment="1">
      <alignment horizontal="center" vertical="center" wrapText="1"/>
    </xf>
    <xf numFmtId="177" fontId="12" fillId="2" borderId="11" xfId="1" applyNumberFormat="1" applyFont="1" applyFill="1" applyBorder="1" applyAlignment="1">
      <alignment horizontal="center" vertical="center" wrapText="1" shrinkToFit="1"/>
    </xf>
    <xf numFmtId="0" fontId="2" fillId="0" borderId="11" xfId="1" applyBorder="1" applyAlignment="1">
      <alignment horizontal="center" vertical="center"/>
    </xf>
    <xf numFmtId="0" fontId="43" fillId="10" borderId="11" xfId="0" applyFont="1" applyFill="1" applyBorder="1" applyAlignment="1">
      <alignment horizontal="center" vertical="center" wrapText="1"/>
    </xf>
    <xf numFmtId="177" fontId="12" fillId="2" borderId="16" xfId="1" applyNumberFormat="1" applyFont="1" applyFill="1" applyBorder="1" applyAlignment="1">
      <alignment horizontal="center" vertical="center" shrinkToFit="1"/>
    </xf>
    <xf numFmtId="177" fontId="12" fillId="2" borderId="14" xfId="1" applyNumberFormat="1" applyFont="1" applyFill="1" applyBorder="1" applyAlignment="1">
      <alignment horizontal="center" vertical="center" shrinkToFit="1"/>
    </xf>
    <xf numFmtId="177" fontId="12" fillId="2" borderId="8" xfId="1" applyNumberFormat="1" applyFont="1" applyFill="1" applyBorder="1" applyAlignment="1">
      <alignment horizontal="center" vertical="center" shrinkToFit="1"/>
    </xf>
    <xf numFmtId="176" fontId="15" fillId="0" borderId="13" xfId="2" applyNumberFormat="1" applyFont="1" applyBorder="1" applyAlignment="1">
      <alignment horizontal="center" vertical="center" wrapText="1"/>
    </xf>
    <xf numFmtId="176" fontId="15" fillId="0" borderId="16" xfId="2" applyNumberFormat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176" fontId="16" fillId="2" borderId="14" xfId="1" applyNumberFormat="1" applyFont="1" applyFill="1" applyBorder="1" applyAlignment="1">
      <alignment horizontal="center" vertical="center" wrapText="1"/>
    </xf>
    <xf numFmtId="176" fontId="16" fillId="2" borderId="15" xfId="1" applyNumberFormat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5" fillId="0" borderId="13" xfId="2" applyNumberFormat="1" applyFont="1" applyFill="1" applyBorder="1" applyAlignment="1">
      <alignment horizontal="center" vertical="center" wrapText="1"/>
    </xf>
    <xf numFmtId="176" fontId="15" fillId="0" borderId="17" xfId="2" applyNumberFormat="1" applyFont="1" applyFill="1" applyBorder="1" applyAlignment="1">
      <alignment horizontal="center" vertical="center" wrapText="1"/>
    </xf>
    <xf numFmtId="176" fontId="15" fillId="0" borderId="16" xfId="2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38" fillId="2" borderId="14" xfId="1" applyFont="1" applyFill="1" applyBorder="1" applyAlignment="1">
      <alignment horizontal="center" vertical="center" wrapText="1"/>
    </xf>
    <xf numFmtId="0" fontId="38" fillId="2" borderId="8" xfId="1" applyFont="1" applyFill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5104;&#21331;/&#20914;&#21387;&#20214;&#26680;&#31639;-2021&#24180;8&#26376;20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5104;&#21331;/&#25104;&#21331;&#38051;&#37329;&#20214;&#26680;&#31639;-2021.7.3-&#21152;&#27169;&#20855;&#361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Sheet1"/>
      <sheetName val="Sheet3"/>
    </sheetNames>
    <sheetDataSet>
      <sheetData sheetId="0" refreshError="1"/>
      <sheetData sheetId="1">
        <row r="4">
          <cell r="C4" t="str">
            <v>02.03.07.209</v>
          </cell>
        </row>
        <row r="7">
          <cell r="C7" t="str">
            <v>02.03.27.014</v>
          </cell>
        </row>
        <row r="11">
          <cell r="C11" t="str">
            <v>02.03.44.009</v>
          </cell>
        </row>
        <row r="17">
          <cell r="C17" t="str">
            <v>02.03.44.006</v>
          </cell>
        </row>
        <row r="23">
          <cell r="C23" t="str">
            <v>02.03.26.055A</v>
          </cell>
        </row>
        <row r="31">
          <cell r="C31" t="str">
            <v>02.03.26.056A</v>
          </cell>
        </row>
        <row r="39">
          <cell r="C39" t="str">
            <v>02.03.26.058</v>
          </cell>
        </row>
        <row r="42">
          <cell r="C42" t="str">
            <v>02.03.26.073A</v>
          </cell>
        </row>
        <row r="46">
          <cell r="C46" t="str">
            <v>02.03.29.124</v>
          </cell>
        </row>
        <row r="51">
          <cell r="C51" t="str">
            <v>02.03.26.068A</v>
          </cell>
        </row>
        <row r="63">
          <cell r="C63" t="str">
            <v>02.03.26.069A</v>
          </cell>
        </row>
        <row r="73">
          <cell r="C73" t="str">
            <v>02.03.26.070A</v>
          </cell>
        </row>
        <row r="85">
          <cell r="C85" t="str">
            <v>02.03.26.071A</v>
          </cell>
        </row>
        <row r="95">
          <cell r="C95" t="str">
            <v>02.03.29.052A</v>
          </cell>
        </row>
        <row r="99">
          <cell r="C99" t="str">
            <v>02.03.27.077</v>
          </cell>
        </row>
        <row r="104">
          <cell r="C104" t="str">
            <v>02.03.27.078</v>
          </cell>
        </row>
        <row r="107">
          <cell r="C107" t="str">
            <v>02.03.27.079</v>
          </cell>
        </row>
        <row r="110">
          <cell r="C110" t="str">
            <v>02.03.27.072</v>
          </cell>
        </row>
        <row r="114">
          <cell r="C114" t="str">
            <v>02.03.27.080</v>
          </cell>
        </row>
        <row r="121">
          <cell r="C121" t="str">
            <v>02.03.37.007</v>
          </cell>
        </row>
        <row r="124">
          <cell r="C124" t="str">
            <v>02.03.27.074</v>
          </cell>
        </row>
        <row r="127">
          <cell r="C127" t="str">
            <v>02.03.30.146A</v>
          </cell>
        </row>
        <row r="133">
          <cell r="C133" t="str">
            <v>02.03.30.155A</v>
          </cell>
        </row>
        <row r="139">
          <cell r="C139" t="str">
            <v>02.03.30.148</v>
          </cell>
        </row>
        <row r="143">
          <cell r="C143" t="str">
            <v>02.03.30.147</v>
          </cell>
        </row>
        <row r="146">
          <cell r="C146" t="str">
            <v>02.03.30.150</v>
          </cell>
        </row>
        <row r="151">
          <cell r="C151" t="str">
            <v>02.03.30.151</v>
          </cell>
        </row>
        <row r="155">
          <cell r="C155" t="str">
            <v>02.03.37.018</v>
          </cell>
        </row>
        <row r="159">
          <cell r="C159" t="str">
            <v>02.03.37.083</v>
          </cell>
        </row>
        <row r="163">
          <cell r="C163" t="str">
            <v>02.03.37.019</v>
          </cell>
        </row>
        <row r="167">
          <cell r="C167" t="str">
            <v>02.03.26.095</v>
          </cell>
        </row>
        <row r="170">
          <cell r="C170" t="str">
            <v>02.03.26.096</v>
          </cell>
        </row>
        <row r="173">
          <cell r="C173" t="str">
            <v>02.03.44.015</v>
          </cell>
        </row>
        <row r="178">
          <cell r="C178" t="str">
            <v>02.03.26.093</v>
          </cell>
        </row>
        <row r="181">
          <cell r="C181" t="str">
            <v>02.03.49.002</v>
          </cell>
        </row>
        <row r="193">
          <cell r="C193" t="str">
            <v>02.03.49.003</v>
          </cell>
        </row>
        <row r="205">
          <cell r="C205" t="str">
            <v>02.03.49.004</v>
          </cell>
        </row>
        <row r="209">
          <cell r="C209" t="str">
            <v>02.03.37.090</v>
          </cell>
        </row>
        <row r="212">
          <cell r="C212" t="str">
            <v>02.03.37.091</v>
          </cell>
        </row>
        <row r="217">
          <cell r="C217" t="str">
            <v>02.03.37.092</v>
          </cell>
        </row>
        <row r="222">
          <cell r="C222" t="str">
            <v>02.03.37.093</v>
          </cell>
        </row>
        <row r="227">
          <cell r="C227" t="str">
            <v>02.03.37.094</v>
          </cell>
        </row>
        <row r="232">
          <cell r="C232" t="str">
            <v>02.03.37.102</v>
          </cell>
        </row>
        <row r="238">
          <cell r="C238" t="str">
            <v>02.03.37.104</v>
          </cell>
        </row>
        <row r="242">
          <cell r="C242" t="str">
            <v>02.03.48.028</v>
          </cell>
        </row>
        <row r="246">
          <cell r="C246" t="str">
            <v>02.03.48.029</v>
          </cell>
        </row>
        <row r="250">
          <cell r="C250" t="str">
            <v>02.01.02.250</v>
          </cell>
        </row>
        <row r="256">
          <cell r="C256" t="str">
            <v>02.03.48.007</v>
          </cell>
        </row>
        <row r="262">
          <cell r="C262" t="str">
            <v>02.03.37.020</v>
          </cell>
        </row>
        <row r="267">
          <cell r="C267" t="str">
            <v>02.03.37.021</v>
          </cell>
        </row>
        <row r="272">
          <cell r="C272" t="str">
            <v>02.03.37.023</v>
          </cell>
        </row>
        <row r="275">
          <cell r="C275" t="str">
            <v>02.03.37.022</v>
          </cell>
        </row>
        <row r="278">
          <cell r="C278" t="str">
            <v>02.03.27.026</v>
          </cell>
        </row>
        <row r="281">
          <cell r="C281" t="str">
            <v>02.03.27.027</v>
          </cell>
        </row>
        <row r="284">
          <cell r="C284" t="str">
            <v>02.03.27.028A</v>
          </cell>
        </row>
        <row r="289">
          <cell r="C289" t="str">
            <v>02.03.27.029A</v>
          </cell>
        </row>
        <row r="294">
          <cell r="C294" t="str">
            <v>02.03.27.025</v>
          </cell>
        </row>
        <row r="298">
          <cell r="C298" t="str">
            <v>02.03.25.020</v>
          </cell>
        </row>
        <row r="303">
          <cell r="C303" t="str">
            <v>02.03.25.021</v>
          </cell>
        </row>
        <row r="308">
          <cell r="C308" t="str">
            <v>02.03.25.019</v>
          </cell>
        </row>
        <row r="313">
          <cell r="C313" t="str">
            <v>02.03.25.015</v>
          </cell>
        </row>
        <row r="317">
          <cell r="C317" t="str">
            <v>02.03.37.087</v>
          </cell>
        </row>
        <row r="326">
          <cell r="C326" t="str">
            <v>02.03.37.088</v>
          </cell>
        </row>
        <row r="335">
          <cell r="C335" t="str">
            <v>02.03.42.003</v>
          </cell>
        </row>
        <row r="343">
          <cell r="C343" t="str">
            <v>02.03.42.010</v>
          </cell>
        </row>
        <row r="348">
          <cell r="C348" t="str">
            <v>02.03.21.157/158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卓 (2)ZY"/>
      <sheetName val="成卓 (3)ZY"/>
      <sheetName val="成卓 (4)ZY"/>
      <sheetName val="成卓ZY (自行核对1)"/>
      <sheetName val="成卓ZY (自行核对)"/>
      <sheetName val="模具费用"/>
      <sheetName val="财务核算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SHT0011728</v>
          </cell>
          <cell r="C3" t="str">
            <v>02.01.61.005</v>
          </cell>
          <cell r="D3" t="str">
            <v>T5车身安装支架总成</v>
          </cell>
          <cell r="E3" t="str">
            <v>T5支架上钣金</v>
          </cell>
          <cell r="F3" t="str">
            <v>SAPH440 3.0</v>
          </cell>
          <cell r="G3" t="str">
            <v>440*80*3.0</v>
          </cell>
          <cell r="H3" t="str">
            <v>450</v>
          </cell>
          <cell r="I3" t="str">
            <v>90</v>
          </cell>
          <cell r="J3" t="str">
            <v>3</v>
          </cell>
          <cell r="K3">
            <v>0.95377500000000004</v>
          </cell>
          <cell r="L3">
            <v>0.73199999999999998</v>
          </cell>
          <cell r="M3">
            <v>0.22177500000000006</v>
          </cell>
          <cell r="N3">
            <v>6.3</v>
          </cell>
          <cell r="O3">
            <v>3.4</v>
          </cell>
          <cell r="P3">
            <v>5.2547474999999997</v>
          </cell>
          <cell r="Q3" t="str">
            <v>落料</v>
          </cell>
          <cell r="R3" t="str">
            <v>250T</v>
          </cell>
          <cell r="S3">
            <v>1</v>
          </cell>
          <cell r="T3">
            <v>0.18</v>
          </cell>
          <cell r="U3">
            <v>1</v>
          </cell>
          <cell r="V3">
            <v>0.18</v>
          </cell>
          <cell r="W3">
            <v>21.192321</v>
          </cell>
          <cell r="X3">
            <v>18.754266371681418</v>
          </cell>
        </row>
        <row r="4">
          <cell r="Q4" t="str">
            <v>成型</v>
          </cell>
          <cell r="R4" t="str">
            <v>200T</v>
          </cell>
          <cell r="S4">
            <v>1</v>
          </cell>
          <cell r="T4">
            <v>0.15</v>
          </cell>
          <cell r="U4">
            <v>1</v>
          </cell>
          <cell r="V4">
            <v>0.15</v>
          </cell>
        </row>
        <row r="5">
          <cell r="Q5" t="str">
            <v>冲孔</v>
          </cell>
          <cell r="R5" t="str">
            <v>125T</v>
          </cell>
          <cell r="S5">
            <v>1</v>
          </cell>
          <cell r="T5">
            <v>0.08</v>
          </cell>
          <cell r="U5">
            <v>1</v>
          </cell>
          <cell r="V5">
            <v>0.08</v>
          </cell>
        </row>
        <row r="6">
          <cell r="E6" t="str">
            <v>T5支架下钣金</v>
          </cell>
          <cell r="G6" t="str">
            <v>440*70*3.0</v>
          </cell>
          <cell r="H6" t="str">
            <v>450</v>
          </cell>
          <cell r="I6" t="str">
            <v>80</v>
          </cell>
          <cell r="J6" t="str">
            <v>3</v>
          </cell>
          <cell r="K6">
            <v>0.8478</v>
          </cell>
          <cell r="L6">
            <v>0.623</v>
          </cell>
          <cell r="M6">
            <v>0.2248</v>
          </cell>
          <cell r="N6">
            <v>6.3</v>
          </cell>
          <cell r="O6">
            <v>3.4</v>
          </cell>
          <cell r="P6">
            <v>4.5768200000000006</v>
          </cell>
          <cell r="Q6" t="str">
            <v>落料</v>
          </cell>
          <cell r="R6" t="str">
            <v>250T</v>
          </cell>
          <cell r="S6">
            <v>1</v>
          </cell>
          <cell r="T6">
            <v>0.18</v>
          </cell>
          <cell r="U6">
            <v>1</v>
          </cell>
          <cell r="V6">
            <v>0.18</v>
          </cell>
        </row>
        <row r="7">
          <cell r="Q7" t="str">
            <v>成型</v>
          </cell>
          <cell r="R7" t="str">
            <v>200T</v>
          </cell>
          <cell r="S7">
            <v>1</v>
          </cell>
          <cell r="T7">
            <v>0.15</v>
          </cell>
          <cell r="U7">
            <v>1</v>
          </cell>
          <cell r="V7">
            <v>0.15</v>
          </cell>
        </row>
        <row r="8">
          <cell r="Q8" t="str">
            <v>冲孔</v>
          </cell>
          <cell r="R8" t="str">
            <v>125T</v>
          </cell>
          <cell r="S8">
            <v>1</v>
          </cell>
          <cell r="T8">
            <v>0.08</v>
          </cell>
          <cell r="U8">
            <v>1</v>
          </cell>
          <cell r="V8">
            <v>0.08</v>
          </cell>
        </row>
        <row r="9">
          <cell r="E9" t="str">
            <v>BAS0010008支架衬套*3</v>
          </cell>
          <cell r="N9">
            <v>1.5028999999999999</v>
          </cell>
          <cell r="P9">
            <v>4.5086999999999993</v>
          </cell>
          <cell r="Q9" t="str">
            <v>焊接长度36CM(委外)</v>
          </cell>
          <cell r="R9">
            <v>36</v>
          </cell>
          <cell r="S9">
            <v>36</v>
          </cell>
          <cell r="T9">
            <v>0.05</v>
          </cell>
          <cell r="U9">
            <v>1</v>
          </cell>
          <cell r="V9">
            <v>2.5</v>
          </cell>
        </row>
        <row r="10">
          <cell r="E10" t="str">
            <v>合计</v>
          </cell>
          <cell r="P10">
            <v>14.3402675</v>
          </cell>
          <cell r="V10">
            <v>3.32</v>
          </cell>
        </row>
        <row r="11">
          <cell r="B11" t="str">
            <v>SHT0011709</v>
          </cell>
          <cell r="C11" t="str">
            <v>02.01.61.004</v>
          </cell>
          <cell r="D11" t="str">
            <v>T5连接梁总成</v>
          </cell>
          <cell r="E11" t="str">
            <v>T5连接梁</v>
          </cell>
          <cell r="F11" t="str">
            <v>SAPH440 3.0</v>
          </cell>
          <cell r="G11" t="str">
            <v>307*117*3</v>
          </cell>
          <cell r="H11">
            <v>317</v>
          </cell>
          <cell r="I11">
            <v>127</v>
          </cell>
          <cell r="J11" t="str">
            <v>3</v>
          </cell>
          <cell r="K11">
            <v>0.94809944999999995</v>
          </cell>
          <cell r="L11">
            <v>0.67257999999999996</v>
          </cell>
          <cell r="M11">
            <v>0.27551945</v>
          </cell>
          <cell r="N11">
            <v>6.3</v>
          </cell>
          <cell r="O11">
            <v>3.4</v>
          </cell>
          <cell r="P11">
            <v>5.0362604050000002</v>
          </cell>
          <cell r="Q11" t="str">
            <v>落料</v>
          </cell>
          <cell r="R11" t="str">
            <v>200T</v>
          </cell>
          <cell r="S11">
            <v>1</v>
          </cell>
          <cell r="T11">
            <v>0.15</v>
          </cell>
          <cell r="U11">
            <v>1</v>
          </cell>
          <cell r="V11">
            <v>0.15</v>
          </cell>
          <cell r="W11">
            <v>12.903441191999999</v>
          </cell>
          <cell r="X11">
            <v>11.41897450619469</v>
          </cell>
        </row>
        <row r="12">
          <cell r="Q12" t="str">
            <v>成型</v>
          </cell>
          <cell r="R12" t="str">
            <v>125T</v>
          </cell>
          <cell r="S12">
            <v>1</v>
          </cell>
          <cell r="T12">
            <v>0.08</v>
          </cell>
          <cell r="U12">
            <v>1</v>
          </cell>
          <cell r="V12">
            <v>0.08</v>
          </cell>
        </row>
        <row r="13">
          <cell r="Q13" t="str">
            <v>冲孔</v>
          </cell>
          <cell r="R13" t="str">
            <v>125T</v>
          </cell>
          <cell r="S13">
            <v>1</v>
          </cell>
          <cell r="T13">
            <v>0.08</v>
          </cell>
          <cell r="U13">
            <v>1</v>
          </cell>
          <cell r="V13">
            <v>0.08</v>
          </cell>
        </row>
        <row r="14">
          <cell r="E14" t="str">
            <v>T5加强钣金</v>
          </cell>
          <cell r="G14" t="str">
            <v>297*17*3</v>
          </cell>
          <cell r="H14">
            <v>307</v>
          </cell>
          <cell r="I14">
            <v>27</v>
          </cell>
          <cell r="J14" t="str">
            <v>3</v>
          </cell>
          <cell r="K14">
            <v>0.19520594999999999</v>
          </cell>
          <cell r="L14">
            <v>8.8650000000000007E-2</v>
          </cell>
          <cell r="M14">
            <v>0.10655594999999998</v>
          </cell>
          <cell r="N14">
            <v>6.3</v>
          </cell>
          <cell r="O14">
            <v>3.4</v>
          </cell>
          <cell r="P14">
            <v>0.86750725500000003</v>
          </cell>
          <cell r="Q14" t="str">
            <v>落料</v>
          </cell>
          <cell r="R14" t="str">
            <v>80T</v>
          </cell>
          <cell r="S14">
            <v>1</v>
          </cell>
          <cell r="T14">
            <v>0.05</v>
          </cell>
          <cell r="U14">
            <v>1</v>
          </cell>
          <cell r="V14">
            <v>0.05</v>
          </cell>
        </row>
        <row r="15">
          <cell r="Q15" t="str">
            <v>成型</v>
          </cell>
          <cell r="R15" t="str">
            <v>80T</v>
          </cell>
          <cell r="S15">
            <v>1</v>
          </cell>
          <cell r="T15">
            <v>0.05</v>
          </cell>
          <cell r="U15">
            <v>1</v>
          </cell>
          <cell r="V15">
            <v>0.05</v>
          </cell>
        </row>
        <row r="16">
          <cell r="E16" t="str">
            <v>SHT0002319轴套*3</v>
          </cell>
          <cell r="N16">
            <v>0.77969999999999995</v>
          </cell>
          <cell r="P16">
            <v>2.3390999999999997</v>
          </cell>
          <cell r="Q16" t="str">
            <v>焊接长度22CM(委外)</v>
          </cell>
          <cell r="R16">
            <v>22</v>
          </cell>
          <cell r="S16">
            <v>22</v>
          </cell>
          <cell r="T16">
            <v>0.05</v>
          </cell>
          <cell r="U16">
            <v>1</v>
          </cell>
          <cell r="V16">
            <v>2.1</v>
          </cell>
        </row>
        <row r="17">
          <cell r="E17" t="str">
            <v>合计</v>
          </cell>
          <cell r="P17">
            <v>8.2428676599999999</v>
          </cell>
          <cell r="V17">
            <v>2.5100000000000002</v>
          </cell>
        </row>
        <row r="18">
          <cell r="B18" t="str">
            <v>SHT0011730</v>
          </cell>
          <cell r="D18" t="str">
            <v>T5支架上钣金</v>
          </cell>
          <cell r="E18" t="str">
            <v>T5支架上钣金</v>
          </cell>
          <cell r="F18" t="str">
            <v>SAPH440 3.0</v>
          </cell>
          <cell r="G18" t="str">
            <v>440*80*3.0</v>
          </cell>
          <cell r="H18" t="str">
            <v>450</v>
          </cell>
          <cell r="I18" t="str">
            <v>90</v>
          </cell>
          <cell r="J18" t="str">
            <v>3</v>
          </cell>
          <cell r="K18">
            <v>0.95377500000000004</v>
          </cell>
          <cell r="L18">
            <v>0.73199999999999998</v>
          </cell>
          <cell r="M18">
            <v>0.22177500000000006</v>
          </cell>
          <cell r="N18">
            <v>6.3</v>
          </cell>
          <cell r="O18">
            <v>3.4</v>
          </cell>
          <cell r="P18">
            <v>5.2547474999999997</v>
          </cell>
          <cell r="Q18" t="str">
            <v>落料</v>
          </cell>
          <cell r="R18" t="str">
            <v>250T</v>
          </cell>
          <cell r="S18">
            <v>1</v>
          </cell>
          <cell r="T18">
            <v>0.18</v>
          </cell>
          <cell r="U18">
            <v>1</v>
          </cell>
          <cell r="V18">
            <v>0.18</v>
          </cell>
          <cell r="W18">
            <v>6.7976969999999994</v>
          </cell>
          <cell r="X18">
            <v>6.0156610619469024</v>
          </cell>
        </row>
        <row r="19">
          <cell r="Q19" t="str">
            <v>成型</v>
          </cell>
          <cell r="R19" t="str">
            <v>200T</v>
          </cell>
          <cell r="S19">
            <v>1</v>
          </cell>
          <cell r="T19">
            <v>0.15</v>
          </cell>
          <cell r="U19">
            <v>1</v>
          </cell>
          <cell r="V19">
            <v>0.15</v>
          </cell>
        </row>
        <row r="20">
          <cell r="Q20" t="str">
            <v>冲孔</v>
          </cell>
          <cell r="R20" t="str">
            <v>125T</v>
          </cell>
          <cell r="S20">
            <v>1</v>
          </cell>
          <cell r="T20">
            <v>0.08</v>
          </cell>
          <cell r="U20">
            <v>1</v>
          </cell>
          <cell r="V20">
            <v>0.08</v>
          </cell>
        </row>
        <row r="21">
          <cell r="E21" t="str">
            <v>合计</v>
          </cell>
          <cell r="P21">
            <v>5.2547474999999997</v>
          </cell>
          <cell r="V21">
            <v>0.41</v>
          </cell>
        </row>
        <row r="22">
          <cell r="B22" t="str">
            <v>SHT0011729</v>
          </cell>
          <cell r="D22" t="str">
            <v>T5支架上钣金</v>
          </cell>
          <cell r="E22" t="str">
            <v>T5支架下钣金</v>
          </cell>
          <cell r="F22" t="str">
            <v>SAPH440 3.0</v>
          </cell>
          <cell r="G22" t="str">
            <v>440*70*3.0</v>
          </cell>
          <cell r="H22" t="str">
            <v>450</v>
          </cell>
          <cell r="I22" t="str">
            <v>80</v>
          </cell>
          <cell r="J22" t="str">
            <v>3</v>
          </cell>
          <cell r="K22">
            <v>0.8478</v>
          </cell>
          <cell r="L22">
            <v>0.623</v>
          </cell>
          <cell r="M22">
            <v>0.2248</v>
          </cell>
          <cell r="N22">
            <v>6.3</v>
          </cell>
          <cell r="O22">
            <v>3.4</v>
          </cell>
          <cell r="P22">
            <v>4.5768200000000006</v>
          </cell>
          <cell r="Q22" t="str">
            <v>落料</v>
          </cell>
          <cell r="R22" t="str">
            <v>250T</v>
          </cell>
          <cell r="S22">
            <v>1</v>
          </cell>
          <cell r="T22">
            <v>0.18</v>
          </cell>
          <cell r="U22">
            <v>1</v>
          </cell>
          <cell r="V22">
            <v>0.18</v>
          </cell>
          <cell r="W22">
            <v>5.9841840000000008</v>
          </cell>
          <cell r="X22">
            <v>5.2957380530973461</v>
          </cell>
        </row>
        <row r="23">
          <cell r="Q23" t="str">
            <v>成型</v>
          </cell>
          <cell r="R23" t="str">
            <v>200T</v>
          </cell>
          <cell r="S23">
            <v>1</v>
          </cell>
          <cell r="T23">
            <v>0.15</v>
          </cell>
          <cell r="U23">
            <v>1</v>
          </cell>
          <cell r="V23">
            <v>0.15</v>
          </cell>
        </row>
        <row r="24">
          <cell r="Q24" t="str">
            <v>冲孔</v>
          </cell>
          <cell r="R24" t="str">
            <v>125T</v>
          </cell>
          <cell r="S24">
            <v>1</v>
          </cell>
          <cell r="T24">
            <v>0.08</v>
          </cell>
          <cell r="U24">
            <v>1</v>
          </cell>
          <cell r="V24">
            <v>0.08</v>
          </cell>
        </row>
        <row r="25">
          <cell r="E25" t="str">
            <v>合计</v>
          </cell>
          <cell r="P25">
            <v>4.5768200000000006</v>
          </cell>
          <cell r="V25">
            <v>0.41</v>
          </cell>
        </row>
        <row r="26">
          <cell r="B26" t="str">
            <v>SHT0011710</v>
          </cell>
          <cell r="D26" t="str">
            <v>T5连接梁</v>
          </cell>
          <cell r="E26" t="str">
            <v>T5连接梁</v>
          </cell>
          <cell r="F26" t="str">
            <v>SAPH440 3.0</v>
          </cell>
          <cell r="G26" t="str">
            <v>307*117*3</v>
          </cell>
          <cell r="H26">
            <v>317</v>
          </cell>
          <cell r="I26">
            <v>127</v>
          </cell>
          <cell r="J26" t="str">
            <v>3</v>
          </cell>
          <cell r="K26">
            <v>0.94809944999999995</v>
          </cell>
          <cell r="L26">
            <v>0.67257999999999996</v>
          </cell>
          <cell r="M26">
            <v>0.27551945</v>
          </cell>
          <cell r="N26">
            <v>6.3</v>
          </cell>
          <cell r="O26">
            <v>3.4</v>
          </cell>
          <cell r="P26">
            <v>5.0362604050000002</v>
          </cell>
          <cell r="Q26" t="str">
            <v>落料</v>
          </cell>
          <cell r="R26" t="str">
            <v>200T</v>
          </cell>
          <cell r="S26">
            <v>1</v>
          </cell>
          <cell r="T26">
            <v>0.15</v>
          </cell>
          <cell r="U26">
            <v>1</v>
          </cell>
          <cell r="V26">
            <v>0.15</v>
          </cell>
          <cell r="W26">
            <v>6.4155124859999999</v>
          </cell>
          <cell r="X26">
            <v>5.6774446778761067</v>
          </cell>
        </row>
        <row r="27">
          <cell r="Q27" t="str">
            <v>成型</v>
          </cell>
          <cell r="R27" t="str">
            <v>125T</v>
          </cell>
          <cell r="S27">
            <v>1</v>
          </cell>
          <cell r="T27">
            <v>0.08</v>
          </cell>
          <cell r="U27">
            <v>1</v>
          </cell>
          <cell r="V27">
            <v>0.08</v>
          </cell>
        </row>
        <row r="28">
          <cell r="Q28" t="str">
            <v>冲孔</v>
          </cell>
          <cell r="R28" t="str">
            <v>125T</v>
          </cell>
          <cell r="S28">
            <v>1</v>
          </cell>
          <cell r="T28">
            <v>0.08</v>
          </cell>
          <cell r="U28">
            <v>1</v>
          </cell>
          <cell r="V28">
            <v>0.08</v>
          </cell>
        </row>
        <row r="29">
          <cell r="P29">
            <v>5.0362604050000002</v>
          </cell>
          <cell r="V29">
            <v>0.31</v>
          </cell>
        </row>
        <row r="30">
          <cell r="B30" t="str">
            <v>SHT0011760</v>
          </cell>
          <cell r="D30" t="str">
            <v>T5加强钣金</v>
          </cell>
          <cell r="E30" t="str">
            <v>T5加强钣金</v>
          </cell>
          <cell r="F30" t="str">
            <v>SAPH440 3.0</v>
          </cell>
          <cell r="G30" t="str">
            <v>297*17*3</v>
          </cell>
          <cell r="H30">
            <v>307</v>
          </cell>
          <cell r="I30">
            <v>27</v>
          </cell>
          <cell r="J30" t="str">
            <v>3</v>
          </cell>
          <cell r="K30">
            <v>0.19520594999999999</v>
          </cell>
          <cell r="L30">
            <v>8.8650000000000007E-2</v>
          </cell>
          <cell r="M30">
            <v>0.10655594999999998</v>
          </cell>
          <cell r="N30">
            <v>6.3</v>
          </cell>
          <cell r="O30">
            <v>3.4</v>
          </cell>
          <cell r="P30">
            <v>0.86750725500000003</v>
          </cell>
          <cell r="Q30" t="str">
            <v>落料</v>
          </cell>
          <cell r="R30" t="str">
            <v>80T</v>
          </cell>
          <cell r="S30">
            <v>1</v>
          </cell>
          <cell r="T30">
            <v>0.05</v>
          </cell>
          <cell r="U30">
            <v>1</v>
          </cell>
          <cell r="V30">
            <v>0.05</v>
          </cell>
          <cell r="W30">
            <v>1.1610087060000001</v>
          </cell>
          <cell r="X30">
            <v>1.0274413327433629</v>
          </cell>
        </row>
        <row r="31">
          <cell r="Q31" t="str">
            <v>成型</v>
          </cell>
          <cell r="R31" t="str">
            <v>80T</v>
          </cell>
          <cell r="S31">
            <v>1</v>
          </cell>
          <cell r="T31">
            <v>0.05</v>
          </cell>
          <cell r="U31">
            <v>1</v>
          </cell>
          <cell r="V31">
            <v>0.05</v>
          </cell>
        </row>
        <row r="32">
          <cell r="E32" t="str">
            <v>合计</v>
          </cell>
          <cell r="P32">
            <v>0.86750725500000003</v>
          </cell>
          <cell r="V32">
            <v>0.1</v>
          </cell>
        </row>
        <row r="33">
          <cell r="B33" t="str">
            <v>SHT0012116</v>
          </cell>
          <cell r="C33" t="str">
            <v>02.03.60.012</v>
          </cell>
          <cell r="D33" t="str">
            <v>M4左旁侧板焊接总成</v>
          </cell>
          <cell r="E33" t="str">
            <v>M4旁侧板</v>
          </cell>
          <cell r="F33" t="str">
            <v>SPFH590 3.0</v>
          </cell>
          <cell r="G33" t="str">
            <v>180*68*3</v>
          </cell>
          <cell r="H33" t="str">
            <v>190</v>
          </cell>
          <cell r="I33" t="str">
            <v>78</v>
          </cell>
          <cell r="J33" t="str">
            <v>3</v>
          </cell>
          <cell r="K33">
            <v>0.34901100000000002</v>
          </cell>
          <cell r="L33">
            <v>0.17899999999999999</v>
          </cell>
          <cell r="M33">
            <v>0.17001100000000002</v>
          </cell>
          <cell r="N33">
            <v>6.7</v>
          </cell>
          <cell r="O33">
            <v>3.4</v>
          </cell>
          <cell r="P33">
            <v>1.7603363000000001</v>
          </cell>
          <cell r="Q33" t="str">
            <v>落料(公用)</v>
          </cell>
          <cell r="R33" t="str">
            <v>200T</v>
          </cell>
          <cell r="S33">
            <v>1</v>
          </cell>
          <cell r="T33">
            <v>0.15</v>
          </cell>
          <cell r="U33">
            <v>2</v>
          </cell>
          <cell r="V33">
            <v>7.4999999999999997E-2</v>
          </cell>
          <cell r="W33">
            <v>3.4024035600000002</v>
          </cell>
          <cell r="X33">
            <v>3.010976601769912</v>
          </cell>
        </row>
        <row r="34">
          <cell r="Q34" t="str">
            <v>成型</v>
          </cell>
          <cell r="R34" t="str">
            <v>125T</v>
          </cell>
          <cell r="S34">
            <v>1</v>
          </cell>
          <cell r="T34">
            <v>0.08</v>
          </cell>
          <cell r="U34">
            <v>1</v>
          </cell>
          <cell r="V34">
            <v>0.08</v>
          </cell>
        </row>
        <row r="35">
          <cell r="Q35" t="str">
            <v>冲孔</v>
          </cell>
          <cell r="R35" t="str">
            <v>125T</v>
          </cell>
          <cell r="S35">
            <v>1</v>
          </cell>
          <cell r="T35">
            <v>0.08</v>
          </cell>
          <cell r="U35">
            <v>1</v>
          </cell>
          <cell r="V35">
            <v>0.08</v>
          </cell>
        </row>
        <row r="36">
          <cell r="E36" t="str">
            <v>7/16焊接螺母2个</v>
          </cell>
          <cell r="P36">
            <v>0.64</v>
          </cell>
          <cell r="Q36" t="str">
            <v>焊接</v>
          </cell>
          <cell r="R36">
            <v>4</v>
          </cell>
          <cell r="S36">
            <v>4</v>
          </cell>
          <cell r="T36">
            <v>0.05</v>
          </cell>
          <cell r="U36">
            <v>1</v>
          </cell>
          <cell r="V36">
            <v>0.2</v>
          </cell>
        </row>
        <row r="37">
          <cell r="E37" t="str">
            <v>合计</v>
          </cell>
          <cell r="P37">
            <v>2.4003363000000002</v>
          </cell>
          <cell r="V37">
            <v>0.435</v>
          </cell>
        </row>
        <row r="38">
          <cell r="B38" t="str">
            <v>SHT0012114</v>
          </cell>
          <cell r="C38" t="str">
            <v>02.03.60.0.13</v>
          </cell>
          <cell r="D38" t="str">
            <v>M4右旁侧板焊接总成</v>
          </cell>
          <cell r="E38" t="str">
            <v>M4旁侧板</v>
          </cell>
          <cell r="F38" t="str">
            <v>SPFH590 3.0</v>
          </cell>
          <cell r="G38" t="str">
            <v>180*68*3</v>
          </cell>
          <cell r="H38" t="str">
            <v>190</v>
          </cell>
          <cell r="I38" t="str">
            <v>78</v>
          </cell>
          <cell r="J38" t="str">
            <v>3</v>
          </cell>
          <cell r="K38">
            <v>0.34901100000000002</v>
          </cell>
          <cell r="L38">
            <v>0.17899999999999999</v>
          </cell>
          <cell r="M38">
            <v>0.17001100000000002</v>
          </cell>
          <cell r="N38">
            <v>6.7</v>
          </cell>
          <cell r="O38">
            <v>3.4</v>
          </cell>
          <cell r="P38">
            <v>1.7603363000000001</v>
          </cell>
          <cell r="Q38" t="str">
            <v>落料(公用)</v>
          </cell>
          <cell r="R38" t="str">
            <v>200T</v>
          </cell>
          <cell r="S38">
            <v>1</v>
          </cell>
          <cell r="T38">
            <v>0.15</v>
          </cell>
          <cell r="U38">
            <v>2</v>
          </cell>
          <cell r="V38">
            <v>7.4999999999999997E-2</v>
          </cell>
          <cell r="W38">
            <v>3.4024035600000002</v>
          </cell>
          <cell r="X38">
            <v>3.010976601769912</v>
          </cell>
        </row>
        <row r="39">
          <cell r="Q39" t="str">
            <v>成型</v>
          </cell>
          <cell r="R39" t="str">
            <v>125T</v>
          </cell>
          <cell r="S39">
            <v>1</v>
          </cell>
          <cell r="T39">
            <v>0.08</v>
          </cell>
          <cell r="U39">
            <v>1</v>
          </cell>
          <cell r="V39">
            <v>0.08</v>
          </cell>
        </row>
        <row r="40">
          <cell r="Q40" t="str">
            <v>冲孔</v>
          </cell>
          <cell r="R40" t="str">
            <v>125T</v>
          </cell>
          <cell r="S40">
            <v>1</v>
          </cell>
          <cell r="T40">
            <v>0.08</v>
          </cell>
          <cell r="U40">
            <v>1</v>
          </cell>
          <cell r="V40">
            <v>0.08</v>
          </cell>
        </row>
        <row r="41">
          <cell r="E41" t="str">
            <v>7/16焊接螺母2个</v>
          </cell>
          <cell r="P41">
            <v>0.64</v>
          </cell>
          <cell r="Q41" t="str">
            <v>焊接</v>
          </cell>
          <cell r="R41">
            <v>4</v>
          </cell>
          <cell r="S41">
            <v>4</v>
          </cell>
          <cell r="T41">
            <v>0.05</v>
          </cell>
          <cell r="U41">
            <v>1</v>
          </cell>
          <cell r="V41">
            <v>0.2</v>
          </cell>
        </row>
        <row r="42">
          <cell r="E42" t="str">
            <v>合计</v>
          </cell>
          <cell r="P42">
            <v>2.4003363000000002</v>
          </cell>
          <cell r="V42">
            <v>0.435</v>
          </cell>
        </row>
        <row r="43">
          <cell r="B43" t="str">
            <v>SHT0011990</v>
          </cell>
          <cell r="C43" t="str">
            <v>02.03.60.030</v>
          </cell>
          <cell r="D43" t="str">
            <v>1.0升级气囊下支钣金</v>
          </cell>
          <cell r="E43" t="str">
            <v>1.0升级气囊下支钣金</v>
          </cell>
          <cell r="F43" t="str">
            <v>SPFH590 3.5</v>
          </cell>
          <cell r="G43" t="str">
            <v>286*125*3.5</v>
          </cell>
          <cell r="H43" t="str">
            <v>296</v>
          </cell>
          <cell r="I43" t="str">
            <v>135</v>
          </cell>
          <cell r="J43" t="str">
            <v>3.5</v>
          </cell>
          <cell r="K43">
            <v>1.097901</v>
          </cell>
          <cell r="L43">
            <v>0.84699999999999998</v>
          </cell>
          <cell r="M43">
            <v>0.25090100000000004</v>
          </cell>
          <cell r="N43">
            <v>6.7</v>
          </cell>
          <cell r="O43">
            <v>3.4</v>
          </cell>
          <cell r="P43">
            <v>6.5028733000000001</v>
          </cell>
          <cell r="Q43" t="str">
            <v>落料</v>
          </cell>
          <cell r="R43" t="str">
            <v>200T</v>
          </cell>
          <cell r="S43">
            <v>1</v>
          </cell>
          <cell r="T43">
            <v>0.15</v>
          </cell>
          <cell r="U43">
            <v>1</v>
          </cell>
          <cell r="V43">
            <v>0.15</v>
          </cell>
          <cell r="W43">
            <v>8.1754479599999996</v>
          </cell>
          <cell r="X43">
            <v>7.234909699115045</v>
          </cell>
        </row>
        <row r="44">
          <cell r="Q44" t="str">
            <v>成型</v>
          </cell>
          <cell r="R44" t="str">
            <v>125T</v>
          </cell>
          <cell r="S44">
            <v>1</v>
          </cell>
          <cell r="T44">
            <v>0.08</v>
          </cell>
          <cell r="U44">
            <v>1</v>
          </cell>
          <cell r="V44">
            <v>0.08</v>
          </cell>
        </row>
        <row r="45">
          <cell r="Q45" t="str">
            <v>冲孔</v>
          </cell>
          <cell r="R45" t="str">
            <v>125T</v>
          </cell>
          <cell r="S45">
            <v>1</v>
          </cell>
          <cell r="T45">
            <v>0.08</v>
          </cell>
          <cell r="U45">
            <v>1</v>
          </cell>
          <cell r="V45">
            <v>0.08</v>
          </cell>
        </row>
        <row r="46">
          <cell r="E46" t="str">
            <v>合计</v>
          </cell>
          <cell r="P46">
            <v>6.5028733000000001</v>
          </cell>
          <cell r="V46">
            <v>0.31</v>
          </cell>
        </row>
        <row r="47">
          <cell r="B47" t="str">
            <v>REM0003012</v>
          </cell>
          <cell r="C47" t="str">
            <v>02.03.48.052</v>
          </cell>
          <cell r="D47" t="str">
            <v>奥驰A 镜座钣金</v>
          </cell>
          <cell r="E47" t="str">
            <v>奥驰A 镜座钣金</v>
          </cell>
          <cell r="F47" t="str">
            <v>SAPH440 5.0</v>
          </cell>
          <cell r="G47" t="str">
            <v>205*55*5</v>
          </cell>
          <cell r="H47" t="str">
            <v>220</v>
          </cell>
          <cell r="I47" t="str">
            <v>70</v>
          </cell>
          <cell r="J47" t="str">
            <v>5</v>
          </cell>
          <cell r="K47">
            <v>0.60445000000000004</v>
          </cell>
          <cell r="L47">
            <v>0.30299999999999999</v>
          </cell>
          <cell r="M47">
            <v>0.30145000000000005</v>
          </cell>
          <cell r="N47">
            <v>6.3</v>
          </cell>
          <cell r="O47">
            <v>3.4</v>
          </cell>
          <cell r="P47">
            <v>2.7831049999999999</v>
          </cell>
          <cell r="Q47" t="str">
            <v>落料</v>
          </cell>
          <cell r="R47" t="str">
            <v>80T</v>
          </cell>
          <cell r="S47">
            <v>1</v>
          </cell>
          <cell r="T47">
            <v>0.05</v>
          </cell>
          <cell r="U47">
            <v>1</v>
          </cell>
          <cell r="V47">
            <v>0.05</v>
          </cell>
          <cell r="W47">
            <v>3.4957259999999999</v>
          </cell>
          <cell r="X47">
            <v>3.0935628318584074</v>
          </cell>
        </row>
        <row r="48">
          <cell r="Q48" t="str">
            <v>成型</v>
          </cell>
          <cell r="R48" t="str">
            <v>80T</v>
          </cell>
          <cell r="S48">
            <v>1</v>
          </cell>
          <cell r="T48">
            <v>0.05</v>
          </cell>
          <cell r="U48">
            <v>1</v>
          </cell>
          <cell r="V48">
            <v>0.05</v>
          </cell>
        </row>
        <row r="49">
          <cell r="Q49" t="str">
            <v>冲孔</v>
          </cell>
          <cell r="R49" t="str">
            <v>40T</v>
          </cell>
          <cell r="S49">
            <v>1</v>
          </cell>
          <cell r="T49">
            <v>0.03</v>
          </cell>
          <cell r="U49">
            <v>1</v>
          </cell>
          <cell r="V49">
            <v>0.03</v>
          </cell>
        </row>
        <row r="50">
          <cell r="E50" t="str">
            <v>合计</v>
          </cell>
          <cell r="P50">
            <v>2.7831049999999999</v>
          </cell>
          <cell r="V50">
            <v>0.13</v>
          </cell>
        </row>
        <row r="51">
          <cell r="B51" t="str">
            <v>REM0003176</v>
          </cell>
          <cell r="C51" t="str">
            <v>02.03.48.053</v>
          </cell>
          <cell r="D51" t="str">
            <v>奥驰A 镜座固定片L</v>
          </cell>
          <cell r="E51" t="str">
            <v>奥驰A 镜座固定片L</v>
          </cell>
          <cell r="F51" t="str">
            <v>SAPH440 3.5</v>
          </cell>
          <cell r="G51" t="str">
            <v>48*48*3.5</v>
          </cell>
          <cell r="H51" t="str">
            <v>58</v>
          </cell>
          <cell r="I51" t="str">
            <v>58</v>
          </cell>
          <cell r="J51" t="str">
            <v>3.5</v>
          </cell>
          <cell r="K51">
            <v>9.2425899999999991E-2</v>
          </cell>
          <cell r="L51">
            <v>3.3000000000000002E-2</v>
          </cell>
          <cell r="M51">
            <v>5.942589999999999E-2</v>
          </cell>
          <cell r="N51">
            <v>6.3</v>
          </cell>
          <cell r="O51">
            <v>3.4</v>
          </cell>
          <cell r="P51">
            <v>0.38023510999999999</v>
          </cell>
          <cell r="Q51" t="str">
            <v>落料</v>
          </cell>
          <cell r="R51" t="str">
            <v>40T</v>
          </cell>
          <cell r="S51">
            <v>1</v>
          </cell>
          <cell r="T51">
            <v>0.03</v>
          </cell>
          <cell r="U51">
            <v>1</v>
          </cell>
          <cell r="V51">
            <v>0.03</v>
          </cell>
          <cell r="W51">
            <v>0.56428213199999988</v>
          </cell>
          <cell r="X51">
            <v>0.49936471858407072</v>
          </cell>
        </row>
        <row r="52">
          <cell r="Q52" t="str">
            <v>成型</v>
          </cell>
          <cell r="R52" t="str">
            <v>40T</v>
          </cell>
          <cell r="S52">
            <v>1</v>
          </cell>
          <cell r="T52">
            <v>0.03</v>
          </cell>
          <cell r="U52">
            <v>1</v>
          </cell>
          <cell r="V52">
            <v>0.03</v>
          </cell>
        </row>
        <row r="53">
          <cell r="Q53" t="str">
            <v>冲孔</v>
          </cell>
          <cell r="R53" t="str">
            <v>40T</v>
          </cell>
          <cell r="S53">
            <v>1</v>
          </cell>
          <cell r="T53">
            <v>0.03</v>
          </cell>
          <cell r="U53">
            <v>1</v>
          </cell>
          <cell r="V53">
            <v>0.03</v>
          </cell>
        </row>
        <row r="54">
          <cell r="E54" t="str">
            <v>合计</v>
          </cell>
          <cell r="P54">
            <v>0.38023510999999999</v>
          </cell>
          <cell r="V54">
            <v>0.09</v>
          </cell>
        </row>
        <row r="55">
          <cell r="B55" t="str">
            <v>REM0003177</v>
          </cell>
          <cell r="C55" t="str">
            <v>02.03.48.054</v>
          </cell>
          <cell r="D55" t="str">
            <v>奥驰A 镜座固定片R</v>
          </cell>
          <cell r="E55" t="str">
            <v>奥驰A 镜座固定片R</v>
          </cell>
          <cell r="F55" t="str">
            <v>SAPH440 3.5</v>
          </cell>
          <cell r="G55" t="str">
            <v>48*48*3.5</v>
          </cell>
          <cell r="H55" t="str">
            <v>58</v>
          </cell>
          <cell r="I55" t="str">
            <v>58</v>
          </cell>
          <cell r="J55" t="str">
            <v>3.5</v>
          </cell>
          <cell r="K55">
            <v>9.2425899999999991E-2</v>
          </cell>
          <cell r="L55">
            <v>3.3000000000000002E-2</v>
          </cell>
          <cell r="M55">
            <v>5.942589999999999E-2</v>
          </cell>
          <cell r="N55">
            <v>6.3</v>
          </cell>
          <cell r="O55">
            <v>3.4</v>
          </cell>
          <cell r="P55">
            <v>0.38023510999999999</v>
          </cell>
          <cell r="Q55" t="str">
            <v>落料</v>
          </cell>
          <cell r="R55" t="str">
            <v>40T</v>
          </cell>
          <cell r="S55">
            <v>1</v>
          </cell>
          <cell r="T55">
            <v>0.03</v>
          </cell>
          <cell r="U55">
            <v>1</v>
          </cell>
          <cell r="V55">
            <v>0.03</v>
          </cell>
          <cell r="W55">
            <v>0.56428213199999988</v>
          </cell>
          <cell r="X55">
            <v>0.49936471858407072</v>
          </cell>
        </row>
        <row r="56">
          <cell r="Q56" t="str">
            <v>成型</v>
          </cell>
          <cell r="R56" t="str">
            <v>40T</v>
          </cell>
          <cell r="S56">
            <v>1</v>
          </cell>
          <cell r="T56">
            <v>0.03</v>
          </cell>
          <cell r="U56">
            <v>1</v>
          </cell>
          <cell r="V56">
            <v>0.03</v>
          </cell>
        </row>
        <row r="57">
          <cell r="Q57" t="str">
            <v>冲孔</v>
          </cell>
          <cell r="R57" t="str">
            <v>40T</v>
          </cell>
          <cell r="S57">
            <v>1</v>
          </cell>
          <cell r="T57">
            <v>0.03</v>
          </cell>
          <cell r="U57">
            <v>1</v>
          </cell>
          <cell r="V57">
            <v>0.03</v>
          </cell>
        </row>
        <row r="58">
          <cell r="E58" t="str">
            <v>合计</v>
          </cell>
          <cell r="P58">
            <v>0.38023510999999999</v>
          </cell>
          <cell r="V58">
            <v>0.09</v>
          </cell>
        </row>
        <row r="59">
          <cell r="B59" t="str">
            <v>SHT0010069</v>
          </cell>
          <cell r="C59" t="str">
            <v>02.03.57.017</v>
          </cell>
          <cell r="D59" t="str">
            <v>H6涡簧下固定钣金</v>
          </cell>
          <cell r="E59" t="str">
            <v>H6涡簧下固定钣金</v>
          </cell>
          <cell r="F59" t="str">
            <v>SPFH590 3.0</v>
          </cell>
          <cell r="G59" t="str">
            <v>60*25*3.0</v>
          </cell>
          <cell r="H59" t="str">
            <v>70</v>
          </cell>
          <cell r="I59" t="str">
            <v>35</v>
          </cell>
          <cell r="J59" t="str">
            <v>3</v>
          </cell>
          <cell r="K59">
            <v>5.7697499999999999E-2</v>
          </cell>
          <cell r="L59">
            <v>2.7E-2</v>
          </cell>
          <cell r="M59">
            <v>3.0697499999999999E-2</v>
          </cell>
          <cell r="N59">
            <v>6.7</v>
          </cell>
          <cell r="O59">
            <v>3.4</v>
          </cell>
          <cell r="P59">
            <v>0.28220174999999997</v>
          </cell>
          <cell r="Q59" t="str">
            <v>落料</v>
          </cell>
          <cell r="R59" t="str">
            <v>80T</v>
          </cell>
          <cell r="S59">
            <v>1</v>
          </cell>
          <cell r="T59">
            <v>0.05</v>
          </cell>
          <cell r="U59">
            <v>1</v>
          </cell>
          <cell r="V59">
            <v>0.05</v>
          </cell>
          <cell r="W59">
            <v>0.43464209999999998</v>
          </cell>
          <cell r="X59">
            <v>0.3846390265486726</v>
          </cell>
        </row>
        <row r="60">
          <cell r="Q60" t="str">
            <v>成型</v>
          </cell>
          <cell r="R60" t="str">
            <v>40T</v>
          </cell>
          <cell r="S60">
            <v>1</v>
          </cell>
          <cell r="T60">
            <v>0.03</v>
          </cell>
          <cell r="U60">
            <v>1</v>
          </cell>
          <cell r="V60">
            <v>0.03</v>
          </cell>
        </row>
        <row r="61">
          <cell r="E61" t="str">
            <v>合计</v>
          </cell>
          <cell r="P61">
            <v>0.28220174999999997</v>
          </cell>
          <cell r="V61">
            <v>0.08</v>
          </cell>
        </row>
        <row r="62">
          <cell r="B62" t="str">
            <v>SHT0010192</v>
          </cell>
          <cell r="C62" t="str">
            <v>02.03.57.034</v>
          </cell>
          <cell r="D62" t="str">
            <v>H6蜗簧固定钣金片2</v>
          </cell>
          <cell r="E62" t="str">
            <v>H6蜗簧固定钣金片2</v>
          </cell>
          <cell r="F62" t="str">
            <v>SPFH590 3.0</v>
          </cell>
          <cell r="G62" t="str">
            <v>53*22*3.0</v>
          </cell>
          <cell r="H62" t="str">
            <v>63</v>
          </cell>
          <cell r="I62" t="str">
            <v>32</v>
          </cell>
          <cell r="J62" t="str">
            <v>3</v>
          </cell>
          <cell r="K62">
            <v>4.7476799999999993E-2</v>
          </cell>
          <cell r="L62">
            <v>1.7000000000000001E-2</v>
          </cell>
          <cell r="M62">
            <v>3.0476799999999991E-2</v>
          </cell>
          <cell r="N62">
            <v>6.7</v>
          </cell>
          <cell r="O62">
            <v>3.4</v>
          </cell>
          <cell r="P62">
            <v>0.21447344000000002</v>
          </cell>
          <cell r="Q62" t="str">
            <v>落料</v>
          </cell>
          <cell r="R62" t="str">
            <v>80T</v>
          </cell>
          <cell r="S62">
            <v>1</v>
          </cell>
          <cell r="T62">
            <v>0.05</v>
          </cell>
          <cell r="U62">
            <v>1</v>
          </cell>
          <cell r="V62">
            <v>0.05</v>
          </cell>
          <cell r="W62">
            <v>0.353368128</v>
          </cell>
          <cell r="X62">
            <v>0.31271515752212392</v>
          </cell>
        </row>
        <row r="63">
          <cell r="Q63" t="str">
            <v>成型</v>
          </cell>
          <cell r="R63" t="str">
            <v>40T</v>
          </cell>
          <cell r="S63">
            <v>1</v>
          </cell>
          <cell r="T63">
            <v>0.03</v>
          </cell>
          <cell r="U63">
            <v>1</v>
          </cell>
          <cell r="V63">
            <v>0.03</v>
          </cell>
        </row>
        <row r="64">
          <cell r="E64" t="str">
            <v>合计</v>
          </cell>
          <cell r="P64">
            <v>0.21447344000000002</v>
          </cell>
          <cell r="V64">
            <v>0.08</v>
          </cell>
        </row>
        <row r="65">
          <cell r="B65" t="str">
            <v>SHT0010306</v>
          </cell>
          <cell r="C65" t="str">
            <v>02.03.57.031</v>
          </cell>
          <cell r="D65" t="str">
            <v>H6阻尼器下固定钣金总成</v>
          </cell>
          <cell r="E65" t="str">
            <v>SHT0010053 H6阻尼器下固定钣金</v>
          </cell>
          <cell r="F65" t="str">
            <v>SPFH590 3.0</v>
          </cell>
          <cell r="G65" t="str">
            <v>88*35*3</v>
          </cell>
          <cell r="H65" t="str">
            <v>98</v>
          </cell>
          <cell r="I65" t="str">
            <v>45</v>
          </cell>
          <cell r="J65" t="str">
            <v>3</v>
          </cell>
          <cell r="K65">
            <v>0.1038555</v>
          </cell>
          <cell r="L65">
            <v>0.05</v>
          </cell>
          <cell r="M65">
            <v>5.3855500000000001E-2</v>
          </cell>
          <cell r="N65">
            <v>6.7</v>
          </cell>
          <cell r="O65">
            <v>3.4</v>
          </cell>
          <cell r="P65">
            <v>0.51272315000000002</v>
          </cell>
          <cell r="Q65" t="str">
            <v>落料</v>
          </cell>
          <cell r="R65" t="str">
            <v>80T</v>
          </cell>
          <cell r="S65">
            <v>1</v>
          </cell>
          <cell r="T65">
            <v>0.05</v>
          </cell>
          <cell r="U65">
            <v>1</v>
          </cell>
          <cell r="V65">
            <v>0.05</v>
          </cell>
          <cell r="W65">
            <v>0.88166778000000001</v>
          </cell>
          <cell r="X65">
            <v>0.78023697345132748</v>
          </cell>
        </row>
        <row r="66">
          <cell r="Q66" t="str">
            <v>成型</v>
          </cell>
          <cell r="R66" t="str">
            <v>40T</v>
          </cell>
          <cell r="S66">
            <v>1</v>
          </cell>
          <cell r="T66">
            <v>0.03</v>
          </cell>
          <cell r="U66">
            <v>1</v>
          </cell>
          <cell r="V66">
            <v>0.03</v>
          </cell>
        </row>
        <row r="67">
          <cell r="E67" t="str">
            <v>M8焊接螺母1个</v>
          </cell>
          <cell r="P67">
            <v>4.2000000000000003E-2</v>
          </cell>
          <cell r="Q67" t="str">
            <v xml:space="preserve">焊接 </v>
          </cell>
          <cell r="R67">
            <v>2</v>
          </cell>
          <cell r="S67">
            <v>2</v>
          </cell>
          <cell r="T67">
            <v>0.05</v>
          </cell>
          <cell r="U67">
            <v>1</v>
          </cell>
          <cell r="V67">
            <v>0.1</v>
          </cell>
        </row>
        <row r="68">
          <cell r="E68" t="str">
            <v>合计</v>
          </cell>
          <cell r="P68">
            <v>0.55472315000000005</v>
          </cell>
          <cell r="V68">
            <v>0.18</v>
          </cell>
        </row>
        <row r="69">
          <cell r="B69" t="str">
            <v>SHT0012159</v>
          </cell>
          <cell r="C69" t="str">
            <v>02.03.59.001</v>
          </cell>
          <cell r="D69" t="str">
            <v>M3000-S左纵梁焊接组件</v>
          </cell>
          <cell r="E69" t="str">
            <v>M3000-S左纵梁</v>
          </cell>
          <cell r="F69" t="str">
            <v>SAPH440 3.0</v>
          </cell>
          <cell r="G69" t="str">
            <v>383*74*3.0</v>
          </cell>
          <cell r="H69" t="str">
            <v>393</v>
          </cell>
          <cell r="I69" t="str">
            <v>84</v>
          </cell>
          <cell r="J69" t="str">
            <v>3</v>
          </cell>
          <cell r="K69">
            <v>0.77743260000000003</v>
          </cell>
          <cell r="L69">
            <v>0.505</v>
          </cell>
          <cell r="M69">
            <v>0.27243260000000002</v>
          </cell>
          <cell r="N69">
            <v>6.3</v>
          </cell>
          <cell r="O69">
            <v>3.4</v>
          </cell>
          <cell r="P69">
            <v>3.9715545400000005</v>
          </cell>
          <cell r="Q69" t="str">
            <v>落料</v>
          </cell>
          <cell r="R69" t="str">
            <v>200T</v>
          </cell>
          <cell r="S69">
            <v>1</v>
          </cell>
          <cell r="T69">
            <v>0.15</v>
          </cell>
          <cell r="U69">
            <v>1</v>
          </cell>
          <cell r="V69">
            <v>0.15</v>
          </cell>
          <cell r="W69">
            <v>6.9018654480000006</v>
          </cell>
          <cell r="X69">
            <v>6.1078455292035407</v>
          </cell>
        </row>
        <row r="70">
          <cell r="Q70" t="str">
            <v>成型</v>
          </cell>
          <cell r="R70" t="str">
            <v>200T</v>
          </cell>
          <cell r="S70">
            <v>1</v>
          </cell>
          <cell r="T70">
            <v>0.15</v>
          </cell>
          <cell r="U70">
            <v>1</v>
          </cell>
          <cell r="V70">
            <v>0.15</v>
          </cell>
        </row>
        <row r="71">
          <cell r="Q71" t="str">
            <v>冲孔</v>
          </cell>
          <cell r="R71" t="str">
            <v>80T</v>
          </cell>
          <cell r="S71">
            <v>1</v>
          </cell>
          <cell r="T71">
            <v>0.05</v>
          </cell>
          <cell r="U71">
            <v>1</v>
          </cell>
          <cell r="V71">
            <v>0.05</v>
          </cell>
        </row>
        <row r="72">
          <cell r="Q72" t="str">
            <v>折弯</v>
          </cell>
          <cell r="R72" t="str">
            <v>40T</v>
          </cell>
          <cell r="S72">
            <v>1</v>
          </cell>
          <cell r="T72">
            <v>0.03</v>
          </cell>
          <cell r="U72">
            <v>1</v>
          </cell>
          <cell r="V72">
            <v>0.03</v>
          </cell>
        </row>
        <row r="73">
          <cell r="E73" t="str">
            <v>异形件1个</v>
          </cell>
          <cell r="N73">
            <v>1.1000000000000001</v>
          </cell>
          <cell r="P73">
            <v>1.1000000000000001</v>
          </cell>
          <cell r="Q73" t="str">
            <v>焊接</v>
          </cell>
          <cell r="R73">
            <v>6</v>
          </cell>
          <cell r="S73">
            <v>6</v>
          </cell>
          <cell r="T73">
            <v>0.05</v>
          </cell>
          <cell r="U73">
            <v>1</v>
          </cell>
          <cell r="V73">
            <v>0.30000000000000004</v>
          </cell>
        </row>
        <row r="74">
          <cell r="E74" t="str">
            <v>合计</v>
          </cell>
          <cell r="P74">
            <v>5.0715545400000011</v>
          </cell>
          <cell r="V74">
            <v>0.68</v>
          </cell>
        </row>
        <row r="75">
          <cell r="B75" t="str">
            <v>SHT0012160</v>
          </cell>
          <cell r="C75" t="str">
            <v>02.03.59.002</v>
          </cell>
          <cell r="D75" t="str">
            <v>M3000-S右纵梁焊接组件</v>
          </cell>
          <cell r="E75" t="str">
            <v>M3000-S右纵梁</v>
          </cell>
          <cell r="F75" t="str">
            <v>SAPH440 3.0</v>
          </cell>
          <cell r="G75" t="str">
            <v>383*74*3.0</v>
          </cell>
          <cell r="H75" t="str">
            <v>393</v>
          </cell>
          <cell r="I75" t="str">
            <v>84</v>
          </cell>
          <cell r="J75" t="str">
            <v>3</v>
          </cell>
          <cell r="K75">
            <v>0.77743260000000003</v>
          </cell>
          <cell r="L75">
            <v>0.505</v>
          </cell>
          <cell r="M75">
            <v>0.27243260000000002</v>
          </cell>
          <cell r="N75">
            <v>6.3</v>
          </cell>
          <cell r="O75">
            <v>3.4</v>
          </cell>
          <cell r="P75">
            <v>3.9715545400000005</v>
          </cell>
          <cell r="Q75" t="str">
            <v>落料</v>
          </cell>
          <cell r="R75" t="str">
            <v>200T</v>
          </cell>
          <cell r="S75">
            <v>1</v>
          </cell>
          <cell r="T75">
            <v>0.15</v>
          </cell>
          <cell r="U75">
            <v>1</v>
          </cell>
          <cell r="V75">
            <v>0.15</v>
          </cell>
          <cell r="W75">
            <v>6.9018654480000006</v>
          </cell>
          <cell r="X75">
            <v>6.1078455292035407</v>
          </cell>
        </row>
        <row r="76">
          <cell r="Q76" t="str">
            <v>成型</v>
          </cell>
          <cell r="R76" t="str">
            <v>200T</v>
          </cell>
          <cell r="S76">
            <v>1</v>
          </cell>
          <cell r="T76">
            <v>0.15</v>
          </cell>
          <cell r="U76">
            <v>1</v>
          </cell>
          <cell r="V76">
            <v>0.15</v>
          </cell>
        </row>
        <row r="77">
          <cell r="Q77" t="str">
            <v>冲孔</v>
          </cell>
          <cell r="R77" t="str">
            <v>80T</v>
          </cell>
          <cell r="S77">
            <v>1</v>
          </cell>
          <cell r="T77">
            <v>0.05</v>
          </cell>
          <cell r="U77">
            <v>1</v>
          </cell>
          <cell r="V77">
            <v>0.05</v>
          </cell>
        </row>
        <row r="78">
          <cell r="Q78" t="str">
            <v>折弯</v>
          </cell>
          <cell r="R78" t="str">
            <v>40T</v>
          </cell>
          <cell r="S78">
            <v>1</v>
          </cell>
          <cell r="T78">
            <v>0.03</v>
          </cell>
          <cell r="U78">
            <v>1</v>
          </cell>
          <cell r="V78">
            <v>0.03</v>
          </cell>
        </row>
        <row r="79">
          <cell r="E79" t="str">
            <v>异形件1个</v>
          </cell>
          <cell r="N79">
            <v>1.1000000000000001</v>
          </cell>
          <cell r="P79">
            <v>1.1000000000000001</v>
          </cell>
          <cell r="Q79" t="str">
            <v>焊接</v>
          </cell>
          <cell r="R79">
            <v>6</v>
          </cell>
          <cell r="S79">
            <v>6</v>
          </cell>
          <cell r="T79">
            <v>0.05</v>
          </cell>
          <cell r="U79">
            <v>1</v>
          </cell>
          <cell r="V79">
            <v>0.30000000000000004</v>
          </cell>
        </row>
        <row r="80">
          <cell r="E80" t="str">
            <v>合计</v>
          </cell>
          <cell r="P80">
            <v>5.0715545400000011</v>
          </cell>
          <cell r="V80">
            <v>0.68</v>
          </cell>
        </row>
        <row r="81">
          <cell r="B81" t="str">
            <v>SHT0002549</v>
          </cell>
          <cell r="C81" t="str">
            <v>02.03.61.024</v>
          </cell>
          <cell r="D81" t="str">
            <v>T5气弹簧上部固定片</v>
          </cell>
          <cell r="E81" t="str">
            <v>T5气弹簧上部固定片</v>
          </cell>
          <cell r="F81" t="str">
            <v>SPFH590 3.0</v>
          </cell>
          <cell r="G81" t="str">
            <v>88*35*3</v>
          </cell>
          <cell r="H81" t="str">
            <v>98</v>
          </cell>
          <cell r="I81" t="str">
            <v>45</v>
          </cell>
          <cell r="J81" t="str">
            <v>3</v>
          </cell>
          <cell r="K81">
            <v>0.1038555</v>
          </cell>
          <cell r="L81">
            <v>0.05</v>
          </cell>
          <cell r="M81">
            <v>5.3855500000000001E-2</v>
          </cell>
          <cell r="N81">
            <v>6.7</v>
          </cell>
          <cell r="O81">
            <v>3.4</v>
          </cell>
          <cell r="P81">
            <v>0.51272315000000002</v>
          </cell>
          <cell r="Q81" t="str">
            <v>落料</v>
          </cell>
          <cell r="R81" t="str">
            <v>80T</v>
          </cell>
          <cell r="S81">
            <v>1</v>
          </cell>
          <cell r="T81">
            <v>0.05</v>
          </cell>
          <cell r="U81">
            <v>1</v>
          </cell>
          <cell r="V81">
            <v>0.05</v>
          </cell>
          <cell r="W81">
            <v>0.71126777999999991</v>
          </cell>
          <cell r="X81">
            <v>0.62944051327433626</v>
          </cell>
        </row>
        <row r="82">
          <cell r="Q82" t="str">
            <v>成型</v>
          </cell>
          <cell r="R82" t="str">
            <v>40T</v>
          </cell>
          <cell r="S82">
            <v>1</v>
          </cell>
          <cell r="T82">
            <v>0.03</v>
          </cell>
          <cell r="U82">
            <v>1</v>
          </cell>
          <cell r="V82">
            <v>0.03</v>
          </cell>
        </row>
        <row r="83">
          <cell r="E83" t="str">
            <v>合计</v>
          </cell>
          <cell r="P83">
            <v>0.51272315000000002</v>
          </cell>
          <cell r="V83">
            <v>0.08</v>
          </cell>
        </row>
        <row r="84">
          <cell r="C84" t="str">
            <v>02.03.48.050</v>
          </cell>
          <cell r="D84" t="str">
            <v>N07前下视镜垫片</v>
          </cell>
          <cell r="E84" t="str">
            <v>N07前下视镜垫片</v>
          </cell>
          <cell r="F84" t="str">
            <v>SAPH440 2.5</v>
          </cell>
          <cell r="G84" t="str">
            <v>98*53*2.5</v>
          </cell>
          <cell r="H84" t="str">
            <v>108</v>
          </cell>
          <cell r="I84" t="str">
            <v>63</v>
          </cell>
          <cell r="J84" t="str">
            <v>2.5</v>
          </cell>
          <cell r="K84">
            <v>0.13352849999999999</v>
          </cell>
          <cell r="L84">
            <v>6.2E-2</v>
          </cell>
          <cell r="M84">
            <v>7.1528499999999995E-2</v>
          </cell>
          <cell r="N84">
            <v>6.35</v>
          </cell>
          <cell r="O84">
            <v>3.4</v>
          </cell>
          <cell r="P84">
            <v>0.60470907499999993</v>
          </cell>
          <cell r="Q84" t="str">
            <v>落料</v>
          </cell>
          <cell r="R84" t="str">
            <v>40T</v>
          </cell>
          <cell r="S84">
            <v>1</v>
          </cell>
          <cell r="T84">
            <v>0.03</v>
          </cell>
          <cell r="U84">
            <v>1</v>
          </cell>
          <cell r="V84">
            <v>0.03</v>
          </cell>
          <cell r="W84">
            <v>1.0040508899999998</v>
          </cell>
          <cell r="X84">
            <v>0.88854061061946898</v>
          </cell>
        </row>
        <row r="85">
          <cell r="E85" t="str">
            <v>M8焊接螺母1个</v>
          </cell>
          <cell r="P85">
            <v>4.2000000000000003E-2</v>
          </cell>
          <cell r="Q85" t="str">
            <v>成型</v>
          </cell>
          <cell r="R85" t="str">
            <v>40T</v>
          </cell>
          <cell r="S85">
            <v>1</v>
          </cell>
          <cell r="T85">
            <v>0.03</v>
          </cell>
          <cell r="U85">
            <v>1</v>
          </cell>
          <cell r="V85">
            <v>0.03</v>
          </cell>
        </row>
        <row r="86">
          <cell r="Q86" t="str">
            <v>冲孔</v>
          </cell>
          <cell r="R86" t="str">
            <v>40T</v>
          </cell>
          <cell r="S86">
            <v>1</v>
          </cell>
          <cell r="T86">
            <v>0.03</v>
          </cell>
          <cell r="U86">
            <v>1</v>
          </cell>
          <cell r="V86">
            <v>0.03</v>
          </cell>
        </row>
        <row r="87">
          <cell r="Q87" t="str">
            <v>焊接</v>
          </cell>
          <cell r="R87">
            <v>2</v>
          </cell>
          <cell r="S87">
            <v>2</v>
          </cell>
          <cell r="T87">
            <v>0.05</v>
          </cell>
          <cell r="U87">
            <v>1</v>
          </cell>
          <cell r="V87">
            <v>0.1</v>
          </cell>
        </row>
        <row r="88">
          <cell r="E88" t="str">
            <v>合计</v>
          </cell>
          <cell r="P88">
            <v>0.64670907499999997</v>
          </cell>
          <cell r="V88">
            <v>0.19</v>
          </cell>
        </row>
        <row r="89">
          <cell r="B89" t="str">
            <v>SHT0002461</v>
          </cell>
          <cell r="D89" t="str">
            <v>H6仰角连杆2</v>
          </cell>
          <cell r="E89" t="str">
            <v>H6仰角连杆3</v>
          </cell>
          <cell r="F89" t="str">
            <v>SPFH590 5.0</v>
          </cell>
          <cell r="G89" t="str">
            <v>55*25*5.0</v>
          </cell>
          <cell r="H89" t="str">
            <v>70</v>
          </cell>
          <cell r="I89" t="str">
            <v>40</v>
          </cell>
          <cell r="J89" t="str">
            <v>5</v>
          </cell>
          <cell r="K89">
            <v>0.1099</v>
          </cell>
          <cell r="L89">
            <v>3.6999999999999998E-2</v>
          </cell>
          <cell r="M89">
            <v>7.2899999999999993E-2</v>
          </cell>
          <cell r="N89">
            <v>6.7</v>
          </cell>
          <cell r="O89">
            <v>3.4</v>
          </cell>
          <cell r="P89">
            <v>0.48847000000000007</v>
          </cell>
          <cell r="Q89" t="str">
            <v>落料</v>
          </cell>
          <cell r="R89" t="str">
            <v>80T</v>
          </cell>
          <cell r="S89">
            <v>1</v>
          </cell>
          <cell r="T89">
            <v>0.05</v>
          </cell>
          <cell r="U89">
            <v>1</v>
          </cell>
          <cell r="V89">
            <v>0.05</v>
          </cell>
          <cell r="W89">
            <v>0.64616400000000007</v>
          </cell>
          <cell r="X89">
            <v>0.57182654867256644</v>
          </cell>
        </row>
        <row r="90">
          <cell r="E90" t="str">
            <v>合计</v>
          </cell>
          <cell r="P90">
            <v>0.48847000000000007</v>
          </cell>
          <cell r="V90">
            <v>0.05</v>
          </cell>
        </row>
        <row r="91">
          <cell r="B91" t="str">
            <v>SHT0002468</v>
          </cell>
          <cell r="C91" t="str">
            <v>02.03.57.031</v>
          </cell>
          <cell r="D91" t="str">
            <v>安全带卷收器固定钣金焊接总成</v>
          </cell>
          <cell r="E91" t="str">
            <v>安全带卷收器固定钣金</v>
          </cell>
          <cell r="F91" t="str">
            <v>SPFH590 3.0</v>
          </cell>
          <cell r="G91" t="str">
            <v>114*40*3.0</v>
          </cell>
          <cell r="H91" t="str">
            <v>124</v>
          </cell>
          <cell r="I91" t="str">
            <v>50</v>
          </cell>
          <cell r="J91" t="str">
            <v>3</v>
          </cell>
          <cell r="K91">
            <v>0.14601</v>
          </cell>
          <cell r="L91">
            <v>0.10100000000000001</v>
          </cell>
          <cell r="M91">
            <v>4.5009999999999994E-2</v>
          </cell>
          <cell r="N91">
            <v>6.7</v>
          </cell>
          <cell r="O91">
            <v>3.4</v>
          </cell>
          <cell r="P91">
            <v>0.82523299999999999</v>
          </cell>
          <cell r="Q91" t="str">
            <v>落料（共用）</v>
          </cell>
          <cell r="R91" t="str">
            <v>80T</v>
          </cell>
          <cell r="S91">
            <v>1</v>
          </cell>
          <cell r="T91">
            <v>0.05</v>
          </cell>
          <cell r="U91">
            <v>2</v>
          </cell>
          <cell r="V91">
            <v>2.5000000000000001E-2</v>
          </cell>
          <cell r="W91">
            <v>1.5542796000000001</v>
          </cell>
          <cell r="X91">
            <v>1.3754686725663718</v>
          </cell>
        </row>
        <row r="92">
          <cell r="Q92" t="str">
            <v>成型（共用）</v>
          </cell>
          <cell r="R92" t="str">
            <v>80T</v>
          </cell>
          <cell r="S92">
            <v>1</v>
          </cell>
          <cell r="T92">
            <v>0.05</v>
          </cell>
          <cell r="U92">
            <v>2</v>
          </cell>
          <cell r="V92">
            <v>2.5000000000000001E-2</v>
          </cell>
        </row>
        <row r="93">
          <cell r="E93" t="str">
            <v>7/16焊接螺母1个</v>
          </cell>
          <cell r="P93">
            <v>0.32</v>
          </cell>
          <cell r="Q93" t="str">
            <v xml:space="preserve">焊接 </v>
          </cell>
          <cell r="R93">
            <v>2</v>
          </cell>
          <cell r="S93">
            <v>2</v>
          </cell>
          <cell r="T93">
            <v>0.05</v>
          </cell>
          <cell r="U93">
            <v>1</v>
          </cell>
          <cell r="V93">
            <v>0.1</v>
          </cell>
        </row>
        <row r="94">
          <cell r="E94" t="str">
            <v>合计</v>
          </cell>
          <cell r="P94">
            <v>1.1452329999999999</v>
          </cell>
          <cell r="V94">
            <v>0.15000000000000002</v>
          </cell>
        </row>
        <row r="95">
          <cell r="B95" t="str">
            <v>SHT0002477</v>
          </cell>
          <cell r="C95" t="str">
            <v>02.03.57.031</v>
          </cell>
          <cell r="D95" t="str">
            <v>H6副司机安全带卷收器固定钣金焊接总成</v>
          </cell>
          <cell r="E95" t="str">
            <v>安全带卷收器固定钣金</v>
          </cell>
          <cell r="F95" t="str">
            <v>SPFH590 3.0</v>
          </cell>
          <cell r="G95" t="str">
            <v>114*40*3.0</v>
          </cell>
          <cell r="H95" t="str">
            <v>124</v>
          </cell>
          <cell r="I95" t="str">
            <v>50</v>
          </cell>
          <cell r="J95" t="str">
            <v>3</v>
          </cell>
          <cell r="K95">
            <v>0.14601</v>
          </cell>
          <cell r="L95">
            <v>0.10100000000000001</v>
          </cell>
          <cell r="M95">
            <v>4.5009999999999994E-2</v>
          </cell>
          <cell r="N95">
            <v>6.7</v>
          </cell>
          <cell r="O95">
            <v>3.4</v>
          </cell>
          <cell r="P95">
            <v>0.82523299999999999</v>
          </cell>
          <cell r="Q95" t="str">
            <v>落料（共用）</v>
          </cell>
          <cell r="R95" t="str">
            <v>80T</v>
          </cell>
          <cell r="S95">
            <v>1</v>
          </cell>
          <cell r="T95">
            <v>0.05</v>
          </cell>
          <cell r="U95">
            <v>2</v>
          </cell>
          <cell r="V95">
            <v>2.5000000000000001E-2</v>
          </cell>
          <cell r="W95">
            <v>1.5542796000000001</v>
          </cell>
          <cell r="X95">
            <v>1.3754686725663718</v>
          </cell>
        </row>
        <row r="96">
          <cell r="Q96" t="str">
            <v>成型（共用）</v>
          </cell>
          <cell r="R96" t="str">
            <v>80T</v>
          </cell>
          <cell r="S96">
            <v>1</v>
          </cell>
          <cell r="T96">
            <v>0.05</v>
          </cell>
          <cell r="U96">
            <v>2</v>
          </cell>
          <cell r="V96">
            <v>2.5000000000000001E-2</v>
          </cell>
        </row>
        <row r="97">
          <cell r="E97" t="str">
            <v>7/16焊接螺母1个</v>
          </cell>
          <cell r="P97">
            <v>0.32</v>
          </cell>
          <cell r="Q97" t="str">
            <v xml:space="preserve">焊接 </v>
          </cell>
          <cell r="R97">
            <v>2</v>
          </cell>
          <cell r="S97">
            <v>2</v>
          </cell>
          <cell r="T97">
            <v>0.05</v>
          </cell>
          <cell r="U97">
            <v>1</v>
          </cell>
          <cell r="V97">
            <v>0.1</v>
          </cell>
        </row>
        <row r="98">
          <cell r="E98" t="str">
            <v>合计</v>
          </cell>
          <cell r="P98">
            <v>1.1452329999999999</v>
          </cell>
          <cell r="V98">
            <v>0.15000000000000002</v>
          </cell>
        </row>
        <row r="99">
          <cell r="B99" t="str">
            <v>SHT0010052</v>
          </cell>
          <cell r="C99" t="str">
            <v>02.03.57.030</v>
          </cell>
          <cell r="D99" t="str">
            <v>H6阻尼器上固定钣金</v>
          </cell>
          <cell r="E99" t="str">
            <v>H6阻尼器上固定钣金</v>
          </cell>
          <cell r="F99" t="str">
            <v>SPFH590 4.0</v>
          </cell>
          <cell r="G99" t="str">
            <v>94*53*4.0</v>
          </cell>
          <cell r="H99" t="str">
            <v>109</v>
          </cell>
          <cell r="I99" t="str">
            <v>68</v>
          </cell>
          <cell r="J99" t="str">
            <v>4</v>
          </cell>
          <cell r="K99">
            <v>0.23273679999999999</v>
          </cell>
          <cell r="L99">
            <v>7.0999999999999994E-2</v>
          </cell>
          <cell r="M99">
            <v>0.16173680000000001</v>
          </cell>
          <cell r="N99">
            <v>6.7</v>
          </cell>
          <cell r="O99">
            <v>3.4</v>
          </cell>
          <cell r="P99">
            <v>1.00943144</v>
          </cell>
          <cell r="Q99" t="str">
            <v>落料</v>
          </cell>
          <cell r="R99" t="str">
            <v>80T</v>
          </cell>
          <cell r="S99">
            <v>1</v>
          </cell>
          <cell r="T99">
            <v>0.05</v>
          </cell>
          <cell r="U99">
            <v>1</v>
          </cell>
          <cell r="V99">
            <v>0.05</v>
          </cell>
          <cell r="W99">
            <v>1.7753177279999999</v>
          </cell>
          <cell r="X99">
            <v>1.5710776353982301</v>
          </cell>
        </row>
        <row r="100">
          <cell r="E100" t="str">
            <v>7/16焊接螺母1个</v>
          </cell>
          <cell r="P100">
            <v>0.32</v>
          </cell>
          <cell r="Q100" t="str">
            <v>焊接</v>
          </cell>
          <cell r="R100">
            <v>2</v>
          </cell>
          <cell r="S100">
            <v>2</v>
          </cell>
          <cell r="T100">
            <v>0.05</v>
          </cell>
          <cell r="U100">
            <v>1</v>
          </cell>
          <cell r="V100">
            <v>0.1</v>
          </cell>
        </row>
        <row r="101">
          <cell r="E101" t="str">
            <v>合计</v>
          </cell>
          <cell r="P101">
            <v>1.32943144</v>
          </cell>
          <cell r="V101">
            <v>0.15000000000000002</v>
          </cell>
        </row>
        <row r="102">
          <cell r="B102" t="str">
            <v>SHT0010136</v>
          </cell>
          <cell r="D102" t="str">
            <v>坐盆调节限位钣金</v>
          </cell>
          <cell r="E102" t="str">
            <v>坐盆调节限位钣金</v>
          </cell>
          <cell r="F102" t="str">
            <v>SPFH590 5.0</v>
          </cell>
          <cell r="G102" t="str">
            <v>87*20*5.0</v>
          </cell>
          <cell r="H102" t="str">
            <v>102</v>
          </cell>
          <cell r="I102" t="str">
            <v>35</v>
          </cell>
          <cell r="J102" t="str">
            <v>5</v>
          </cell>
          <cell r="K102">
            <v>0.14012250000000001</v>
          </cell>
          <cell r="L102">
            <v>3.1E-2</v>
          </cell>
          <cell r="M102">
            <v>0.10912250000000001</v>
          </cell>
          <cell r="N102">
            <v>6.7</v>
          </cell>
          <cell r="O102">
            <v>3.4</v>
          </cell>
          <cell r="P102">
            <v>0.56780425000000001</v>
          </cell>
          <cell r="Q102" t="str">
            <v>落料</v>
          </cell>
          <cell r="R102" t="str">
            <v>80T</v>
          </cell>
          <cell r="S102">
            <v>1</v>
          </cell>
          <cell r="T102">
            <v>0.05</v>
          </cell>
          <cell r="U102">
            <v>1</v>
          </cell>
          <cell r="V102">
            <v>0.05</v>
          </cell>
          <cell r="W102">
            <v>0.80136509999999994</v>
          </cell>
          <cell r="X102">
            <v>0.70917265486725667</v>
          </cell>
        </row>
        <row r="103">
          <cell r="Q103" t="str">
            <v>成型</v>
          </cell>
          <cell r="R103" t="str">
            <v>80T</v>
          </cell>
          <cell r="S103">
            <v>1</v>
          </cell>
          <cell r="T103">
            <v>0.05</v>
          </cell>
          <cell r="U103">
            <v>1</v>
          </cell>
          <cell r="V103">
            <v>0.05</v>
          </cell>
        </row>
        <row r="104">
          <cell r="E104" t="str">
            <v>合计</v>
          </cell>
          <cell r="P104">
            <v>0.56780425000000001</v>
          </cell>
          <cell r="V104">
            <v>0.1</v>
          </cell>
        </row>
        <row r="105">
          <cell r="B105" t="str">
            <v>SHT0010226</v>
          </cell>
          <cell r="D105" t="str">
            <v>H6仰角连杆3左侧钣金</v>
          </cell>
          <cell r="E105" t="str">
            <v>H6仰角连杆3左侧钣金</v>
          </cell>
          <cell r="F105" t="str">
            <v>SPFH590 4.0</v>
          </cell>
          <cell r="G105" t="str">
            <v>115*66*4.0</v>
          </cell>
          <cell r="H105" t="str">
            <v>125</v>
          </cell>
          <cell r="I105" t="str">
            <v>76</v>
          </cell>
          <cell r="J105" t="str">
            <v>4</v>
          </cell>
          <cell r="K105">
            <v>0.29830000000000001</v>
          </cell>
          <cell r="L105">
            <v>0.113</v>
          </cell>
          <cell r="M105">
            <v>0.18530000000000002</v>
          </cell>
          <cell r="N105">
            <v>6.7</v>
          </cell>
          <cell r="O105">
            <v>3.4</v>
          </cell>
          <cell r="P105">
            <v>1.3685900000000002</v>
          </cell>
          <cell r="Q105" t="str">
            <v>落料(共用)</v>
          </cell>
          <cell r="R105" t="str">
            <v>125T</v>
          </cell>
          <cell r="S105">
            <v>1</v>
          </cell>
          <cell r="T105">
            <v>0.08</v>
          </cell>
          <cell r="U105">
            <v>2</v>
          </cell>
          <cell r="V105">
            <v>0.04</v>
          </cell>
          <cell r="W105">
            <v>1.7323080000000002</v>
          </cell>
          <cell r="X105">
            <v>1.5330159292035401</v>
          </cell>
        </row>
        <row r="106">
          <cell r="Q106" t="str">
            <v>成型(共用)</v>
          </cell>
          <cell r="R106" t="str">
            <v>100T</v>
          </cell>
          <cell r="S106">
            <v>1</v>
          </cell>
          <cell r="T106">
            <v>7.0000000000000007E-2</v>
          </cell>
          <cell r="U106">
            <v>2</v>
          </cell>
          <cell r="V106">
            <v>3.5000000000000003E-2</v>
          </cell>
        </row>
        <row r="107">
          <cell r="E107" t="str">
            <v>合计</v>
          </cell>
          <cell r="P107">
            <v>1.3685900000000002</v>
          </cell>
          <cell r="V107">
            <v>7.5000000000000011E-2</v>
          </cell>
        </row>
        <row r="108">
          <cell r="B108" t="str">
            <v>SHT0010226/227</v>
          </cell>
          <cell r="D108" t="str">
            <v>H6仰角连杆3左侧钣金</v>
          </cell>
          <cell r="E108" t="str">
            <v>H6仰角连杆4右侧钣金</v>
          </cell>
          <cell r="F108" t="str">
            <v>SPFH590 4.0</v>
          </cell>
          <cell r="G108" t="str">
            <v>115*66*4.0</v>
          </cell>
          <cell r="H108" t="str">
            <v>125</v>
          </cell>
          <cell r="I108" t="str">
            <v>76</v>
          </cell>
          <cell r="J108" t="str">
            <v>4</v>
          </cell>
          <cell r="K108">
            <v>0.29830000000000001</v>
          </cell>
          <cell r="L108">
            <v>0.113</v>
          </cell>
          <cell r="M108">
            <v>0.18530000000000002</v>
          </cell>
          <cell r="N108">
            <v>6.7</v>
          </cell>
          <cell r="O108">
            <v>3.4</v>
          </cell>
          <cell r="P108">
            <v>1.3685900000000002</v>
          </cell>
          <cell r="Q108" t="str">
            <v>落料(共用)</v>
          </cell>
          <cell r="R108" t="str">
            <v>125T</v>
          </cell>
          <cell r="S108">
            <v>1</v>
          </cell>
          <cell r="T108">
            <v>0.08</v>
          </cell>
          <cell r="U108">
            <v>2</v>
          </cell>
          <cell r="V108">
            <v>0.04</v>
          </cell>
          <cell r="W108">
            <v>1.7323080000000002</v>
          </cell>
          <cell r="X108">
            <v>1.5330159292035401</v>
          </cell>
        </row>
        <row r="109">
          <cell r="Q109" t="str">
            <v>成型(共用)</v>
          </cell>
          <cell r="R109" t="str">
            <v>100T</v>
          </cell>
          <cell r="S109">
            <v>1</v>
          </cell>
          <cell r="T109">
            <v>7.0000000000000007E-2</v>
          </cell>
          <cell r="U109">
            <v>2</v>
          </cell>
          <cell r="V109">
            <v>3.5000000000000003E-2</v>
          </cell>
        </row>
        <row r="110">
          <cell r="E110" t="str">
            <v>合计</v>
          </cell>
          <cell r="P110">
            <v>1.3685900000000002</v>
          </cell>
          <cell r="V110">
            <v>7.5000000000000011E-2</v>
          </cell>
        </row>
        <row r="111">
          <cell r="B111" t="str">
            <v>SHT0010820</v>
          </cell>
          <cell r="C111" t="str">
            <v>02.03.57.013</v>
          </cell>
          <cell r="D111" t="str">
            <v>H6水平减震解锁钣金</v>
          </cell>
          <cell r="E111" t="str">
            <v>H6水平减震解锁钣金</v>
          </cell>
          <cell r="F111" t="str">
            <v>SPFH590 4.0</v>
          </cell>
          <cell r="G111" t="str">
            <v>72*36*4.0</v>
          </cell>
          <cell r="H111" t="str">
            <v>82</v>
          </cell>
          <cell r="I111" t="str">
            <v>46</v>
          </cell>
          <cell r="J111" t="str">
            <v>4</v>
          </cell>
          <cell r="K111">
            <v>0.11844079999999998</v>
          </cell>
          <cell r="L111">
            <v>0.04</v>
          </cell>
          <cell r="M111">
            <v>7.8440799999999977E-2</v>
          </cell>
          <cell r="N111">
            <v>6.7</v>
          </cell>
          <cell r="O111">
            <v>3.4</v>
          </cell>
          <cell r="P111">
            <v>0.52685464000000004</v>
          </cell>
          <cell r="Q111" t="str">
            <v>落料</v>
          </cell>
          <cell r="R111" t="str">
            <v>100T</v>
          </cell>
          <cell r="S111">
            <v>1</v>
          </cell>
          <cell r="T111">
            <v>7.0000000000000007E-2</v>
          </cell>
          <cell r="U111">
            <v>1</v>
          </cell>
          <cell r="V111">
            <v>7.0000000000000007E-2</v>
          </cell>
          <cell r="W111">
            <v>0.71622556800000015</v>
          </cell>
          <cell r="X111">
            <v>0.63382793628318601</v>
          </cell>
        </row>
        <row r="112">
          <cell r="E112" t="str">
            <v>合计</v>
          </cell>
          <cell r="P112">
            <v>0.52685464000000004</v>
          </cell>
          <cell r="V112">
            <v>7.0000000000000007E-2</v>
          </cell>
        </row>
        <row r="113">
          <cell r="B113" t="str">
            <v>SHT0002318</v>
          </cell>
          <cell r="C113" t="str">
            <v>02.03.49.004</v>
          </cell>
          <cell r="D113" t="str">
            <v>M3000纵梁支撑架</v>
          </cell>
          <cell r="E113" t="str">
            <v>M3001纵梁支撑架</v>
          </cell>
          <cell r="F113" t="str">
            <v>SAPH440 3.0</v>
          </cell>
          <cell r="G113" t="str">
            <v>360*60*3.0</v>
          </cell>
          <cell r="H113" t="str">
            <v>370</v>
          </cell>
          <cell r="I113" t="str">
            <v>70</v>
          </cell>
          <cell r="J113" t="str">
            <v>3</v>
          </cell>
          <cell r="K113">
            <v>0.60994499999999996</v>
          </cell>
          <cell r="L113">
            <v>0.41599999999999998</v>
          </cell>
          <cell r="M113">
            <v>0.19394499999999998</v>
          </cell>
          <cell r="N113">
            <v>6.3</v>
          </cell>
          <cell r="O113">
            <v>3.4</v>
          </cell>
          <cell r="P113">
            <v>3.1832404999999997</v>
          </cell>
          <cell r="Q113" t="str">
            <v>落料</v>
          </cell>
          <cell r="R113" t="str">
            <v>250T</v>
          </cell>
          <cell r="S113">
            <v>1</v>
          </cell>
          <cell r="T113">
            <v>0.18</v>
          </cell>
          <cell r="U113">
            <v>1</v>
          </cell>
          <cell r="V113">
            <v>0.18</v>
          </cell>
          <cell r="W113">
            <v>4.2158885999999995</v>
          </cell>
          <cell r="X113">
            <v>3.7308748672566372</v>
          </cell>
        </row>
        <row r="114">
          <cell r="Q114" t="str">
            <v>成型</v>
          </cell>
          <cell r="R114" t="str">
            <v>200T</v>
          </cell>
          <cell r="S114">
            <v>1</v>
          </cell>
          <cell r="T114">
            <v>0.15</v>
          </cell>
          <cell r="U114">
            <v>1</v>
          </cell>
          <cell r="V114">
            <v>0.15</v>
          </cell>
        </row>
        <row r="115">
          <cell r="E115" t="str">
            <v>合计</v>
          </cell>
          <cell r="P115">
            <v>3.1832404999999997</v>
          </cell>
          <cell r="V115">
            <v>0.32999999999999996</v>
          </cell>
        </row>
        <row r="116">
          <cell r="C116" t="str">
            <v>02.03.27.073A</v>
          </cell>
          <cell r="D116" t="str">
            <v>J6F前排靠背复位卷簧安装支架</v>
          </cell>
          <cell r="E116" t="str">
            <v>J6F前排靠背复位卷簧安装支架</v>
          </cell>
          <cell r="F116" t="str">
            <v>SAPH440 4.0</v>
          </cell>
          <cell r="G116" t="str">
            <v>360*60*3.0</v>
          </cell>
          <cell r="H116">
            <v>69</v>
          </cell>
          <cell r="I116">
            <v>40</v>
          </cell>
          <cell r="J116">
            <v>4</v>
          </cell>
          <cell r="K116">
            <v>8.6664000000000005E-2</v>
          </cell>
          <cell r="L116">
            <v>3.5999999999999997E-2</v>
          </cell>
          <cell r="M116">
            <v>5.0664000000000008E-2</v>
          </cell>
          <cell r="N116">
            <v>6.3</v>
          </cell>
          <cell r="O116">
            <v>3.4</v>
          </cell>
          <cell r="P116">
            <v>0.37372559999999999</v>
          </cell>
          <cell r="Q116" t="str">
            <v>落料</v>
          </cell>
          <cell r="R116" t="str">
            <v>80T</v>
          </cell>
          <cell r="S116">
            <v>1</v>
          </cell>
          <cell r="T116">
            <v>0.05</v>
          </cell>
          <cell r="U116">
            <v>1</v>
          </cell>
          <cell r="V116">
            <v>0.05</v>
          </cell>
          <cell r="W116">
            <v>0.56847071999999998</v>
          </cell>
          <cell r="X116">
            <v>0.50307143362831863</v>
          </cell>
        </row>
        <row r="117">
          <cell r="Q117" t="str">
            <v>成型</v>
          </cell>
          <cell r="R117" t="str">
            <v>80T</v>
          </cell>
          <cell r="S117">
            <v>1</v>
          </cell>
          <cell r="T117">
            <v>0.05</v>
          </cell>
          <cell r="U117">
            <v>1</v>
          </cell>
          <cell r="V117">
            <v>0.05</v>
          </cell>
        </row>
        <row r="118">
          <cell r="E118" t="str">
            <v>合计</v>
          </cell>
          <cell r="P118">
            <v>0.37372559999999999</v>
          </cell>
          <cell r="V118">
            <v>0.1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64"/>
  <sheetViews>
    <sheetView zoomScaleSheetLayoutView="100" workbookViewId="0">
      <selection activeCell="A2" sqref="A2:H2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7" width="9.33203125" style="42" customWidth="1"/>
    <col min="8" max="8" width="13.109375" style="43" customWidth="1"/>
    <col min="9" max="229" width="9" style="2"/>
    <col min="230" max="230" width="5" style="2" customWidth="1"/>
    <col min="231" max="231" width="15" style="2" customWidth="1"/>
    <col min="232" max="233" width="14.6640625" style="2" customWidth="1"/>
    <col min="234" max="234" width="6.21875" style="2" customWidth="1"/>
    <col min="235" max="237" width="10.109375" style="2" customWidth="1"/>
    <col min="238" max="238" width="10.44140625" style="2" customWidth="1"/>
    <col min="239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5" width="9" style="2"/>
    <col min="486" max="486" width="5" style="2" customWidth="1"/>
    <col min="487" max="487" width="15" style="2" customWidth="1"/>
    <col min="488" max="489" width="14.6640625" style="2" customWidth="1"/>
    <col min="490" max="490" width="6.21875" style="2" customWidth="1"/>
    <col min="491" max="493" width="10.109375" style="2" customWidth="1"/>
    <col min="494" max="494" width="10.44140625" style="2" customWidth="1"/>
    <col min="495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1" width="9" style="2"/>
    <col min="742" max="742" width="5" style="2" customWidth="1"/>
    <col min="743" max="743" width="15" style="2" customWidth="1"/>
    <col min="744" max="745" width="14.6640625" style="2" customWidth="1"/>
    <col min="746" max="746" width="6.21875" style="2" customWidth="1"/>
    <col min="747" max="749" width="10.109375" style="2" customWidth="1"/>
    <col min="750" max="750" width="10.44140625" style="2" customWidth="1"/>
    <col min="751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7" width="9" style="2"/>
    <col min="998" max="998" width="5" style="2" customWidth="1"/>
    <col min="999" max="999" width="15" style="2" customWidth="1"/>
    <col min="1000" max="1001" width="14.6640625" style="2" customWidth="1"/>
    <col min="1002" max="1002" width="6.21875" style="2" customWidth="1"/>
    <col min="1003" max="1005" width="10.109375" style="2" customWidth="1"/>
    <col min="1006" max="1006" width="10.44140625" style="2" customWidth="1"/>
    <col min="1007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3" width="9" style="2"/>
    <col min="1254" max="1254" width="5" style="2" customWidth="1"/>
    <col min="1255" max="1255" width="15" style="2" customWidth="1"/>
    <col min="1256" max="1257" width="14.6640625" style="2" customWidth="1"/>
    <col min="1258" max="1258" width="6.21875" style="2" customWidth="1"/>
    <col min="1259" max="1261" width="10.109375" style="2" customWidth="1"/>
    <col min="1262" max="1262" width="10.44140625" style="2" customWidth="1"/>
    <col min="1263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9" width="9" style="2"/>
    <col min="1510" max="1510" width="5" style="2" customWidth="1"/>
    <col min="1511" max="1511" width="15" style="2" customWidth="1"/>
    <col min="1512" max="1513" width="14.6640625" style="2" customWidth="1"/>
    <col min="1514" max="1514" width="6.21875" style="2" customWidth="1"/>
    <col min="1515" max="1517" width="10.109375" style="2" customWidth="1"/>
    <col min="1518" max="1518" width="10.44140625" style="2" customWidth="1"/>
    <col min="1519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5" width="9" style="2"/>
    <col min="1766" max="1766" width="5" style="2" customWidth="1"/>
    <col min="1767" max="1767" width="15" style="2" customWidth="1"/>
    <col min="1768" max="1769" width="14.6640625" style="2" customWidth="1"/>
    <col min="1770" max="1770" width="6.21875" style="2" customWidth="1"/>
    <col min="1771" max="1773" width="10.109375" style="2" customWidth="1"/>
    <col min="1774" max="1774" width="10.44140625" style="2" customWidth="1"/>
    <col min="1775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1" width="9" style="2"/>
    <col min="2022" max="2022" width="5" style="2" customWidth="1"/>
    <col min="2023" max="2023" width="15" style="2" customWidth="1"/>
    <col min="2024" max="2025" width="14.6640625" style="2" customWidth="1"/>
    <col min="2026" max="2026" width="6.21875" style="2" customWidth="1"/>
    <col min="2027" max="2029" width="10.109375" style="2" customWidth="1"/>
    <col min="2030" max="2030" width="10.44140625" style="2" customWidth="1"/>
    <col min="2031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7" width="9" style="2"/>
    <col min="2278" max="2278" width="5" style="2" customWidth="1"/>
    <col min="2279" max="2279" width="15" style="2" customWidth="1"/>
    <col min="2280" max="2281" width="14.6640625" style="2" customWidth="1"/>
    <col min="2282" max="2282" width="6.21875" style="2" customWidth="1"/>
    <col min="2283" max="2285" width="10.109375" style="2" customWidth="1"/>
    <col min="2286" max="2286" width="10.44140625" style="2" customWidth="1"/>
    <col min="2287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3" width="9" style="2"/>
    <col min="2534" max="2534" width="5" style="2" customWidth="1"/>
    <col min="2535" max="2535" width="15" style="2" customWidth="1"/>
    <col min="2536" max="2537" width="14.6640625" style="2" customWidth="1"/>
    <col min="2538" max="2538" width="6.21875" style="2" customWidth="1"/>
    <col min="2539" max="2541" width="10.109375" style="2" customWidth="1"/>
    <col min="2542" max="2542" width="10.44140625" style="2" customWidth="1"/>
    <col min="2543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9" width="9" style="2"/>
    <col min="2790" max="2790" width="5" style="2" customWidth="1"/>
    <col min="2791" max="2791" width="15" style="2" customWidth="1"/>
    <col min="2792" max="2793" width="14.6640625" style="2" customWidth="1"/>
    <col min="2794" max="2794" width="6.21875" style="2" customWidth="1"/>
    <col min="2795" max="2797" width="10.109375" style="2" customWidth="1"/>
    <col min="2798" max="2798" width="10.44140625" style="2" customWidth="1"/>
    <col min="2799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5" width="9" style="2"/>
    <col min="3046" max="3046" width="5" style="2" customWidth="1"/>
    <col min="3047" max="3047" width="15" style="2" customWidth="1"/>
    <col min="3048" max="3049" width="14.6640625" style="2" customWidth="1"/>
    <col min="3050" max="3050" width="6.21875" style="2" customWidth="1"/>
    <col min="3051" max="3053" width="10.109375" style="2" customWidth="1"/>
    <col min="3054" max="3054" width="10.44140625" style="2" customWidth="1"/>
    <col min="3055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1" width="9" style="2"/>
    <col min="3302" max="3302" width="5" style="2" customWidth="1"/>
    <col min="3303" max="3303" width="15" style="2" customWidth="1"/>
    <col min="3304" max="3305" width="14.6640625" style="2" customWidth="1"/>
    <col min="3306" max="3306" width="6.21875" style="2" customWidth="1"/>
    <col min="3307" max="3309" width="10.109375" style="2" customWidth="1"/>
    <col min="3310" max="3310" width="10.44140625" style="2" customWidth="1"/>
    <col min="3311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7" width="9" style="2"/>
    <col min="3558" max="3558" width="5" style="2" customWidth="1"/>
    <col min="3559" max="3559" width="15" style="2" customWidth="1"/>
    <col min="3560" max="3561" width="14.6640625" style="2" customWidth="1"/>
    <col min="3562" max="3562" width="6.21875" style="2" customWidth="1"/>
    <col min="3563" max="3565" width="10.109375" style="2" customWidth="1"/>
    <col min="3566" max="3566" width="10.44140625" style="2" customWidth="1"/>
    <col min="3567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3" width="9" style="2"/>
    <col min="3814" max="3814" width="5" style="2" customWidth="1"/>
    <col min="3815" max="3815" width="15" style="2" customWidth="1"/>
    <col min="3816" max="3817" width="14.6640625" style="2" customWidth="1"/>
    <col min="3818" max="3818" width="6.21875" style="2" customWidth="1"/>
    <col min="3819" max="3821" width="10.109375" style="2" customWidth="1"/>
    <col min="3822" max="3822" width="10.44140625" style="2" customWidth="1"/>
    <col min="3823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9" width="9" style="2"/>
    <col min="4070" max="4070" width="5" style="2" customWidth="1"/>
    <col min="4071" max="4071" width="15" style="2" customWidth="1"/>
    <col min="4072" max="4073" width="14.6640625" style="2" customWidth="1"/>
    <col min="4074" max="4074" width="6.21875" style="2" customWidth="1"/>
    <col min="4075" max="4077" width="10.109375" style="2" customWidth="1"/>
    <col min="4078" max="4078" width="10.44140625" style="2" customWidth="1"/>
    <col min="4079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5" width="9" style="2"/>
    <col min="4326" max="4326" width="5" style="2" customWidth="1"/>
    <col min="4327" max="4327" width="15" style="2" customWidth="1"/>
    <col min="4328" max="4329" width="14.6640625" style="2" customWidth="1"/>
    <col min="4330" max="4330" width="6.21875" style="2" customWidth="1"/>
    <col min="4331" max="4333" width="10.109375" style="2" customWidth="1"/>
    <col min="4334" max="4334" width="10.44140625" style="2" customWidth="1"/>
    <col min="4335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1" width="9" style="2"/>
    <col min="4582" max="4582" width="5" style="2" customWidth="1"/>
    <col min="4583" max="4583" width="15" style="2" customWidth="1"/>
    <col min="4584" max="4585" width="14.6640625" style="2" customWidth="1"/>
    <col min="4586" max="4586" width="6.21875" style="2" customWidth="1"/>
    <col min="4587" max="4589" width="10.109375" style="2" customWidth="1"/>
    <col min="4590" max="4590" width="10.44140625" style="2" customWidth="1"/>
    <col min="4591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7" width="9" style="2"/>
    <col min="4838" max="4838" width="5" style="2" customWidth="1"/>
    <col min="4839" max="4839" width="15" style="2" customWidth="1"/>
    <col min="4840" max="4841" width="14.6640625" style="2" customWidth="1"/>
    <col min="4842" max="4842" width="6.21875" style="2" customWidth="1"/>
    <col min="4843" max="4845" width="10.109375" style="2" customWidth="1"/>
    <col min="4846" max="4846" width="10.44140625" style="2" customWidth="1"/>
    <col min="4847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3" width="9" style="2"/>
    <col min="5094" max="5094" width="5" style="2" customWidth="1"/>
    <col min="5095" max="5095" width="15" style="2" customWidth="1"/>
    <col min="5096" max="5097" width="14.6640625" style="2" customWidth="1"/>
    <col min="5098" max="5098" width="6.21875" style="2" customWidth="1"/>
    <col min="5099" max="5101" width="10.109375" style="2" customWidth="1"/>
    <col min="5102" max="5102" width="10.44140625" style="2" customWidth="1"/>
    <col min="5103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9" width="9" style="2"/>
    <col min="5350" max="5350" width="5" style="2" customWidth="1"/>
    <col min="5351" max="5351" width="15" style="2" customWidth="1"/>
    <col min="5352" max="5353" width="14.6640625" style="2" customWidth="1"/>
    <col min="5354" max="5354" width="6.21875" style="2" customWidth="1"/>
    <col min="5355" max="5357" width="10.109375" style="2" customWidth="1"/>
    <col min="5358" max="5358" width="10.44140625" style="2" customWidth="1"/>
    <col min="5359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5" width="9" style="2"/>
    <col min="5606" max="5606" width="5" style="2" customWidth="1"/>
    <col min="5607" max="5607" width="15" style="2" customWidth="1"/>
    <col min="5608" max="5609" width="14.6640625" style="2" customWidth="1"/>
    <col min="5610" max="5610" width="6.21875" style="2" customWidth="1"/>
    <col min="5611" max="5613" width="10.109375" style="2" customWidth="1"/>
    <col min="5614" max="5614" width="10.44140625" style="2" customWidth="1"/>
    <col min="5615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1" width="9" style="2"/>
    <col min="5862" max="5862" width="5" style="2" customWidth="1"/>
    <col min="5863" max="5863" width="15" style="2" customWidth="1"/>
    <col min="5864" max="5865" width="14.6640625" style="2" customWidth="1"/>
    <col min="5866" max="5866" width="6.21875" style="2" customWidth="1"/>
    <col min="5867" max="5869" width="10.109375" style="2" customWidth="1"/>
    <col min="5870" max="5870" width="10.44140625" style="2" customWidth="1"/>
    <col min="5871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7" width="9" style="2"/>
    <col min="6118" max="6118" width="5" style="2" customWidth="1"/>
    <col min="6119" max="6119" width="15" style="2" customWidth="1"/>
    <col min="6120" max="6121" width="14.6640625" style="2" customWidth="1"/>
    <col min="6122" max="6122" width="6.21875" style="2" customWidth="1"/>
    <col min="6123" max="6125" width="10.109375" style="2" customWidth="1"/>
    <col min="6126" max="6126" width="10.44140625" style="2" customWidth="1"/>
    <col min="6127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3" width="9" style="2"/>
    <col min="6374" max="6374" width="5" style="2" customWidth="1"/>
    <col min="6375" max="6375" width="15" style="2" customWidth="1"/>
    <col min="6376" max="6377" width="14.6640625" style="2" customWidth="1"/>
    <col min="6378" max="6378" width="6.21875" style="2" customWidth="1"/>
    <col min="6379" max="6381" width="10.109375" style="2" customWidth="1"/>
    <col min="6382" max="6382" width="10.44140625" style="2" customWidth="1"/>
    <col min="6383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9" width="9" style="2"/>
    <col min="6630" max="6630" width="5" style="2" customWidth="1"/>
    <col min="6631" max="6631" width="15" style="2" customWidth="1"/>
    <col min="6632" max="6633" width="14.6640625" style="2" customWidth="1"/>
    <col min="6634" max="6634" width="6.21875" style="2" customWidth="1"/>
    <col min="6635" max="6637" width="10.109375" style="2" customWidth="1"/>
    <col min="6638" max="6638" width="10.44140625" style="2" customWidth="1"/>
    <col min="6639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5" width="9" style="2"/>
    <col min="6886" max="6886" width="5" style="2" customWidth="1"/>
    <col min="6887" max="6887" width="15" style="2" customWidth="1"/>
    <col min="6888" max="6889" width="14.6640625" style="2" customWidth="1"/>
    <col min="6890" max="6890" width="6.21875" style="2" customWidth="1"/>
    <col min="6891" max="6893" width="10.109375" style="2" customWidth="1"/>
    <col min="6894" max="6894" width="10.44140625" style="2" customWidth="1"/>
    <col min="6895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1" width="9" style="2"/>
    <col min="7142" max="7142" width="5" style="2" customWidth="1"/>
    <col min="7143" max="7143" width="15" style="2" customWidth="1"/>
    <col min="7144" max="7145" width="14.6640625" style="2" customWidth="1"/>
    <col min="7146" max="7146" width="6.21875" style="2" customWidth="1"/>
    <col min="7147" max="7149" width="10.109375" style="2" customWidth="1"/>
    <col min="7150" max="7150" width="10.44140625" style="2" customWidth="1"/>
    <col min="7151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7" width="9" style="2"/>
    <col min="7398" max="7398" width="5" style="2" customWidth="1"/>
    <col min="7399" max="7399" width="15" style="2" customWidth="1"/>
    <col min="7400" max="7401" width="14.6640625" style="2" customWidth="1"/>
    <col min="7402" max="7402" width="6.21875" style="2" customWidth="1"/>
    <col min="7403" max="7405" width="10.109375" style="2" customWidth="1"/>
    <col min="7406" max="7406" width="10.44140625" style="2" customWidth="1"/>
    <col min="7407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3" width="9" style="2"/>
    <col min="7654" max="7654" width="5" style="2" customWidth="1"/>
    <col min="7655" max="7655" width="15" style="2" customWidth="1"/>
    <col min="7656" max="7657" width="14.6640625" style="2" customWidth="1"/>
    <col min="7658" max="7658" width="6.21875" style="2" customWidth="1"/>
    <col min="7659" max="7661" width="10.109375" style="2" customWidth="1"/>
    <col min="7662" max="7662" width="10.44140625" style="2" customWidth="1"/>
    <col min="7663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9" width="9" style="2"/>
    <col min="7910" max="7910" width="5" style="2" customWidth="1"/>
    <col min="7911" max="7911" width="15" style="2" customWidth="1"/>
    <col min="7912" max="7913" width="14.6640625" style="2" customWidth="1"/>
    <col min="7914" max="7914" width="6.21875" style="2" customWidth="1"/>
    <col min="7915" max="7917" width="10.109375" style="2" customWidth="1"/>
    <col min="7918" max="7918" width="10.44140625" style="2" customWidth="1"/>
    <col min="7919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5" width="9" style="2"/>
    <col min="8166" max="8166" width="5" style="2" customWidth="1"/>
    <col min="8167" max="8167" width="15" style="2" customWidth="1"/>
    <col min="8168" max="8169" width="14.6640625" style="2" customWidth="1"/>
    <col min="8170" max="8170" width="6.21875" style="2" customWidth="1"/>
    <col min="8171" max="8173" width="10.109375" style="2" customWidth="1"/>
    <col min="8174" max="8174" width="10.44140625" style="2" customWidth="1"/>
    <col min="8175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1" width="9" style="2"/>
    <col min="8422" max="8422" width="5" style="2" customWidth="1"/>
    <col min="8423" max="8423" width="15" style="2" customWidth="1"/>
    <col min="8424" max="8425" width="14.6640625" style="2" customWidth="1"/>
    <col min="8426" max="8426" width="6.21875" style="2" customWidth="1"/>
    <col min="8427" max="8429" width="10.109375" style="2" customWidth="1"/>
    <col min="8430" max="8430" width="10.44140625" style="2" customWidth="1"/>
    <col min="8431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7" width="9" style="2"/>
    <col min="8678" max="8678" width="5" style="2" customWidth="1"/>
    <col min="8679" max="8679" width="15" style="2" customWidth="1"/>
    <col min="8680" max="8681" width="14.6640625" style="2" customWidth="1"/>
    <col min="8682" max="8682" width="6.21875" style="2" customWidth="1"/>
    <col min="8683" max="8685" width="10.109375" style="2" customWidth="1"/>
    <col min="8686" max="8686" width="10.44140625" style="2" customWidth="1"/>
    <col min="8687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3" width="9" style="2"/>
    <col min="8934" max="8934" width="5" style="2" customWidth="1"/>
    <col min="8935" max="8935" width="15" style="2" customWidth="1"/>
    <col min="8936" max="8937" width="14.6640625" style="2" customWidth="1"/>
    <col min="8938" max="8938" width="6.21875" style="2" customWidth="1"/>
    <col min="8939" max="8941" width="10.109375" style="2" customWidth="1"/>
    <col min="8942" max="8942" width="10.44140625" style="2" customWidth="1"/>
    <col min="8943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9" width="9" style="2"/>
    <col min="9190" max="9190" width="5" style="2" customWidth="1"/>
    <col min="9191" max="9191" width="15" style="2" customWidth="1"/>
    <col min="9192" max="9193" width="14.6640625" style="2" customWidth="1"/>
    <col min="9194" max="9194" width="6.21875" style="2" customWidth="1"/>
    <col min="9195" max="9197" width="10.109375" style="2" customWidth="1"/>
    <col min="9198" max="9198" width="10.44140625" style="2" customWidth="1"/>
    <col min="9199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5" width="9" style="2"/>
    <col min="9446" max="9446" width="5" style="2" customWidth="1"/>
    <col min="9447" max="9447" width="15" style="2" customWidth="1"/>
    <col min="9448" max="9449" width="14.6640625" style="2" customWidth="1"/>
    <col min="9450" max="9450" width="6.21875" style="2" customWidth="1"/>
    <col min="9451" max="9453" width="10.109375" style="2" customWidth="1"/>
    <col min="9454" max="9454" width="10.44140625" style="2" customWidth="1"/>
    <col min="9455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1" width="9" style="2"/>
    <col min="9702" max="9702" width="5" style="2" customWidth="1"/>
    <col min="9703" max="9703" width="15" style="2" customWidth="1"/>
    <col min="9704" max="9705" width="14.6640625" style="2" customWidth="1"/>
    <col min="9706" max="9706" width="6.21875" style="2" customWidth="1"/>
    <col min="9707" max="9709" width="10.109375" style="2" customWidth="1"/>
    <col min="9710" max="9710" width="10.44140625" style="2" customWidth="1"/>
    <col min="9711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7" width="9" style="2"/>
    <col min="9958" max="9958" width="5" style="2" customWidth="1"/>
    <col min="9959" max="9959" width="15" style="2" customWidth="1"/>
    <col min="9960" max="9961" width="14.6640625" style="2" customWidth="1"/>
    <col min="9962" max="9962" width="6.21875" style="2" customWidth="1"/>
    <col min="9963" max="9965" width="10.109375" style="2" customWidth="1"/>
    <col min="9966" max="9966" width="10.44140625" style="2" customWidth="1"/>
    <col min="9967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3" width="9" style="2"/>
    <col min="10214" max="10214" width="5" style="2" customWidth="1"/>
    <col min="10215" max="10215" width="15" style="2" customWidth="1"/>
    <col min="10216" max="10217" width="14.6640625" style="2" customWidth="1"/>
    <col min="10218" max="10218" width="6.21875" style="2" customWidth="1"/>
    <col min="10219" max="10221" width="10.109375" style="2" customWidth="1"/>
    <col min="10222" max="10222" width="10.44140625" style="2" customWidth="1"/>
    <col min="10223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9" width="9" style="2"/>
    <col min="10470" max="10470" width="5" style="2" customWidth="1"/>
    <col min="10471" max="10471" width="15" style="2" customWidth="1"/>
    <col min="10472" max="10473" width="14.6640625" style="2" customWidth="1"/>
    <col min="10474" max="10474" width="6.21875" style="2" customWidth="1"/>
    <col min="10475" max="10477" width="10.109375" style="2" customWidth="1"/>
    <col min="10478" max="10478" width="10.44140625" style="2" customWidth="1"/>
    <col min="10479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5" width="9" style="2"/>
    <col min="10726" max="10726" width="5" style="2" customWidth="1"/>
    <col min="10727" max="10727" width="15" style="2" customWidth="1"/>
    <col min="10728" max="10729" width="14.6640625" style="2" customWidth="1"/>
    <col min="10730" max="10730" width="6.21875" style="2" customWidth="1"/>
    <col min="10731" max="10733" width="10.109375" style="2" customWidth="1"/>
    <col min="10734" max="10734" width="10.44140625" style="2" customWidth="1"/>
    <col min="10735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1" width="9" style="2"/>
    <col min="10982" max="10982" width="5" style="2" customWidth="1"/>
    <col min="10983" max="10983" width="15" style="2" customWidth="1"/>
    <col min="10984" max="10985" width="14.6640625" style="2" customWidth="1"/>
    <col min="10986" max="10986" width="6.21875" style="2" customWidth="1"/>
    <col min="10987" max="10989" width="10.109375" style="2" customWidth="1"/>
    <col min="10990" max="10990" width="10.44140625" style="2" customWidth="1"/>
    <col min="10991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7" width="9" style="2"/>
    <col min="11238" max="11238" width="5" style="2" customWidth="1"/>
    <col min="11239" max="11239" width="15" style="2" customWidth="1"/>
    <col min="11240" max="11241" width="14.6640625" style="2" customWidth="1"/>
    <col min="11242" max="11242" width="6.21875" style="2" customWidth="1"/>
    <col min="11243" max="11245" width="10.109375" style="2" customWidth="1"/>
    <col min="11246" max="11246" width="10.44140625" style="2" customWidth="1"/>
    <col min="11247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3" width="9" style="2"/>
    <col min="11494" max="11494" width="5" style="2" customWidth="1"/>
    <col min="11495" max="11495" width="15" style="2" customWidth="1"/>
    <col min="11496" max="11497" width="14.6640625" style="2" customWidth="1"/>
    <col min="11498" max="11498" width="6.21875" style="2" customWidth="1"/>
    <col min="11499" max="11501" width="10.109375" style="2" customWidth="1"/>
    <col min="11502" max="11502" width="10.44140625" style="2" customWidth="1"/>
    <col min="11503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9" width="9" style="2"/>
    <col min="11750" max="11750" width="5" style="2" customWidth="1"/>
    <col min="11751" max="11751" width="15" style="2" customWidth="1"/>
    <col min="11752" max="11753" width="14.6640625" style="2" customWidth="1"/>
    <col min="11754" max="11754" width="6.21875" style="2" customWidth="1"/>
    <col min="11755" max="11757" width="10.109375" style="2" customWidth="1"/>
    <col min="11758" max="11758" width="10.44140625" style="2" customWidth="1"/>
    <col min="11759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5" width="9" style="2"/>
    <col min="12006" max="12006" width="5" style="2" customWidth="1"/>
    <col min="12007" max="12007" width="15" style="2" customWidth="1"/>
    <col min="12008" max="12009" width="14.6640625" style="2" customWidth="1"/>
    <col min="12010" max="12010" width="6.21875" style="2" customWidth="1"/>
    <col min="12011" max="12013" width="10.109375" style="2" customWidth="1"/>
    <col min="12014" max="12014" width="10.44140625" style="2" customWidth="1"/>
    <col min="12015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1" width="9" style="2"/>
    <col min="12262" max="12262" width="5" style="2" customWidth="1"/>
    <col min="12263" max="12263" width="15" style="2" customWidth="1"/>
    <col min="12264" max="12265" width="14.6640625" style="2" customWidth="1"/>
    <col min="12266" max="12266" width="6.21875" style="2" customWidth="1"/>
    <col min="12267" max="12269" width="10.109375" style="2" customWidth="1"/>
    <col min="12270" max="12270" width="10.44140625" style="2" customWidth="1"/>
    <col min="12271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7" width="9" style="2"/>
    <col min="12518" max="12518" width="5" style="2" customWidth="1"/>
    <col min="12519" max="12519" width="15" style="2" customWidth="1"/>
    <col min="12520" max="12521" width="14.6640625" style="2" customWidth="1"/>
    <col min="12522" max="12522" width="6.21875" style="2" customWidth="1"/>
    <col min="12523" max="12525" width="10.109375" style="2" customWidth="1"/>
    <col min="12526" max="12526" width="10.44140625" style="2" customWidth="1"/>
    <col min="12527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3" width="9" style="2"/>
    <col min="12774" max="12774" width="5" style="2" customWidth="1"/>
    <col min="12775" max="12775" width="15" style="2" customWidth="1"/>
    <col min="12776" max="12777" width="14.6640625" style="2" customWidth="1"/>
    <col min="12778" max="12778" width="6.21875" style="2" customWidth="1"/>
    <col min="12779" max="12781" width="10.109375" style="2" customWidth="1"/>
    <col min="12782" max="12782" width="10.44140625" style="2" customWidth="1"/>
    <col min="12783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9" width="9" style="2"/>
    <col min="13030" max="13030" width="5" style="2" customWidth="1"/>
    <col min="13031" max="13031" width="15" style="2" customWidth="1"/>
    <col min="13032" max="13033" width="14.6640625" style="2" customWidth="1"/>
    <col min="13034" max="13034" width="6.21875" style="2" customWidth="1"/>
    <col min="13035" max="13037" width="10.109375" style="2" customWidth="1"/>
    <col min="13038" max="13038" width="10.44140625" style="2" customWidth="1"/>
    <col min="13039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5" width="9" style="2"/>
    <col min="13286" max="13286" width="5" style="2" customWidth="1"/>
    <col min="13287" max="13287" width="15" style="2" customWidth="1"/>
    <col min="13288" max="13289" width="14.6640625" style="2" customWidth="1"/>
    <col min="13290" max="13290" width="6.21875" style="2" customWidth="1"/>
    <col min="13291" max="13293" width="10.109375" style="2" customWidth="1"/>
    <col min="13294" max="13294" width="10.44140625" style="2" customWidth="1"/>
    <col min="13295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1" width="9" style="2"/>
    <col min="13542" max="13542" width="5" style="2" customWidth="1"/>
    <col min="13543" max="13543" width="15" style="2" customWidth="1"/>
    <col min="13544" max="13545" width="14.6640625" style="2" customWidth="1"/>
    <col min="13546" max="13546" width="6.21875" style="2" customWidth="1"/>
    <col min="13547" max="13549" width="10.109375" style="2" customWidth="1"/>
    <col min="13550" max="13550" width="10.44140625" style="2" customWidth="1"/>
    <col min="13551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7" width="9" style="2"/>
    <col min="13798" max="13798" width="5" style="2" customWidth="1"/>
    <col min="13799" max="13799" width="15" style="2" customWidth="1"/>
    <col min="13800" max="13801" width="14.6640625" style="2" customWidth="1"/>
    <col min="13802" max="13802" width="6.21875" style="2" customWidth="1"/>
    <col min="13803" max="13805" width="10.109375" style="2" customWidth="1"/>
    <col min="13806" max="13806" width="10.44140625" style="2" customWidth="1"/>
    <col min="13807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3" width="9" style="2"/>
    <col min="14054" max="14054" width="5" style="2" customWidth="1"/>
    <col min="14055" max="14055" width="15" style="2" customWidth="1"/>
    <col min="14056" max="14057" width="14.6640625" style="2" customWidth="1"/>
    <col min="14058" max="14058" width="6.21875" style="2" customWidth="1"/>
    <col min="14059" max="14061" width="10.109375" style="2" customWidth="1"/>
    <col min="14062" max="14062" width="10.44140625" style="2" customWidth="1"/>
    <col min="14063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9" width="9" style="2"/>
    <col min="14310" max="14310" width="5" style="2" customWidth="1"/>
    <col min="14311" max="14311" width="15" style="2" customWidth="1"/>
    <col min="14312" max="14313" width="14.6640625" style="2" customWidth="1"/>
    <col min="14314" max="14314" width="6.21875" style="2" customWidth="1"/>
    <col min="14315" max="14317" width="10.109375" style="2" customWidth="1"/>
    <col min="14318" max="14318" width="10.44140625" style="2" customWidth="1"/>
    <col min="14319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5" width="9" style="2"/>
    <col min="14566" max="14566" width="5" style="2" customWidth="1"/>
    <col min="14567" max="14567" width="15" style="2" customWidth="1"/>
    <col min="14568" max="14569" width="14.6640625" style="2" customWidth="1"/>
    <col min="14570" max="14570" width="6.21875" style="2" customWidth="1"/>
    <col min="14571" max="14573" width="10.109375" style="2" customWidth="1"/>
    <col min="14574" max="14574" width="10.44140625" style="2" customWidth="1"/>
    <col min="14575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1" width="9" style="2"/>
    <col min="14822" max="14822" width="5" style="2" customWidth="1"/>
    <col min="14823" max="14823" width="15" style="2" customWidth="1"/>
    <col min="14824" max="14825" width="14.6640625" style="2" customWidth="1"/>
    <col min="14826" max="14826" width="6.21875" style="2" customWidth="1"/>
    <col min="14827" max="14829" width="10.109375" style="2" customWidth="1"/>
    <col min="14830" max="14830" width="10.44140625" style="2" customWidth="1"/>
    <col min="14831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7" width="9" style="2"/>
    <col min="15078" max="15078" width="5" style="2" customWidth="1"/>
    <col min="15079" max="15079" width="15" style="2" customWidth="1"/>
    <col min="15080" max="15081" width="14.6640625" style="2" customWidth="1"/>
    <col min="15082" max="15082" width="6.21875" style="2" customWidth="1"/>
    <col min="15083" max="15085" width="10.109375" style="2" customWidth="1"/>
    <col min="15086" max="15086" width="10.44140625" style="2" customWidth="1"/>
    <col min="15087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3" width="9" style="2"/>
    <col min="15334" max="15334" width="5" style="2" customWidth="1"/>
    <col min="15335" max="15335" width="15" style="2" customWidth="1"/>
    <col min="15336" max="15337" width="14.6640625" style="2" customWidth="1"/>
    <col min="15338" max="15338" width="6.21875" style="2" customWidth="1"/>
    <col min="15339" max="15341" width="10.109375" style="2" customWidth="1"/>
    <col min="15342" max="15342" width="10.44140625" style="2" customWidth="1"/>
    <col min="15343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9" width="9" style="2"/>
    <col min="15590" max="15590" width="5" style="2" customWidth="1"/>
    <col min="15591" max="15591" width="15" style="2" customWidth="1"/>
    <col min="15592" max="15593" width="14.6640625" style="2" customWidth="1"/>
    <col min="15594" max="15594" width="6.21875" style="2" customWidth="1"/>
    <col min="15595" max="15597" width="10.109375" style="2" customWidth="1"/>
    <col min="15598" max="15598" width="10.44140625" style="2" customWidth="1"/>
    <col min="15599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5" width="9" style="2"/>
    <col min="15846" max="15846" width="5" style="2" customWidth="1"/>
    <col min="15847" max="15847" width="15" style="2" customWidth="1"/>
    <col min="15848" max="15849" width="14.6640625" style="2" customWidth="1"/>
    <col min="15850" max="15850" width="6.21875" style="2" customWidth="1"/>
    <col min="15851" max="15853" width="10.109375" style="2" customWidth="1"/>
    <col min="15854" max="15854" width="10.44140625" style="2" customWidth="1"/>
    <col min="15855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1" width="9" style="2"/>
    <col min="16102" max="16102" width="5" style="2" customWidth="1"/>
    <col min="16103" max="16103" width="15" style="2" customWidth="1"/>
    <col min="16104" max="16105" width="14.6640625" style="2" customWidth="1"/>
    <col min="16106" max="16106" width="6.21875" style="2" customWidth="1"/>
    <col min="16107" max="16109" width="10.109375" style="2" customWidth="1"/>
    <col min="16110" max="16110" width="10.44140625" style="2" customWidth="1"/>
    <col min="16111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7" width="9" style="2"/>
    <col min="16358" max="16358" width="5" style="2" customWidth="1"/>
    <col min="16359" max="16359" width="15" style="2" customWidth="1"/>
    <col min="16360" max="16361" width="14.6640625" style="2" customWidth="1"/>
    <col min="16362" max="16362" width="6.21875" style="2" customWidth="1"/>
    <col min="16363" max="16365" width="10.109375" style="2" customWidth="1"/>
    <col min="16366" max="16366" width="10.44140625" style="2" customWidth="1"/>
    <col min="16367" max="16384" width="9" style="2"/>
  </cols>
  <sheetData>
    <row r="1" spans="1:256" ht="22.2">
      <c r="A1" s="313" t="s">
        <v>352</v>
      </c>
      <c r="B1" s="313"/>
      <c r="C1" s="313"/>
      <c r="D1" s="313"/>
      <c r="E1" s="313"/>
      <c r="F1" s="313"/>
      <c r="G1" s="313"/>
      <c r="H1" s="3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56" ht="13.5" customHeight="1">
      <c r="A2" s="317" t="s">
        <v>414</v>
      </c>
      <c r="B2" s="317"/>
      <c r="C2" s="317"/>
      <c r="D2" s="317"/>
      <c r="E2" s="317"/>
      <c r="F2" s="317"/>
      <c r="G2" s="317"/>
      <c r="H2" s="31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256">
      <c r="A3" s="314" t="s">
        <v>0</v>
      </c>
      <c r="B3" s="314"/>
      <c r="C3" s="314"/>
      <c r="D3" s="314"/>
      <c r="E3" s="314"/>
      <c r="F3" s="314"/>
      <c r="G3" s="314"/>
      <c r="H3" s="3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256" ht="21" customHeight="1">
      <c r="A4" s="314" t="s">
        <v>353</v>
      </c>
      <c r="B4" s="314"/>
      <c r="C4" s="314"/>
      <c r="D4" s="314"/>
      <c r="E4" s="314"/>
      <c r="F4" s="314"/>
      <c r="G4" s="314"/>
      <c r="H4" s="3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256" ht="31.5" customHeight="1">
      <c r="A5" s="315" t="s">
        <v>1</v>
      </c>
      <c r="B5" s="315"/>
      <c r="C5" s="315"/>
      <c r="D5" s="315"/>
      <c r="E5" s="315"/>
      <c r="F5" s="315"/>
      <c r="G5" s="315"/>
      <c r="H5" s="3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256" ht="16.2" thickBot="1">
      <c r="A6" s="316" t="s">
        <v>2</v>
      </c>
      <c r="B6" s="316"/>
      <c r="C6" s="316"/>
      <c r="D6" s="316"/>
      <c r="E6" s="316"/>
      <c r="F6" s="316"/>
      <c r="G6" s="316"/>
      <c r="H6" s="3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256" ht="15">
      <c r="A7" s="323" t="s">
        <v>3</v>
      </c>
      <c r="B7" s="325" t="s">
        <v>4</v>
      </c>
      <c r="C7" s="327" t="s">
        <v>5</v>
      </c>
      <c r="D7" s="327" t="s">
        <v>6</v>
      </c>
      <c r="E7" s="329" t="s">
        <v>7</v>
      </c>
      <c r="F7" s="331" t="s">
        <v>8</v>
      </c>
      <c r="G7" s="331"/>
      <c r="H7" s="318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256" thickBot="1">
      <c r="A8" s="324"/>
      <c r="B8" s="326"/>
      <c r="C8" s="328"/>
      <c r="D8" s="328"/>
      <c r="E8" s="330"/>
      <c r="F8" s="3" t="s">
        <v>10</v>
      </c>
      <c r="G8" s="3" t="s">
        <v>11</v>
      </c>
      <c r="H8" s="31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256" ht="15" customHeight="1">
      <c r="A9" s="4">
        <v>1</v>
      </c>
      <c r="B9" s="5"/>
      <c r="C9" s="6" t="s">
        <v>354</v>
      </c>
      <c r="D9" s="7" t="s">
        <v>355</v>
      </c>
      <c r="E9" s="8" t="s">
        <v>356</v>
      </c>
      <c r="F9" s="9"/>
      <c r="G9" s="9">
        <v>5.0442499999999999</v>
      </c>
      <c r="H9" s="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1">
        <v>2</v>
      </c>
      <c r="B10" s="12"/>
      <c r="C10" s="13" t="s">
        <v>357</v>
      </c>
      <c r="D10" s="14" t="s">
        <v>358</v>
      </c>
      <c r="E10" s="15" t="s">
        <v>356</v>
      </c>
      <c r="F10" s="16"/>
      <c r="G10" s="16">
        <v>4.8673000000000002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1">
        <v>3</v>
      </c>
      <c r="B11" s="12"/>
      <c r="C11" s="12" t="s">
        <v>359</v>
      </c>
      <c r="D11" s="14" t="s">
        <v>360</v>
      </c>
      <c r="E11" s="15" t="s">
        <v>356</v>
      </c>
      <c r="F11" s="16"/>
      <c r="G11" s="16">
        <v>4.2477999999999998</v>
      </c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1">
        <v>4</v>
      </c>
      <c r="B12" s="12"/>
      <c r="C12" s="12"/>
      <c r="D12" s="14"/>
      <c r="E12" s="15"/>
      <c r="F12" s="16"/>
      <c r="G12" s="16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1">
        <v>5</v>
      </c>
      <c r="B13" s="12"/>
      <c r="C13" s="13"/>
      <c r="D13" s="14"/>
      <c r="E13" s="15"/>
      <c r="F13" s="16"/>
      <c r="G13" s="16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1">
        <v>6</v>
      </c>
      <c r="B14" s="12"/>
      <c r="C14" s="13"/>
      <c r="D14" s="14"/>
      <c r="E14" s="15"/>
      <c r="F14" s="16"/>
      <c r="G14" s="16"/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1">
        <v>7</v>
      </c>
      <c r="B15" s="12"/>
      <c r="C15" s="13"/>
      <c r="D15" s="14"/>
      <c r="E15" s="15"/>
      <c r="F15" s="16"/>
      <c r="G15" s="16"/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1">
        <v>8</v>
      </c>
      <c r="B16" s="12"/>
      <c r="C16" s="13"/>
      <c r="D16" s="14"/>
      <c r="E16" s="15"/>
      <c r="F16" s="16"/>
      <c r="G16" s="16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1">
        <v>9</v>
      </c>
      <c r="B17" s="12"/>
      <c r="C17" s="13"/>
      <c r="D17" s="14"/>
      <c r="E17" s="15"/>
      <c r="F17" s="16"/>
      <c r="G17" s="16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1">
        <v>10</v>
      </c>
      <c r="B18" s="12"/>
      <c r="C18" s="13"/>
      <c r="D18" s="14"/>
      <c r="E18" s="15"/>
      <c r="F18" s="16"/>
      <c r="G18" s="16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1">
        <v>11</v>
      </c>
      <c r="B19" s="12"/>
      <c r="C19" s="13"/>
      <c r="D19" s="14"/>
      <c r="E19" s="15"/>
      <c r="F19" s="16"/>
      <c r="G19" s="16"/>
      <c r="H19" s="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1">
        <v>12</v>
      </c>
      <c r="B20" s="12"/>
      <c r="C20" s="13"/>
      <c r="D20" s="14"/>
      <c r="E20" s="15"/>
      <c r="F20" s="16"/>
      <c r="G20" s="16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1">
        <v>13</v>
      </c>
      <c r="B21" s="12"/>
      <c r="C21" s="13"/>
      <c r="D21" s="14"/>
      <c r="E21" s="15"/>
      <c r="F21" s="16"/>
      <c r="G21" s="16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1">
        <v>14</v>
      </c>
      <c r="B22" s="12"/>
      <c r="C22" s="13"/>
      <c r="D22" s="14"/>
      <c r="E22" s="15"/>
      <c r="F22" s="16"/>
      <c r="G22" s="16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1">
        <v>15</v>
      </c>
      <c r="B23" s="12"/>
      <c r="C23" s="13"/>
      <c r="D23" s="14"/>
      <c r="E23" s="15"/>
      <c r="F23" s="16"/>
      <c r="G23" s="16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1">
        <v>16</v>
      </c>
      <c r="B24" s="12"/>
      <c r="C24" s="13"/>
      <c r="D24" s="14"/>
      <c r="E24" s="15"/>
      <c r="F24" s="16"/>
      <c r="G24" s="16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1">
        <v>17</v>
      </c>
      <c r="B25" s="12"/>
      <c r="C25" s="13"/>
      <c r="D25" s="14"/>
      <c r="E25" s="15"/>
      <c r="F25" s="16"/>
      <c r="G25" s="16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1">
        <v>18</v>
      </c>
      <c r="B26" s="12"/>
      <c r="C26" s="13"/>
      <c r="D26" s="14"/>
      <c r="E26" s="15"/>
      <c r="F26" s="16"/>
      <c r="G26" s="16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1">
        <v>19</v>
      </c>
      <c r="B27" s="12"/>
      <c r="C27" s="13"/>
      <c r="D27" s="14"/>
      <c r="E27" s="15"/>
      <c r="F27" s="16"/>
      <c r="G27" s="16"/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1">
        <v>20</v>
      </c>
      <c r="B28" s="12"/>
      <c r="C28" s="13"/>
      <c r="D28" s="14"/>
      <c r="E28" s="15"/>
      <c r="F28" s="16"/>
      <c r="G28" s="16"/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1">
        <v>21</v>
      </c>
      <c r="B29" s="12"/>
      <c r="C29" s="13"/>
      <c r="D29" s="14"/>
      <c r="E29" s="15"/>
      <c r="F29" s="16"/>
      <c r="G29" s="16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1">
        <v>22</v>
      </c>
      <c r="B30" s="12"/>
      <c r="C30" s="13"/>
      <c r="D30" s="14"/>
      <c r="E30" s="15"/>
      <c r="F30" s="16"/>
      <c r="G30" s="16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1">
        <v>23</v>
      </c>
      <c r="B31" s="12"/>
      <c r="C31" s="13"/>
      <c r="D31" s="14"/>
      <c r="E31" s="15"/>
      <c r="F31" s="16"/>
      <c r="G31" s="16"/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1">
        <v>24</v>
      </c>
      <c r="B32" s="12"/>
      <c r="C32" s="13"/>
      <c r="D32" s="14"/>
      <c r="E32" s="15"/>
      <c r="F32" s="16"/>
      <c r="G32" s="16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0">
        <v>25</v>
      </c>
      <c r="B33" s="21"/>
      <c r="C33" s="22"/>
      <c r="D33" s="23"/>
      <c r="E33" s="24"/>
      <c r="F33" s="25"/>
      <c r="G33" s="25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27" customFormat="1" ht="30.75" customHeight="1">
      <c r="A34" s="320" t="s">
        <v>345</v>
      </c>
      <c r="B34" s="320"/>
      <c r="C34" s="320"/>
      <c r="D34" s="320"/>
      <c r="E34" s="320"/>
      <c r="F34" s="320"/>
      <c r="G34" s="320"/>
      <c r="H34" s="320"/>
    </row>
    <row r="35" spans="1:256" s="27" customFormat="1" ht="35.25" customHeight="1">
      <c r="A35" s="321" t="s">
        <v>346</v>
      </c>
      <c r="B35" s="321"/>
      <c r="C35" s="321"/>
      <c r="D35" s="321"/>
      <c r="E35" s="321"/>
      <c r="F35" s="321"/>
      <c r="G35" s="321"/>
      <c r="H35" s="321"/>
    </row>
    <row r="36" spans="1:256" s="27" customFormat="1" ht="41.25" customHeight="1">
      <c r="A36" s="321" t="s">
        <v>347</v>
      </c>
      <c r="B36" s="321"/>
      <c r="C36" s="321"/>
      <c r="D36" s="321"/>
      <c r="E36" s="321"/>
      <c r="F36" s="321"/>
      <c r="G36" s="321"/>
      <c r="H36" s="321"/>
    </row>
    <row r="37" spans="1:256" s="27" customFormat="1" ht="24" customHeight="1">
      <c r="A37" s="322" t="s">
        <v>348</v>
      </c>
      <c r="B37" s="322"/>
      <c r="C37" s="322"/>
      <c r="D37" s="322"/>
      <c r="E37" s="322"/>
      <c r="F37" s="322"/>
      <c r="G37" s="322"/>
      <c r="H37" s="322"/>
    </row>
    <row r="38" spans="1:256" s="27" customFormat="1">
      <c r="A38" s="28"/>
      <c r="B38" s="29"/>
      <c r="C38" s="28"/>
      <c r="D38" s="28"/>
      <c r="E38" s="28"/>
      <c r="F38" s="30"/>
      <c r="G38" s="30"/>
      <c r="H38" s="31"/>
    </row>
    <row r="39" spans="1:256" s="27" customFormat="1">
      <c r="A39" s="32" t="s">
        <v>349</v>
      </c>
      <c r="B39" s="33"/>
      <c r="C39" s="34"/>
      <c r="D39" s="35" t="s">
        <v>350</v>
      </c>
      <c r="E39" s="34"/>
      <c r="F39" s="36"/>
      <c r="G39" s="36"/>
      <c r="H39" s="37"/>
    </row>
    <row r="40" spans="1:256" s="27" customFormat="1">
      <c r="A40" s="32"/>
      <c r="B40" s="33"/>
      <c r="C40" s="34"/>
      <c r="D40" s="35"/>
      <c r="E40" s="34"/>
      <c r="F40" s="36"/>
      <c r="G40" s="36"/>
      <c r="H40" s="37"/>
    </row>
    <row r="41" spans="1:256" s="27" customFormat="1">
      <c r="A41" s="32" t="s">
        <v>351</v>
      </c>
      <c r="B41" s="32"/>
      <c r="C41" s="28"/>
      <c r="D41" s="32" t="s">
        <v>351</v>
      </c>
      <c r="E41" s="28"/>
      <c r="F41" s="36"/>
      <c r="G41" s="36"/>
      <c r="H41" s="37"/>
    </row>
    <row r="42" spans="1:256" s="27" customFormat="1" ht="14.4">
      <c r="B42" s="38"/>
      <c r="F42" s="36"/>
      <c r="G42" s="36"/>
      <c r="H42" s="37"/>
    </row>
    <row r="43" spans="1:256">
      <c r="B43" s="39"/>
    </row>
    <row r="44" spans="1:256">
      <c r="B44" s="39"/>
    </row>
    <row r="45" spans="1:256">
      <c r="B45" s="39"/>
    </row>
    <row r="46" spans="1:256">
      <c r="B46" s="39"/>
    </row>
    <row r="47" spans="1:256">
      <c r="B47" s="39"/>
    </row>
    <row r="48" spans="1:256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3" spans="2:2">
      <c r="B53" s="39"/>
    </row>
    <row r="54" spans="2:2">
      <c r="B54" s="39"/>
    </row>
    <row r="55" spans="2:2">
      <c r="B55" s="39"/>
    </row>
    <row r="56" spans="2:2">
      <c r="B56" s="39"/>
    </row>
    <row r="57" spans="2:2">
      <c r="B57" s="39"/>
    </row>
    <row r="58" spans="2:2">
      <c r="B58" s="39"/>
    </row>
    <row r="59" spans="2:2">
      <c r="B59" s="39"/>
    </row>
    <row r="60" spans="2:2">
      <c r="B60" s="39"/>
    </row>
    <row r="61" spans="2:2">
      <c r="B61" s="39"/>
    </row>
    <row r="62" spans="2:2">
      <c r="B62" s="39"/>
    </row>
    <row r="63" spans="2:2">
      <c r="B63" s="39"/>
    </row>
    <row r="64" spans="2:2">
      <c r="B64" s="39"/>
    </row>
  </sheetData>
  <mergeCells count="17">
    <mergeCell ref="H7:H8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  <mergeCell ref="A1:H1"/>
    <mergeCell ref="A3:H3"/>
    <mergeCell ref="A4:H4"/>
    <mergeCell ref="A5:H5"/>
    <mergeCell ref="A6:H6"/>
    <mergeCell ref="A2:H2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"/>
  <sheetViews>
    <sheetView workbookViewId="0">
      <selection sqref="A1:K6"/>
    </sheetView>
  </sheetViews>
  <sheetFormatPr defaultRowHeight="14.4"/>
  <cols>
    <col min="1" max="1" width="3.33203125" customWidth="1"/>
    <col min="2" max="2" width="18.21875" customWidth="1"/>
    <col min="3" max="3" width="11.77734375" customWidth="1"/>
    <col min="4" max="4" width="3.44140625" customWidth="1"/>
    <col min="5" max="5" width="8.21875" customWidth="1"/>
    <col min="6" max="6" width="7.88671875" customWidth="1"/>
    <col min="7" max="7" width="6.77734375" customWidth="1"/>
    <col min="8" max="8" width="7.6640625" customWidth="1"/>
    <col min="9" max="10" width="6.77734375" customWidth="1"/>
    <col min="11" max="11" width="10.6640625" customWidth="1"/>
  </cols>
  <sheetData>
    <row r="1" spans="1:11" ht="15" customHeight="1">
      <c r="A1" s="365" t="s">
        <v>3</v>
      </c>
      <c r="B1" s="367" t="s">
        <v>5</v>
      </c>
      <c r="C1" s="367" t="s">
        <v>6</v>
      </c>
      <c r="D1" s="367" t="s">
        <v>7</v>
      </c>
      <c r="E1" s="362" t="s">
        <v>635</v>
      </c>
      <c r="F1" s="363"/>
      <c r="G1" s="364"/>
      <c r="H1" s="362" t="s">
        <v>636</v>
      </c>
      <c r="I1" s="363"/>
      <c r="J1" s="364"/>
      <c r="K1" s="349" t="s">
        <v>637</v>
      </c>
    </row>
    <row r="2" spans="1:11" ht="19.5" customHeight="1">
      <c r="A2" s="366"/>
      <c r="B2" s="368"/>
      <c r="C2" s="368"/>
      <c r="D2" s="368"/>
      <c r="E2" s="166" t="s">
        <v>638</v>
      </c>
      <c r="F2" s="166" t="s">
        <v>639</v>
      </c>
      <c r="G2" s="166" t="s">
        <v>640</v>
      </c>
      <c r="H2" s="166" t="s">
        <v>638</v>
      </c>
      <c r="I2" s="166" t="s">
        <v>639</v>
      </c>
      <c r="J2" s="166" t="s">
        <v>640</v>
      </c>
      <c r="K2" s="349"/>
    </row>
    <row r="3" spans="1:11" ht="18" customHeight="1">
      <c r="A3" s="164">
        <v>1</v>
      </c>
      <c r="B3" s="13" t="s">
        <v>175</v>
      </c>
      <c r="C3" s="14" t="s">
        <v>176</v>
      </c>
      <c r="D3" s="167" t="s">
        <v>15</v>
      </c>
      <c r="E3" s="16">
        <v>2.0779000000000001</v>
      </c>
      <c r="F3" s="16">
        <v>1.9853307692307738</v>
      </c>
      <c r="G3" s="165">
        <f>(E3-F3)/E3</f>
        <v>4.4549415645231384E-2</v>
      </c>
      <c r="H3" s="16">
        <v>2.0779000000000001</v>
      </c>
      <c r="I3" s="9">
        <v>2.1783000000000001</v>
      </c>
      <c r="J3" s="165">
        <f>(H3-I3)/H3</f>
        <v>-4.8318013378892168E-2</v>
      </c>
      <c r="K3" s="359" t="s">
        <v>641</v>
      </c>
    </row>
    <row r="4" spans="1:11" ht="18" customHeight="1">
      <c r="A4" s="164">
        <v>2</v>
      </c>
      <c r="B4" s="12" t="s">
        <v>179</v>
      </c>
      <c r="C4" s="14" t="s">
        <v>180</v>
      </c>
      <c r="D4" s="167" t="s">
        <v>15</v>
      </c>
      <c r="E4" s="16">
        <v>3.3582999999999998</v>
      </c>
      <c r="F4" s="16">
        <v>3.2921307692307735</v>
      </c>
      <c r="G4" s="165">
        <f>(E4-F4)/E4</f>
        <v>1.9703192320288932E-2</v>
      </c>
      <c r="H4" s="16">
        <v>3.3582999999999998</v>
      </c>
      <c r="I4" s="16">
        <v>3.3125</v>
      </c>
      <c r="J4" s="165">
        <f>(H4-I4)/H4</f>
        <v>1.3637852484888141E-2</v>
      </c>
      <c r="K4" s="360"/>
    </row>
    <row r="5" spans="1:11" ht="18" customHeight="1">
      <c r="A5" s="164">
        <v>3</v>
      </c>
      <c r="B5" s="12" t="s">
        <v>182</v>
      </c>
      <c r="C5" s="14" t="s">
        <v>183</v>
      </c>
      <c r="D5" s="167" t="s">
        <v>15</v>
      </c>
      <c r="E5" s="16">
        <v>2.0779000000000001</v>
      </c>
      <c r="F5" s="16">
        <v>1.9853307692307738</v>
      </c>
      <c r="G5" s="165">
        <f>(E5-F5)/E5</f>
        <v>4.4549415645231384E-2</v>
      </c>
      <c r="H5" s="16">
        <v>2.0779000000000001</v>
      </c>
      <c r="I5" s="9">
        <v>2.1783000000000001</v>
      </c>
      <c r="J5" s="165">
        <f>(H5-I5)/H5</f>
        <v>-4.8318013378892168E-2</v>
      </c>
      <c r="K5" s="360"/>
    </row>
    <row r="6" spans="1:11" ht="18" customHeight="1">
      <c r="A6" s="164">
        <v>4</v>
      </c>
      <c r="B6" s="13" t="s">
        <v>185</v>
      </c>
      <c r="C6" s="14" t="s">
        <v>186</v>
      </c>
      <c r="D6" s="167" t="s">
        <v>15</v>
      </c>
      <c r="E6" s="16">
        <v>3.3582999999999998</v>
      </c>
      <c r="F6" s="16">
        <v>3.2921307692307735</v>
      </c>
      <c r="G6" s="165">
        <f>(E6-F6)/E6</f>
        <v>1.9703192320288932E-2</v>
      </c>
      <c r="H6" s="16">
        <v>3.3582999999999998</v>
      </c>
      <c r="I6" s="16">
        <v>3.3125</v>
      </c>
      <c r="J6" s="165">
        <f>(H6-I6)/H6</f>
        <v>1.3637852484888141E-2</v>
      </c>
      <c r="K6" s="361"/>
    </row>
  </sheetData>
  <mergeCells count="8">
    <mergeCell ref="K3:K6"/>
    <mergeCell ref="E1:G1"/>
    <mergeCell ref="H1:J1"/>
    <mergeCell ref="A1:A2"/>
    <mergeCell ref="B1:B2"/>
    <mergeCell ref="C1:C2"/>
    <mergeCell ref="D1:D2"/>
    <mergeCell ref="K1:K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U64"/>
  <sheetViews>
    <sheetView zoomScaleSheetLayoutView="100" workbookViewId="0">
      <selection activeCell="A9" sqref="A9:XFD19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6" width="7.109375" style="42" bestFit="1" customWidth="1"/>
    <col min="7" max="7" width="7.6640625" style="42" bestFit="1" customWidth="1"/>
    <col min="8" max="8" width="16.33203125" style="43" bestFit="1" customWidth="1"/>
    <col min="9" max="228" width="9" style="2"/>
    <col min="229" max="229" width="5" style="2" customWidth="1"/>
    <col min="230" max="230" width="15" style="2" customWidth="1"/>
    <col min="231" max="232" width="14.6640625" style="2" customWidth="1"/>
    <col min="233" max="233" width="6.21875" style="2" customWidth="1"/>
    <col min="234" max="236" width="10.109375" style="2" customWidth="1"/>
    <col min="237" max="237" width="10.44140625" style="2" customWidth="1"/>
    <col min="238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2" width="7.109375" style="2" bestFit="1" customWidth="1"/>
    <col min="263" max="263" width="7.6640625" style="2" bestFit="1" customWidth="1"/>
    <col min="264" max="264" width="16.33203125" style="2" bestFit="1" customWidth="1"/>
    <col min="265" max="484" width="9" style="2"/>
    <col min="485" max="485" width="5" style="2" customWidth="1"/>
    <col min="486" max="486" width="15" style="2" customWidth="1"/>
    <col min="487" max="488" width="14.6640625" style="2" customWidth="1"/>
    <col min="489" max="489" width="6.21875" style="2" customWidth="1"/>
    <col min="490" max="492" width="10.109375" style="2" customWidth="1"/>
    <col min="493" max="493" width="10.44140625" style="2" customWidth="1"/>
    <col min="494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8" width="7.109375" style="2" bestFit="1" customWidth="1"/>
    <col min="519" max="519" width="7.6640625" style="2" bestFit="1" customWidth="1"/>
    <col min="520" max="520" width="16.33203125" style="2" bestFit="1" customWidth="1"/>
    <col min="521" max="740" width="9" style="2"/>
    <col min="741" max="741" width="5" style="2" customWidth="1"/>
    <col min="742" max="742" width="15" style="2" customWidth="1"/>
    <col min="743" max="744" width="14.6640625" style="2" customWidth="1"/>
    <col min="745" max="745" width="6.21875" style="2" customWidth="1"/>
    <col min="746" max="748" width="10.109375" style="2" customWidth="1"/>
    <col min="749" max="749" width="10.44140625" style="2" customWidth="1"/>
    <col min="750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4" width="7.109375" style="2" bestFit="1" customWidth="1"/>
    <col min="775" max="775" width="7.6640625" style="2" bestFit="1" customWidth="1"/>
    <col min="776" max="776" width="16.33203125" style="2" bestFit="1" customWidth="1"/>
    <col min="777" max="996" width="9" style="2"/>
    <col min="997" max="997" width="5" style="2" customWidth="1"/>
    <col min="998" max="998" width="15" style="2" customWidth="1"/>
    <col min="999" max="1000" width="14.6640625" style="2" customWidth="1"/>
    <col min="1001" max="1001" width="6.21875" style="2" customWidth="1"/>
    <col min="1002" max="1004" width="10.109375" style="2" customWidth="1"/>
    <col min="1005" max="1005" width="10.44140625" style="2" customWidth="1"/>
    <col min="1006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0" width="7.109375" style="2" bestFit="1" customWidth="1"/>
    <col min="1031" max="1031" width="7.6640625" style="2" bestFit="1" customWidth="1"/>
    <col min="1032" max="1032" width="16.33203125" style="2" bestFit="1" customWidth="1"/>
    <col min="1033" max="1252" width="9" style="2"/>
    <col min="1253" max="1253" width="5" style="2" customWidth="1"/>
    <col min="1254" max="1254" width="15" style="2" customWidth="1"/>
    <col min="1255" max="1256" width="14.6640625" style="2" customWidth="1"/>
    <col min="1257" max="1257" width="6.21875" style="2" customWidth="1"/>
    <col min="1258" max="1260" width="10.109375" style="2" customWidth="1"/>
    <col min="1261" max="1261" width="10.44140625" style="2" customWidth="1"/>
    <col min="1262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6" width="7.109375" style="2" bestFit="1" customWidth="1"/>
    <col min="1287" max="1287" width="7.6640625" style="2" bestFit="1" customWidth="1"/>
    <col min="1288" max="1288" width="16.33203125" style="2" bestFit="1" customWidth="1"/>
    <col min="1289" max="1508" width="9" style="2"/>
    <col min="1509" max="1509" width="5" style="2" customWidth="1"/>
    <col min="1510" max="1510" width="15" style="2" customWidth="1"/>
    <col min="1511" max="1512" width="14.6640625" style="2" customWidth="1"/>
    <col min="1513" max="1513" width="6.21875" style="2" customWidth="1"/>
    <col min="1514" max="1516" width="10.109375" style="2" customWidth="1"/>
    <col min="1517" max="1517" width="10.44140625" style="2" customWidth="1"/>
    <col min="1518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2" width="7.109375" style="2" bestFit="1" customWidth="1"/>
    <col min="1543" max="1543" width="7.6640625" style="2" bestFit="1" customWidth="1"/>
    <col min="1544" max="1544" width="16.33203125" style="2" bestFit="1" customWidth="1"/>
    <col min="1545" max="1764" width="9" style="2"/>
    <col min="1765" max="1765" width="5" style="2" customWidth="1"/>
    <col min="1766" max="1766" width="15" style="2" customWidth="1"/>
    <col min="1767" max="1768" width="14.6640625" style="2" customWidth="1"/>
    <col min="1769" max="1769" width="6.21875" style="2" customWidth="1"/>
    <col min="1770" max="1772" width="10.109375" style="2" customWidth="1"/>
    <col min="1773" max="1773" width="10.44140625" style="2" customWidth="1"/>
    <col min="1774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8" width="7.109375" style="2" bestFit="1" customWidth="1"/>
    <col min="1799" max="1799" width="7.6640625" style="2" bestFit="1" customWidth="1"/>
    <col min="1800" max="1800" width="16.33203125" style="2" bestFit="1" customWidth="1"/>
    <col min="1801" max="2020" width="9" style="2"/>
    <col min="2021" max="2021" width="5" style="2" customWidth="1"/>
    <col min="2022" max="2022" width="15" style="2" customWidth="1"/>
    <col min="2023" max="2024" width="14.6640625" style="2" customWidth="1"/>
    <col min="2025" max="2025" width="6.21875" style="2" customWidth="1"/>
    <col min="2026" max="2028" width="10.109375" style="2" customWidth="1"/>
    <col min="2029" max="2029" width="10.44140625" style="2" customWidth="1"/>
    <col min="2030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4" width="7.109375" style="2" bestFit="1" customWidth="1"/>
    <col min="2055" max="2055" width="7.6640625" style="2" bestFit="1" customWidth="1"/>
    <col min="2056" max="2056" width="16.33203125" style="2" bestFit="1" customWidth="1"/>
    <col min="2057" max="2276" width="9" style="2"/>
    <col min="2277" max="2277" width="5" style="2" customWidth="1"/>
    <col min="2278" max="2278" width="15" style="2" customWidth="1"/>
    <col min="2279" max="2280" width="14.6640625" style="2" customWidth="1"/>
    <col min="2281" max="2281" width="6.21875" style="2" customWidth="1"/>
    <col min="2282" max="2284" width="10.109375" style="2" customWidth="1"/>
    <col min="2285" max="2285" width="10.44140625" style="2" customWidth="1"/>
    <col min="2286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0" width="7.109375" style="2" bestFit="1" customWidth="1"/>
    <col min="2311" max="2311" width="7.6640625" style="2" bestFit="1" customWidth="1"/>
    <col min="2312" max="2312" width="16.33203125" style="2" bestFit="1" customWidth="1"/>
    <col min="2313" max="2532" width="9" style="2"/>
    <col min="2533" max="2533" width="5" style="2" customWidth="1"/>
    <col min="2534" max="2534" width="15" style="2" customWidth="1"/>
    <col min="2535" max="2536" width="14.6640625" style="2" customWidth="1"/>
    <col min="2537" max="2537" width="6.21875" style="2" customWidth="1"/>
    <col min="2538" max="2540" width="10.109375" style="2" customWidth="1"/>
    <col min="2541" max="2541" width="10.44140625" style="2" customWidth="1"/>
    <col min="2542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6" width="7.109375" style="2" bestFit="1" customWidth="1"/>
    <col min="2567" max="2567" width="7.6640625" style="2" bestFit="1" customWidth="1"/>
    <col min="2568" max="2568" width="16.33203125" style="2" bestFit="1" customWidth="1"/>
    <col min="2569" max="2788" width="9" style="2"/>
    <col min="2789" max="2789" width="5" style="2" customWidth="1"/>
    <col min="2790" max="2790" width="15" style="2" customWidth="1"/>
    <col min="2791" max="2792" width="14.6640625" style="2" customWidth="1"/>
    <col min="2793" max="2793" width="6.21875" style="2" customWidth="1"/>
    <col min="2794" max="2796" width="10.109375" style="2" customWidth="1"/>
    <col min="2797" max="2797" width="10.44140625" style="2" customWidth="1"/>
    <col min="2798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2" width="7.109375" style="2" bestFit="1" customWidth="1"/>
    <col min="2823" max="2823" width="7.6640625" style="2" bestFit="1" customWidth="1"/>
    <col min="2824" max="2824" width="16.33203125" style="2" bestFit="1" customWidth="1"/>
    <col min="2825" max="3044" width="9" style="2"/>
    <col min="3045" max="3045" width="5" style="2" customWidth="1"/>
    <col min="3046" max="3046" width="15" style="2" customWidth="1"/>
    <col min="3047" max="3048" width="14.6640625" style="2" customWidth="1"/>
    <col min="3049" max="3049" width="6.21875" style="2" customWidth="1"/>
    <col min="3050" max="3052" width="10.109375" style="2" customWidth="1"/>
    <col min="3053" max="3053" width="10.44140625" style="2" customWidth="1"/>
    <col min="3054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8" width="7.109375" style="2" bestFit="1" customWidth="1"/>
    <col min="3079" max="3079" width="7.6640625" style="2" bestFit="1" customWidth="1"/>
    <col min="3080" max="3080" width="16.33203125" style="2" bestFit="1" customWidth="1"/>
    <col min="3081" max="3300" width="9" style="2"/>
    <col min="3301" max="3301" width="5" style="2" customWidth="1"/>
    <col min="3302" max="3302" width="15" style="2" customWidth="1"/>
    <col min="3303" max="3304" width="14.6640625" style="2" customWidth="1"/>
    <col min="3305" max="3305" width="6.21875" style="2" customWidth="1"/>
    <col min="3306" max="3308" width="10.109375" style="2" customWidth="1"/>
    <col min="3309" max="3309" width="10.44140625" style="2" customWidth="1"/>
    <col min="3310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4" width="7.109375" style="2" bestFit="1" customWidth="1"/>
    <col min="3335" max="3335" width="7.6640625" style="2" bestFit="1" customWidth="1"/>
    <col min="3336" max="3336" width="16.33203125" style="2" bestFit="1" customWidth="1"/>
    <col min="3337" max="3556" width="9" style="2"/>
    <col min="3557" max="3557" width="5" style="2" customWidth="1"/>
    <col min="3558" max="3558" width="15" style="2" customWidth="1"/>
    <col min="3559" max="3560" width="14.6640625" style="2" customWidth="1"/>
    <col min="3561" max="3561" width="6.21875" style="2" customWidth="1"/>
    <col min="3562" max="3564" width="10.109375" style="2" customWidth="1"/>
    <col min="3565" max="3565" width="10.44140625" style="2" customWidth="1"/>
    <col min="3566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0" width="7.109375" style="2" bestFit="1" customWidth="1"/>
    <col min="3591" max="3591" width="7.6640625" style="2" bestFit="1" customWidth="1"/>
    <col min="3592" max="3592" width="16.33203125" style="2" bestFit="1" customWidth="1"/>
    <col min="3593" max="3812" width="9" style="2"/>
    <col min="3813" max="3813" width="5" style="2" customWidth="1"/>
    <col min="3814" max="3814" width="15" style="2" customWidth="1"/>
    <col min="3815" max="3816" width="14.6640625" style="2" customWidth="1"/>
    <col min="3817" max="3817" width="6.21875" style="2" customWidth="1"/>
    <col min="3818" max="3820" width="10.109375" style="2" customWidth="1"/>
    <col min="3821" max="3821" width="10.44140625" style="2" customWidth="1"/>
    <col min="3822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6" width="7.109375" style="2" bestFit="1" customWidth="1"/>
    <col min="3847" max="3847" width="7.6640625" style="2" bestFit="1" customWidth="1"/>
    <col min="3848" max="3848" width="16.33203125" style="2" bestFit="1" customWidth="1"/>
    <col min="3849" max="4068" width="9" style="2"/>
    <col min="4069" max="4069" width="5" style="2" customWidth="1"/>
    <col min="4070" max="4070" width="15" style="2" customWidth="1"/>
    <col min="4071" max="4072" width="14.6640625" style="2" customWidth="1"/>
    <col min="4073" max="4073" width="6.21875" style="2" customWidth="1"/>
    <col min="4074" max="4076" width="10.109375" style="2" customWidth="1"/>
    <col min="4077" max="4077" width="10.44140625" style="2" customWidth="1"/>
    <col min="4078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2" width="7.109375" style="2" bestFit="1" customWidth="1"/>
    <col min="4103" max="4103" width="7.6640625" style="2" bestFit="1" customWidth="1"/>
    <col min="4104" max="4104" width="16.33203125" style="2" bestFit="1" customWidth="1"/>
    <col min="4105" max="4324" width="9" style="2"/>
    <col min="4325" max="4325" width="5" style="2" customWidth="1"/>
    <col min="4326" max="4326" width="15" style="2" customWidth="1"/>
    <col min="4327" max="4328" width="14.6640625" style="2" customWidth="1"/>
    <col min="4329" max="4329" width="6.21875" style="2" customWidth="1"/>
    <col min="4330" max="4332" width="10.109375" style="2" customWidth="1"/>
    <col min="4333" max="4333" width="10.44140625" style="2" customWidth="1"/>
    <col min="4334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8" width="7.109375" style="2" bestFit="1" customWidth="1"/>
    <col min="4359" max="4359" width="7.6640625" style="2" bestFit="1" customWidth="1"/>
    <col min="4360" max="4360" width="16.33203125" style="2" bestFit="1" customWidth="1"/>
    <col min="4361" max="4580" width="9" style="2"/>
    <col min="4581" max="4581" width="5" style="2" customWidth="1"/>
    <col min="4582" max="4582" width="15" style="2" customWidth="1"/>
    <col min="4583" max="4584" width="14.6640625" style="2" customWidth="1"/>
    <col min="4585" max="4585" width="6.21875" style="2" customWidth="1"/>
    <col min="4586" max="4588" width="10.109375" style="2" customWidth="1"/>
    <col min="4589" max="4589" width="10.44140625" style="2" customWidth="1"/>
    <col min="4590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4" width="7.109375" style="2" bestFit="1" customWidth="1"/>
    <col min="4615" max="4615" width="7.6640625" style="2" bestFit="1" customWidth="1"/>
    <col min="4616" max="4616" width="16.33203125" style="2" bestFit="1" customWidth="1"/>
    <col min="4617" max="4836" width="9" style="2"/>
    <col min="4837" max="4837" width="5" style="2" customWidth="1"/>
    <col min="4838" max="4838" width="15" style="2" customWidth="1"/>
    <col min="4839" max="4840" width="14.6640625" style="2" customWidth="1"/>
    <col min="4841" max="4841" width="6.21875" style="2" customWidth="1"/>
    <col min="4842" max="4844" width="10.109375" style="2" customWidth="1"/>
    <col min="4845" max="4845" width="10.44140625" style="2" customWidth="1"/>
    <col min="4846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0" width="7.109375" style="2" bestFit="1" customWidth="1"/>
    <col min="4871" max="4871" width="7.6640625" style="2" bestFit="1" customWidth="1"/>
    <col min="4872" max="4872" width="16.33203125" style="2" bestFit="1" customWidth="1"/>
    <col min="4873" max="5092" width="9" style="2"/>
    <col min="5093" max="5093" width="5" style="2" customWidth="1"/>
    <col min="5094" max="5094" width="15" style="2" customWidth="1"/>
    <col min="5095" max="5096" width="14.6640625" style="2" customWidth="1"/>
    <col min="5097" max="5097" width="6.21875" style="2" customWidth="1"/>
    <col min="5098" max="5100" width="10.109375" style="2" customWidth="1"/>
    <col min="5101" max="5101" width="10.44140625" style="2" customWidth="1"/>
    <col min="5102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6" width="7.109375" style="2" bestFit="1" customWidth="1"/>
    <col min="5127" max="5127" width="7.6640625" style="2" bestFit="1" customWidth="1"/>
    <col min="5128" max="5128" width="16.33203125" style="2" bestFit="1" customWidth="1"/>
    <col min="5129" max="5348" width="9" style="2"/>
    <col min="5349" max="5349" width="5" style="2" customWidth="1"/>
    <col min="5350" max="5350" width="15" style="2" customWidth="1"/>
    <col min="5351" max="5352" width="14.6640625" style="2" customWidth="1"/>
    <col min="5353" max="5353" width="6.21875" style="2" customWidth="1"/>
    <col min="5354" max="5356" width="10.109375" style="2" customWidth="1"/>
    <col min="5357" max="5357" width="10.44140625" style="2" customWidth="1"/>
    <col min="5358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2" width="7.109375" style="2" bestFit="1" customWidth="1"/>
    <col min="5383" max="5383" width="7.6640625" style="2" bestFit="1" customWidth="1"/>
    <col min="5384" max="5384" width="16.33203125" style="2" bestFit="1" customWidth="1"/>
    <col min="5385" max="5604" width="9" style="2"/>
    <col min="5605" max="5605" width="5" style="2" customWidth="1"/>
    <col min="5606" max="5606" width="15" style="2" customWidth="1"/>
    <col min="5607" max="5608" width="14.6640625" style="2" customWidth="1"/>
    <col min="5609" max="5609" width="6.21875" style="2" customWidth="1"/>
    <col min="5610" max="5612" width="10.109375" style="2" customWidth="1"/>
    <col min="5613" max="5613" width="10.44140625" style="2" customWidth="1"/>
    <col min="5614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8" width="7.109375" style="2" bestFit="1" customWidth="1"/>
    <col min="5639" max="5639" width="7.6640625" style="2" bestFit="1" customWidth="1"/>
    <col min="5640" max="5640" width="16.33203125" style="2" bestFit="1" customWidth="1"/>
    <col min="5641" max="5860" width="9" style="2"/>
    <col min="5861" max="5861" width="5" style="2" customWidth="1"/>
    <col min="5862" max="5862" width="15" style="2" customWidth="1"/>
    <col min="5863" max="5864" width="14.6640625" style="2" customWidth="1"/>
    <col min="5865" max="5865" width="6.21875" style="2" customWidth="1"/>
    <col min="5866" max="5868" width="10.109375" style="2" customWidth="1"/>
    <col min="5869" max="5869" width="10.44140625" style="2" customWidth="1"/>
    <col min="5870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4" width="7.109375" style="2" bestFit="1" customWidth="1"/>
    <col min="5895" max="5895" width="7.6640625" style="2" bestFit="1" customWidth="1"/>
    <col min="5896" max="5896" width="16.33203125" style="2" bestFit="1" customWidth="1"/>
    <col min="5897" max="6116" width="9" style="2"/>
    <col min="6117" max="6117" width="5" style="2" customWidth="1"/>
    <col min="6118" max="6118" width="15" style="2" customWidth="1"/>
    <col min="6119" max="6120" width="14.6640625" style="2" customWidth="1"/>
    <col min="6121" max="6121" width="6.21875" style="2" customWidth="1"/>
    <col min="6122" max="6124" width="10.109375" style="2" customWidth="1"/>
    <col min="6125" max="6125" width="10.44140625" style="2" customWidth="1"/>
    <col min="6126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0" width="7.109375" style="2" bestFit="1" customWidth="1"/>
    <col min="6151" max="6151" width="7.6640625" style="2" bestFit="1" customWidth="1"/>
    <col min="6152" max="6152" width="16.33203125" style="2" bestFit="1" customWidth="1"/>
    <col min="6153" max="6372" width="9" style="2"/>
    <col min="6373" max="6373" width="5" style="2" customWidth="1"/>
    <col min="6374" max="6374" width="15" style="2" customWidth="1"/>
    <col min="6375" max="6376" width="14.6640625" style="2" customWidth="1"/>
    <col min="6377" max="6377" width="6.21875" style="2" customWidth="1"/>
    <col min="6378" max="6380" width="10.109375" style="2" customWidth="1"/>
    <col min="6381" max="6381" width="10.44140625" style="2" customWidth="1"/>
    <col min="6382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6" width="7.109375" style="2" bestFit="1" customWidth="1"/>
    <col min="6407" max="6407" width="7.6640625" style="2" bestFit="1" customWidth="1"/>
    <col min="6408" max="6408" width="16.33203125" style="2" bestFit="1" customWidth="1"/>
    <col min="6409" max="6628" width="9" style="2"/>
    <col min="6629" max="6629" width="5" style="2" customWidth="1"/>
    <col min="6630" max="6630" width="15" style="2" customWidth="1"/>
    <col min="6631" max="6632" width="14.6640625" style="2" customWidth="1"/>
    <col min="6633" max="6633" width="6.21875" style="2" customWidth="1"/>
    <col min="6634" max="6636" width="10.109375" style="2" customWidth="1"/>
    <col min="6637" max="6637" width="10.44140625" style="2" customWidth="1"/>
    <col min="6638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2" width="7.109375" style="2" bestFit="1" customWidth="1"/>
    <col min="6663" max="6663" width="7.6640625" style="2" bestFit="1" customWidth="1"/>
    <col min="6664" max="6664" width="16.33203125" style="2" bestFit="1" customWidth="1"/>
    <col min="6665" max="6884" width="9" style="2"/>
    <col min="6885" max="6885" width="5" style="2" customWidth="1"/>
    <col min="6886" max="6886" width="15" style="2" customWidth="1"/>
    <col min="6887" max="6888" width="14.6640625" style="2" customWidth="1"/>
    <col min="6889" max="6889" width="6.21875" style="2" customWidth="1"/>
    <col min="6890" max="6892" width="10.109375" style="2" customWidth="1"/>
    <col min="6893" max="6893" width="10.44140625" style="2" customWidth="1"/>
    <col min="6894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8" width="7.109375" style="2" bestFit="1" customWidth="1"/>
    <col min="6919" max="6919" width="7.6640625" style="2" bestFit="1" customWidth="1"/>
    <col min="6920" max="6920" width="16.33203125" style="2" bestFit="1" customWidth="1"/>
    <col min="6921" max="7140" width="9" style="2"/>
    <col min="7141" max="7141" width="5" style="2" customWidth="1"/>
    <col min="7142" max="7142" width="15" style="2" customWidth="1"/>
    <col min="7143" max="7144" width="14.6640625" style="2" customWidth="1"/>
    <col min="7145" max="7145" width="6.21875" style="2" customWidth="1"/>
    <col min="7146" max="7148" width="10.109375" style="2" customWidth="1"/>
    <col min="7149" max="7149" width="10.44140625" style="2" customWidth="1"/>
    <col min="7150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4" width="7.109375" style="2" bestFit="1" customWidth="1"/>
    <col min="7175" max="7175" width="7.6640625" style="2" bestFit="1" customWidth="1"/>
    <col min="7176" max="7176" width="16.33203125" style="2" bestFit="1" customWidth="1"/>
    <col min="7177" max="7396" width="9" style="2"/>
    <col min="7397" max="7397" width="5" style="2" customWidth="1"/>
    <col min="7398" max="7398" width="15" style="2" customWidth="1"/>
    <col min="7399" max="7400" width="14.6640625" style="2" customWidth="1"/>
    <col min="7401" max="7401" width="6.21875" style="2" customWidth="1"/>
    <col min="7402" max="7404" width="10.109375" style="2" customWidth="1"/>
    <col min="7405" max="7405" width="10.44140625" style="2" customWidth="1"/>
    <col min="7406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0" width="7.109375" style="2" bestFit="1" customWidth="1"/>
    <col min="7431" max="7431" width="7.6640625" style="2" bestFit="1" customWidth="1"/>
    <col min="7432" max="7432" width="16.33203125" style="2" bestFit="1" customWidth="1"/>
    <col min="7433" max="7652" width="9" style="2"/>
    <col min="7653" max="7653" width="5" style="2" customWidth="1"/>
    <col min="7654" max="7654" width="15" style="2" customWidth="1"/>
    <col min="7655" max="7656" width="14.6640625" style="2" customWidth="1"/>
    <col min="7657" max="7657" width="6.21875" style="2" customWidth="1"/>
    <col min="7658" max="7660" width="10.109375" style="2" customWidth="1"/>
    <col min="7661" max="7661" width="10.44140625" style="2" customWidth="1"/>
    <col min="7662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6" width="7.109375" style="2" bestFit="1" customWidth="1"/>
    <col min="7687" max="7687" width="7.6640625" style="2" bestFit="1" customWidth="1"/>
    <col min="7688" max="7688" width="16.33203125" style="2" bestFit="1" customWidth="1"/>
    <col min="7689" max="7908" width="9" style="2"/>
    <col min="7909" max="7909" width="5" style="2" customWidth="1"/>
    <col min="7910" max="7910" width="15" style="2" customWidth="1"/>
    <col min="7911" max="7912" width="14.6640625" style="2" customWidth="1"/>
    <col min="7913" max="7913" width="6.21875" style="2" customWidth="1"/>
    <col min="7914" max="7916" width="10.109375" style="2" customWidth="1"/>
    <col min="7917" max="7917" width="10.44140625" style="2" customWidth="1"/>
    <col min="7918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2" width="7.109375" style="2" bestFit="1" customWidth="1"/>
    <col min="7943" max="7943" width="7.6640625" style="2" bestFit="1" customWidth="1"/>
    <col min="7944" max="7944" width="16.33203125" style="2" bestFit="1" customWidth="1"/>
    <col min="7945" max="8164" width="9" style="2"/>
    <col min="8165" max="8165" width="5" style="2" customWidth="1"/>
    <col min="8166" max="8166" width="15" style="2" customWidth="1"/>
    <col min="8167" max="8168" width="14.6640625" style="2" customWidth="1"/>
    <col min="8169" max="8169" width="6.21875" style="2" customWidth="1"/>
    <col min="8170" max="8172" width="10.109375" style="2" customWidth="1"/>
    <col min="8173" max="8173" width="10.44140625" style="2" customWidth="1"/>
    <col min="8174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8" width="7.109375" style="2" bestFit="1" customWidth="1"/>
    <col min="8199" max="8199" width="7.6640625" style="2" bestFit="1" customWidth="1"/>
    <col min="8200" max="8200" width="16.33203125" style="2" bestFit="1" customWidth="1"/>
    <col min="8201" max="8420" width="9" style="2"/>
    <col min="8421" max="8421" width="5" style="2" customWidth="1"/>
    <col min="8422" max="8422" width="15" style="2" customWidth="1"/>
    <col min="8423" max="8424" width="14.6640625" style="2" customWidth="1"/>
    <col min="8425" max="8425" width="6.21875" style="2" customWidth="1"/>
    <col min="8426" max="8428" width="10.109375" style="2" customWidth="1"/>
    <col min="8429" max="8429" width="10.44140625" style="2" customWidth="1"/>
    <col min="8430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4" width="7.109375" style="2" bestFit="1" customWidth="1"/>
    <col min="8455" max="8455" width="7.6640625" style="2" bestFit="1" customWidth="1"/>
    <col min="8456" max="8456" width="16.33203125" style="2" bestFit="1" customWidth="1"/>
    <col min="8457" max="8676" width="9" style="2"/>
    <col min="8677" max="8677" width="5" style="2" customWidth="1"/>
    <col min="8678" max="8678" width="15" style="2" customWidth="1"/>
    <col min="8679" max="8680" width="14.6640625" style="2" customWidth="1"/>
    <col min="8681" max="8681" width="6.21875" style="2" customWidth="1"/>
    <col min="8682" max="8684" width="10.109375" style="2" customWidth="1"/>
    <col min="8685" max="8685" width="10.44140625" style="2" customWidth="1"/>
    <col min="8686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0" width="7.109375" style="2" bestFit="1" customWidth="1"/>
    <col min="8711" max="8711" width="7.6640625" style="2" bestFit="1" customWidth="1"/>
    <col min="8712" max="8712" width="16.33203125" style="2" bestFit="1" customWidth="1"/>
    <col min="8713" max="8932" width="9" style="2"/>
    <col min="8933" max="8933" width="5" style="2" customWidth="1"/>
    <col min="8934" max="8934" width="15" style="2" customWidth="1"/>
    <col min="8935" max="8936" width="14.6640625" style="2" customWidth="1"/>
    <col min="8937" max="8937" width="6.21875" style="2" customWidth="1"/>
    <col min="8938" max="8940" width="10.109375" style="2" customWidth="1"/>
    <col min="8941" max="8941" width="10.44140625" style="2" customWidth="1"/>
    <col min="8942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6" width="7.109375" style="2" bestFit="1" customWidth="1"/>
    <col min="8967" max="8967" width="7.6640625" style="2" bestFit="1" customWidth="1"/>
    <col min="8968" max="8968" width="16.33203125" style="2" bestFit="1" customWidth="1"/>
    <col min="8969" max="9188" width="9" style="2"/>
    <col min="9189" max="9189" width="5" style="2" customWidth="1"/>
    <col min="9190" max="9190" width="15" style="2" customWidth="1"/>
    <col min="9191" max="9192" width="14.6640625" style="2" customWidth="1"/>
    <col min="9193" max="9193" width="6.21875" style="2" customWidth="1"/>
    <col min="9194" max="9196" width="10.109375" style="2" customWidth="1"/>
    <col min="9197" max="9197" width="10.44140625" style="2" customWidth="1"/>
    <col min="9198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2" width="7.109375" style="2" bestFit="1" customWidth="1"/>
    <col min="9223" max="9223" width="7.6640625" style="2" bestFit="1" customWidth="1"/>
    <col min="9224" max="9224" width="16.33203125" style="2" bestFit="1" customWidth="1"/>
    <col min="9225" max="9444" width="9" style="2"/>
    <col min="9445" max="9445" width="5" style="2" customWidth="1"/>
    <col min="9446" max="9446" width="15" style="2" customWidth="1"/>
    <col min="9447" max="9448" width="14.6640625" style="2" customWidth="1"/>
    <col min="9449" max="9449" width="6.21875" style="2" customWidth="1"/>
    <col min="9450" max="9452" width="10.109375" style="2" customWidth="1"/>
    <col min="9453" max="9453" width="10.44140625" style="2" customWidth="1"/>
    <col min="9454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8" width="7.109375" style="2" bestFit="1" customWidth="1"/>
    <col min="9479" max="9479" width="7.6640625" style="2" bestFit="1" customWidth="1"/>
    <col min="9480" max="9480" width="16.33203125" style="2" bestFit="1" customWidth="1"/>
    <col min="9481" max="9700" width="9" style="2"/>
    <col min="9701" max="9701" width="5" style="2" customWidth="1"/>
    <col min="9702" max="9702" width="15" style="2" customWidth="1"/>
    <col min="9703" max="9704" width="14.6640625" style="2" customWidth="1"/>
    <col min="9705" max="9705" width="6.21875" style="2" customWidth="1"/>
    <col min="9706" max="9708" width="10.109375" style="2" customWidth="1"/>
    <col min="9709" max="9709" width="10.44140625" style="2" customWidth="1"/>
    <col min="9710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4" width="7.109375" style="2" bestFit="1" customWidth="1"/>
    <col min="9735" max="9735" width="7.6640625" style="2" bestFit="1" customWidth="1"/>
    <col min="9736" max="9736" width="16.33203125" style="2" bestFit="1" customWidth="1"/>
    <col min="9737" max="9956" width="9" style="2"/>
    <col min="9957" max="9957" width="5" style="2" customWidth="1"/>
    <col min="9958" max="9958" width="15" style="2" customWidth="1"/>
    <col min="9959" max="9960" width="14.6640625" style="2" customWidth="1"/>
    <col min="9961" max="9961" width="6.21875" style="2" customWidth="1"/>
    <col min="9962" max="9964" width="10.109375" style="2" customWidth="1"/>
    <col min="9965" max="9965" width="10.44140625" style="2" customWidth="1"/>
    <col min="9966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0" width="7.109375" style="2" bestFit="1" customWidth="1"/>
    <col min="9991" max="9991" width="7.6640625" style="2" bestFit="1" customWidth="1"/>
    <col min="9992" max="9992" width="16.33203125" style="2" bestFit="1" customWidth="1"/>
    <col min="9993" max="10212" width="9" style="2"/>
    <col min="10213" max="10213" width="5" style="2" customWidth="1"/>
    <col min="10214" max="10214" width="15" style="2" customWidth="1"/>
    <col min="10215" max="10216" width="14.6640625" style="2" customWidth="1"/>
    <col min="10217" max="10217" width="6.21875" style="2" customWidth="1"/>
    <col min="10218" max="10220" width="10.109375" style="2" customWidth="1"/>
    <col min="10221" max="10221" width="10.44140625" style="2" customWidth="1"/>
    <col min="10222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6" width="7.109375" style="2" bestFit="1" customWidth="1"/>
    <col min="10247" max="10247" width="7.6640625" style="2" bestFit="1" customWidth="1"/>
    <col min="10248" max="10248" width="16.33203125" style="2" bestFit="1" customWidth="1"/>
    <col min="10249" max="10468" width="9" style="2"/>
    <col min="10469" max="10469" width="5" style="2" customWidth="1"/>
    <col min="10470" max="10470" width="15" style="2" customWidth="1"/>
    <col min="10471" max="10472" width="14.6640625" style="2" customWidth="1"/>
    <col min="10473" max="10473" width="6.21875" style="2" customWidth="1"/>
    <col min="10474" max="10476" width="10.109375" style="2" customWidth="1"/>
    <col min="10477" max="10477" width="10.44140625" style="2" customWidth="1"/>
    <col min="10478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2" width="7.109375" style="2" bestFit="1" customWidth="1"/>
    <col min="10503" max="10503" width="7.6640625" style="2" bestFit="1" customWidth="1"/>
    <col min="10504" max="10504" width="16.33203125" style="2" bestFit="1" customWidth="1"/>
    <col min="10505" max="10724" width="9" style="2"/>
    <col min="10725" max="10725" width="5" style="2" customWidth="1"/>
    <col min="10726" max="10726" width="15" style="2" customWidth="1"/>
    <col min="10727" max="10728" width="14.6640625" style="2" customWidth="1"/>
    <col min="10729" max="10729" width="6.21875" style="2" customWidth="1"/>
    <col min="10730" max="10732" width="10.109375" style="2" customWidth="1"/>
    <col min="10733" max="10733" width="10.44140625" style="2" customWidth="1"/>
    <col min="10734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8" width="7.109375" style="2" bestFit="1" customWidth="1"/>
    <col min="10759" max="10759" width="7.6640625" style="2" bestFit="1" customWidth="1"/>
    <col min="10760" max="10760" width="16.33203125" style="2" bestFit="1" customWidth="1"/>
    <col min="10761" max="10980" width="9" style="2"/>
    <col min="10981" max="10981" width="5" style="2" customWidth="1"/>
    <col min="10982" max="10982" width="15" style="2" customWidth="1"/>
    <col min="10983" max="10984" width="14.6640625" style="2" customWidth="1"/>
    <col min="10985" max="10985" width="6.21875" style="2" customWidth="1"/>
    <col min="10986" max="10988" width="10.109375" style="2" customWidth="1"/>
    <col min="10989" max="10989" width="10.44140625" style="2" customWidth="1"/>
    <col min="10990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4" width="7.109375" style="2" bestFit="1" customWidth="1"/>
    <col min="11015" max="11015" width="7.6640625" style="2" bestFit="1" customWidth="1"/>
    <col min="11016" max="11016" width="16.33203125" style="2" bestFit="1" customWidth="1"/>
    <col min="11017" max="11236" width="9" style="2"/>
    <col min="11237" max="11237" width="5" style="2" customWidth="1"/>
    <col min="11238" max="11238" width="15" style="2" customWidth="1"/>
    <col min="11239" max="11240" width="14.6640625" style="2" customWidth="1"/>
    <col min="11241" max="11241" width="6.21875" style="2" customWidth="1"/>
    <col min="11242" max="11244" width="10.109375" style="2" customWidth="1"/>
    <col min="11245" max="11245" width="10.44140625" style="2" customWidth="1"/>
    <col min="11246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0" width="7.109375" style="2" bestFit="1" customWidth="1"/>
    <col min="11271" max="11271" width="7.6640625" style="2" bestFit="1" customWidth="1"/>
    <col min="11272" max="11272" width="16.33203125" style="2" bestFit="1" customWidth="1"/>
    <col min="11273" max="11492" width="9" style="2"/>
    <col min="11493" max="11493" width="5" style="2" customWidth="1"/>
    <col min="11494" max="11494" width="15" style="2" customWidth="1"/>
    <col min="11495" max="11496" width="14.6640625" style="2" customWidth="1"/>
    <col min="11497" max="11497" width="6.21875" style="2" customWidth="1"/>
    <col min="11498" max="11500" width="10.109375" style="2" customWidth="1"/>
    <col min="11501" max="11501" width="10.44140625" style="2" customWidth="1"/>
    <col min="11502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6" width="7.109375" style="2" bestFit="1" customWidth="1"/>
    <col min="11527" max="11527" width="7.6640625" style="2" bestFit="1" customWidth="1"/>
    <col min="11528" max="11528" width="16.33203125" style="2" bestFit="1" customWidth="1"/>
    <col min="11529" max="11748" width="9" style="2"/>
    <col min="11749" max="11749" width="5" style="2" customWidth="1"/>
    <col min="11750" max="11750" width="15" style="2" customWidth="1"/>
    <col min="11751" max="11752" width="14.6640625" style="2" customWidth="1"/>
    <col min="11753" max="11753" width="6.21875" style="2" customWidth="1"/>
    <col min="11754" max="11756" width="10.109375" style="2" customWidth="1"/>
    <col min="11757" max="11757" width="10.44140625" style="2" customWidth="1"/>
    <col min="11758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2" width="7.109375" style="2" bestFit="1" customWidth="1"/>
    <col min="11783" max="11783" width="7.6640625" style="2" bestFit="1" customWidth="1"/>
    <col min="11784" max="11784" width="16.33203125" style="2" bestFit="1" customWidth="1"/>
    <col min="11785" max="12004" width="9" style="2"/>
    <col min="12005" max="12005" width="5" style="2" customWidth="1"/>
    <col min="12006" max="12006" width="15" style="2" customWidth="1"/>
    <col min="12007" max="12008" width="14.6640625" style="2" customWidth="1"/>
    <col min="12009" max="12009" width="6.21875" style="2" customWidth="1"/>
    <col min="12010" max="12012" width="10.109375" style="2" customWidth="1"/>
    <col min="12013" max="12013" width="10.44140625" style="2" customWidth="1"/>
    <col min="12014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8" width="7.109375" style="2" bestFit="1" customWidth="1"/>
    <col min="12039" max="12039" width="7.6640625" style="2" bestFit="1" customWidth="1"/>
    <col min="12040" max="12040" width="16.33203125" style="2" bestFit="1" customWidth="1"/>
    <col min="12041" max="12260" width="9" style="2"/>
    <col min="12261" max="12261" width="5" style="2" customWidth="1"/>
    <col min="12262" max="12262" width="15" style="2" customWidth="1"/>
    <col min="12263" max="12264" width="14.6640625" style="2" customWidth="1"/>
    <col min="12265" max="12265" width="6.21875" style="2" customWidth="1"/>
    <col min="12266" max="12268" width="10.109375" style="2" customWidth="1"/>
    <col min="12269" max="12269" width="10.44140625" style="2" customWidth="1"/>
    <col min="12270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4" width="7.109375" style="2" bestFit="1" customWidth="1"/>
    <col min="12295" max="12295" width="7.6640625" style="2" bestFit="1" customWidth="1"/>
    <col min="12296" max="12296" width="16.33203125" style="2" bestFit="1" customWidth="1"/>
    <col min="12297" max="12516" width="9" style="2"/>
    <col min="12517" max="12517" width="5" style="2" customWidth="1"/>
    <col min="12518" max="12518" width="15" style="2" customWidth="1"/>
    <col min="12519" max="12520" width="14.6640625" style="2" customWidth="1"/>
    <col min="12521" max="12521" width="6.21875" style="2" customWidth="1"/>
    <col min="12522" max="12524" width="10.109375" style="2" customWidth="1"/>
    <col min="12525" max="12525" width="10.44140625" style="2" customWidth="1"/>
    <col min="12526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0" width="7.109375" style="2" bestFit="1" customWidth="1"/>
    <col min="12551" max="12551" width="7.6640625" style="2" bestFit="1" customWidth="1"/>
    <col min="12552" max="12552" width="16.33203125" style="2" bestFit="1" customWidth="1"/>
    <col min="12553" max="12772" width="9" style="2"/>
    <col min="12773" max="12773" width="5" style="2" customWidth="1"/>
    <col min="12774" max="12774" width="15" style="2" customWidth="1"/>
    <col min="12775" max="12776" width="14.6640625" style="2" customWidth="1"/>
    <col min="12777" max="12777" width="6.21875" style="2" customWidth="1"/>
    <col min="12778" max="12780" width="10.109375" style="2" customWidth="1"/>
    <col min="12781" max="12781" width="10.44140625" style="2" customWidth="1"/>
    <col min="12782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6" width="7.109375" style="2" bestFit="1" customWidth="1"/>
    <col min="12807" max="12807" width="7.6640625" style="2" bestFit="1" customWidth="1"/>
    <col min="12808" max="12808" width="16.33203125" style="2" bestFit="1" customWidth="1"/>
    <col min="12809" max="13028" width="9" style="2"/>
    <col min="13029" max="13029" width="5" style="2" customWidth="1"/>
    <col min="13030" max="13030" width="15" style="2" customWidth="1"/>
    <col min="13031" max="13032" width="14.6640625" style="2" customWidth="1"/>
    <col min="13033" max="13033" width="6.21875" style="2" customWidth="1"/>
    <col min="13034" max="13036" width="10.109375" style="2" customWidth="1"/>
    <col min="13037" max="13037" width="10.44140625" style="2" customWidth="1"/>
    <col min="13038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2" width="7.109375" style="2" bestFit="1" customWidth="1"/>
    <col min="13063" max="13063" width="7.6640625" style="2" bestFit="1" customWidth="1"/>
    <col min="13064" max="13064" width="16.33203125" style="2" bestFit="1" customWidth="1"/>
    <col min="13065" max="13284" width="9" style="2"/>
    <col min="13285" max="13285" width="5" style="2" customWidth="1"/>
    <col min="13286" max="13286" width="15" style="2" customWidth="1"/>
    <col min="13287" max="13288" width="14.6640625" style="2" customWidth="1"/>
    <col min="13289" max="13289" width="6.21875" style="2" customWidth="1"/>
    <col min="13290" max="13292" width="10.109375" style="2" customWidth="1"/>
    <col min="13293" max="13293" width="10.44140625" style="2" customWidth="1"/>
    <col min="13294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8" width="7.109375" style="2" bestFit="1" customWidth="1"/>
    <col min="13319" max="13319" width="7.6640625" style="2" bestFit="1" customWidth="1"/>
    <col min="13320" max="13320" width="16.33203125" style="2" bestFit="1" customWidth="1"/>
    <col min="13321" max="13540" width="9" style="2"/>
    <col min="13541" max="13541" width="5" style="2" customWidth="1"/>
    <col min="13542" max="13542" width="15" style="2" customWidth="1"/>
    <col min="13543" max="13544" width="14.6640625" style="2" customWidth="1"/>
    <col min="13545" max="13545" width="6.21875" style="2" customWidth="1"/>
    <col min="13546" max="13548" width="10.109375" style="2" customWidth="1"/>
    <col min="13549" max="13549" width="10.44140625" style="2" customWidth="1"/>
    <col min="13550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4" width="7.109375" style="2" bestFit="1" customWidth="1"/>
    <col min="13575" max="13575" width="7.6640625" style="2" bestFit="1" customWidth="1"/>
    <col min="13576" max="13576" width="16.33203125" style="2" bestFit="1" customWidth="1"/>
    <col min="13577" max="13796" width="9" style="2"/>
    <col min="13797" max="13797" width="5" style="2" customWidth="1"/>
    <col min="13798" max="13798" width="15" style="2" customWidth="1"/>
    <col min="13799" max="13800" width="14.6640625" style="2" customWidth="1"/>
    <col min="13801" max="13801" width="6.21875" style="2" customWidth="1"/>
    <col min="13802" max="13804" width="10.109375" style="2" customWidth="1"/>
    <col min="13805" max="13805" width="10.44140625" style="2" customWidth="1"/>
    <col min="13806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0" width="7.109375" style="2" bestFit="1" customWidth="1"/>
    <col min="13831" max="13831" width="7.6640625" style="2" bestFit="1" customWidth="1"/>
    <col min="13832" max="13832" width="16.33203125" style="2" bestFit="1" customWidth="1"/>
    <col min="13833" max="14052" width="9" style="2"/>
    <col min="14053" max="14053" width="5" style="2" customWidth="1"/>
    <col min="14054" max="14054" width="15" style="2" customWidth="1"/>
    <col min="14055" max="14056" width="14.6640625" style="2" customWidth="1"/>
    <col min="14057" max="14057" width="6.21875" style="2" customWidth="1"/>
    <col min="14058" max="14060" width="10.109375" style="2" customWidth="1"/>
    <col min="14061" max="14061" width="10.44140625" style="2" customWidth="1"/>
    <col min="14062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6" width="7.109375" style="2" bestFit="1" customWidth="1"/>
    <col min="14087" max="14087" width="7.6640625" style="2" bestFit="1" customWidth="1"/>
    <col min="14088" max="14088" width="16.33203125" style="2" bestFit="1" customWidth="1"/>
    <col min="14089" max="14308" width="9" style="2"/>
    <col min="14309" max="14309" width="5" style="2" customWidth="1"/>
    <col min="14310" max="14310" width="15" style="2" customWidth="1"/>
    <col min="14311" max="14312" width="14.6640625" style="2" customWidth="1"/>
    <col min="14313" max="14313" width="6.21875" style="2" customWidth="1"/>
    <col min="14314" max="14316" width="10.109375" style="2" customWidth="1"/>
    <col min="14317" max="14317" width="10.44140625" style="2" customWidth="1"/>
    <col min="14318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2" width="7.109375" style="2" bestFit="1" customWidth="1"/>
    <col min="14343" max="14343" width="7.6640625" style="2" bestFit="1" customWidth="1"/>
    <col min="14344" max="14344" width="16.33203125" style="2" bestFit="1" customWidth="1"/>
    <col min="14345" max="14564" width="9" style="2"/>
    <col min="14565" max="14565" width="5" style="2" customWidth="1"/>
    <col min="14566" max="14566" width="15" style="2" customWidth="1"/>
    <col min="14567" max="14568" width="14.6640625" style="2" customWidth="1"/>
    <col min="14569" max="14569" width="6.21875" style="2" customWidth="1"/>
    <col min="14570" max="14572" width="10.109375" style="2" customWidth="1"/>
    <col min="14573" max="14573" width="10.44140625" style="2" customWidth="1"/>
    <col min="14574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8" width="7.109375" style="2" bestFit="1" customWidth="1"/>
    <col min="14599" max="14599" width="7.6640625" style="2" bestFit="1" customWidth="1"/>
    <col min="14600" max="14600" width="16.33203125" style="2" bestFit="1" customWidth="1"/>
    <col min="14601" max="14820" width="9" style="2"/>
    <col min="14821" max="14821" width="5" style="2" customWidth="1"/>
    <col min="14822" max="14822" width="15" style="2" customWidth="1"/>
    <col min="14823" max="14824" width="14.6640625" style="2" customWidth="1"/>
    <col min="14825" max="14825" width="6.21875" style="2" customWidth="1"/>
    <col min="14826" max="14828" width="10.109375" style="2" customWidth="1"/>
    <col min="14829" max="14829" width="10.44140625" style="2" customWidth="1"/>
    <col min="14830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4" width="7.109375" style="2" bestFit="1" customWidth="1"/>
    <col min="14855" max="14855" width="7.6640625" style="2" bestFit="1" customWidth="1"/>
    <col min="14856" max="14856" width="16.33203125" style="2" bestFit="1" customWidth="1"/>
    <col min="14857" max="15076" width="9" style="2"/>
    <col min="15077" max="15077" width="5" style="2" customWidth="1"/>
    <col min="15078" max="15078" width="15" style="2" customWidth="1"/>
    <col min="15079" max="15080" width="14.6640625" style="2" customWidth="1"/>
    <col min="15081" max="15081" width="6.21875" style="2" customWidth="1"/>
    <col min="15082" max="15084" width="10.109375" style="2" customWidth="1"/>
    <col min="15085" max="15085" width="10.44140625" style="2" customWidth="1"/>
    <col min="15086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0" width="7.109375" style="2" bestFit="1" customWidth="1"/>
    <col min="15111" max="15111" width="7.6640625" style="2" bestFit="1" customWidth="1"/>
    <col min="15112" max="15112" width="16.33203125" style="2" bestFit="1" customWidth="1"/>
    <col min="15113" max="15332" width="9" style="2"/>
    <col min="15333" max="15333" width="5" style="2" customWidth="1"/>
    <col min="15334" max="15334" width="15" style="2" customWidth="1"/>
    <col min="15335" max="15336" width="14.6640625" style="2" customWidth="1"/>
    <col min="15337" max="15337" width="6.21875" style="2" customWidth="1"/>
    <col min="15338" max="15340" width="10.109375" style="2" customWidth="1"/>
    <col min="15341" max="15341" width="10.44140625" style="2" customWidth="1"/>
    <col min="15342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6" width="7.109375" style="2" bestFit="1" customWidth="1"/>
    <col min="15367" max="15367" width="7.6640625" style="2" bestFit="1" customWidth="1"/>
    <col min="15368" max="15368" width="16.33203125" style="2" bestFit="1" customWidth="1"/>
    <col min="15369" max="15588" width="9" style="2"/>
    <col min="15589" max="15589" width="5" style="2" customWidth="1"/>
    <col min="15590" max="15590" width="15" style="2" customWidth="1"/>
    <col min="15591" max="15592" width="14.6640625" style="2" customWidth="1"/>
    <col min="15593" max="15593" width="6.21875" style="2" customWidth="1"/>
    <col min="15594" max="15596" width="10.109375" style="2" customWidth="1"/>
    <col min="15597" max="15597" width="10.44140625" style="2" customWidth="1"/>
    <col min="15598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2" width="7.109375" style="2" bestFit="1" customWidth="1"/>
    <col min="15623" max="15623" width="7.6640625" style="2" bestFit="1" customWidth="1"/>
    <col min="15624" max="15624" width="16.33203125" style="2" bestFit="1" customWidth="1"/>
    <col min="15625" max="15844" width="9" style="2"/>
    <col min="15845" max="15845" width="5" style="2" customWidth="1"/>
    <col min="15846" max="15846" width="15" style="2" customWidth="1"/>
    <col min="15847" max="15848" width="14.6640625" style="2" customWidth="1"/>
    <col min="15849" max="15849" width="6.21875" style="2" customWidth="1"/>
    <col min="15850" max="15852" width="10.109375" style="2" customWidth="1"/>
    <col min="15853" max="15853" width="10.44140625" style="2" customWidth="1"/>
    <col min="15854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8" width="7.109375" style="2" bestFit="1" customWidth="1"/>
    <col min="15879" max="15879" width="7.6640625" style="2" bestFit="1" customWidth="1"/>
    <col min="15880" max="15880" width="16.33203125" style="2" bestFit="1" customWidth="1"/>
    <col min="15881" max="16100" width="9" style="2"/>
    <col min="16101" max="16101" width="5" style="2" customWidth="1"/>
    <col min="16102" max="16102" width="15" style="2" customWidth="1"/>
    <col min="16103" max="16104" width="14.6640625" style="2" customWidth="1"/>
    <col min="16105" max="16105" width="6.21875" style="2" customWidth="1"/>
    <col min="16106" max="16108" width="10.109375" style="2" customWidth="1"/>
    <col min="16109" max="16109" width="10.44140625" style="2" customWidth="1"/>
    <col min="16110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4" width="7.109375" style="2" bestFit="1" customWidth="1"/>
    <col min="16135" max="16135" width="7.6640625" style="2" bestFit="1" customWidth="1"/>
    <col min="16136" max="16136" width="16.33203125" style="2" bestFit="1" customWidth="1"/>
    <col min="16137" max="16356" width="9" style="2"/>
    <col min="16357" max="16357" width="5" style="2" customWidth="1"/>
    <col min="16358" max="16358" width="15" style="2" customWidth="1"/>
    <col min="16359" max="16360" width="14.6640625" style="2" customWidth="1"/>
    <col min="16361" max="16361" width="6.21875" style="2" customWidth="1"/>
    <col min="16362" max="16364" width="10.109375" style="2" customWidth="1"/>
    <col min="16365" max="16365" width="10.44140625" style="2" customWidth="1"/>
    <col min="16366" max="16384" width="9" style="2"/>
  </cols>
  <sheetData>
    <row r="1" spans="1:255" ht="22.2">
      <c r="A1" s="313" t="s">
        <v>361</v>
      </c>
      <c r="B1" s="313"/>
      <c r="C1" s="313"/>
      <c r="D1" s="313"/>
      <c r="E1" s="313"/>
      <c r="F1" s="313"/>
      <c r="G1" s="313"/>
      <c r="H1" s="3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255" ht="15.75" customHeight="1">
      <c r="A2" s="317" t="s">
        <v>414</v>
      </c>
      <c r="B2" s="317"/>
      <c r="C2" s="317"/>
      <c r="D2" s="317"/>
      <c r="E2" s="317"/>
      <c r="F2" s="317"/>
      <c r="G2" s="317"/>
      <c r="H2" s="31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255">
      <c r="A3" s="314" t="s">
        <v>0</v>
      </c>
      <c r="B3" s="314"/>
      <c r="C3" s="314"/>
      <c r="D3" s="314"/>
      <c r="E3" s="314"/>
      <c r="F3" s="314"/>
      <c r="G3" s="314"/>
      <c r="H3" s="3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255" ht="21" customHeight="1">
      <c r="A4" s="314" t="s">
        <v>353</v>
      </c>
      <c r="B4" s="314"/>
      <c r="C4" s="314"/>
      <c r="D4" s="314"/>
      <c r="E4" s="314"/>
      <c r="F4" s="314"/>
      <c r="G4" s="314"/>
      <c r="H4" s="3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255" ht="31.5" customHeight="1">
      <c r="A5" s="315" t="s">
        <v>1</v>
      </c>
      <c r="B5" s="315"/>
      <c r="C5" s="315"/>
      <c r="D5" s="315"/>
      <c r="E5" s="315"/>
      <c r="F5" s="315"/>
      <c r="G5" s="315"/>
      <c r="H5" s="3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255" ht="16.2" thickBot="1">
      <c r="A6" s="316" t="s">
        <v>2</v>
      </c>
      <c r="B6" s="316"/>
      <c r="C6" s="316"/>
      <c r="D6" s="316"/>
      <c r="E6" s="316"/>
      <c r="F6" s="316"/>
      <c r="G6" s="316"/>
      <c r="H6" s="3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255" ht="15">
      <c r="A7" s="323" t="s">
        <v>3</v>
      </c>
      <c r="B7" s="325" t="s">
        <v>4</v>
      </c>
      <c r="C7" s="327" t="s">
        <v>5</v>
      </c>
      <c r="D7" s="327" t="s">
        <v>6</v>
      </c>
      <c r="E7" s="329" t="s">
        <v>7</v>
      </c>
      <c r="F7" s="331" t="s">
        <v>8</v>
      </c>
      <c r="G7" s="331"/>
      <c r="H7" s="318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255" thickBot="1">
      <c r="A8" s="324"/>
      <c r="B8" s="326"/>
      <c r="C8" s="328"/>
      <c r="D8" s="328"/>
      <c r="E8" s="330"/>
      <c r="F8" s="3" t="s">
        <v>10</v>
      </c>
      <c r="G8" s="3" t="s">
        <v>11</v>
      </c>
      <c r="H8" s="31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255" ht="15" customHeight="1">
      <c r="A9" s="4">
        <v>1</v>
      </c>
      <c r="B9" s="5" t="s">
        <v>362</v>
      </c>
      <c r="C9" s="6" t="s">
        <v>363</v>
      </c>
      <c r="D9" s="7" t="s">
        <v>364</v>
      </c>
      <c r="E9" s="8" t="s">
        <v>365</v>
      </c>
      <c r="F9" s="9"/>
      <c r="G9" s="9">
        <f>2/1.13</f>
        <v>1.7699115044247788</v>
      </c>
      <c r="H9" s="10" t="s">
        <v>366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1">
        <v>2</v>
      </c>
      <c r="B10" s="12" t="s">
        <v>367</v>
      </c>
      <c r="C10" s="13" t="s">
        <v>368</v>
      </c>
      <c r="D10" s="14" t="s">
        <v>369</v>
      </c>
      <c r="E10" s="15" t="s">
        <v>365</v>
      </c>
      <c r="F10" s="16"/>
      <c r="G10" s="16">
        <f>0.74/1.13</f>
        <v>0.65486725663716816</v>
      </c>
      <c r="H10" s="17" t="s">
        <v>370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1">
        <v>3</v>
      </c>
      <c r="B11" s="12" t="s">
        <v>371</v>
      </c>
      <c r="C11" s="12" t="s">
        <v>372</v>
      </c>
      <c r="D11" s="14" t="s">
        <v>373</v>
      </c>
      <c r="E11" s="15" t="s">
        <v>365</v>
      </c>
      <c r="F11" s="16"/>
      <c r="G11" s="16">
        <f>1.78/1.13</f>
        <v>1.5752212389380533</v>
      </c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1">
        <v>4</v>
      </c>
      <c r="B12" s="12" t="s">
        <v>181</v>
      </c>
      <c r="C12" s="12" t="s">
        <v>374</v>
      </c>
      <c r="D12" s="14" t="s">
        <v>375</v>
      </c>
      <c r="E12" s="15" t="s">
        <v>365</v>
      </c>
      <c r="F12" s="16"/>
      <c r="G12" s="16">
        <f>2.62/1.13</f>
        <v>2.3185840707964607</v>
      </c>
      <c r="H12" s="17" t="s">
        <v>376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1">
        <v>5</v>
      </c>
      <c r="B13" s="12" t="s">
        <v>174</v>
      </c>
      <c r="C13" s="13" t="s">
        <v>377</v>
      </c>
      <c r="D13" s="14" t="s">
        <v>378</v>
      </c>
      <c r="E13" s="15" t="s">
        <v>365</v>
      </c>
      <c r="F13" s="16"/>
      <c r="G13" s="16">
        <f>3.7/1.13</f>
        <v>3.2743362831858414</v>
      </c>
      <c r="H13" s="17" t="s">
        <v>376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1">
        <v>6</v>
      </c>
      <c r="B14" s="12" t="s">
        <v>379</v>
      </c>
      <c r="C14" s="13" t="s">
        <v>380</v>
      </c>
      <c r="D14" s="14" t="s">
        <v>381</v>
      </c>
      <c r="E14" s="15" t="s">
        <v>365</v>
      </c>
      <c r="F14" s="16"/>
      <c r="G14" s="16">
        <f>3.06/1.13</f>
        <v>2.7079646017699117</v>
      </c>
      <c r="H14" s="18" t="s">
        <v>177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1">
        <v>7</v>
      </c>
      <c r="B15" s="12" t="s">
        <v>382</v>
      </c>
      <c r="C15" s="13" t="s">
        <v>383</v>
      </c>
      <c r="D15" s="14" t="s">
        <v>384</v>
      </c>
      <c r="E15" s="15" t="s">
        <v>365</v>
      </c>
      <c r="F15" s="16"/>
      <c r="G15" s="16">
        <f>1.04/1.13</f>
        <v>0.92035398230088505</v>
      </c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1">
        <v>8</v>
      </c>
      <c r="B16" s="12" t="s">
        <v>385</v>
      </c>
      <c r="C16" s="13" t="s">
        <v>386</v>
      </c>
      <c r="D16" s="14" t="s">
        <v>387</v>
      </c>
      <c r="E16" s="15" t="s">
        <v>365</v>
      </c>
      <c r="F16" s="16"/>
      <c r="G16" s="16">
        <f>5.32/1.13</f>
        <v>4.7079646017699126</v>
      </c>
      <c r="H16" s="18" t="s">
        <v>388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1">
        <v>9</v>
      </c>
      <c r="B17" s="12" t="s">
        <v>389</v>
      </c>
      <c r="C17" s="13" t="s">
        <v>390</v>
      </c>
      <c r="D17" s="14" t="s">
        <v>391</v>
      </c>
      <c r="E17" s="15" t="s">
        <v>365</v>
      </c>
      <c r="F17" s="16"/>
      <c r="G17" s="16">
        <f>4.92/1.13</f>
        <v>4.3539823008849563</v>
      </c>
      <c r="H17" s="18" t="s">
        <v>392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1">
        <v>10</v>
      </c>
      <c r="B18" s="12" t="s">
        <v>393</v>
      </c>
      <c r="C18" s="13" t="s">
        <v>394</v>
      </c>
      <c r="D18" s="14" t="s">
        <v>395</v>
      </c>
      <c r="E18" s="15" t="s">
        <v>365</v>
      </c>
      <c r="F18" s="16"/>
      <c r="G18" s="16">
        <f>4.92/1.13</f>
        <v>4.3539823008849563</v>
      </c>
      <c r="H18" s="18" t="s">
        <v>392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1">
        <v>11</v>
      </c>
      <c r="B19" s="12" t="s">
        <v>396</v>
      </c>
      <c r="C19" s="13" t="s">
        <v>397</v>
      </c>
      <c r="D19" s="14" t="s">
        <v>398</v>
      </c>
      <c r="E19" s="15" t="s">
        <v>365</v>
      </c>
      <c r="F19" s="16"/>
      <c r="G19" s="16">
        <f>5.32/1.13</f>
        <v>4.7079646017699126</v>
      </c>
      <c r="H19" s="18" t="s">
        <v>388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1">
        <v>12</v>
      </c>
      <c r="B20" s="12"/>
      <c r="C20" s="13"/>
      <c r="D20" s="14"/>
      <c r="E20" s="15"/>
      <c r="F20" s="16"/>
      <c r="G20" s="16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1">
        <v>13</v>
      </c>
      <c r="B21" s="12"/>
      <c r="C21" s="13"/>
      <c r="D21" s="14"/>
      <c r="E21" s="15"/>
      <c r="F21" s="16"/>
      <c r="G21" s="16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1">
        <v>14</v>
      </c>
      <c r="B22" s="12"/>
      <c r="C22" s="13"/>
      <c r="D22" s="14"/>
      <c r="E22" s="15"/>
      <c r="F22" s="16"/>
      <c r="G22" s="16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1">
        <v>15</v>
      </c>
      <c r="B23" s="12"/>
      <c r="C23" s="13"/>
      <c r="D23" s="14"/>
      <c r="E23" s="15"/>
      <c r="F23" s="16"/>
      <c r="G23" s="16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1">
        <v>16</v>
      </c>
      <c r="B24" s="12"/>
      <c r="C24" s="13"/>
      <c r="D24" s="14"/>
      <c r="E24" s="15"/>
      <c r="F24" s="16"/>
      <c r="G24" s="16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1">
        <v>17</v>
      </c>
      <c r="B25" s="12"/>
      <c r="C25" s="13"/>
      <c r="D25" s="14"/>
      <c r="E25" s="15"/>
      <c r="F25" s="16"/>
      <c r="G25" s="16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1">
        <v>18</v>
      </c>
      <c r="B26" s="12"/>
      <c r="C26" s="13"/>
      <c r="D26" s="14"/>
      <c r="E26" s="15"/>
      <c r="F26" s="16"/>
      <c r="G26" s="16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1">
        <v>19</v>
      </c>
      <c r="B27" s="12"/>
      <c r="C27" s="13"/>
      <c r="D27" s="14"/>
      <c r="E27" s="15"/>
      <c r="F27" s="16"/>
      <c r="G27" s="16"/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1">
        <v>20</v>
      </c>
      <c r="B28" s="12"/>
      <c r="C28" s="13"/>
      <c r="D28" s="14"/>
      <c r="E28" s="15"/>
      <c r="F28" s="16"/>
      <c r="G28" s="16"/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1">
        <v>21</v>
      </c>
      <c r="B29" s="12"/>
      <c r="C29" s="13"/>
      <c r="D29" s="14"/>
      <c r="E29" s="15"/>
      <c r="F29" s="16"/>
      <c r="G29" s="16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1">
        <v>22</v>
      </c>
      <c r="B30" s="12"/>
      <c r="C30" s="13"/>
      <c r="D30" s="14"/>
      <c r="E30" s="15"/>
      <c r="F30" s="16"/>
      <c r="G30" s="16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1">
        <v>23</v>
      </c>
      <c r="B31" s="12"/>
      <c r="C31" s="13"/>
      <c r="D31" s="14"/>
      <c r="E31" s="15"/>
      <c r="F31" s="16"/>
      <c r="G31" s="16"/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1">
        <v>24</v>
      </c>
      <c r="B32" s="12"/>
      <c r="C32" s="13"/>
      <c r="D32" s="14"/>
      <c r="E32" s="15"/>
      <c r="F32" s="16"/>
      <c r="G32" s="16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 thickBot="1">
      <c r="A33" s="20">
        <v>25</v>
      </c>
      <c r="B33" s="21"/>
      <c r="C33" s="22"/>
      <c r="D33" s="23"/>
      <c r="E33" s="24"/>
      <c r="F33" s="25"/>
      <c r="G33" s="25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s="27" customFormat="1" ht="30.75" customHeight="1">
      <c r="A34" s="320" t="s">
        <v>345</v>
      </c>
      <c r="B34" s="320"/>
      <c r="C34" s="320"/>
      <c r="D34" s="320"/>
      <c r="E34" s="320"/>
      <c r="F34" s="320"/>
      <c r="G34" s="320"/>
      <c r="H34" s="320"/>
    </row>
    <row r="35" spans="1:255" s="27" customFormat="1" ht="35.25" customHeight="1">
      <c r="A35" s="321" t="s">
        <v>346</v>
      </c>
      <c r="B35" s="321"/>
      <c r="C35" s="321"/>
      <c r="D35" s="321"/>
      <c r="E35" s="321"/>
      <c r="F35" s="321"/>
      <c r="G35" s="321"/>
      <c r="H35" s="321"/>
    </row>
    <row r="36" spans="1:255" s="27" customFormat="1" ht="41.25" customHeight="1">
      <c r="A36" s="321" t="s">
        <v>347</v>
      </c>
      <c r="B36" s="321"/>
      <c r="C36" s="321"/>
      <c r="D36" s="321"/>
      <c r="E36" s="321"/>
      <c r="F36" s="321"/>
      <c r="G36" s="321"/>
      <c r="H36" s="321"/>
    </row>
    <row r="37" spans="1:255" s="27" customFormat="1" ht="24" customHeight="1">
      <c r="A37" s="322" t="s">
        <v>348</v>
      </c>
      <c r="B37" s="322"/>
      <c r="C37" s="322"/>
      <c r="D37" s="322"/>
      <c r="E37" s="322"/>
      <c r="F37" s="322"/>
      <c r="G37" s="322"/>
      <c r="H37" s="322"/>
    </row>
    <row r="38" spans="1:255" s="27" customFormat="1">
      <c r="A38" s="28"/>
      <c r="B38" s="29"/>
      <c r="C38" s="28"/>
      <c r="D38" s="28"/>
      <c r="E38" s="28"/>
      <c r="F38" s="30"/>
      <c r="G38" s="30"/>
      <c r="H38" s="31"/>
    </row>
    <row r="39" spans="1:255" s="27" customFormat="1">
      <c r="A39" s="32" t="s">
        <v>349</v>
      </c>
      <c r="B39" s="33"/>
      <c r="C39" s="34"/>
      <c r="D39" s="35" t="s">
        <v>350</v>
      </c>
      <c r="E39" s="34"/>
      <c r="F39" s="36"/>
      <c r="G39" s="36"/>
      <c r="H39" s="37"/>
    </row>
    <row r="40" spans="1:255" s="27" customFormat="1">
      <c r="A40" s="32"/>
      <c r="B40" s="33"/>
      <c r="C40" s="34"/>
      <c r="D40" s="35"/>
      <c r="E40" s="34"/>
      <c r="F40" s="36"/>
      <c r="G40" s="36"/>
      <c r="H40" s="37"/>
    </row>
    <row r="41" spans="1:255" s="27" customFormat="1">
      <c r="A41" s="32" t="s">
        <v>351</v>
      </c>
      <c r="B41" s="32"/>
      <c r="C41" s="28"/>
      <c r="D41" s="32" t="s">
        <v>351</v>
      </c>
      <c r="E41" s="28"/>
      <c r="F41" s="36"/>
      <c r="G41" s="36"/>
      <c r="H41" s="37"/>
    </row>
    <row r="42" spans="1:255" s="27" customFormat="1" ht="14.4">
      <c r="B42" s="38"/>
      <c r="F42" s="36"/>
      <c r="G42" s="36"/>
      <c r="H42" s="37"/>
    </row>
    <row r="43" spans="1:255">
      <c r="B43" s="39"/>
    </row>
    <row r="44" spans="1:255">
      <c r="B44" s="39"/>
    </row>
    <row r="45" spans="1:255">
      <c r="B45" s="39"/>
    </row>
    <row r="46" spans="1:255">
      <c r="B46" s="39"/>
    </row>
    <row r="47" spans="1:255">
      <c r="B47" s="39"/>
    </row>
    <row r="48" spans="1:255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3" spans="2:2">
      <c r="B53" s="39"/>
    </row>
    <row r="54" spans="2:2">
      <c r="B54" s="39"/>
    </row>
    <row r="55" spans="2:2">
      <c r="B55" s="39"/>
    </row>
    <row r="56" spans="2:2">
      <c r="B56" s="39"/>
    </row>
    <row r="57" spans="2:2">
      <c r="B57" s="39"/>
    </row>
    <row r="58" spans="2:2">
      <c r="B58" s="39"/>
    </row>
    <row r="59" spans="2:2">
      <c r="B59" s="39"/>
    </row>
    <row r="60" spans="2:2">
      <c r="B60" s="39"/>
    </row>
    <row r="61" spans="2:2">
      <c r="B61" s="39"/>
    </row>
    <row r="62" spans="2:2">
      <c r="B62" s="39"/>
    </row>
    <row r="63" spans="2:2">
      <c r="B63" s="39"/>
    </row>
    <row r="64" spans="2:2">
      <c r="B64" s="39"/>
    </row>
  </sheetData>
  <mergeCells count="17">
    <mergeCell ref="H7:H8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  <mergeCell ref="A1:H1"/>
    <mergeCell ref="A3:H3"/>
    <mergeCell ref="A4:H4"/>
    <mergeCell ref="A5:H5"/>
    <mergeCell ref="A6:H6"/>
    <mergeCell ref="A2:H2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64"/>
  <sheetViews>
    <sheetView zoomScaleSheetLayoutView="100" workbookViewId="0">
      <selection activeCell="K6" sqref="K6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6" width="7.109375" style="42" bestFit="1" customWidth="1"/>
    <col min="7" max="7" width="7.6640625" style="42" bestFit="1" customWidth="1"/>
    <col min="8" max="8" width="16.33203125" style="43" bestFit="1" customWidth="1"/>
    <col min="9" max="228" width="9" style="2"/>
    <col min="229" max="229" width="5" style="2" customWidth="1"/>
    <col min="230" max="230" width="15" style="2" customWidth="1"/>
    <col min="231" max="232" width="14.6640625" style="2" customWidth="1"/>
    <col min="233" max="233" width="6.21875" style="2" customWidth="1"/>
    <col min="234" max="236" width="10.109375" style="2" customWidth="1"/>
    <col min="237" max="237" width="10.44140625" style="2" customWidth="1"/>
    <col min="238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2" width="7.109375" style="2" bestFit="1" customWidth="1"/>
    <col min="263" max="263" width="7.6640625" style="2" bestFit="1" customWidth="1"/>
    <col min="264" max="264" width="16.33203125" style="2" bestFit="1" customWidth="1"/>
    <col min="265" max="484" width="9" style="2"/>
    <col min="485" max="485" width="5" style="2" customWidth="1"/>
    <col min="486" max="486" width="15" style="2" customWidth="1"/>
    <col min="487" max="488" width="14.6640625" style="2" customWidth="1"/>
    <col min="489" max="489" width="6.21875" style="2" customWidth="1"/>
    <col min="490" max="492" width="10.109375" style="2" customWidth="1"/>
    <col min="493" max="493" width="10.44140625" style="2" customWidth="1"/>
    <col min="494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8" width="7.109375" style="2" bestFit="1" customWidth="1"/>
    <col min="519" max="519" width="7.6640625" style="2" bestFit="1" customWidth="1"/>
    <col min="520" max="520" width="16.33203125" style="2" bestFit="1" customWidth="1"/>
    <col min="521" max="740" width="9" style="2"/>
    <col min="741" max="741" width="5" style="2" customWidth="1"/>
    <col min="742" max="742" width="15" style="2" customWidth="1"/>
    <col min="743" max="744" width="14.6640625" style="2" customWidth="1"/>
    <col min="745" max="745" width="6.21875" style="2" customWidth="1"/>
    <col min="746" max="748" width="10.109375" style="2" customWidth="1"/>
    <col min="749" max="749" width="10.44140625" style="2" customWidth="1"/>
    <col min="750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4" width="7.109375" style="2" bestFit="1" customWidth="1"/>
    <col min="775" max="775" width="7.6640625" style="2" bestFit="1" customWidth="1"/>
    <col min="776" max="776" width="16.33203125" style="2" bestFit="1" customWidth="1"/>
    <col min="777" max="996" width="9" style="2"/>
    <col min="997" max="997" width="5" style="2" customWidth="1"/>
    <col min="998" max="998" width="15" style="2" customWidth="1"/>
    <col min="999" max="1000" width="14.6640625" style="2" customWidth="1"/>
    <col min="1001" max="1001" width="6.21875" style="2" customWidth="1"/>
    <col min="1002" max="1004" width="10.109375" style="2" customWidth="1"/>
    <col min="1005" max="1005" width="10.44140625" style="2" customWidth="1"/>
    <col min="1006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0" width="7.109375" style="2" bestFit="1" customWidth="1"/>
    <col min="1031" max="1031" width="7.6640625" style="2" bestFit="1" customWidth="1"/>
    <col min="1032" max="1032" width="16.33203125" style="2" bestFit="1" customWidth="1"/>
    <col min="1033" max="1252" width="9" style="2"/>
    <col min="1253" max="1253" width="5" style="2" customWidth="1"/>
    <col min="1254" max="1254" width="15" style="2" customWidth="1"/>
    <col min="1255" max="1256" width="14.6640625" style="2" customWidth="1"/>
    <col min="1257" max="1257" width="6.21875" style="2" customWidth="1"/>
    <col min="1258" max="1260" width="10.109375" style="2" customWidth="1"/>
    <col min="1261" max="1261" width="10.44140625" style="2" customWidth="1"/>
    <col min="1262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6" width="7.109375" style="2" bestFit="1" customWidth="1"/>
    <col min="1287" max="1287" width="7.6640625" style="2" bestFit="1" customWidth="1"/>
    <col min="1288" max="1288" width="16.33203125" style="2" bestFit="1" customWidth="1"/>
    <col min="1289" max="1508" width="9" style="2"/>
    <col min="1509" max="1509" width="5" style="2" customWidth="1"/>
    <col min="1510" max="1510" width="15" style="2" customWidth="1"/>
    <col min="1511" max="1512" width="14.6640625" style="2" customWidth="1"/>
    <col min="1513" max="1513" width="6.21875" style="2" customWidth="1"/>
    <col min="1514" max="1516" width="10.109375" style="2" customWidth="1"/>
    <col min="1517" max="1517" width="10.44140625" style="2" customWidth="1"/>
    <col min="1518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2" width="7.109375" style="2" bestFit="1" customWidth="1"/>
    <col min="1543" max="1543" width="7.6640625" style="2" bestFit="1" customWidth="1"/>
    <col min="1544" max="1544" width="16.33203125" style="2" bestFit="1" customWidth="1"/>
    <col min="1545" max="1764" width="9" style="2"/>
    <col min="1765" max="1765" width="5" style="2" customWidth="1"/>
    <col min="1766" max="1766" width="15" style="2" customWidth="1"/>
    <col min="1767" max="1768" width="14.6640625" style="2" customWidth="1"/>
    <col min="1769" max="1769" width="6.21875" style="2" customWidth="1"/>
    <col min="1770" max="1772" width="10.109375" style="2" customWidth="1"/>
    <col min="1773" max="1773" width="10.44140625" style="2" customWidth="1"/>
    <col min="1774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8" width="7.109375" style="2" bestFit="1" customWidth="1"/>
    <col min="1799" max="1799" width="7.6640625" style="2" bestFit="1" customWidth="1"/>
    <col min="1800" max="1800" width="16.33203125" style="2" bestFit="1" customWidth="1"/>
    <col min="1801" max="2020" width="9" style="2"/>
    <col min="2021" max="2021" width="5" style="2" customWidth="1"/>
    <col min="2022" max="2022" width="15" style="2" customWidth="1"/>
    <col min="2023" max="2024" width="14.6640625" style="2" customWidth="1"/>
    <col min="2025" max="2025" width="6.21875" style="2" customWidth="1"/>
    <col min="2026" max="2028" width="10.109375" style="2" customWidth="1"/>
    <col min="2029" max="2029" width="10.44140625" style="2" customWidth="1"/>
    <col min="2030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4" width="7.109375" style="2" bestFit="1" customWidth="1"/>
    <col min="2055" max="2055" width="7.6640625" style="2" bestFit="1" customWidth="1"/>
    <col min="2056" max="2056" width="16.33203125" style="2" bestFit="1" customWidth="1"/>
    <col min="2057" max="2276" width="9" style="2"/>
    <col min="2277" max="2277" width="5" style="2" customWidth="1"/>
    <col min="2278" max="2278" width="15" style="2" customWidth="1"/>
    <col min="2279" max="2280" width="14.6640625" style="2" customWidth="1"/>
    <col min="2281" max="2281" width="6.21875" style="2" customWidth="1"/>
    <col min="2282" max="2284" width="10.109375" style="2" customWidth="1"/>
    <col min="2285" max="2285" width="10.44140625" style="2" customWidth="1"/>
    <col min="2286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0" width="7.109375" style="2" bestFit="1" customWidth="1"/>
    <col min="2311" max="2311" width="7.6640625" style="2" bestFit="1" customWidth="1"/>
    <col min="2312" max="2312" width="16.33203125" style="2" bestFit="1" customWidth="1"/>
    <col min="2313" max="2532" width="9" style="2"/>
    <col min="2533" max="2533" width="5" style="2" customWidth="1"/>
    <col min="2534" max="2534" width="15" style="2" customWidth="1"/>
    <col min="2535" max="2536" width="14.6640625" style="2" customWidth="1"/>
    <col min="2537" max="2537" width="6.21875" style="2" customWidth="1"/>
    <col min="2538" max="2540" width="10.109375" style="2" customWidth="1"/>
    <col min="2541" max="2541" width="10.44140625" style="2" customWidth="1"/>
    <col min="2542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6" width="7.109375" style="2" bestFit="1" customWidth="1"/>
    <col min="2567" max="2567" width="7.6640625" style="2" bestFit="1" customWidth="1"/>
    <col min="2568" max="2568" width="16.33203125" style="2" bestFit="1" customWidth="1"/>
    <col min="2569" max="2788" width="9" style="2"/>
    <col min="2789" max="2789" width="5" style="2" customWidth="1"/>
    <col min="2790" max="2790" width="15" style="2" customWidth="1"/>
    <col min="2791" max="2792" width="14.6640625" style="2" customWidth="1"/>
    <col min="2793" max="2793" width="6.21875" style="2" customWidth="1"/>
    <col min="2794" max="2796" width="10.109375" style="2" customWidth="1"/>
    <col min="2797" max="2797" width="10.44140625" style="2" customWidth="1"/>
    <col min="2798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2" width="7.109375" style="2" bestFit="1" customWidth="1"/>
    <col min="2823" max="2823" width="7.6640625" style="2" bestFit="1" customWidth="1"/>
    <col min="2824" max="2824" width="16.33203125" style="2" bestFit="1" customWidth="1"/>
    <col min="2825" max="3044" width="9" style="2"/>
    <col min="3045" max="3045" width="5" style="2" customWidth="1"/>
    <col min="3046" max="3046" width="15" style="2" customWidth="1"/>
    <col min="3047" max="3048" width="14.6640625" style="2" customWidth="1"/>
    <col min="3049" max="3049" width="6.21875" style="2" customWidth="1"/>
    <col min="3050" max="3052" width="10.109375" style="2" customWidth="1"/>
    <col min="3053" max="3053" width="10.44140625" style="2" customWidth="1"/>
    <col min="3054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8" width="7.109375" style="2" bestFit="1" customWidth="1"/>
    <col min="3079" max="3079" width="7.6640625" style="2" bestFit="1" customWidth="1"/>
    <col min="3080" max="3080" width="16.33203125" style="2" bestFit="1" customWidth="1"/>
    <col min="3081" max="3300" width="9" style="2"/>
    <col min="3301" max="3301" width="5" style="2" customWidth="1"/>
    <col min="3302" max="3302" width="15" style="2" customWidth="1"/>
    <col min="3303" max="3304" width="14.6640625" style="2" customWidth="1"/>
    <col min="3305" max="3305" width="6.21875" style="2" customWidth="1"/>
    <col min="3306" max="3308" width="10.109375" style="2" customWidth="1"/>
    <col min="3309" max="3309" width="10.44140625" style="2" customWidth="1"/>
    <col min="3310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4" width="7.109375" style="2" bestFit="1" customWidth="1"/>
    <col min="3335" max="3335" width="7.6640625" style="2" bestFit="1" customWidth="1"/>
    <col min="3336" max="3336" width="16.33203125" style="2" bestFit="1" customWidth="1"/>
    <col min="3337" max="3556" width="9" style="2"/>
    <col min="3557" max="3557" width="5" style="2" customWidth="1"/>
    <col min="3558" max="3558" width="15" style="2" customWidth="1"/>
    <col min="3559" max="3560" width="14.6640625" style="2" customWidth="1"/>
    <col min="3561" max="3561" width="6.21875" style="2" customWidth="1"/>
    <col min="3562" max="3564" width="10.109375" style="2" customWidth="1"/>
    <col min="3565" max="3565" width="10.44140625" style="2" customWidth="1"/>
    <col min="3566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0" width="7.109375" style="2" bestFit="1" customWidth="1"/>
    <col min="3591" max="3591" width="7.6640625" style="2" bestFit="1" customWidth="1"/>
    <col min="3592" max="3592" width="16.33203125" style="2" bestFit="1" customWidth="1"/>
    <col min="3593" max="3812" width="9" style="2"/>
    <col min="3813" max="3813" width="5" style="2" customWidth="1"/>
    <col min="3814" max="3814" width="15" style="2" customWidth="1"/>
    <col min="3815" max="3816" width="14.6640625" style="2" customWidth="1"/>
    <col min="3817" max="3817" width="6.21875" style="2" customWidth="1"/>
    <col min="3818" max="3820" width="10.109375" style="2" customWidth="1"/>
    <col min="3821" max="3821" width="10.44140625" style="2" customWidth="1"/>
    <col min="3822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6" width="7.109375" style="2" bestFit="1" customWidth="1"/>
    <col min="3847" max="3847" width="7.6640625" style="2" bestFit="1" customWidth="1"/>
    <col min="3848" max="3848" width="16.33203125" style="2" bestFit="1" customWidth="1"/>
    <col min="3849" max="4068" width="9" style="2"/>
    <col min="4069" max="4069" width="5" style="2" customWidth="1"/>
    <col min="4070" max="4070" width="15" style="2" customWidth="1"/>
    <col min="4071" max="4072" width="14.6640625" style="2" customWidth="1"/>
    <col min="4073" max="4073" width="6.21875" style="2" customWidth="1"/>
    <col min="4074" max="4076" width="10.109375" style="2" customWidth="1"/>
    <col min="4077" max="4077" width="10.44140625" style="2" customWidth="1"/>
    <col min="4078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2" width="7.109375" style="2" bestFit="1" customWidth="1"/>
    <col min="4103" max="4103" width="7.6640625" style="2" bestFit="1" customWidth="1"/>
    <col min="4104" max="4104" width="16.33203125" style="2" bestFit="1" customWidth="1"/>
    <col min="4105" max="4324" width="9" style="2"/>
    <col min="4325" max="4325" width="5" style="2" customWidth="1"/>
    <col min="4326" max="4326" width="15" style="2" customWidth="1"/>
    <col min="4327" max="4328" width="14.6640625" style="2" customWidth="1"/>
    <col min="4329" max="4329" width="6.21875" style="2" customWidth="1"/>
    <col min="4330" max="4332" width="10.109375" style="2" customWidth="1"/>
    <col min="4333" max="4333" width="10.44140625" style="2" customWidth="1"/>
    <col min="4334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8" width="7.109375" style="2" bestFit="1" customWidth="1"/>
    <col min="4359" max="4359" width="7.6640625" style="2" bestFit="1" customWidth="1"/>
    <col min="4360" max="4360" width="16.33203125" style="2" bestFit="1" customWidth="1"/>
    <col min="4361" max="4580" width="9" style="2"/>
    <col min="4581" max="4581" width="5" style="2" customWidth="1"/>
    <col min="4582" max="4582" width="15" style="2" customWidth="1"/>
    <col min="4583" max="4584" width="14.6640625" style="2" customWidth="1"/>
    <col min="4585" max="4585" width="6.21875" style="2" customWidth="1"/>
    <col min="4586" max="4588" width="10.109375" style="2" customWidth="1"/>
    <col min="4589" max="4589" width="10.44140625" style="2" customWidth="1"/>
    <col min="4590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4" width="7.109375" style="2" bestFit="1" customWidth="1"/>
    <col min="4615" max="4615" width="7.6640625" style="2" bestFit="1" customWidth="1"/>
    <col min="4616" max="4616" width="16.33203125" style="2" bestFit="1" customWidth="1"/>
    <col min="4617" max="4836" width="9" style="2"/>
    <col min="4837" max="4837" width="5" style="2" customWidth="1"/>
    <col min="4838" max="4838" width="15" style="2" customWidth="1"/>
    <col min="4839" max="4840" width="14.6640625" style="2" customWidth="1"/>
    <col min="4841" max="4841" width="6.21875" style="2" customWidth="1"/>
    <col min="4842" max="4844" width="10.109375" style="2" customWidth="1"/>
    <col min="4845" max="4845" width="10.44140625" style="2" customWidth="1"/>
    <col min="4846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0" width="7.109375" style="2" bestFit="1" customWidth="1"/>
    <col min="4871" max="4871" width="7.6640625" style="2" bestFit="1" customWidth="1"/>
    <col min="4872" max="4872" width="16.33203125" style="2" bestFit="1" customWidth="1"/>
    <col min="4873" max="5092" width="9" style="2"/>
    <col min="5093" max="5093" width="5" style="2" customWidth="1"/>
    <col min="5094" max="5094" width="15" style="2" customWidth="1"/>
    <col min="5095" max="5096" width="14.6640625" style="2" customWidth="1"/>
    <col min="5097" max="5097" width="6.21875" style="2" customWidth="1"/>
    <col min="5098" max="5100" width="10.109375" style="2" customWidth="1"/>
    <col min="5101" max="5101" width="10.44140625" style="2" customWidth="1"/>
    <col min="5102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6" width="7.109375" style="2" bestFit="1" customWidth="1"/>
    <col min="5127" max="5127" width="7.6640625" style="2" bestFit="1" customWidth="1"/>
    <col min="5128" max="5128" width="16.33203125" style="2" bestFit="1" customWidth="1"/>
    <col min="5129" max="5348" width="9" style="2"/>
    <col min="5349" max="5349" width="5" style="2" customWidth="1"/>
    <col min="5350" max="5350" width="15" style="2" customWidth="1"/>
    <col min="5351" max="5352" width="14.6640625" style="2" customWidth="1"/>
    <col min="5353" max="5353" width="6.21875" style="2" customWidth="1"/>
    <col min="5354" max="5356" width="10.109375" style="2" customWidth="1"/>
    <col min="5357" max="5357" width="10.44140625" style="2" customWidth="1"/>
    <col min="5358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2" width="7.109375" style="2" bestFit="1" customWidth="1"/>
    <col min="5383" max="5383" width="7.6640625" style="2" bestFit="1" customWidth="1"/>
    <col min="5384" max="5384" width="16.33203125" style="2" bestFit="1" customWidth="1"/>
    <col min="5385" max="5604" width="9" style="2"/>
    <col min="5605" max="5605" width="5" style="2" customWidth="1"/>
    <col min="5606" max="5606" width="15" style="2" customWidth="1"/>
    <col min="5607" max="5608" width="14.6640625" style="2" customWidth="1"/>
    <col min="5609" max="5609" width="6.21875" style="2" customWidth="1"/>
    <col min="5610" max="5612" width="10.109375" style="2" customWidth="1"/>
    <col min="5613" max="5613" width="10.44140625" style="2" customWidth="1"/>
    <col min="5614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8" width="7.109375" style="2" bestFit="1" customWidth="1"/>
    <col min="5639" max="5639" width="7.6640625" style="2" bestFit="1" customWidth="1"/>
    <col min="5640" max="5640" width="16.33203125" style="2" bestFit="1" customWidth="1"/>
    <col min="5641" max="5860" width="9" style="2"/>
    <col min="5861" max="5861" width="5" style="2" customWidth="1"/>
    <col min="5862" max="5862" width="15" style="2" customWidth="1"/>
    <col min="5863" max="5864" width="14.6640625" style="2" customWidth="1"/>
    <col min="5865" max="5865" width="6.21875" style="2" customWidth="1"/>
    <col min="5866" max="5868" width="10.109375" style="2" customWidth="1"/>
    <col min="5869" max="5869" width="10.44140625" style="2" customWidth="1"/>
    <col min="5870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4" width="7.109375" style="2" bestFit="1" customWidth="1"/>
    <col min="5895" max="5895" width="7.6640625" style="2" bestFit="1" customWidth="1"/>
    <col min="5896" max="5896" width="16.33203125" style="2" bestFit="1" customWidth="1"/>
    <col min="5897" max="6116" width="9" style="2"/>
    <col min="6117" max="6117" width="5" style="2" customWidth="1"/>
    <col min="6118" max="6118" width="15" style="2" customWidth="1"/>
    <col min="6119" max="6120" width="14.6640625" style="2" customWidth="1"/>
    <col min="6121" max="6121" width="6.21875" style="2" customWidth="1"/>
    <col min="6122" max="6124" width="10.109375" style="2" customWidth="1"/>
    <col min="6125" max="6125" width="10.44140625" style="2" customWidth="1"/>
    <col min="6126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0" width="7.109375" style="2" bestFit="1" customWidth="1"/>
    <col min="6151" max="6151" width="7.6640625" style="2" bestFit="1" customWidth="1"/>
    <col min="6152" max="6152" width="16.33203125" style="2" bestFit="1" customWidth="1"/>
    <col min="6153" max="6372" width="9" style="2"/>
    <col min="6373" max="6373" width="5" style="2" customWidth="1"/>
    <col min="6374" max="6374" width="15" style="2" customWidth="1"/>
    <col min="6375" max="6376" width="14.6640625" style="2" customWidth="1"/>
    <col min="6377" max="6377" width="6.21875" style="2" customWidth="1"/>
    <col min="6378" max="6380" width="10.109375" style="2" customWidth="1"/>
    <col min="6381" max="6381" width="10.44140625" style="2" customWidth="1"/>
    <col min="6382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6" width="7.109375" style="2" bestFit="1" customWidth="1"/>
    <col min="6407" max="6407" width="7.6640625" style="2" bestFit="1" customWidth="1"/>
    <col min="6408" max="6408" width="16.33203125" style="2" bestFit="1" customWidth="1"/>
    <col min="6409" max="6628" width="9" style="2"/>
    <col min="6629" max="6629" width="5" style="2" customWidth="1"/>
    <col min="6630" max="6630" width="15" style="2" customWidth="1"/>
    <col min="6631" max="6632" width="14.6640625" style="2" customWidth="1"/>
    <col min="6633" max="6633" width="6.21875" style="2" customWidth="1"/>
    <col min="6634" max="6636" width="10.109375" style="2" customWidth="1"/>
    <col min="6637" max="6637" width="10.44140625" style="2" customWidth="1"/>
    <col min="6638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2" width="7.109375" style="2" bestFit="1" customWidth="1"/>
    <col min="6663" max="6663" width="7.6640625" style="2" bestFit="1" customWidth="1"/>
    <col min="6664" max="6664" width="16.33203125" style="2" bestFit="1" customWidth="1"/>
    <col min="6665" max="6884" width="9" style="2"/>
    <col min="6885" max="6885" width="5" style="2" customWidth="1"/>
    <col min="6886" max="6886" width="15" style="2" customWidth="1"/>
    <col min="6887" max="6888" width="14.6640625" style="2" customWidth="1"/>
    <col min="6889" max="6889" width="6.21875" style="2" customWidth="1"/>
    <col min="6890" max="6892" width="10.109375" style="2" customWidth="1"/>
    <col min="6893" max="6893" width="10.44140625" style="2" customWidth="1"/>
    <col min="6894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8" width="7.109375" style="2" bestFit="1" customWidth="1"/>
    <col min="6919" max="6919" width="7.6640625" style="2" bestFit="1" customWidth="1"/>
    <col min="6920" max="6920" width="16.33203125" style="2" bestFit="1" customWidth="1"/>
    <col min="6921" max="7140" width="9" style="2"/>
    <col min="7141" max="7141" width="5" style="2" customWidth="1"/>
    <col min="7142" max="7142" width="15" style="2" customWidth="1"/>
    <col min="7143" max="7144" width="14.6640625" style="2" customWidth="1"/>
    <col min="7145" max="7145" width="6.21875" style="2" customWidth="1"/>
    <col min="7146" max="7148" width="10.109375" style="2" customWidth="1"/>
    <col min="7149" max="7149" width="10.44140625" style="2" customWidth="1"/>
    <col min="7150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4" width="7.109375" style="2" bestFit="1" customWidth="1"/>
    <col min="7175" max="7175" width="7.6640625" style="2" bestFit="1" customWidth="1"/>
    <col min="7176" max="7176" width="16.33203125" style="2" bestFit="1" customWidth="1"/>
    <col min="7177" max="7396" width="9" style="2"/>
    <col min="7397" max="7397" width="5" style="2" customWidth="1"/>
    <col min="7398" max="7398" width="15" style="2" customWidth="1"/>
    <col min="7399" max="7400" width="14.6640625" style="2" customWidth="1"/>
    <col min="7401" max="7401" width="6.21875" style="2" customWidth="1"/>
    <col min="7402" max="7404" width="10.109375" style="2" customWidth="1"/>
    <col min="7405" max="7405" width="10.44140625" style="2" customWidth="1"/>
    <col min="7406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0" width="7.109375" style="2" bestFit="1" customWidth="1"/>
    <col min="7431" max="7431" width="7.6640625" style="2" bestFit="1" customWidth="1"/>
    <col min="7432" max="7432" width="16.33203125" style="2" bestFit="1" customWidth="1"/>
    <col min="7433" max="7652" width="9" style="2"/>
    <col min="7653" max="7653" width="5" style="2" customWidth="1"/>
    <col min="7654" max="7654" width="15" style="2" customWidth="1"/>
    <col min="7655" max="7656" width="14.6640625" style="2" customWidth="1"/>
    <col min="7657" max="7657" width="6.21875" style="2" customWidth="1"/>
    <col min="7658" max="7660" width="10.109375" style="2" customWidth="1"/>
    <col min="7661" max="7661" width="10.44140625" style="2" customWidth="1"/>
    <col min="7662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6" width="7.109375" style="2" bestFit="1" customWidth="1"/>
    <col min="7687" max="7687" width="7.6640625" style="2" bestFit="1" customWidth="1"/>
    <col min="7688" max="7688" width="16.33203125" style="2" bestFit="1" customWidth="1"/>
    <col min="7689" max="7908" width="9" style="2"/>
    <col min="7909" max="7909" width="5" style="2" customWidth="1"/>
    <col min="7910" max="7910" width="15" style="2" customWidth="1"/>
    <col min="7911" max="7912" width="14.6640625" style="2" customWidth="1"/>
    <col min="7913" max="7913" width="6.21875" style="2" customWidth="1"/>
    <col min="7914" max="7916" width="10.109375" style="2" customWidth="1"/>
    <col min="7917" max="7917" width="10.44140625" style="2" customWidth="1"/>
    <col min="7918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2" width="7.109375" style="2" bestFit="1" customWidth="1"/>
    <col min="7943" max="7943" width="7.6640625" style="2" bestFit="1" customWidth="1"/>
    <col min="7944" max="7944" width="16.33203125" style="2" bestFit="1" customWidth="1"/>
    <col min="7945" max="8164" width="9" style="2"/>
    <col min="8165" max="8165" width="5" style="2" customWidth="1"/>
    <col min="8166" max="8166" width="15" style="2" customWidth="1"/>
    <col min="8167" max="8168" width="14.6640625" style="2" customWidth="1"/>
    <col min="8169" max="8169" width="6.21875" style="2" customWidth="1"/>
    <col min="8170" max="8172" width="10.109375" style="2" customWidth="1"/>
    <col min="8173" max="8173" width="10.44140625" style="2" customWidth="1"/>
    <col min="8174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8" width="7.109375" style="2" bestFit="1" customWidth="1"/>
    <col min="8199" max="8199" width="7.6640625" style="2" bestFit="1" customWidth="1"/>
    <col min="8200" max="8200" width="16.33203125" style="2" bestFit="1" customWidth="1"/>
    <col min="8201" max="8420" width="9" style="2"/>
    <col min="8421" max="8421" width="5" style="2" customWidth="1"/>
    <col min="8422" max="8422" width="15" style="2" customWidth="1"/>
    <col min="8423" max="8424" width="14.6640625" style="2" customWidth="1"/>
    <col min="8425" max="8425" width="6.21875" style="2" customWidth="1"/>
    <col min="8426" max="8428" width="10.109375" style="2" customWidth="1"/>
    <col min="8429" max="8429" width="10.44140625" style="2" customWidth="1"/>
    <col min="8430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4" width="7.109375" style="2" bestFit="1" customWidth="1"/>
    <col min="8455" max="8455" width="7.6640625" style="2" bestFit="1" customWidth="1"/>
    <col min="8456" max="8456" width="16.33203125" style="2" bestFit="1" customWidth="1"/>
    <col min="8457" max="8676" width="9" style="2"/>
    <col min="8677" max="8677" width="5" style="2" customWidth="1"/>
    <col min="8678" max="8678" width="15" style="2" customWidth="1"/>
    <col min="8679" max="8680" width="14.6640625" style="2" customWidth="1"/>
    <col min="8681" max="8681" width="6.21875" style="2" customWidth="1"/>
    <col min="8682" max="8684" width="10.109375" style="2" customWidth="1"/>
    <col min="8685" max="8685" width="10.44140625" style="2" customWidth="1"/>
    <col min="8686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0" width="7.109375" style="2" bestFit="1" customWidth="1"/>
    <col min="8711" max="8711" width="7.6640625" style="2" bestFit="1" customWidth="1"/>
    <col min="8712" max="8712" width="16.33203125" style="2" bestFit="1" customWidth="1"/>
    <col min="8713" max="8932" width="9" style="2"/>
    <col min="8933" max="8933" width="5" style="2" customWidth="1"/>
    <col min="8934" max="8934" width="15" style="2" customWidth="1"/>
    <col min="8935" max="8936" width="14.6640625" style="2" customWidth="1"/>
    <col min="8937" max="8937" width="6.21875" style="2" customWidth="1"/>
    <col min="8938" max="8940" width="10.109375" style="2" customWidth="1"/>
    <col min="8941" max="8941" width="10.44140625" style="2" customWidth="1"/>
    <col min="8942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6" width="7.109375" style="2" bestFit="1" customWidth="1"/>
    <col min="8967" max="8967" width="7.6640625" style="2" bestFit="1" customWidth="1"/>
    <col min="8968" max="8968" width="16.33203125" style="2" bestFit="1" customWidth="1"/>
    <col min="8969" max="9188" width="9" style="2"/>
    <col min="9189" max="9189" width="5" style="2" customWidth="1"/>
    <col min="9190" max="9190" width="15" style="2" customWidth="1"/>
    <col min="9191" max="9192" width="14.6640625" style="2" customWidth="1"/>
    <col min="9193" max="9193" width="6.21875" style="2" customWidth="1"/>
    <col min="9194" max="9196" width="10.109375" style="2" customWidth="1"/>
    <col min="9197" max="9197" width="10.44140625" style="2" customWidth="1"/>
    <col min="9198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2" width="7.109375" style="2" bestFit="1" customWidth="1"/>
    <col min="9223" max="9223" width="7.6640625" style="2" bestFit="1" customWidth="1"/>
    <col min="9224" max="9224" width="16.33203125" style="2" bestFit="1" customWidth="1"/>
    <col min="9225" max="9444" width="9" style="2"/>
    <col min="9445" max="9445" width="5" style="2" customWidth="1"/>
    <col min="9446" max="9446" width="15" style="2" customWidth="1"/>
    <col min="9447" max="9448" width="14.6640625" style="2" customWidth="1"/>
    <col min="9449" max="9449" width="6.21875" style="2" customWidth="1"/>
    <col min="9450" max="9452" width="10.109375" style="2" customWidth="1"/>
    <col min="9453" max="9453" width="10.44140625" style="2" customWidth="1"/>
    <col min="9454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8" width="7.109375" style="2" bestFit="1" customWidth="1"/>
    <col min="9479" max="9479" width="7.6640625" style="2" bestFit="1" customWidth="1"/>
    <col min="9480" max="9480" width="16.33203125" style="2" bestFit="1" customWidth="1"/>
    <col min="9481" max="9700" width="9" style="2"/>
    <col min="9701" max="9701" width="5" style="2" customWidth="1"/>
    <col min="9702" max="9702" width="15" style="2" customWidth="1"/>
    <col min="9703" max="9704" width="14.6640625" style="2" customWidth="1"/>
    <col min="9705" max="9705" width="6.21875" style="2" customWidth="1"/>
    <col min="9706" max="9708" width="10.109375" style="2" customWidth="1"/>
    <col min="9709" max="9709" width="10.44140625" style="2" customWidth="1"/>
    <col min="9710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4" width="7.109375" style="2" bestFit="1" customWidth="1"/>
    <col min="9735" max="9735" width="7.6640625" style="2" bestFit="1" customWidth="1"/>
    <col min="9736" max="9736" width="16.33203125" style="2" bestFit="1" customWidth="1"/>
    <col min="9737" max="9956" width="9" style="2"/>
    <col min="9957" max="9957" width="5" style="2" customWidth="1"/>
    <col min="9958" max="9958" width="15" style="2" customWidth="1"/>
    <col min="9959" max="9960" width="14.6640625" style="2" customWidth="1"/>
    <col min="9961" max="9961" width="6.21875" style="2" customWidth="1"/>
    <col min="9962" max="9964" width="10.109375" style="2" customWidth="1"/>
    <col min="9965" max="9965" width="10.44140625" style="2" customWidth="1"/>
    <col min="9966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0" width="7.109375" style="2" bestFit="1" customWidth="1"/>
    <col min="9991" max="9991" width="7.6640625" style="2" bestFit="1" customWidth="1"/>
    <col min="9992" max="9992" width="16.33203125" style="2" bestFit="1" customWidth="1"/>
    <col min="9993" max="10212" width="9" style="2"/>
    <col min="10213" max="10213" width="5" style="2" customWidth="1"/>
    <col min="10214" max="10214" width="15" style="2" customWidth="1"/>
    <col min="10215" max="10216" width="14.6640625" style="2" customWidth="1"/>
    <col min="10217" max="10217" width="6.21875" style="2" customWidth="1"/>
    <col min="10218" max="10220" width="10.109375" style="2" customWidth="1"/>
    <col min="10221" max="10221" width="10.44140625" style="2" customWidth="1"/>
    <col min="10222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6" width="7.109375" style="2" bestFit="1" customWidth="1"/>
    <col min="10247" max="10247" width="7.6640625" style="2" bestFit="1" customWidth="1"/>
    <col min="10248" max="10248" width="16.33203125" style="2" bestFit="1" customWidth="1"/>
    <col min="10249" max="10468" width="9" style="2"/>
    <col min="10469" max="10469" width="5" style="2" customWidth="1"/>
    <col min="10470" max="10470" width="15" style="2" customWidth="1"/>
    <col min="10471" max="10472" width="14.6640625" style="2" customWidth="1"/>
    <col min="10473" max="10473" width="6.21875" style="2" customWidth="1"/>
    <col min="10474" max="10476" width="10.109375" style="2" customWidth="1"/>
    <col min="10477" max="10477" width="10.44140625" style="2" customWidth="1"/>
    <col min="10478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2" width="7.109375" style="2" bestFit="1" customWidth="1"/>
    <col min="10503" max="10503" width="7.6640625" style="2" bestFit="1" customWidth="1"/>
    <col min="10504" max="10504" width="16.33203125" style="2" bestFit="1" customWidth="1"/>
    <col min="10505" max="10724" width="9" style="2"/>
    <col min="10725" max="10725" width="5" style="2" customWidth="1"/>
    <col min="10726" max="10726" width="15" style="2" customWidth="1"/>
    <col min="10727" max="10728" width="14.6640625" style="2" customWidth="1"/>
    <col min="10729" max="10729" width="6.21875" style="2" customWidth="1"/>
    <col min="10730" max="10732" width="10.109375" style="2" customWidth="1"/>
    <col min="10733" max="10733" width="10.44140625" style="2" customWidth="1"/>
    <col min="10734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8" width="7.109375" style="2" bestFit="1" customWidth="1"/>
    <col min="10759" max="10759" width="7.6640625" style="2" bestFit="1" customWidth="1"/>
    <col min="10760" max="10760" width="16.33203125" style="2" bestFit="1" customWidth="1"/>
    <col min="10761" max="10980" width="9" style="2"/>
    <col min="10981" max="10981" width="5" style="2" customWidth="1"/>
    <col min="10982" max="10982" width="15" style="2" customWidth="1"/>
    <col min="10983" max="10984" width="14.6640625" style="2" customWidth="1"/>
    <col min="10985" max="10985" width="6.21875" style="2" customWidth="1"/>
    <col min="10986" max="10988" width="10.109375" style="2" customWidth="1"/>
    <col min="10989" max="10989" width="10.44140625" style="2" customWidth="1"/>
    <col min="10990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4" width="7.109375" style="2" bestFit="1" customWidth="1"/>
    <col min="11015" max="11015" width="7.6640625" style="2" bestFit="1" customWidth="1"/>
    <col min="11016" max="11016" width="16.33203125" style="2" bestFit="1" customWidth="1"/>
    <col min="11017" max="11236" width="9" style="2"/>
    <col min="11237" max="11237" width="5" style="2" customWidth="1"/>
    <col min="11238" max="11238" width="15" style="2" customWidth="1"/>
    <col min="11239" max="11240" width="14.6640625" style="2" customWidth="1"/>
    <col min="11241" max="11241" width="6.21875" style="2" customWidth="1"/>
    <col min="11242" max="11244" width="10.109375" style="2" customWidth="1"/>
    <col min="11245" max="11245" width="10.44140625" style="2" customWidth="1"/>
    <col min="11246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0" width="7.109375" style="2" bestFit="1" customWidth="1"/>
    <col min="11271" max="11271" width="7.6640625" style="2" bestFit="1" customWidth="1"/>
    <col min="11272" max="11272" width="16.33203125" style="2" bestFit="1" customWidth="1"/>
    <col min="11273" max="11492" width="9" style="2"/>
    <col min="11493" max="11493" width="5" style="2" customWidth="1"/>
    <col min="11494" max="11494" width="15" style="2" customWidth="1"/>
    <col min="11495" max="11496" width="14.6640625" style="2" customWidth="1"/>
    <col min="11497" max="11497" width="6.21875" style="2" customWidth="1"/>
    <col min="11498" max="11500" width="10.109375" style="2" customWidth="1"/>
    <col min="11501" max="11501" width="10.44140625" style="2" customWidth="1"/>
    <col min="11502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6" width="7.109375" style="2" bestFit="1" customWidth="1"/>
    <col min="11527" max="11527" width="7.6640625" style="2" bestFit="1" customWidth="1"/>
    <col min="11528" max="11528" width="16.33203125" style="2" bestFit="1" customWidth="1"/>
    <col min="11529" max="11748" width="9" style="2"/>
    <col min="11749" max="11749" width="5" style="2" customWidth="1"/>
    <col min="11750" max="11750" width="15" style="2" customWidth="1"/>
    <col min="11751" max="11752" width="14.6640625" style="2" customWidth="1"/>
    <col min="11753" max="11753" width="6.21875" style="2" customWidth="1"/>
    <col min="11754" max="11756" width="10.109375" style="2" customWidth="1"/>
    <col min="11757" max="11757" width="10.44140625" style="2" customWidth="1"/>
    <col min="11758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2" width="7.109375" style="2" bestFit="1" customWidth="1"/>
    <col min="11783" max="11783" width="7.6640625" style="2" bestFit="1" customWidth="1"/>
    <col min="11784" max="11784" width="16.33203125" style="2" bestFit="1" customWidth="1"/>
    <col min="11785" max="12004" width="9" style="2"/>
    <col min="12005" max="12005" width="5" style="2" customWidth="1"/>
    <col min="12006" max="12006" width="15" style="2" customWidth="1"/>
    <col min="12007" max="12008" width="14.6640625" style="2" customWidth="1"/>
    <col min="12009" max="12009" width="6.21875" style="2" customWidth="1"/>
    <col min="12010" max="12012" width="10.109375" style="2" customWidth="1"/>
    <col min="12013" max="12013" width="10.44140625" style="2" customWidth="1"/>
    <col min="12014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8" width="7.109375" style="2" bestFit="1" customWidth="1"/>
    <col min="12039" max="12039" width="7.6640625" style="2" bestFit="1" customWidth="1"/>
    <col min="12040" max="12040" width="16.33203125" style="2" bestFit="1" customWidth="1"/>
    <col min="12041" max="12260" width="9" style="2"/>
    <col min="12261" max="12261" width="5" style="2" customWidth="1"/>
    <col min="12262" max="12262" width="15" style="2" customWidth="1"/>
    <col min="12263" max="12264" width="14.6640625" style="2" customWidth="1"/>
    <col min="12265" max="12265" width="6.21875" style="2" customWidth="1"/>
    <col min="12266" max="12268" width="10.109375" style="2" customWidth="1"/>
    <col min="12269" max="12269" width="10.44140625" style="2" customWidth="1"/>
    <col min="12270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4" width="7.109375" style="2" bestFit="1" customWidth="1"/>
    <col min="12295" max="12295" width="7.6640625" style="2" bestFit="1" customWidth="1"/>
    <col min="12296" max="12296" width="16.33203125" style="2" bestFit="1" customWidth="1"/>
    <col min="12297" max="12516" width="9" style="2"/>
    <col min="12517" max="12517" width="5" style="2" customWidth="1"/>
    <col min="12518" max="12518" width="15" style="2" customWidth="1"/>
    <col min="12519" max="12520" width="14.6640625" style="2" customWidth="1"/>
    <col min="12521" max="12521" width="6.21875" style="2" customWidth="1"/>
    <col min="12522" max="12524" width="10.109375" style="2" customWidth="1"/>
    <col min="12525" max="12525" width="10.44140625" style="2" customWidth="1"/>
    <col min="12526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0" width="7.109375" style="2" bestFit="1" customWidth="1"/>
    <col min="12551" max="12551" width="7.6640625" style="2" bestFit="1" customWidth="1"/>
    <col min="12552" max="12552" width="16.33203125" style="2" bestFit="1" customWidth="1"/>
    <col min="12553" max="12772" width="9" style="2"/>
    <col min="12773" max="12773" width="5" style="2" customWidth="1"/>
    <col min="12774" max="12774" width="15" style="2" customWidth="1"/>
    <col min="12775" max="12776" width="14.6640625" style="2" customWidth="1"/>
    <col min="12777" max="12777" width="6.21875" style="2" customWidth="1"/>
    <col min="12778" max="12780" width="10.109375" style="2" customWidth="1"/>
    <col min="12781" max="12781" width="10.44140625" style="2" customWidth="1"/>
    <col min="12782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6" width="7.109375" style="2" bestFit="1" customWidth="1"/>
    <col min="12807" max="12807" width="7.6640625" style="2" bestFit="1" customWidth="1"/>
    <col min="12808" max="12808" width="16.33203125" style="2" bestFit="1" customWidth="1"/>
    <col min="12809" max="13028" width="9" style="2"/>
    <col min="13029" max="13029" width="5" style="2" customWidth="1"/>
    <col min="13030" max="13030" width="15" style="2" customWidth="1"/>
    <col min="13031" max="13032" width="14.6640625" style="2" customWidth="1"/>
    <col min="13033" max="13033" width="6.21875" style="2" customWidth="1"/>
    <col min="13034" max="13036" width="10.109375" style="2" customWidth="1"/>
    <col min="13037" max="13037" width="10.44140625" style="2" customWidth="1"/>
    <col min="13038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2" width="7.109375" style="2" bestFit="1" customWidth="1"/>
    <col min="13063" max="13063" width="7.6640625" style="2" bestFit="1" customWidth="1"/>
    <col min="13064" max="13064" width="16.33203125" style="2" bestFit="1" customWidth="1"/>
    <col min="13065" max="13284" width="9" style="2"/>
    <col min="13285" max="13285" width="5" style="2" customWidth="1"/>
    <col min="13286" max="13286" width="15" style="2" customWidth="1"/>
    <col min="13287" max="13288" width="14.6640625" style="2" customWidth="1"/>
    <col min="13289" max="13289" width="6.21875" style="2" customWidth="1"/>
    <col min="13290" max="13292" width="10.109375" style="2" customWidth="1"/>
    <col min="13293" max="13293" width="10.44140625" style="2" customWidth="1"/>
    <col min="13294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8" width="7.109375" style="2" bestFit="1" customWidth="1"/>
    <col min="13319" max="13319" width="7.6640625" style="2" bestFit="1" customWidth="1"/>
    <col min="13320" max="13320" width="16.33203125" style="2" bestFit="1" customWidth="1"/>
    <col min="13321" max="13540" width="9" style="2"/>
    <col min="13541" max="13541" width="5" style="2" customWidth="1"/>
    <col min="13542" max="13542" width="15" style="2" customWidth="1"/>
    <col min="13543" max="13544" width="14.6640625" style="2" customWidth="1"/>
    <col min="13545" max="13545" width="6.21875" style="2" customWidth="1"/>
    <col min="13546" max="13548" width="10.109375" style="2" customWidth="1"/>
    <col min="13549" max="13549" width="10.44140625" style="2" customWidth="1"/>
    <col min="13550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4" width="7.109375" style="2" bestFit="1" customWidth="1"/>
    <col min="13575" max="13575" width="7.6640625" style="2" bestFit="1" customWidth="1"/>
    <col min="13576" max="13576" width="16.33203125" style="2" bestFit="1" customWidth="1"/>
    <col min="13577" max="13796" width="9" style="2"/>
    <col min="13797" max="13797" width="5" style="2" customWidth="1"/>
    <col min="13798" max="13798" width="15" style="2" customWidth="1"/>
    <col min="13799" max="13800" width="14.6640625" style="2" customWidth="1"/>
    <col min="13801" max="13801" width="6.21875" style="2" customWidth="1"/>
    <col min="13802" max="13804" width="10.109375" style="2" customWidth="1"/>
    <col min="13805" max="13805" width="10.44140625" style="2" customWidth="1"/>
    <col min="13806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0" width="7.109375" style="2" bestFit="1" customWidth="1"/>
    <col min="13831" max="13831" width="7.6640625" style="2" bestFit="1" customWidth="1"/>
    <col min="13832" max="13832" width="16.33203125" style="2" bestFit="1" customWidth="1"/>
    <col min="13833" max="14052" width="9" style="2"/>
    <col min="14053" max="14053" width="5" style="2" customWidth="1"/>
    <col min="14054" max="14054" width="15" style="2" customWidth="1"/>
    <col min="14055" max="14056" width="14.6640625" style="2" customWidth="1"/>
    <col min="14057" max="14057" width="6.21875" style="2" customWidth="1"/>
    <col min="14058" max="14060" width="10.109375" style="2" customWidth="1"/>
    <col min="14061" max="14061" width="10.44140625" style="2" customWidth="1"/>
    <col min="14062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6" width="7.109375" style="2" bestFit="1" customWidth="1"/>
    <col min="14087" max="14087" width="7.6640625" style="2" bestFit="1" customWidth="1"/>
    <col min="14088" max="14088" width="16.33203125" style="2" bestFit="1" customWidth="1"/>
    <col min="14089" max="14308" width="9" style="2"/>
    <col min="14309" max="14309" width="5" style="2" customWidth="1"/>
    <col min="14310" max="14310" width="15" style="2" customWidth="1"/>
    <col min="14311" max="14312" width="14.6640625" style="2" customWidth="1"/>
    <col min="14313" max="14313" width="6.21875" style="2" customWidth="1"/>
    <col min="14314" max="14316" width="10.109375" style="2" customWidth="1"/>
    <col min="14317" max="14317" width="10.44140625" style="2" customWidth="1"/>
    <col min="14318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2" width="7.109375" style="2" bestFit="1" customWidth="1"/>
    <col min="14343" max="14343" width="7.6640625" style="2" bestFit="1" customWidth="1"/>
    <col min="14344" max="14344" width="16.33203125" style="2" bestFit="1" customWidth="1"/>
    <col min="14345" max="14564" width="9" style="2"/>
    <col min="14565" max="14565" width="5" style="2" customWidth="1"/>
    <col min="14566" max="14566" width="15" style="2" customWidth="1"/>
    <col min="14567" max="14568" width="14.6640625" style="2" customWidth="1"/>
    <col min="14569" max="14569" width="6.21875" style="2" customWidth="1"/>
    <col min="14570" max="14572" width="10.109375" style="2" customWidth="1"/>
    <col min="14573" max="14573" width="10.44140625" style="2" customWidth="1"/>
    <col min="14574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8" width="7.109375" style="2" bestFit="1" customWidth="1"/>
    <col min="14599" max="14599" width="7.6640625" style="2" bestFit="1" customWidth="1"/>
    <col min="14600" max="14600" width="16.33203125" style="2" bestFit="1" customWidth="1"/>
    <col min="14601" max="14820" width="9" style="2"/>
    <col min="14821" max="14821" width="5" style="2" customWidth="1"/>
    <col min="14822" max="14822" width="15" style="2" customWidth="1"/>
    <col min="14823" max="14824" width="14.6640625" style="2" customWidth="1"/>
    <col min="14825" max="14825" width="6.21875" style="2" customWidth="1"/>
    <col min="14826" max="14828" width="10.109375" style="2" customWidth="1"/>
    <col min="14829" max="14829" width="10.44140625" style="2" customWidth="1"/>
    <col min="14830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4" width="7.109375" style="2" bestFit="1" customWidth="1"/>
    <col min="14855" max="14855" width="7.6640625" style="2" bestFit="1" customWidth="1"/>
    <col min="14856" max="14856" width="16.33203125" style="2" bestFit="1" customWidth="1"/>
    <col min="14857" max="15076" width="9" style="2"/>
    <col min="15077" max="15077" width="5" style="2" customWidth="1"/>
    <col min="15078" max="15078" width="15" style="2" customWidth="1"/>
    <col min="15079" max="15080" width="14.6640625" style="2" customWidth="1"/>
    <col min="15081" max="15081" width="6.21875" style="2" customWidth="1"/>
    <col min="15082" max="15084" width="10.109375" style="2" customWidth="1"/>
    <col min="15085" max="15085" width="10.44140625" style="2" customWidth="1"/>
    <col min="15086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0" width="7.109375" style="2" bestFit="1" customWidth="1"/>
    <col min="15111" max="15111" width="7.6640625" style="2" bestFit="1" customWidth="1"/>
    <col min="15112" max="15112" width="16.33203125" style="2" bestFit="1" customWidth="1"/>
    <col min="15113" max="15332" width="9" style="2"/>
    <col min="15333" max="15333" width="5" style="2" customWidth="1"/>
    <col min="15334" max="15334" width="15" style="2" customWidth="1"/>
    <col min="15335" max="15336" width="14.6640625" style="2" customWidth="1"/>
    <col min="15337" max="15337" width="6.21875" style="2" customWidth="1"/>
    <col min="15338" max="15340" width="10.109375" style="2" customWidth="1"/>
    <col min="15341" max="15341" width="10.44140625" style="2" customWidth="1"/>
    <col min="15342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6" width="7.109375" style="2" bestFit="1" customWidth="1"/>
    <col min="15367" max="15367" width="7.6640625" style="2" bestFit="1" customWidth="1"/>
    <col min="15368" max="15368" width="16.33203125" style="2" bestFit="1" customWidth="1"/>
    <col min="15369" max="15588" width="9" style="2"/>
    <col min="15589" max="15589" width="5" style="2" customWidth="1"/>
    <col min="15590" max="15590" width="15" style="2" customWidth="1"/>
    <col min="15591" max="15592" width="14.6640625" style="2" customWidth="1"/>
    <col min="15593" max="15593" width="6.21875" style="2" customWidth="1"/>
    <col min="15594" max="15596" width="10.109375" style="2" customWidth="1"/>
    <col min="15597" max="15597" width="10.44140625" style="2" customWidth="1"/>
    <col min="15598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2" width="7.109375" style="2" bestFit="1" customWidth="1"/>
    <col min="15623" max="15623" width="7.6640625" style="2" bestFit="1" customWidth="1"/>
    <col min="15624" max="15624" width="16.33203125" style="2" bestFit="1" customWidth="1"/>
    <col min="15625" max="15844" width="9" style="2"/>
    <col min="15845" max="15845" width="5" style="2" customWidth="1"/>
    <col min="15846" max="15846" width="15" style="2" customWidth="1"/>
    <col min="15847" max="15848" width="14.6640625" style="2" customWidth="1"/>
    <col min="15849" max="15849" width="6.21875" style="2" customWidth="1"/>
    <col min="15850" max="15852" width="10.109375" style="2" customWidth="1"/>
    <col min="15853" max="15853" width="10.44140625" style="2" customWidth="1"/>
    <col min="15854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8" width="7.109375" style="2" bestFit="1" customWidth="1"/>
    <col min="15879" max="15879" width="7.6640625" style="2" bestFit="1" customWidth="1"/>
    <col min="15880" max="15880" width="16.33203125" style="2" bestFit="1" customWidth="1"/>
    <col min="15881" max="16100" width="9" style="2"/>
    <col min="16101" max="16101" width="5" style="2" customWidth="1"/>
    <col min="16102" max="16102" width="15" style="2" customWidth="1"/>
    <col min="16103" max="16104" width="14.6640625" style="2" customWidth="1"/>
    <col min="16105" max="16105" width="6.21875" style="2" customWidth="1"/>
    <col min="16106" max="16108" width="10.109375" style="2" customWidth="1"/>
    <col min="16109" max="16109" width="10.44140625" style="2" customWidth="1"/>
    <col min="16110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4" width="7.109375" style="2" bestFit="1" customWidth="1"/>
    <col min="16135" max="16135" width="7.6640625" style="2" bestFit="1" customWidth="1"/>
    <col min="16136" max="16136" width="16.33203125" style="2" bestFit="1" customWidth="1"/>
    <col min="16137" max="16356" width="9" style="2"/>
    <col min="16357" max="16357" width="5" style="2" customWidth="1"/>
    <col min="16358" max="16358" width="15" style="2" customWidth="1"/>
    <col min="16359" max="16360" width="14.6640625" style="2" customWidth="1"/>
    <col min="16361" max="16361" width="6.21875" style="2" customWidth="1"/>
    <col min="16362" max="16364" width="10.109375" style="2" customWidth="1"/>
    <col min="16365" max="16365" width="10.44140625" style="2" customWidth="1"/>
    <col min="16366" max="16384" width="9" style="2"/>
  </cols>
  <sheetData>
    <row r="1" spans="1:255" ht="22.2">
      <c r="A1" s="313" t="s">
        <v>361</v>
      </c>
      <c r="B1" s="313"/>
      <c r="C1" s="313"/>
      <c r="D1" s="313"/>
      <c r="E1" s="313"/>
      <c r="F1" s="313"/>
      <c r="G1" s="313"/>
      <c r="H1" s="3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255" ht="14.25" customHeight="1">
      <c r="A2" s="317" t="s">
        <v>422</v>
      </c>
      <c r="B2" s="317"/>
      <c r="C2" s="317"/>
      <c r="D2" s="317"/>
      <c r="E2" s="317"/>
      <c r="F2" s="317"/>
      <c r="G2" s="317"/>
      <c r="H2" s="31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255">
      <c r="A3" s="314" t="s">
        <v>0</v>
      </c>
      <c r="B3" s="314"/>
      <c r="C3" s="314"/>
      <c r="D3" s="314"/>
      <c r="E3" s="314"/>
      <c r="F3" s="314"/>
      <c r="G3" s="314"/>
      <c r="H3" s="3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255" ht="21" customHeight="1">
      <c r="A4" s="314" t="s">
        <v>413</v>
      </c>
      <c r="B4" s="314"/>
      <c r="C4" s="314"/>
      <c r="D4" s="314"/>
      <c r="E4" s="314"/>
      <c r="F4" s="314"/>
      <c r="G4" s="314"/>
      <c r="H4" s="3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255" ht="31.5" customHeight="1">
      <c r="A5" s="315" t="s">
        <v>1</v>
      </c>
      <c r="B5" s="315"/>
      <c r="C5" s="315"/>
      <c r="D5" s="315"/>
      <c r="E5" s="315"/>
      <c r="F5" s="315"/>
      <c r="G5" s="315"/>
      <c r="H5" s="3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255" ht="16.2" thickBot="1">
      <c r="A6" s="316" t="s">
        <v>2</v>
      </c>
      <c r="B6" s="316"/>
      <c r="C6" s="316"/>
      <c r="D6" s="316"/>
      <c r="E6" s="316"/>
      <c r="F6" s="316"/>
      <c r="G6" s="316"/>
      <c r="H6" s="3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255" ht="15">
      <c r="A7" s="323" t="s">
        <v>3</v>
      </c>
      <c r="B7" s="325" t="s">
        <v>4</v>
      </c>
      <c r="C7" s="327" t="s">
        <v>5</v>
      </c>
      <c r="D7" s="327" t="s">
        <v>6</v>
      </c>
      <c r="E7" s="329" t="s">
        <v>7</v>
      </c>
      <c r="F7" s="331" t="s">
        <v>8</v>
      </c>
      <c r="G7" s="331"/>
      <c r="H7" s="318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255" thickBot="1">
      <c r="A8" s="324"/>
      <c r="B8" s="326"/>
      <c r="C8" s="328"/>
      <c r="D8" s="328"/>
      <c r="E8" s="330"/>
      <c r="F8" s="3" t="s">
        <v>10</v>
      </c>
      <c r="G8" s="3" t="s">
        <v>11</v>
      </c>
      <c r="H8" s="31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255" ht="15" customHeight="1">
      <c r="A9" s="4">
        <v>1</v>
      </c>
      <c r="B9" s="5"/>
      <c r="C9" s="6" t="s">
        <v>399</v>
      </c>
      <c r="D9" s="7" t="s">
        <v>400</v>
      </c>
      <c r="E9" s="8" t="s">
        <v>365</v>
      </c>
      <c r="F9" s="9"/>
      <c r="G9" s="9">
        <v>1.2184999999999999</v>
      </c>
      <c r="H9" s="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1">
        <v>2</v>
      </c>
      <c r="B10" s="12"/>
      <c r="C10" s="6" t="s">
        <v>401</v>
      </c>
      <c r="D10" s="7" t="s">
        <v>402</v>
      </c>
      <c r="E10" s="15" t="s">
        <v>365</v>
      </c>
      <c r="F10" s="16"/>
      <c r="G10" s="16">
        <v>1.2184999999999999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1">
        <v>3</v>
      </c>
      <c r="B11" s="12"/>
      <c r="C11" s="12" t="s">
        <v>403</v>
      </c>
      <c r="D11" s="7" t="s">
        <v>404</v>
      </c>
      <c r="E11" s="15" t="s">
        <v>365</v>
      </c>
      <c r="F11" s="16"/>
      <c r="G11" s="16">
        <v>3.5114999999999998</v>
      </c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1">
        <v>4</v>
      </c>
      <c r="B12" s="12"/>
      <c r="C12" s="12" t="s">
        <v>405</v>
      </c>
      <c r="D12" s="7" t="s">
        <v>406</v>
      </c>
      <c r="E12" s="15" t="s">
        <v>365</v>
      </c>
      <c r="F12" s="16"/>
      <c r="G12" s="16">
        <v>3.5114999999999998</v>
      </c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1">
        <v>5</v>
      </c>
      <c r="B13" s="12"/>
      <c r="C13" s="13" t="s">
        <v>407</v>
      </c>
      <c r="D13" s="14" t="s">
        <v>408</v>
      </c>
      <c r="E13" s="15" t="s">
        <v>365</v>
      </c>
      <c r="F13" s="16"/>
      <c r="G13" s="16">
        <v>1.8277000000000001</v>
      </c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1">
        <v>6</v>
      </c>
      <c r="B14" s="12"/>
      <c r="C14" s="13" t="s">
        <v>409</v>
      </c>
      <c r="D14" s="14" t="s">
        <v>410</v>
      </c>
      <c r="E14" s="15" t="s">
        <v>365</v>
      </c>
      <c r="F14" s="16"/>
      <c r="G14" s="16">
        <v>6.3470442477876103</v>
      </c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1">
        <v>7</v>
      </c>
      <c r="B15" s="12"/>
      <c r="C15" s="13" t="s">
        <v>411</v>
      </c>
      <c r="D15" s="14" t="s">
        <v>412</v>
      </c>
      <c r="E15" s="15" t="s">
        <v>365</v>
      </c>
      <c r="F15" s="16"/>
      <c r="G15" s="16">
        <v>6.3470442477876103</v>
      </c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1">
        <v>8</v>
      </c>
      <c r="B16" s="12"/>
      <c r="C16" s="13"/>
      <c r="D16" s="14"/>
      <c r="E16" s="15"/>
      <c r="F16" s="16"/>
      <c r="G16" s="16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1">
        <v>9</v>
      </c>
      <c r="B17" s="12"/>
      <c r="C17" s="13"/>
      <c r="D17" s="14"/>
      <c r="E17" s="15"/>
      <c r="F17" s="16"/>
      <c r="G17" s="16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1">
        <v>10</v>
      </c>
      <c r="B18" s="12"/>
      <c r="C18" s="13"/>
      <c r="D18" s="14"/>
      <c r="E18" s="15"/>
      <c r="F18" s="16"/>
      <c r="G18" s="16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1">
        <v>11</v>
      </c>
      <c r="B19" s="12"/>
      <c r="C19" s="13"/>
      <c r="D19" s="14"/>
      <c r="E19" s="15"/>
      <c r="F19" s="16"/>
      <c r="G19" s="16"/>
      <c r="H19" s="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1">
        <v>12</v>
      </c>
      <c r="B20" s="12"/>
      <c r="C20" s="13"/>
      <c r="D20" s="14"/>
      <c r="E20" s="15"/>
      <c r="F20" s="16"/>
      <c r="G20" s="16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1">
        <v>13</v>
      </c>
      <c r="B21" s="12"/>
      <c r="C21" s="13"/>
      <c r="D21" s="14"/>
      <c r="E21" s="15"/>
      <c r="F21" s="16"/>
      <c r="G21" s="16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1">
        <v>14</v>
      </c>
      <c r="B22" s="12"/>
      <c r="C22" s="13"/>
      <c r="D22" s="14"/>
      <c r="E22" s="15"/>
      <c r="F22" s="16"/>
      <c r="G22" s="16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1">
        <v>15</v>
      </c>
      <c r="B23" s="12"/>
      <c r="C23" s="13"/>
      <c r="D23" s="14"/>
      <c r="E23" s="15"/>
      <c r="F23" s="16"/>
      <c r="G23" s="16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1">
        <v>16</v>
      </c>
      <c r="B24" s="12"/>
      <c r="C24" s="13"/>
      <c r="D24" s="14"/>
      <c r="E24" s="15"/>
      <c r="F24" s="16"/>
      <c r="G24" s="16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1">
        <v>17</v>
      </c>
      <c r="B25" s="12"/>
      <c r="C25" s="13"/>
      <c r="D25" s="14"/>
      <c r="E25" s="15"/>
      <c r="F25" s="16"/>
      <c r="G25" s="16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1">
        <v>18</v>
      </c>
      <c r="B26" s="12"/>
      <c r="C26" s="13"/>
      <c r="D26" s="14"/>
      <c r="E26" s="15"/>
      <c r="F26" s="16"/>
      <c r="G26" s="16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1">
        <v>19</v>
      </c>
      <c r="B27" s="12"/>
      <c r="C27" s="13"/>
      <c r="D27" s="14"/>
      <c r="E27" s="15"/>
      <c r="F27" s="16"/>
      <c r="G27" s="16"/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1">
        <v>20</v>
      </c>
      <c r="B28" s="12"/>
      <c r="C28" s="13"/>
      <c r="D28" s="14"/>
      <c r="E28" s="15"/>
      <c r="F28" s="16"/>
      <c r="G28" s="16"/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1">
        <v>21</v>
      </c>
      <c r="B29" s="12"/>
      <c r="C29" s="13"/>
      <c r="D29" s="14"/>
      <c r="E29" s="15"/>
      <c r="F29" s="16"/>
      <c r="G29" s="16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1">
        <v>22</v>
      </c>
      <c r="B30" s="12"/>
      <c r="C30" s="13"/>
      <c r="D30" s="14"/>
      <c r="E30" s="15"/>
      <c r="F30" s="16"/>
      <c r="G30" s="16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1">
        <v>23</v>
      </c>
      <c r="B31" s="12"/>
      <c r="C31" s="13"/>
      <c r="D31" s="14"/>
      <c r="E31" s="15"/>
      <c r="F31" s="16"/>
      <c r="G31" s="16"/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1">
        <v>24</v>
      </c>
      <c r="B32" s="12"/>
      <c r="C32" s="13"/>
      <c r="D32" s="14"/>
      <c r="E32" s="15"/>
      <c r="F32" s="16"/>
      <c r="G32" s="16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 thickBot="1">
      <c r="A33" s="20">
        <v>25</v>
      </c>
      <c r="B33" s="21"/>
      <c r="C33" s="22"/>
      <c r="D33" s="23"/>
      <c r="E33" s="24"/>
      <c r="F33" s="25"/>
      <c r="G33" s="25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s="27" customFormat="1" ht="30.75" customHeight="1">
      <c r="A34" s="320" t="s">
        <v>345</v>
      </c>
      <c r="B34" s="320"/>
      <c r="C34" s="320"/>
      <c r="D34" s="320"/>
      <c r="E34" s="320"/>
      <c r="F34" s="320"/>
      <c r="G34" s="320"/>
      <c r="H34" s="320"/>
    </row>
    <row r="35" spans="1:255" s="27" customFormat="1" ht="35.25" customHeight="1">
      <c r="A35" s="321" t="s">
        <v>346</v>
      </c>
      <c r="B35" s="321"/>
      <c r="C35" s="321"/>
      <c r="D35" s="321"/>
      <c r="E35" s="321"/>
      <c r="F35" s="321"/>
      <c r="G35" s="321"/>
      <c r="H35" s="321"/>
    </row>
    <row r="36" spans="1:255" s="27" customFormat="1" ht="41.25" customHeight="1">
      <c r="A36" s="321" t="s">
        <v>347</v>
      </c>
      <c r="B36" s="321"/>
      <c r="C36" s="321"/>
      <c r="D36" s="321"/>
      <c r="E36" s="321"/>
      <c r="F36" s="321"/>
      <c r="G36" s="321"/>
      <c r="H36" s="321"/>
    </row>
    <row r="37" spans="1:255" s="27" customFormat="1" ht="24" customHeight="1">
      <c r="A37" s="322" t="s">
        <v>348</v>
      </c>
      <c r="B37" s="322"/>
      <c r="C37" s="322"/>
      <c r="D37" s="322"/>
      <c r="E37" s="322"/>
      <c r="F37" s="322"/>
      <c r="G37" s="322"/>
      <c r="H37" s="322"/>
    </row>
    <row r="38" spans="1:255" s="27" customFormat="1">
      <c r="A38" s="28"/>
      <c r="B38" s="29"/>
      <c r="C38" s="28"/>
      <c r="D38" s="28"/>
      <c r="E38" s="28"/>
      <c r="F38" s="30"/>
      <c r="G38" s="30"/>
      <c r="H38" s="31"/>
    </row>
    <row r="39" spans="1:255" s="27" customFormat="1">
      <c r="A39" s="32" t="s">
        <v>349</v>
      </c>
      <c r="B39" s="33"/>
      <c r="C39" s="34"/>
      <c r="D39" s="35" t="s">
        <v>350</v>
      </c>
      <c r="E39" s="34"/>
      <c r="F39" s="36"/>
      <c r="G39" s="36"/>
      <c r="H39" s="37"/>
    </row>
    <row r="40" spans="1:255" s="27" customFormat="1">
      <c r="A40" s="32"/>
      <c r="B40" s="33"/>
      <c r="C40" s="34"/>
      <c r="D40" s="35"/>
      <c r="E40" s="34"/>
      <c r="F40" s="36"/>
      <c r="G40" s="36"/>
      <c r="H40" s="37"/>
    </row>
    <row r="41" spans="1:255" s="27" customFormat="1">
      <c r="A41" s="32" t="s">
        <v>351</v>
      </c>
      <c r="B41" s="32"/>
      <c r="C41" s="28"/>
      <c r="D41" s="32" t="s">
        <v>351</v>
      </c>
      <c r="E41" s="28"/>
      <c r="F41" s="36"/>
      <c r="G41" s="36"/>
      <c r="H41" s="37"/>
    </row>
    <row r="42" spans="1:255" s="27" customFormat="1" ht="14.4">
      <c r="B42" s="38"/>
      <c r="F42" s="36"/>
      <c r="G42" s="36"/>
      <c r="H42" s="37"/>
    </row>
    <row r="43" spans="1:255">
      <c r="B43" s="39"/>
    </row>
    <row r="44" spans="1:255">
      <c r="B44" s="39"/>
    </row>
    <row r="45" spans="1:255">
      <c r="B45" s="39"/>
    </row>
    <row r="46" spans="1:255">
      <c r="B46" s="39"/>
    </row>
    <row r="47" spans="1:255">
      <c r="B47" s="39"/>
    </row>
    <row r="48" spans="1:255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3" spans="2:2">
      <c r="B53" s="39"/>
    </row>
    <row r="54" spans="2:2">
      <c r="B54" s="39"/>
    </row>
    <row r="55" spans="2:2">
      <c r="B55" s="39"/>
    </row>
    <row r="56" spans="2:2">
      <c r="B56" s="39"/>
    </row>
    <row r="57" spans="2:2">
      <c r="B57" s="39"/>
    </row>
    <row r="58" spans="2:2">
      <c r="B58" s="39"/>
    </row>
    <row r="59" spans="2:2">
      <c r="B59" s="39"/>
    </row>
    <row r="60" spans="2:2">
      <c r="B60" s="39"/>
    </row>
    <row r="61" spans="2:2">
      <c r="B61" s="39"/>
    </row>
    <row r="62" spans="2:2">
      <c r="B62" s="39"/>
    </row>
    <row r="63" spans="2:2">
      <c r="B63" s="39"/>
    </row>
    <row r="64" spans="2:2">
      <c r="B64" s="39"/>
    </row>
  </sheetData>
  <mergeCells count="17">
    <mergeCell ref="H7:H8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  <mergeCell ref="A1:H1"/>
    <mergeCell ref="A3:H3"/>
    <mergeCell ref="A4:H4"/>
    <mergeCell ref="A5:H5"/>
    <mergeCell ref="A6:H6"/>
    <mergeCell ref="A2:H2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X179"/>
  <sheetViews>
    <sheetView zoomScaleSheetLayoutView="100" workbookViewId="0">
      <selection activeCell="D117" sqref="D117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7" width="9.33203125" style="42" customWidth="1"/>
    <col min="8" max="8" width="13.109375" style="43" customWidth="1"/>
    <col min="9" max="9" width="9" style="2"/>
    <col min="10" max="10" width="10.88671875" style="2" customWidth="1"/>
    <col min="11" max="231" width="9" style="2"/>
    <col min="232" max="232" width="5" style="2" customWidth="1"/>
    <col min="233" max="233" width="15" style="2" customWidth="1"/>
    <col min="234" max="235" width="14.6640625" style="2" customWidth="1"/>
    <col min="236" max="236" width="6.21875" style="2" customWidth="1"/>
    <col min="237" max="239" width="10.109375" style="2" customWidth="1"/>
    <col min="240" max="240" width="10.44140625" style="2" customWidth="1"/>
    <col min="241" max="258" width="9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87" width="9" style="2"/>
    <col min="488" max="488" width="5" style="2" customWidth="1"/>
    <col min="489" max="489" width="15" style="2" customWidth="1"/>
    <col min="490" max="491" width="14.6640625" style="2" customWidth="1"/>
    <col min="492" max="492" width="6.21875" style="2" customWidth="1"/>
    <col min="493" max="495" width="10.109375" style="2" customWidth="1"/>
    <col min="496" max="496" width="10.44140625" style="2" customWidth="1"/>
    <col min="497" max="514" width="9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43" width="9" style="2"/>
    <col min="744" max="744" width="5" style="2" customWidth="1"/>
    <col min="745" max="745" width="15" style="2" customWidth="1"/>
    <col min="746" max="747" width="14.6640625" style="2" customWidth="1"/>
    <col min="748" max="748" width="6.21875" style="2" customWidth="1"/>
    <col min="749" max="751" width="10.109375" style="2" customWidth="1"/>
    <col min="752" max="752" width="10.44140625" style="2" customWidth="1"/>
    <col min="753" max="770" width="9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9" width="9" style="2"/>
    <col min="1000" max="1000" width="5" style="2" customWidth="1"/>
    <col min="1001" max="1001" width="15" style="2" customWidth="1"/>
    <col min="1002" max="1003" width="14.6640625" style="2" customWidth="1"/>
    <col min="1004" max="1004" width="6.21875" style="2" customWidth="1"/>
    <col min="1005" max="1007" width="10.109375" style="2" customWidth="1"/>
    <col min="1008" max="1008" width="10.44140625" style="2" customWidth="1"/>
    <col min="1009" max="1026" width="9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55" width="9" style="2"/>
    <col min="1256" max="1256" width="5" style="2" customWidth="1"/>
    <col min="1257" max="1257" width="15" style="2" customWidth="1"/>
    <col min="1258" max="1259" width="14.6640625" style="2" customWidth="1"/>
    <col min="1260" max="1260" width="6.21875" style="2" customWidth="1"/>
    <col min="1261" max="1263" width="10.109375" style="2" customWidth="1"/>
    <col min="1264" max="1264" width="10.44140625" style="2" customWidth="1"/>
    <col min="1265" max="1282" width="9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11" width="9" style="2"/>
    <col min="1512" max="1512" width="5" style="2" customWidth="1"/>
    <col min="1513" max="1513" width="15" style="2" customWidth="1"/>
    <col min="1514" max="1515" width="14.6640625" style="2" customWidth="1"/>
    <col min="1516" max="1516" width="6.21875" style="2" customWidth="1"/>
    <col min="1517" max="1519" width="10.109375" style="2" customWidth="1"/>
    <col min="1520" max="1520" width="10.44140625" style="2" customWidth="1"/>
    <col min="1521" max="1538" width="9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67" width="9" style="2"/>
    <col min="1768" max="1768" width="5" style="2" customWidth="1"/>
    <col min="1769" max="1769" width="15" style="2" customWidth="1"/>
    <col min="1770" max="1771" width="14.6640625" style="2" customWidth="1"/>
    <col min="1772" max="1772" width="6.21875" style="2" customWidth="1"/>
    <col min="1773" max="1775" width="10.109375" style="2" customWidth="1"/>
    <col min="1776" max="1776" width="10.44140625" style="2" customWidth="1"/>
    <col min="1777" max="1794" width="9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23" width="9" style="2"/>
    <col min="2024" max="2024" width="5" style="2" customWidth="1"/>
    <col min="2025" max="2025" width="15" style="2" customWidth="1"/>
    <col min="2026" max="2027" width="14.6640625" style="2" customWidth="1"/>
    <col min="2028" max="2028" width="6.21875" style="2" customWidth="1"/>
    <col min="2029" max="2031" width="10.109375" style="2" customWidth="1"/>
    <col min="2032" max="2032" width="10.44140625" style="2" customWidth="1"/>
    <col min="2033" max="2050" width="9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9" width="9" style="2"/>
    <col min="2280" max="2280" width="5" style="2" customWidth="1"/>
    <col min="2281" max="2281" width="15" style="2" customWidth="1"/>
    <col min="2282" max="2283" width="14.6640625" style="2" customWidth="1"/>
    <col min="2284" max="2284" width="6.21875" style="2" customWidth="1"/>
    <col min="2285" max="2287" width="10.109375" style="2" customWidth="1"/>
    <col min="2288" max="2288" width="10.44140625" style="2" customWidth="1"/>
    <col min="2289" max="2306" width="9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35" width="9" style="2"/>
    <col min="2536" max="2536" width="5" style="2" customWidth="1"/>
    <col min="2537" max="2537" width="15" style="2" customWidth="1"/>
    <col min="2538" max="2539" width="14.6640625" style="2" customWidth="1"/>
    <col min="2540" max="2540" width="6.21875" style="2" customWidth="1"/>
    <col min="2541" max="2543" width="10.109375" style="2" customWidth="1"/>
    <col min="2544" max="2544" width="10.44140625" style="2" customWidth="1"/>
    <col min="2545" max="2562" width="9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91" width="9" style="2"/>
    <col min="2792" max="2792" width="5" style="2" customWidth="1"/>
    <col min="2793" max="2793" width="15" style="2" customWidth="1"/>
    <col min="2794" max="2795" width="14.6640625" style="2" customWidth="1"/>
    <col min="2796" max="2796" width="6.21875" style="2" customWidth="1"/>
    <col min="2797" max="2799" width="10.109375" style="2" customWidth="1"/>
    <col min="2800" max="2800" width="10.44140625" style="2" customWidth="1"/>
    <col min="2801" max="2818" width="9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47" width="9" style="2"/>
    <col min="3048" max="3048" width="5" style="2" customWidth="1"/>
    <col min="3049" max="3049" width="15" style="2" customWidth="1"/>
    <col min="3050" max="3051" width="14.6640625" style="2" customWidth="1"/>
    <col min="3052" max="3052" width="6.21875" style="2" customWidth="1"/>
    <col min="3053" max="3055" width="10.109375" style="2" customWidth="1"/>
    <col min="3056" max="3056" width="10.44140625" style="2" customWidth="1"/>
    <col min="3057" max="3074" width="9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303" width="9" style="2"/>
    <col min="3304" max="3304" width="5" style="2" customWidth="1"/>
    <col min="3305" max="3305" width="15" style="2" customWidth="1"/>
    <col min="3306" max="3307" width="14.6640625" style="2" customWidth="1"/>
    <col min="3308" max="3308" width="6.21875" style="2" customWidth="1"/>
    <col min="3309" max="3311" width="10.109375" style="2" customWidth="1"/>
    <col min="3312" max="3312" width="10.44140625" style="2" customWidth="1"/>
    <col min="3313" max="3330" width="9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9" width="9" style="2"/>
    <col min="3560" max="3560" width="5" style="2" customWidth="1"/>
    <col min="3561" max="3561" width="15" style="2" customWidth="1"/>
    <col min="3562" max="3563" width="14.6640625" style="2" customWidth="1"/>
    <col min="3564" max="3564" width="6.21875" style="2" customWidth="1"/>
    <col min="3565" max="3567" width="10.109375" style="2" customWidth="1"/>
    <col min="3568" max="3568" width="10.44140625" style="2" customWidth="1"/>
    <col min="3569" max="3586" width="9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15" width="9" style="2"/>
    <col min="3816" max="3816" width="5" style="2" customWidth="1"/>
    <col min="3817" max="3817" width="15" style="2" customWidth="1"/>
    <col min="3818" max="3819" width="14.6640625" style="2" customWidth="1"/>
    <col min="3820" max="3820" width="6.21875" style="2" customWidth="1"/>
    <col min="3821" max="3823" width="10.109375" style="2" customWidth="1"/>
    <col min="3824" max="3824" width="10.44140625" style="2" customWidth="1"/>
    <col min="3825" max="3842" width="9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71" width="9" style="2"/>
    <col min="4072" max="4072" width="5" style="2" customWidth="1"/>
    <col min="4073" max="4073" width="15" style="2" customWidth="1"/>
    <col min="4074" max="4075" width="14.6640625" style="2" customWidth="1"/>
    <col min="4076" max="4076" width="6.21875" style="2" customWidth="1"/>
    <col min="4077" max="4079" width="10.109375" style="2" customWidth="1"/>
    <col min="4080" max="4080" width="10.44140625" style="2" customWidth="1"/>
    <col min="4081" max="4098" width="9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27" width="9" style="2"/>
    <col min="4328" max="4328" width="5" style="2" customWidth="1"/>
    <col min="4329" max="4329" width="15" style="2" customWidth="1"/>
    <col min="4330" max="4331" width="14.6640625" style="2" customWidth="1"/>
    <col min="4332" max="4332" width="6.21875" style="2" customWidth="1"/>
    <col min="4333" max="4335" width="10.109375" style="2" customWidth="1"/>
    <col min="4336" max="4336" width="10.44140625" style="2" customWidth="1"/>
    <col min="4337" max="4354" width="9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83" width="9" style="2"/>
    <col min="4584" max="4584" width="5" style="2" customWidth="1"/>
    <col min="4585" max="4585" width="15" style="2" customWidth="1"/>
    <col min="4586" max="4587" width="14.6640625" style="2" customWidth="1"/>
    <col min="4588" max="4588" width="6.21875" style="2" customWidth="1"/>
    <col min="4589" max="4591" width="10.109375" style="2" customWidth="1"/>
    <col min="4592" max="4592" width="10.44140625" style="2" customWidth="1"/>
    <col min="4593" max="4610" width="9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9" width="9" style="2"/>
    <col min="4840" max="4840" width="5" style="2" customWidth="1"/>
    <col min="4841" max="4841" width="15" style="2" customWidth="1"/>
    <col min="4842" max="4843" width="14.6640625" style="2" customWidth="1"/>
    <col min="4844" max="4844" width="6.21875" style="2" customWidth="1"/>
    <col min="4845" max="4847" width="10.109375" style="2" customWidth="1"/>
    <col min="4848" max="4848" width="10.44140625" style="2" customWidth="1"/>
    <col min="4849" max="4866" width="9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95" width="9" style="2"/>
    <col min="5096" max="5096" width="5" style="2" customWidth="1"/>
    <col min="5097" max="5097" width="15" style="2" customWidth="1"/>
    <col min="5098" max="5099" width="14.6640625" style="2" customWidth="1"/>
    <col min="5100" max="5100" width="6.21875" style="2" customWidth="1"/>
    <col min="5101" max="5103" width="10.109375" style="2" customWidth="1"/>
    <col min="5104" max="5104" width="10.44140625" style="2" customWidth="1"/>
    <col min="5105" max="5122" width="9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51" width="9" style="2"/>
    <col min="5352" max="5352" width="5" style="2" customWidth="1"/>
    <col min="5353" max="5353" width="15" style="2" customWidth="1"/>
    <col min="5354" max="5355" width="14.6640625" style="2" customWidth="1"/>
    <col min="5356" max="5356" width="6.21875" style="2" customWidth="1"/>
    <col min="5357" max="5359" width="10.109375" style="2" customWidth="1"/>
    <col min="5360" max="5360" width="10.44140625" style="2" customWidth="1"/>
    <col min="5361" max="5378" width="9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607" width="9" style="2"/>
    <col min="5608" max="5608" width="5" style="2" customWidth="1"/>
    <col min="5609" max="5609" width="15" style="2" customWidth="1"/>
    <col min="5610" max="5611" width="14.6640625" style="2" customWidth="1"/>
    <col min="5612" max="5612" width="6.21875" style="2" customWidth="1"/>
    <col min="5613" max="5615" width="10.109375" style="2" customWidth="1"/>
    <col min="5616" max="5616" width="10.44140625" style="2" customWidth="1"/>
    <col min="5617" max="5634" width="9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63" width="9" style="2"/>
    <col min="5864" max="5864" width="5" style="2" customWidth="1"/>
    <col min="5865" max="5865" width="15" style="2" customWidth="1"/>
    <col min="5866" max="5867" width="14.6640625" style="2" customWidth="1"/>
    <col min="5868" max="5868" width="6.21875" style="2" customWidth="1"/>
    <col min="5869" max="5871" width="10.109375" style="2" customWidth="1"/>
    <col min="5872" max="5872" width="10.44140625" style="2" customWidth="1"/>
    <col min="5873" max="5890" width="9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9" width="9" style="2"/>
    <col min="6120" max="6120" width="5" style="2" customWidth="1"/>
    <col min="6121" max="6121" width="15" style="2" customWidth="1"/>
    <col min="6122" max="6123" width="14.6640625" style="2" customWidth="1"/>
    <col min="6124" max="6124" width="6.21875" style="2" customWidth="1"/>
    <col min="6125" max="6127" width="10.109375" style="2" customWidth="1"/>
    <col min="6128" max="6128" width="10.44140625" style="2" customWidth="1"/>
    <col min="6129" max="6146" width="9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75" width="9" style="2"/>
    <col min="6376" max="6376" width="5" style="2" customWidth="1"/>
    <col min="6377" max="6377" width="15" style="2" customWidth="1"/>
    <col min="6378" max="6379" width="14.6640625" style="2" customWidth="1"/>
    <col min="6380" max="6380" width="6.21875" style="2" customWidth="1"/>
    <col min="6381" max="6383" width="10.109375" style="2" customWidth="1"/>
    <col min="6384" max="6384" width="10.44140625" style="2" customWidth="1"/>
    <col min="6385" max="6402" width="9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31" width="9" style="2"/>
    <col min="6632" max="6632" width="5" style="2" customWidth="1"/>
    <col min="6633" max="6633" width="15" style="2" customWidth="1"/>
    <col min="6634" max="6635" width="14.6640625" style="2" customWidth="1"/>
    <col min="6636" max="6636" width="6.21875" style="2" customWidth="1"/>
    <col min="6637" max="6639" width="10.109375" style="2" customWidth="1"/>
    <col min="6640" max="6640" width="10.44140625" style="2" customWidth="1"/>
    <col min="6641" max="6658" width="9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87" width="9" style="2"/>
    <col min="6888" max="6888" width="5" style="2" customWidth="1"/>
    <col min="6889" max="6889" width="15" style="2" customWidth="1"/>
    <col min="6890" max="6891" width="14.6640625" style="2" customWidth="1"/>
    <col min="6892" max="6892" width="6.21875" style="2" customWidth="1"/>
    <col min="6893" max="6895" width="10.109375" style="2" customWidth="1"/>
    <col min="6896" max="6896" width="10.44140625" style="2" customWidth="1"/>
    <col min="6897" max="6914" width="9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43" width="9" style="2"/>
    <col min="7144" max="7144" width="5" style="2" customWidth="1"/>
    <col min="7145" max="7145" width="15" style="2" customWidth="1"/>
    <col min="7146" max="7147" width="14.6640625" style="2" customWidth="1"/>
    <col min="7148" max="7148" width="6.21875" style="2" customWidth="1"/>
    <col min="7149" max="7151" width="10.109375" style="2" customWidth="1"/>
    <col min="7152" max="7152" width="10.44140625" style="2" customWidth="1"/>
    <col min="7153" max="7170" width="9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9" width="9" style="2"/>
    <col min="7400" max="7400" width="5" style="2" customWidth="1"/>
    <col min="7401" max="7401" width="15" style="2" customWidth="1"/>
    <col min="7402" max="7403" width="14.6640625" style="2" customWidth="1"/>
    <col min="7404" max="7404" width="6.21875" style="2" customWidth="1"/>
    <col min="7405" max="7407" width="10.109375" style="2" customWidth="1"/>
    <col min="7408" max="7408" width="10.44140625" style="2" customWidth="1"/>
    <col min="7409" max="7426" width="9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55" width="9" style="2"/>
    <col min="7656" max="7656" width="5" style="2" customWidth="1"/>
    <col min="7657" max="7657" width="15" style="2" customWidth="1"/>
    <col min="7658" max="7659" width="14.6640625" style="2" customWidth="1"/>
    <col min="7660" max="7660" width="6.21875" style="2" customWidth="1"/>
    <col min="7661" max="7663" width="10.109375" style="2" customWidth="1"/>
    <col min="7664" max="7664" width="10.44140625" style="2" customWidth="1"/>
    <col min="7665" max="7682" width="9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11" width="9" style="2"/>
    <col min="7912" max="7912" width="5" style="2" customWidth="1"/>
    <col min="7913" max="7913" width="15" style="2" customWidth="1"/>
    <col min="7914" max="7915" width="14.6640625" style="2" customWidth="1"/>
    <col min="7916" max="7916" width="6.21875" style="2" customWidth="1"/>
    <col min="7917" max="7919" width="10.109375" style="2" customWidth="1"/>
    <col min="7920" max="7920" width="10.44140625" style="2" customWidth="1"/>
    <col min="7921" max="7938" width="9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67" width="9" style="2"/>
    <col min="8168" max="8168" width="5" style="2" customWidth="1"/>
    <col min="8169" max="8169" width="15" style="2" customWidth="1"/>
    <col min="8170" max="8171" width="14.6640625" style="2" customWidth="1"/>
    <col min="8172" max="8172" width="6.21875" style="2" customWidth="1"/>
    <col min="8173" max="8175" width="10.109375" style="2" customWidth="1"/>
    <col min="8176" max="8176" width="10.44140625" style="2" customWidth="1"/>
    <col min="8177" max="8194" width="9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23" width="9" style="2"/>
    <col min="8424" max="8424" width="5" style="2" customWidth="1"/>
    <col min="8425" max="8425" width="15" style="2" customWidth="1"/>
    <col min="8426" max="8427" width="14.6640625" style="2" customWidth="1"/>
    <col min="8428" max="8428" width="6.21875" style="2" customWidth="1"/>
    <col min="8429" max="8431" width="10.109375" style="2" customWidth="1"/>
    <col min="8432" max="8432" width="10.44140625" style="2" customWidth="1"/>
    <col min="8433" max="8450" width="9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9" width="9" style="2"/>
    <col min="8680" max="8680" width="5" style="2" customWidth="1"/>
    <col min="8681" max="8681" width="15" style="2" customWidth="1"/>
    <col min="8682" max="8683" width="14.6640625" style="2" customWidth="1"/>
    <col min="8684" max="8684" width="6.21875" style="2" customWidth="1"/>
    <col min="8685" max="8687" width="10.109375" style="2" customWidth="1"/>
    <col min="8688" max="8688" width="10.44140625" style="2" customWidth="1"/>
    <col min="8689" max="8706" width="9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35" width="9" style="2"/>
    <col min="8936" max="8936" width="5" style="2" customWidth="1"/>
    <col min="8937" max="8937" width="15" style="2" customWidth="1"/>
    <col min="8938" max="8939" width="14.6640625" style="2" customWidth="1"/>
    <col min="8940" max="8940" width="6.21875" style="2" customWidth="1"/>
    <col min="8941" max="8943" width="10.109375" style="2" customWidth="1"/>
    <col min="8944" max="8944" width="10.44140625" style="2" customWidth="1"/>
    <col min="8945" max="8962" width="9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91" width="9" style="2"/>
    <col min="9192" max="9192" width="5" style="2" customWidth="1"/>
    <col min="9193" max="9193" width="15" style="2" customWidth="1"/>
    <col min="9194" max="9195" width="14.6640625" style="2" customWidth="1"/>
    <col min="9196" max="9196" width="6.21875" style="2" customWidth="1"/>
    <col min="9197" max="9199" width="10.109375" style="2" customWidth="1"/>
    <col min="9200" max="9200" width="10.44140625" style="2" customWidth="1"/>
    <col min="9201" max="9218" width="9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47" width="9" style="2"/>
    <col min="9448" max="9448" width="5" style="2" customWidth="1"/>
    <col min="9449" max="9449" width="15" style="2" customWidth="1"/>
    <col min="9450" max="9451" width="14.6640625" style="2" customWidth="1"/>
    <col min="9452" max="9452" width="6.21875" style="2" customWidth="1"/>
    <col min="9453" max="9455" width="10.109375" style="2" customWidth="1"/>
    <col min="9456" max="9456" width="10.44140625" style="2" customWidth="1"/>
    <col min="9457" max="9474" width="9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703" width="9" style="2"/>
    <col min="9704" max="9704" width="5" style="2" customWidth="1"/>
    <col min="9705" max="9705" width="15" style="2" customWidth="1"/>
    <col min="9706" max="9707" width="14.6640625" style="2" customWidth="1"/>
    <col min="9708" max="9708" width="6.21875" style="2" customWidth="1"/>
    <col min="9709" max="9711" width="10.109375" style="2" customWidth="1"/>
    <col min="9712" max="9712" width="10.44140625" style="2" customWidth="1"/>
    <col min="9713" max="9730" width="9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9" width="9" style="2"/>
    <col min="9960" max="9960" width="5" style="2" customWidth="1"/>
    <col min="9961" max="9961" width="15" style="2" customWidth="1"/>
    <col min="9962" max="9963" width="14.6640625" style="2" customWidth="1"/>
    <col min="9964" max="9964" width="6.21875" style="2" customWidth="1"/>
    <col min="9965" max="9967" width="10.109375" style="2" customWidth="1"/>
    <col min="9968" max="9968" width="10.44140625" style="2" customWidth="1"/>
    <col min="9969" max="9986" width="9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15" width="9" style="2"/>
    <col min="10216" max="10216" width="5" style="2" customWidth="1"/>
    <col min="10217" max="10217" width="15" style="2" customWidth="1"/>
    <col min="10218" max="10219" width="14.6640625" style="2" customWidth="1"/>
    <col min="10220" max="10220" width="6.21875" style="2" customWidth="1"/>
    <col min="10221" max="10223" width="10.109375" style="2" customWidth="1"/>
    <col min="10224" max="10224" width="10.44140625" style="2" customWidth="1"/>
    <col min="10225" max="10242" width="9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71" width="9" style="2"/>
    <col min="10472" max="10472" width="5" style="2" customWidth="1"/>
    <col min="10473" max="10473" width="15" style="2" customWidth="1"/>
    <col min="10474" max="10475" width="14.6640625" style="2" customWidth="1"/>
    <col min="10476" max="10476" width="6.21875" style="2" customWidth="1"/>
    <col min="10477" max="10479" width="10.109375" style="2" customWidth="1"/>
    <col min="10480" max="10480" width="10.44140625" style="2" customWidth="1"/>
    <col min="10481" max="10498" width="9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27" width="9" style="2"/>
    <col min="10728" max="10728" width="5" style="2" customWidth="1"/>
    <col min="10729" max="10729" width="15" style="2" customWidth="1"/>
    <col min="10730" max="10731" width="14.6640625" style="2" customWidth="1"/>
    <col min="10732" max="10732" width="6.21875" style="2" customWidth="1"/>
    <col min="10733" max="10735" width="10.109375" style="2" customWidth="1"/>
    <col min="10736" max="10736" width="10.44140625" style="2" customWidth="1"/>
    <col min="10737" max="10754" width="9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83" width="9" style="2"/>
    <col min="10984" max="10984" width="5" style="2" customWidth="1"/>
    <col min="10985" max="10985" width="15" style="2" customWidth="1"/>
    <col min="10986" max="10987" width="14.6640625" style="2" customWidth="1"/>
    <col min="10988" max="10988" width="6.21875" style="2" customWidth="1"/>
    <col min="10989" max="10991" width="10.109375" style="2" customWidth="1"/>
    <col min="10992" max="10992" width="10.44140625" style="2" customWidth="1"/>
    <col min="10993" max="11010" width="9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9" width="9" style="2"/>
    <col min="11240" max="11240" width="5" style="2" customWidth="1"/>
    <col min="11241" max="11241" width="15" style="2" customWidth="1"/>
    <col min="11242" max="11243" width="14.6640625" style="2" customWidth="1"/>
    <col min="11244" max="11244" width="6.21875" style="2" customWidth="1"/>
    <col min="11245" max="11247" width="10.109375" style="2" customWidth="1"/>
    <col min="11248" max="11248" width="10.44140625" style="2" customWidth="1"/>
    <col min="11249" max="11266" width="9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95" width="9" style="2"/>
    <col min="11496" max="11496" width="5" style="2" customWidth="1"/>
    <col min="11497" max="11497" width="15" style="2" customWidth="1"/>
    <col min="11498" max="11499" width="14.6640625" style="2" customWidth="1"/>
    <col min="11500" max="11500" width="6.21875" style="2" customWidth="1"/>
    <col min="11501" max="11503" width="10.109375" style="2" customWidth="1"/>
    <col min="11504" max="11504" width="10.44140625" style="2" customWidth="1"/>
    <col min="11505" max="11522" width="9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51" width="9" style="2"/>
    <col min="11752" max="11752" width="5" style="2" customWidth="1"/>
    <col min="11753" max="11753" width="15" style="2" customWidth="1"/>
    <col min="11754" max="11755" width="14.6640625" style="2" customWidth="1"/>
    <col min="11756" max="11756" width="6.21875" style="2" customWidth="1"/>
    <col min="11757" max="11759" width="10.109375" style="2" customWidth="1"/>
    <col min="11760" max="11760" width="10.44140625" style="2" customWidth="1"/>
    <col min="11761" max="11778" width="9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2007" width="9" style="2"/>
    <col min="12008" max="12008" width="5" style="2" customWidth="1"/>
    <col min="12009" max="12009" width="15" style="2" customWidth="1"/>
    <col min="12010" max="12011" width="14.6640625" style="2" customWidth="1"/>
    <col min="12012" max="12012" width="6.21875" style="2" customWidth="1"/>
    <col min="12013" max="12015" width="10.109375" style="2" customWidth="1"/>
    <col min="12016" max="12016" width="10.44140625" style="2" customWidth="1"/>
    <col min="12017" max="12034" width="9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63" width="9" style="2"/>
    <col min="12264" max="12264" width="5" style="2" customWidth="1"/>
    <col min="12265" max="12265" width="15" style="2" customWidth="1"/>
    <col min="12266" max="12267" width="14.6640625" style="2" customWidth="1"/>
    <col min="12268" max="12268" width="6.21875" style="2" customWidth="1"/>
    <col min="12269" max="12271" width="10.109375" style="2" customWidth="1"/>
    <col min="12272" max="12272" width="10.44140625" style="2" customWidth="1"/>
    <col min="12273" max="12290" width="9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9" width="9" style="2"/>
    <col min="12520" max="12520" width="5" style="2" customWidth="1"/>
    <col min="12521" max="12521" width="15" style="2" customWidth="1"/>
    <col min="12522" max="12523" width="14.6640625" style="2" customWidth="1"/>
    <col min="12524" max="12524" width="6.21875" style="2" customWidth="1"/>
    <col min="12525" max="12527" width="10.109375" style="2" customWidth="1"/>
    <col min="12528" max="12528" width="10.44140625" style="2" customWidth="1"/>
    <col min="12529" max="12546" width="9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75" width="9" style="2"/>
    <col min="12776" max="12776" width="5" style="2" customWidth="1"/>
    <col min="12777" max="12777" width="15" style="2" customWidth="1"/>
    <col min="12778" max="12779" width="14.6640625" style="2" customWidth="1"/>
    <col min="12780" max="12780" width="6.21875" style="2" customWidth="1"/>
    <col min="12781" max="12783" width="10.109375" style="2" customWidth="1"/>
    <col min="12784" max="12784" width="10.44140625" style="2" customWidth="1"/>
    <col min="12785" max="12802" width="9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31" width="9" style="2"/>
    <col min="13032" max="13032" width="5" style="2" customWidth="1"/>
    <col min="13033" max="13033" width="15" style="2" customWidth="1"/>
    <col min="13034" max="13035" width="14.6640625" style="2" customWidth="1"/>
    <col min="13036" max="13036" width="6.21875" style="2" customWidth="1"/>
    <col min="13037" max="13039" width="10.109375" style="2" customWidth="1"/>
    <col min="13040" max="13040" width="10.44140625" style="2" customWidth="1"/>
    <col min="13041" max="13058" width="9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87" width="9" style="2"/>
    <col min="13288" max="13288" width="5" style="2" customWidth="1"/>
    <col min="13289" max="13289" width="15" style="2" customWidth="1"/>
    <col min="13290" max="13291" width="14.6640625" style="2" customWidth="1"/>
    <col min="13292" max="13292" width="6.21875" style="2" customWidth="1"/>
    <col min="13293" max="13295" width="10.109375" style="2" customWidth="1"/>
    <col min="13296" max="13296" width="10.44140625" style="2" customWidth="1"/>
    <col min="13297" max="13314" width="9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43" width="9" style="2"/>
    <col min="13544" max="13544" width="5" style="2" customWidth="1"/>
    <col min="13545" max="13545" width="15" style="2" customWidth="1"/>
    <col min="13546" max="13547" width="14.6640625" style="2" customWidth="1"/>
    <col min="13548" max="13548" width="6.21875" style="2" customWidth="1"/>
    <col min="13549" max="13551" width="10.109375" style="2" customWidth="1"/>
    <col min="13552" max="13552" width="10.44140625" style="2" customWidth="1"/>
    <col min="13553" max="13570" width="9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9" width="9" style="2"/>
    <col min="13800" max="13800" width="5" style="2" customWidth="1"/>
    <col min="13801" max="13801" width="15" style="2" customWidth="1"/>
    <col min="13802" max="13803" width="14.6640625" style="2" customWidth="1"/>
    <col min="13804" max="13804" width="6.21875" style="2" customWidth="1"/>
    <col min="13805" max="13807" width="10.109375" style="2" customWidth="1"/>
    <col min="13808" max="13808" width="10.44140625" style="2" customWidth="1"/>
    <col min="13809" max="13826" width="9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55" width="9" style="2"/>
    <col min="14056" max="14056" width="5" style="2" customWidth="1"/>
    <col min="14057" max="14057" width="15" style="2" customWidth="1"/>
    <col min="14058" max="14059" width="14.6640625" style="2" customWidth="1"/>
    <col min="14060" max="14060" width="6.21875" style="2" customWidth="1"/>
    <col min="14061" max="14063" width="10.109375" style="2" customWidth="1"/>
    <col min="14064" max="14064" width="10.44140625" style="2" customWidth="1"/>
    <col min="14065" max="14082" width="9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11" width="9" style="2"/>
    <col min="14312" max="14312" width="5" style="2" customWidth="1"/>
    <col min="14313" max="14313" width="15" style="2" customWidth="1"/>
    <col min="14314" max="14315" width="14.6640625" style="2" customWidth="1"/>
    <col min="14316" max="14316" width="6.21875" style="2" customWidth="1"/>
    <col min="14317" max="14319" width="10.109375" style="2" customWidth="1"/>
    <col min="14320" max="14320" width="10.44140625" style="2" customWidth="1"/>
    <col min="14321" max="14338" width="9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67" width="9" style="2"/>
    <col min="14568" max="14568" width="5" style="2" customWidth="1"/>
    <col min="14569" max="14569" width="15" style="2" customWidth="1"/>
    <col min="14570" max="14571" width="14.6640625" style="2" customWidth="1"/>
    <col min="14572" max="14572" width="6.21875" style="2" customWidth="1"/>
    <col min="14573" max="14575" width="10.109375" style="2" customWidth="1"/>
    <col min="14576" max="14576" width="10.44140625" style="2" customWidth="1"/>
    <col min="14577" max="14594" width="9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23" width="9" style="2"/>
    <col min="14824" max="14824" width="5" style="2" customWidth="1"/>
    <col min="14825" max="14825" width="15" style="2" customWidth="1"/>
    <col min="14826" max="14827" width="14.6640625" style="2" customWidth="1"/>
    <col min="14828" max="14828" width="6.21875" style="2" customWidth="1"/>
    <col min="14829" max="14831" width="10.109375" style="2" customWidth="1"/>
    <col min="14832" max="14832" width="10.44140625" style="2" customWidth="1"/>
    <col min="14833" max="14850" width="9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9" width="9" style="2"/>
    <col min="15080" max="15080" width="5" style="2" customWidth="1"/>
    <col min="15081" max="15081" width="15" style="2" customWidth="1"/>
    <col min="15082" max="15083" width="14.6640625" style="2" customWidth="1"/>
    <col min="15084" max="15084" width="6.21875" style="2" customWidth="1"/>
    <col min="15085" max="15087" width="10.109375" style="2" customWidth="1"/>
    <col min="15088" max="15088" width="10.44140625" style="2" customWidth="1"/>
    <col min="15089" max="15106" width="9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35" width="9" style="2"/>
    <col min="15336" max="15336" width="5" style="2" customWidth="1"/>
    <col min="15337" max="15337" width="15" style="2" customWidth="1"/>
    <col min="15338" max="15339" width="14.6640625" style="2" customWidth="1"/>
    <col min="15340" max="15340" width="6.21875" style="2" customWidth="1"/>
    <col min="15341" max="15343" width="10.109375" style="2" customWidth="1"/>
    <col min="15344" max="15344" width="10.44140625" style="2" customWidth="1"/>
    <col min="15345" max="15362" width="9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91" width="9" style="2"/>
    <col min="15592" max="15592" width="5" style="2" customWidth="1"/>
    <col min="15593" max="15593" width="15" style="2" customWidth="1"/>
    <col min="15594" max="15595" width="14.6640625" style="2" customWidth="1"/>
    <col min="15596" max="15596" width="6.21875" style="2" customWidth="1"/>
    <col min="15597" max="15599" width="10.109375" style="2" customWidth="1"/>
    <col min="15600" max="15600" width="10.44140625" style="2" customWidth="1"/>
    <col min="15601" max="15618" width="9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47" width="9" style="2"/>
    <col min="15848" max="15848" width="5" style="2" customWidth="1"/>
    <col min="15849" max="15849" width="15" style="2" customWidth="1"/>
    <col min="15850" max="15851" width="14.6640625" style="2" customWidth="1"/>
    <col min="15852" max="15852" width="6.21875" style="2" customWidth="1"/>
    <col min="15853" max="15855" width="10.109375" style="2" customWidth="1"/>
    <col min="15856" max="15856" width="10.44140625" style="2" customWidth="1"/>
    <col min="15857" max="15874" width="9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103" width="9" style="2"/>
    <col min="16104" max="16104" width="5" style="2" customWidth="1"/>
    <col min="16105" max="16105" width="15" style="2" customWidth="1"/>
    <col min="16106" max="16107" width="14.6640625" style="2" customWidth="1"/>
    <col min="16108" max="16108" width="6.21875" style="2" customWidth="1"/>
    <col min="16109" max="16111" width="10.109375" style="2" customWidth="1"/>
    <col min="16112" max="16112" width="10.44140625" style="2" customWidth="1"/>
    <col min="16113" max="16130" width="9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9" width="9" style="2"/>
    <col min="16360" max="16360" width="5" style="2" customWidth="1"/>
    <col min="16361" max="16361" width="15" style="2" customWidth="1"/>
    <col min="16362" max="16363" width="14.6640625" style="2" customWidth="1"/>
    <col min="16364" max="16364" width="6.21875" style="2" customWidth="1"/>
    <col min="16365" max="16367" width="10.109375" style="2" customWidth="1"/>
    <col min="16368" max="16368" width="10.44140625" style="2" customWidth="1"/>
    <col min="16369" max="16384" width="9" style="2"/>
  </cols>
  <sheetData>
    <row r="1" spans="1:258" ht="22.2">
      <c r="A1" s="313" t="s">
        <v>419</v>
      </c>
      <c r="B1" s="313"/>
      <c r="C1" s="313"/>
      <c r="D1" s="313"/>
      <c r="E1" s="313"/>
      <c r="F1" s="313"/>
      <c r="G1" s="313"/>
      <c r="H1" s="3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258" ht="16.5" customHeight="1">
      <c r="A2" s="317" t="s">
        <v>414</v>
      </c>
      <c r="B2" s="317"/>
      <c r="C2" s="317"/>
      <c r="D2" s="317"/>
      <c r="E2" s="317"/>
      <c r="F2" s="317"/>
      <c r="G2" s="317"/>
      <c r="H2" s="31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258">
      <c r="A3" s="314" t="s">
        <v>0</v>
      </c>
      <c r="B3" s="314"/>
      <c r="C3" s="314"/>
      <c r="D3" s="314"/>
      <c r="E3" s="314"/>
      <c r="F3" s="314"/>
      <c r="G3" s="314"/>
      <c r="H3" s="3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258" ht="21" customHeight="1">
      <c r="A4" s="314" t="s">
        <v>421</v>
      </c>
      <c r="B4" s="314"/>
      <c r="C4" s="314"/>
      <c r="D4" s="314"/>
      <c r="E4" s="314"/>
      <c r="F4" s="314"/>
      <c r="G4" s="314"/>
      <c r="H4" s="3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258" ht="31.5" customHeight="1">
      <c r="A5" s="315" t="s">
        <v>1</v>
      </c>
      <c r="B5" s="315"/>
      <c r="C5" s="315"/>
      <c r="D5" s="315"/>
      <c r="E5" s="315"/>
      <c r="F5" s="315"/>
      <c r="G5" s="315"/>
      <c r="H5" s="3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258" ht="16.2" thickBot="1">
      <c r="A6" s="316" t="s">
        <v>2</v>
      </c>
      <c r="B6" s="316"/>
      <c r="C6" s="316"/>
      <c r="D6" s="316"/>
      <c r="E6" s="316"/>
      <c r="F6" s="316"/>
      <c r="G6" s="316"/>
      <c r="H6" s="3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258" ht="15">
      <c r="A7" s="323" t="s">
        <v>3</v>
      </c>
      <c r="B7" s="325" t="s">
        <v>4</v>
      </c>
      <c r="C7" s="327" t="s">
        <v>5</v>
      </c>
      <c r="D7" s="327" t="s">
        <v>6</v>
      </c>
      <c r="E7" s="329" t="s">
        <v>7</v>
      </c>
      <c r="F7" s="331" t="s">
        <v>8</v>
      </c>
      <c r="G7" s="331"/>
      <c r="H7" s="318" t="s">
        <v>9</v>
      </c>
      <c r="I7" s="1"/>
      <c r="J7" s="1"/>
      <c r="K7" s="1"/>
      <c r="L7" s="1"/>
      <c r="M7" s="331" t="s">
        <v>8</v>
      </c>
      <c r="N7" s="33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258" thickBot="1">
      <c r="A8" s="324"/>
      <c r="B8" s="326"/>
      <c r="C8" s="328"/>
      <c r="D8" s="328"/>
      <c r="E8" s="330"/>
      <c r="F8" s="3" t="s">
        <v>420</v>
      </c>
      <c r="G8" s="3" t="s">
        <v>415</v>
      </c>
      <c r="H8" s="319"/>
      <c r="I8" s="1"/>
      <c r="J8" s="1"/>
      <c r="K8" s="1"/>
      <c r="L8" s="1"/>
      <c r="M8" s="3" t="s">
        <v>420</v>
      </c>
      <c r="N8" s="3" t="s">
        <v>415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258" s="84" customFormat="1" ht="15" customHeight="1">
      <c r="A9" s="101">
        <v>1</v>
      </c>
      <c r="B9" s="86"/>
      <c r="C9" s="87" t="s">
        <v>423</v>
      </c>
      <c r="D9" s="88" t="s">
        <v>437</v>
      </c>
      <c r="E9" s="89"/>
      <c r="F9" s="80" t="e">
        <f>VLOOKUP(D9,'成卓ZY（3）'!#REF!,3,0)</f>
        <v>#REF!</v>
      </c>
      <c r="G9" s="81" t="e">
        <f t="shared" ref="G9:G14" si="0">F9*1.15</f>
        <v>#REF!</v>
      </c>
      <c r="H9" s="90"/>
      <c r="I9" s="83"/>
      <c r="J9" s="102" t="e">
        <f t="shared" ref="J9:J22" si="1">(G9-F9)/F9</f>
        <v>#REF!</v>
      </c>
      <c r="K9" s="83"/>
      <c r="L9" s="83"/>
      <c r="M9" s="91"/>
      <c r="N9" s="91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</row>
    <row r="10" spans="1:258" s="84" customFormat="1" ht="15" customHeight="1">
      <c r="A10" s="100">
        <v>2</v>
      </c>
      <c r="B10" s="77"/>
      <c r="C10" s="87" t="s">
        <v>424</v>
      </c>
      <c r="D10" s="88" t="s">
        <v>438</v>
      </c>
      <c r="E10" s="79"/>
      <c r="F10" s="80" t="e">
        <f>VLOOKUP(D10,'成卓ZY（3）'!#REF!,3,0)</f>
        <v>#REF!</v>
      </c>
      <c r="G10" s="81" t="e">
        <f t="shared" si="0"/>
        <v>#REF!</v>
      </c>
      <c r="H10" s="92"/>
      <c r="I10" s="83"/>
      <c r="J10" s="102" t="e">
        <f t="shared" si="1"/>
        <v>#REF!</v>
      </c>
      <c r="K10" s="83"/>
      <c r="L10" s="83"/>
      <c r="M10" s="80"/>
      <c r="N10" s="80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</row>
    <row r="11" spans="1:258" s="84" customFormat="1" ht="15" customHeight="1">
      <c r="A11" s="100">
        <v>3</v>
      </c>
      <c r="B11" s="77"/>
      <c r="C11" s="87" t="s">
        <v>425</v>
      </c>
      <c r="D11" s="88" t="s">
        <v>439</v>
      </c>
      <c r="E11" s="79"/>
      <c r="F11" s="80" t="e">
        <f>VLOOKUP(D11,'成卓ZY（3）'!#REF!,3,0)</f>
        <v>#REF!</v>
      </c>
      <c r="G11" s="81" t="e">
        <f t="shared" si="0"/>
        <v>#REF!</v>
      </c>
      <c r="H11" s="92"/>
      <c r="I11" s="83"/>
      <c r="J11" s="102" t="e">
        <f t="shared" si="1"/>
        <v>#REF!</v>
      </c>
      <c r="K11" s="83"/>
      <c r="L11" s="83"/>
      <c r="M11" s="80"/>
      <c r="N11" s="80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</row>
    <row r="12" spans="1:258" s="84" customFormat="1" ht="15" customHeight="1">
      <c r="A12" s="100">
        <v>4</v>
      </c>
      <c r="B12" s="77"/>
      <c r="C12" s="87" t="s">
        <v>426</v>
      </c>
      <c r="D12" s="88" t="s">
        <v>406</v>
      </c>
      <c r="E12" s="79"/>
      <c r="F12" s="80" t="e">
        <f>VLOOKUP(D12,'成卓ZY（3）'!#REF!,3,0)</f>
        <v>#REF!</v>
      </c>
      <c r="G12" s="81" t="e">
        <f t="shared" si="0"/>
        <v>#REF!</v>
      </c>
      <c r="H12" s="92"/>
      <c r="I12" s="83"/>
      <c r="J12" s="102" t="e">
        <f t="shared" si="1"/>
        <v>#REF!</v>
      </c>
      <c r="K12" s="83"/>
      <c r="L12" s="83"/>
      <c r="M12" s="80"/>
      <c r="N12" s="80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</row>
    <row r="13" spans="1:258" s="84" customFormat="1" ht="15" customHeight="1">
      <c r="A13" s="100">
        <v>5</v>
      </c>
      <c r="B13" s="77"/>
      <c r="C13" s="87" t="s">
        <v>427</v>
      </c>
      <c r="D13" s="88" t="s">
        <v>440</v>
      </c>
      <c r="E13" s="79"/>
      <c r="F13" s="80" t="e">
        <f>VLOOKUP(D13,'成卓ZY（3）'!#REF!,3,0)</f>
        <v>#REF!</v>
      </c>
      <c r="G13" s="81" t="e">
        <f t="shared" si="0"/>
        <v>#REF!</v>
      </c>
      <c r="H13" s="82"/>
      <c r="I13" s="83"/>
      <c r="J13" s="102" t="e">
        <f t="shared" si="1"/>
        <v>#REF!</v>
      </c>
      <c r="K13" s="83"/>
      <c r="L13" s="83"/>
      <c r="M13" s="80"/>
      <c r="N13" s="80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</row>
    <row r="14" spans="1:258" s="84" customFormat="1" ht="15" customHeight="1">
      <c r="A14" s="100">
        <v>6</v>
      </c>
      <c r="B14" s="77"/>
      <c r="C14" s="87" t="s">
        <v>428</v>
      </c>
      <c r="D14" s="88" t="s">
        <v>441</v>
      </c>
      <c r="E14" s="79"/>
      <c r="F14" s="80" t="e">
        <f>VLOOKUP(D14,'成卓ZY（3）'!#REF!,3,0)</f>
        <v>#REF!</v>
      </c>
      <c r="G14" s="81" t="e">
        <f t="shared" si="0"/>
        <v>#REF!</v>
      </c>
      <c r="H14" s="82"/>
      <c r="I14" s="83"/>
      <c r="J14" s="102" t="e">
        <f t="shared" si="1"/>
        <v>#REF!</v>
      </c>
      <c r="K14" s="83"/>
      <c r="L14" s="83"/>
      <c r="M14" s="80"/>
      <c r="N14" s="80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  <c r="IX14" s="83"/>
    </row>
    <row r="15" spans="1:258" s="84" customFormat="1" ht="15" customHeight="1">
      <c r="A15" s="100">
        <v>7</v>
      </c>
      <c r="B15" s="77"/>
      <c r="C15" s="87" t="s">
        <v>429</v>
      </c>
      <c r="D15" s="88" t="s">
        <v>442</v>
      </c>
      <c r="E15" s="79"/>
      <c r="F15" s="80" t="e">
        <f>VLOOKUP(D15,'成卓ZY（3）'!D1:F140,3,0)</f>
        <v>#N/A</v>
      </c>
      <c r="G15" s="81">
        <v>3.161</v>
      </c>
      <c r="H15" s="82"/>
      <c r="I15" s="83"/>
      <c r="J15" s="102" t="e">
        <f t="shared" si="1"/>
        <v>#N/A</v>
      </c>
      <c r="K15" s="83"/>
      <c r="L15" s="83"/>
      <c r="M15" s="80"/>
      <c r="N15" s="80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</row>
    <row r="16" spans="1:258" s="84" customFormat="1" ht="15" customHeight="1">
      <c r="A16" s="100">
        <v>8</v>
      </c>
      <c r="B16" s="77"/>
      <c r="C16" s="87" t="s">
        <v>430</v>
      </c>
      <c r="D16" s="88" t="s">
        <v>443</v>
      </c>
      <c r="E16" s="79"/>
      <c r="F16" s="80" t="e">
        <f>VLOOKUP(D16,'成卓ZY（3）'!D2:F141,3,0)</f>
        <v>#N/A</v>
      </c>
      <c r="G16" s="81">
        <v>0.80220000000000002</v>
      </c>
      <c r="H16" s="82"/>
      <c r="I16" s="83"/>
      <c r="J16" s="102" t="e">
        <f t="shared" si="1"/>
        <v>#N/A</v>
      </c>
      <c r="K16" s="83"/>
      <c r="L16" s="83"/>
      <c r="M16" s="80"/>
      <c r="N16" s="80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</row>
    <row r="17" spans="1:258" s="84" customFormat="1" ht="15" customHeight="1">
      <c r="A17" s="100">
        <v>9</v>
      </c>
      <c r="B17" s="77"/>
      <c r="C17" s="87" t="s">
        <v>431</v>
      </c>
      <c r="D17" s="88" t="s">
        <v>444</v>
      </c>
      <c r="E17" s="79"/>
      <c r="F17" s="80" t="e">
        <f>VLOOKUP(D17,'成卓ZY（3）'!D3:F142,3,0)</f>
        <v>#N/A</v>
      </c>
      <c r="G17" s="81">
        <v>0.80220000000000002</v>
      </c>
      <c r="H17" s="82"/>
      <c r="I17" s="83"/>
      <c r="J17" s="102" t="e">
        <f t="shared" si="1"/>
        <v>#N/A</v>
      </c>
      <c r="K17" s="83"/>
      <c r="L17" s="83"/>
      <c r="M17" s="80"/>
      <c r="N17" s="80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</row>
    <row r="18" spans="1:258" s="84" customFormat="1" ht="15" customHeight="1">
      <c r="A18" s="100">
        <v>10</v>
      </c>
      <c r="B18" s="77"/>
      <c r="C18" s="87" t="s">
        <v>432</v>
      </c>
      <c r="D18" s="88" t="s">
        <v>445</v>
      </c>
      <c r="E18" s="79"/>
      <c r="F18" s="80" t="e">
        <f>VLOOKUP(D18,'成卓ZY（3）'!D4:F143,3,0)</f>
        <v>#N/A</v>
      </c>
      <c r="G18" s="81" t="e">
        <f>F18*1.15</f>
        <v>#N/A</v>
      </c>
      <c r="H18" s="82"/>
      <c r="I18" s="83"/>
      <c r="J18" s="102" t="e">
        <f t="shared" si="1"/>
        <v>#N/A</v>
      </c>
      <c r="K18" s="83"/>
      <c r="L18" s="83"/>
      <c r="M18" s="80"/>
      <c r="N18" s="80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  <c r="IX18" s="83"/>
    </row>
    <row r="19" spans="1:258" s="84" customFormat="1" ht="15" customHeight="1">
      <c r="A19" s="100">
        <v>11</v>
      </c>
      <c r="B19" s="77"/>
      <c r="C19" s="87" t="s">
        <v>433</v>
      </c>
      <c r="D19" s="88" t="s">
        <v>446</v>
      </c>
      <c r="E19" s="79"/>
      <c r="F19" s="80" t="e">
        <f>VLOOKUP(D19,'成卓ZY（3）'!D5:F144,3,0)</f>
        <v>#N/A</v>
      </c>
      <c r="G19" s="81" t="e">
        <f>F19*1.15</f>
        <v>#N/A</v>
      </c>
      <c r="H19" s="82"/>
      <c r="I19" s="83"/>
      <c r="J19" s="102" t="e">
        <f t="shared" si="1"/>
        <v>#N/A</v>
      </c>
      <c r="K19" s="83"/>
      <c r="L19" s="83"/>
      <c r="M19" s="80"/>
      <c r="N19" s="80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  <c r="IX19" s="83"/>
    </row>
    <row r="20" spans="1:258" s="84" customFormat="1" ht="15" customHeight="1">
      <c r="A20" s="100">
        <v>12</v>
      </c>
      <c r="B20" s="77"/>
      <c r="C20" s="87" t="s">
        <v>434</v>
      </c>
      <c r="D20" s="88" t="s">
        <v>447</v>
      </c>
      <c r="E20" s="79"/>
      <c r="F20" s="80" t="e">
        <f>VLOOKUP(D20,'成卓ZY（3）'!D6:F145,3,0)</f>
        <v>#N/A</v>
      </c>
      <c r="G20" s="81">
        <v>6.0622999999999996</v>
      </c>
      <c r="H20" s="82"/>
      <c r="I20" s="83"/>
      <c r="J20" s="102" t="e">
        <f t="shared" si="1"/>
        <v>#N/A</v>
      </c>
      <c r="K20" s="83"/>
      <c r="L20" s="83"/>
      <c r="M20" s="80"/>
      <c r="N20" s="80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  <c r="IX20" s="83"/>
    </row>
    <row r="21" spans="1:258" s="84" customFormat="1" ht="15" customHeight="1">
      <c r="A21" s="100">
        <v>13</v>
      </c>
      <c r="B21" s="77"/>
      <c r="C21" s="87" t="s">
        <v>435</v>
      </c>
      <c r="D21" s="88" t="s">
        <v>448</v>
      </c>
      <c r="E21" s="79"/>
      <c r="F21" s="80" t="e">
        <f>VLOOKUP(D21,'成卓ZY（3）'!D7:F146,3,0)</f>
        <v>#N/A</v>
      </c>
      <c r="G21" s="81">
        <v>6.0622999999999996</v>
      </c>
      <c r="H21" s="82"/>
      <c r="I21" s="83"/>
      <c r="J21" s="102" t="e">
        <f t="shared" si="1"/>
        <v>#N/A</v>
      </c>
      <c r="K21" s="83"/>
      <c r="L21" s="83"/>
      <c r="M21" s="80"/>
      <c r="N21" s="80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</row>
    <row r="22" spans="1:258" s="84" customFormat="1" ht="15" customHeight="1">
      <c r="A22" s="100">
        <v>14</v>
      </c>
      <c r="B22" s="77"/>
      <c r="C22" s="87" t="s">
        <v>436</v>
      </c>
      <c r="D22" s="88" t="s">
        <v>449</v>
      </c>
      <c r="E22" s="79"/>
      <c r="F22" s="80" t="e">
        <f>VLOOKUP(D22,'成卓ZY（3）'!D8:F147,3,0)</f>
        <v>#N/A</v>
      </c>
      <c r="G22" s="81" t="e">
        <f>F22*1.15</f>
        <v>#N/A</v>
      </c>
      <c r="H22" s="82"/>
      <c r="I22" s="83"/>
      <c r="J22" s="102" t="e">
        <f t="shared" si="1"/>
        <v>#N/A</v>
      </c>
      <c r="K22" s="83"/>
      <c r="L22" s="83"/>
      <c r="M22" s="80"/>
      <c r="N22" s="80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  <c r="IW22" s="83"/>
      <c r="IX22" s="83"/>
    </row>
    <row r="23" spans="1:258" s="48" customFormat="1" ht="15" customHeight="1">
      <c r="A23" s="100">
        <v>15</v>
      </c>
      <c r="B23" s="50"/>
      <c r="C23" s="67" t="s">
        <v>77</v>
      </c>
      <c r="D23" s="67" t="s">
        <v>78</v>
      </c>
      <c r="E23" s="52"/>
      <c r="F23" s="53">
        <f>VLOOKUP(D23,'成卓ZY（3）'!D9:F148,3,0)</f>
        <v>2.2653230769230812</v>
      </c>
      <c r="G23" s="66">
        <v>2.6051386999999999</v>
      </c>
      <c r="H23" s="55"/>
      <c r="I23" s="46"/>
      <c r="J23" s="102">
        <f>(G23-F23)/F23</f>
        <v>0.15000757575757354</v>
      </c>
      <c r="K23" s="46"/>
      <c r="L23" s="46"/>
      <c r="M23" s="53"/>
      <c r="N23" s="53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</row>
    <row r="24" spans="1:258" s="48" customFormat="1" ht="15" customHeight="1">
      <c r="A24" s="100">
        <v>16</v>
      </c>
      <c r="B24" s="50"/>
      <c r="C24" s="67" t="s">
        <v>80</v>
      </c>
      <c r="D24" s="67" t="s">
        <v>81</v>
      </c>
      <c r="E24" s="52"/>
      <c r="F24" s="53">
        <f>VLOOKUP(D24,'成卓ZY（3）'!D10:F149,3,0)</f>
        <v>2.2653230769230812</v>
      </c>
      <c r="G24" s="66">
        <v>2.6051386999999999</v>
      </c>
      <c r="H24" s="55"/>
      <c r="I24" s="46"/>
      <c r="J24" s="102">
        <f t="shared" ref="J24:J87" si="2">(G24-F24)/F24</f>
        <v>0.15000757575757354</v>
      </c>
      <c r="K24" s="46"/>
      <c r="L24" s="46"/>
      <c r="M24" s="53"/>
      <c r="N24" s="53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</row>
    <row r="25" spans="1:258" s="48" customFormat="1" ht="15" customHeight="1">
      <c r="A25" s="100">
        <v>17</v>
      </c>
      <c r="B25" s="50"/>
      <c r="C25" s="67" t="s">
        <v>83</v>
      </c>
      <c r="D25" s="67" t="s">
        <v>84</v>
      </c>
      <c r="E25" s="52"/>
      <c r="F25" s="53">
        <f>VLOOKUP(D25,'成卓ZY（3）'!D11:F150,3,0)</f>
        <v>0.47604615384615406</v>
      </c>
      <c r="G25" s="66">
        <v>0.5474</v>
      </c>
      <c r="H25" s="55"/>
      <c r="I25" s="46"/>
      <c r="J25" s="102">
        <f t="shared" si="2"/>
        <v>0.14988850466987635</v>
      </c>
      <c r="K25" s="46"/>
      <c r="L25" s="46"/>
      <c r="M25" s="53"/>
      <c r="N25" s="53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</row>
    <row r="26" spans="1:258" s="48" customFormat="1" ht="15" customHeight="1">
      <c r="A26" s="100">
        <v>18</v>
      </c>
      <c r="B26" s="50"/>
      <c r="C26" s="67" t="s">
        <v>86</v>
      </c>
      <c r="D26" s="67" t="s">
        <v>87</v>
      </c>
      <c r="E26" s="52"/>
      <c r="F26" s="53">
        <f>VLOOKUP(D26,'成卓ZY（3）'!D12:F151,3,0)</f>
        <v>0.14773846153846124</v>
      </c>
      <c r="G26" s="66">
        <v>0.16989065</v>
      </c>
      <c r="H26" s="55"/>
      <c r="I26" s="46"/>
      <c r="J26" s="102">
        <f t="shared" si="2"/>
        <v>0.14994191919192157</v>
      </c>
      <c r="K26" s="46"/>
      <c r="L26" s="46"/>
      <c r="M26" s="53"/>
      <c r="N26" s="53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</row>
    <row r="27" spans="1:258" s="48" customFormat="1" ht="15" customHeight="1">
      <c r="A27" s="100">
        <v>19</v>
      </c>
      <c r="B27" s="50"/>
      <c r="C27" s="67" t="s">
        <v>89</v>
      </c>
      <c r="D27" s="67" t="s">
        <v>90</v>
      </c>
      <c r="E27" s="52"/>
      <c r="F27" s="53">
        <f>VLOOKUP(D27,'成卓ZY（3）'!D13:F152,3,0)</f>
        <v>0.14773846153846124</v>
      </c>
      <c r="G27" s="66">
        <v>0.16989065</v>
      </c>
      <c r="H27" s="55"/>
      <c r="I27" s="46"/>
      <c r="J27" s="102">
        <f t="shared" si="2"/>
        <v>0.14994191919192157</v>
      </c>
      <c r="K27" s="46"/>
      <c r="L27" s="46"/>
      <c r="M27" s="53"/>
      <c r="N27" s="53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</row>
    <row r="28" spans="1:258" s="48" customFormat="1" ht="15" customHeight="1">
      <c r="A28" s="100">
        <v>20</v>
      </c>
      <c r="B28" s="50"/>
      <c r="C28" s="67" t="s">
        <v>54</v>
      </c>
      <c r="D28" s="67" t="s">
        <v>55</v>
      </c>
      <c r="E28" s="52"/>
      <c r="F28" s="53">
        <f>VLOOKUP(D28,'成卓ZY（3）'!D14:F153,3,0)</f>
        <v>0.88643076923076936</v>
      </c>
      <c r="G28" s="66">
        <v>1.0193439</v>
      </c>
      <c r="H28" s="55"/>
      <c r="I28" s="46"/>
      <c r="J28" s="102">
        <f t="shared" si="2"/>
        <v>0.14994191919191899</v>
      </c>
      <c r="K28" s="46"/>
      <c r="L28" s="46"/>
      <c r="M28" s="53"/>
      <c r="N28" s="53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</row>
    <row r="29" spans="1:258" s="48" customFormat="1" ht="15" customHeight="1">
      <c r="A29" s="100">
        <v>21</v>
      </c>
      <c r="B29" s="50"/>
      <c r="C29" s="67" t="s">
        <v>450</v>
      </c>
      <c r="D29" s="67" t="s">
        <v>150</v>
      </c>
      <c r="E29" s="52"/>
      <c r="F29" s="53">
        <f>VLOOKUP(D29,'成卓ZY（3）'!D15:F154,3,0)</f>
        <v>0.45963076923076934</v>
      </c>
      <c r="G29" s="66">
        <v>0.52852390000000005</v>
      </c>
      <c r="H29" s="55"/>
      <c r="I29" s="46"/>
      <c r="J29" s="102">
        <f t="shared" si="2"/>
        <v>0.14988798701298683</v>
      </c>
      <c r="K29" s="46"/>
      <c r="L29" s="46"/>
      <c r="M29" s="53"/>
      <c r="N29" s="53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</row>
    <row r="30" spans="1:258" s="48" customFormat="1" ht="15" customHeight="1">
      <c r="A30" s="100">
        <v>22</v>
      </c>
      <c r="B30" s="50"/>
      <c r="C30" s="67" t="s">
        <v>451</v>
      </c>
      <c r="D30" s="67" t="s">
        <v>152</v>
      </c>
      <c r="E30" s="52"/>
      <c r="F30" s="53">
        <f>VLOOKUP(D30,'成卓ZY（3）'!D16:F155,3,0)</f>
        <v>0.45963076923076934</v>
      </c>
      <c r="G30" s="66">
        <v>0.52852390000000005</v>
      </c>
      <c r="H30" s="55"/>
      <c r="I30" s="46"/>
      <c r="J30" s="102">
        <f t="shared" si="2"/>
        <v>0.14988798701298683</v>
      </c>
      <c r="K30" s="46"/>
      <c r="L30" s="46"/>
      <c r="M30" s="53"/>
      <c r="N30" s="53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</row>
    <row r="31" spans="1:258" s="84" customFormat="1" ht="15" customHeight="1">
      <c r="A31" s="100">
        <v>23</v>
      </c>
      <c r="B31" s="77"/>
      <c r="C31" s="93" t="s">
        <v>452</v>
      </c>
      <c r="D31" s="103" t="s">
        <v>528</v>
      </c>
      <c r="E31" s="79"/>
      <c r="F31" s="80" t="e">
        <f>VLOOKUP(D31,'成卓ZY（3）'!D17:F156,3,0)</f>
        <v>#N/A</v>
      </c>
      <c r="G31" s="81">
        <v>0.4247824</v>
      </c>
      <c r="H31" s="82"/>
      <c r="I31" s="83"/>
      <c r="J31" s="102" t="e">
        <f t="shared" si="2"/>
        <v>#N/A</v>
      </c>
      <c r="K31" s="83"/>
      <c r="L31" s="83"/>
      <c r="M31" s="80"/>
      <c r="N31" s="80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  <c r="IV31" s="83"/>
      <c r="IW31" s="83"/>
      <c r="IX31" s="83"/>
    </row>
    <row r="32" spans="1:258" s="84" customFormat="1" ht="15" customHeight="1">
      <c r="A32" s="100">
        <v>24</v>
      </c>
      <c r="B32" s="77"/>
      <c r="C32" s="93" t="s">
        <v>453</v>
      </c>
      <c r="D32" s="93" t="s">
        <v>38</v>
      </c>
      <c r="E32" s="79"/>
      <c r="F32" s="80" t="e">
        <f>VLOOKUP(D32,'成卓ZY（3）'!D18:F157,3,0)</f>
        <v>#N/A</v>
      </c>
      <c r="G32" s="81">
        <v>3.1903299999999999</v>
      </c>
      <c r="H32" s="82"/>
      <c r="I32" s="83"/>
      <c r="J32" s="102" t="e">
        <f t="shared" si="2"/>
        <v>#N/A</v>
      </c>
      <c r="K32" s="83"/>
      <c r="L32" s="83"/>
      <c r="M32" s="80"/>
      <c r="N32" s="80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  <c r="IW32" s="83"/>
      <c r="IX32" s="83"/>
    </row>
    <row r="33" spans="1:258" s="84" customFormat="1" ht="15" customHeight="1">
      <c r="A33" s="100">
        <v>25</v>
      </c>
      <c r="B33" s="77"/>
      <c r="C33" s="93" t="s">
        <v>454</v>
      </c>
      <c r="D33" s="103" t="s">
        <v>529</v>
      </c>
      <c r="E33" s="79"/>
      <c r="F33" s="80" t="e">
        <f>VLOOKUP(D33,'成卓ZY（3）'!D19:F158,3,0)</f>
        <v>#N/A</v>
      </c>
      <c r="G33" s="81">
        <v>0.4247824</v>
      </c>
      <c r="H33" s="82"/>
      <c r="I33" s="83"/>
      <c r="J33" s="102" t="e">
        <f t="shared" si="2"/>
        <v>#N/A</v>
      </c>
      <c r="K33" s="83"/>
      <c r="L33" s="83"/>
      <c r="M33" s="80"/>
      <c r="N33" s="80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  <c r="IW33" s="83"/>
      <c r="IX33" s="83"/>
    </row>
    <row r="34" spans="1:258" s="48" customFormat="1" ht="15" customHeight="1">
      <c r="A34" s="100">
        <v>26</v>
      </c>
      <c r="B34" s="50"/>
      <c r="C34" s="68" t="s">
        <v>95</v>
      </c>
      <c r="D34" s="68" t="s">
        <v>96</v>
      </c>
      <c r="E34" s="52"/>
      <c r="F34" s="53">
        <f>VLOOKUP(D34,'成卓ZY（3）'!D20:F159,3,0)</f>
        <v>1.2557769230769282</v>
      </c>
      <c r="G34" s="66">
        <v>1.4441263</v>
      </c>
      <c r="H34" s="55"/>
      <c r="I34" s="46"/>
      <c r="J34" s="102">
        <f t="shared" si="2"/>
        <v>0.14998633392750566</v>
      </c>
      <c r="K34" s="46"/>
      <c r="L34" s="46"/>
      <c r="M34" s="53"/>
      <c r="N34" s="53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</row>
    <row r="35" spans="1:258" s="48" customFormat="1" ht="15" customHeight="1">
      <c r="A35" s="100">
        <v>27</v>
      </c>
      <c r="B35" s="50"/>
      <c r="C35" s="68" t="s">
        <v>455</v>
      </c>
      <c r="D35" s="68" t="s">
        <v>144</v>
      </c>
      <c r="E35" s="52"/>
      <c r="F35" s="53">
        <f>VLOOKUP(D35,'成卓ZY（3）'!D21:F160,3,0)</f>
        <v>9.3321461538461534</v>
      </c>
      <c r="G35" s="66">
        <v>10.731915000000001</v>
      </c>
      <c r="H35" s="55"/>
      <c r="I35" s="46"/>
      <c r="J35" s="102">
        <f t="shared" si="2"/>
        <v>0.14999431246337117</v>
      </c>
      <c r="K35" s="46"/>
      <c r="L35" s="46"/>
      <c r="M35" s="53"/>
      <c r="N35" s="53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</row>
    <row r="36" spans="1:258" s="48" customFormat="1" ht="15" customHeight="1">
      <c r="A36" s="100">
        <v>28</v>
      </c>
      <c r="B36" s="50"/>
      <c r="C36" s="68" t="s">
        <v>456</v>
      </c>
      <c r="D36" s="68" t="s">
        <v>146</v>
      </c>
      <c r="E36" s="52"/>
      <c r="F36" s="53">
        <f>VLOOKUP(D36,'成卓ZY（3）'!D22:F161,3,0)</f>
        <v>2.0519230769230812</v>
      </c>
      <c r="G36" s="66">
        <v>2.3597286999999998</v>
      </c>
      <c r="H36" s="55"/>
      <c r="I36" s="46"/>
      <c r="J36" s="102">
        <f t="shared" si="2"/>
        <v>0.15000836363636114</v>
      </c>
      <c r="K36" s="46"/>
      <c r="L36" s="46"/>
      <c r="M36" s="53"/>
      <c r="N36" s="53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</row>
    <row r="37" spans="1:258" s="48" customFormat="1" ht="15" customHeight="1">
      <c r="A37" s="100">
        <v>29</v>
      </c>
      <c r="B37" s="50"/>
      <c r="C37" s="68" t="s">
        <v>457</v>
      </c>
      <c r="D37" s="68" t="s">
        <v>148</v>
      </c>
      <c r="E37" s="52"/>
      <c r="F37" s="53">
        <f>VLOOKUP(D37,'成卓ZY（3）'!D23:F162,3,0)</f>
        <v>0.25443846153846122</v>
      </c>
      <c r="G37" s="66">
        <v>0.29259564999999998</v>
      </c>
      <c r="H37" s="55"/>
      <c r="I37" s="46"/>
      <c r="J37" s="102">
        <f t="shared" si="2"/>
        <v>0.1499662756598254</v>
      </c>
      <c r="K37" s="46"/>
      <c r="L37" s="46"/>
      <c r="M37" s="53"/>
      <c r="N37" s="53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</row>
    <row r="38" spans="1:258" s="48" customFormat="1" ht="15" customHeight="1">
      <c r="A38" s="100">
        <v>30</v>
      </c>
      <c r="B38" s="50"/>
      <c r="C38" s="68" t="s">
        <v>458</v>
      </c>
      <c r="D38" s="68" t="s">
        <v>60</v>
      </c>
      <c r="E38" s="52"/>
      <c r="F38" s="53">
        <f>VLOOKUP(D38,'成卓ZY（3）'!D24:F163,3,0)</f>
        <v>0.12311538461538468</v>
      </c>
      <c r="G38" s="66">
        <v>0.14155694999999999</v>
      </c>
      <c r="H38" s="55"/>
      <c r="I38" s="46"/>
      <c r="J38" s="102">
        <f t="shared" si="2"/>
        <v>0.14979090909090836</v>
      </c>
      <c r="K38" s="46"/>
      <c r="L38" s="46"/>
      <c r="M38" s="53"/>
      <c r="N38" s="53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</row>
    <row r="39" spans="1:258" s="48" customFormat="1" ht="15" customHeight="1">
      <c r="A39" s="100">
        <v>31</v>
      </c>
      <c r="B39" s="50"/>
      <c r="C39" s="68" t="s">
        <v>459</v>
      </c>
      <c r="D39" s="68" t="s">
        <v>63</v>
      </c>
      <c r="E39" s="52"/>
      <c r="F39" s="53">
        <f>VLOOKUP(D39,'成卓ZY（3）'!D25:F164,3,0)</f>
        <v>0.11490769230769284</v>
      </c>
      <c r="G39" s="66">
        <v>0.13218674999999999</v>
      </c>
      <c r="H39" s="55"/>
      <c r="I39" s="46"/>
      <c r="J39" s="102">
        <f t="shared" si="2"/>
        <v>0.15037337662337127</v>
      </c>
      <c r="K39" s="46"/>
      <c r="L39" s="46"/>
      <c r="M39" s="53"/>
      <c r="N39" s="53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</row>
    <row r="40" spans="1:258" s="48" customFormat="1" ht="15" customHeight="1">
      <c r="A40" s="100">
        <v>32</v>
      </c>
      <c r="B40" s="50"/>
      <c r="C40" s="68" t="s">
        <v>460</v>
      </c>
      <c r="D40" s="68" t="s">
        <v>66</v>
      </c>
      <c r="E40" s="52"/>
      <c r="F40" s="53">
        <f>VLOOKUP(D40,'成卓ZY（3）'!D26:F165,3,0)</f>
        <v>1.1737</v>
      </c>
      <c r="G40" s="66">
        <v>1.349755</v>
      </c>
      <c r="H40" s="55"/>
      <c r="I40" s="46"/>
      <c r="J40" s="102">
        <f t="shared" si="2"/>
        <v>0.15000000000000008</v>
      </c>
      <c r="K40" s="46"/>
      <c r="L40" s="46"/>
      <c r="M40" s="53"/>
      <c r="N40" s="53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</row>
    <row r="41" spans="1:258" s="48" customFormat="1" ht="15" customHeight="1">
      <c r="A41" s="100">
        <v>33</v>
      </c>
      <c r="B41" s="50"/>
      <c r="C41" s="68" t="s">
        <v>461</v>
      </c>
      <c r="D41" s="68" t="s">
        <v>69</v>
      </c>
      <c r="E41" s="52"/>
      <c r="F41" s="53">
        <f>VLOOKUP(D41,'成卓ZY（3）'!D27:F166,3,0)</f>
        <v>1.1737</v>
      </c>
      <c r="G41" s="66">
        <v>1.349755</v>
      </c>
      <c r="H41" s="55"/>
      <c r="I41" s="46"/>
      <c r="J41" s="102">
        <f t="shared" si="2"/>
        <v>0.15000000000000008</v>
      </c>
      <c r="K41" s="46"/>
      <c r="L41" s="46"/>
      <c r="M41" s="53"/>
      <c r="N41" s="53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</row>
    <row r="42" spans="1:258" s="48" customFormat="1" ht="15" customHeight="1">
      <c r="A42" s="100">
        <v>34</v>
      </c>
      <c r="B42" s="50"/>
      <c r="C42" s="68" t="s">
        <v>462</v>
      </c>
      <c r="D42" s="68" t="s">
        <v>72</v>
      </c>
      <c r="E42" s="52"/>
      <c r="F42" s="53">
        <f>VLOOKUP(D42,'成卓ZY（3）'!D28:F167,3,0)</f>
        <v>0.4678384615384612</v>
      </c>
      <c r="G42" s="66">
        <v>0.53800565</v>
      </c>
      <c r="H42" s="55"/>
      <c r="I42" s="46"/>
      <c r="J42" s="102">
        <f t="shared" si="2"/>
        <v>0.14998165869218583</v>
      </c>
      <c r="K42" s="46"/>
      <c r="L42" s="46"/>
      <c r="M42" s="53"/>
      <c r="N42" s="53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</row>
    <row r="43" spans="1:258" s="48" customFormat="1" ht="15" customHeight="1">
      <c r="A43" s="100">
        <v>35</v>
      </c>
      <c r="B43" s="50"/>
      <c r="C43" s="68" t="s">
        <v>463</v>
      </c>
      <c r="D43" s="68" t="s">
        <v>75</v>
      </c>
      <c r="E43" s="52"/>
      <c r="F43" s="53">
        <f>VLOOKUP(D43,'成卓ZY（3）'!D29:F168,3,0)</f>
        <v>0.4678384615384612</v>
      </c>
      <c r="G43" s="66">
        <v>0.53800565</v>
      </c>
      <c r="H43" s="55"/>
      <c r="I43" s="46"/>
      <c r="J43" s="102">
        <f t="shared" si="2"/>
        <v>0.14998165869218583</v>
      </c>
      <c r="K43" s="46"/>
      <c r="L43" s="46"/>
      <c r="M43" s="53"/>
      <c r="N43" s="53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</row>
    <row r="44" spans="1:258" s="48" customFormat="1" ht="15" customHeight="1">
      <c r="A44" s="100">
        <v>36</v>
      </c>
      <c r="B44" s="50"/>
      <c r="C44" s="68" t="s">
        <v>464</v>
      </c>
      <c r="D44" s="68" t="s">
        <v>157</v>
      </c>
      <c r="E44" s="52"/>
      <c r="F44" s="53">
        <f>VLOOKUP(D44,'成卓ZY（3）'!D30:F169,3,0)</f>
        <v>0.52529230769230806</v>
      </c>
      <c r="G44" s="66">
        <v>0.60404325000000003</v>
      </c>
      <c r="H44" s="55"/>
      <c r="I44" s="46"/>
      <c r="J44" s="102">
        <f t="shared" si="2"/>
        <v>0.14991832386363563</v>
      </c>
      <c r="K44" s="46"/>
      <c r="L44" s="46"/>
      <c r="M44" s="53"/>
      <c r="N44" s="53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</row>
    <row r="45" spans="1:258" s="48" customFormat="1" ht="15" customHeight="1">
      <c r="A45" s="100">
        <v>37</v>
      </c>
      <c r="B45" s="50"/>
      <c r="C45" s="68" t="s">
        <v>161</v>
      </c>
      <c r="D45" s="68" t="s">
        <v>162</v>
      </c>
      <c r="E45" s="52"/>
      <c r="F45" s="53">
        <f>VLOOKUP(D45,'成卓ZY（3）'!D31:F170,3,0)</f>
        <v>0.3693461538461541</v>
      </c>
      <c r="G45" s="66">
        <v>0.42469499999999999</v>
      </c>
      <c r="H45" s="55"/>
      <c r="I45" s="46"/>
      <c r="J45" s="102">
        <f t="shared" si="2"/>
        <v>0.14985629490784047</v>
      </c>
      <c r="K45" s="46"/>
      <c r="L45" s="46"/>
      <c r="M45" s="53"/>
      <c r="N45" s="53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</row>
    <row r="46" spans="1:258" s="48" customFormat="1" ht="15" customHeight="1">
      <c r="A46" s="100">
        <v>38</v>
      </c>
      <c r="B46" s="50"/>
      <c r="C46" s="68" t="s">
        <v>465</v>
      </c>
      <c r="D46" s="68" t="s">
        <v>192</v>
      </c>
      <c r="E46" s="52"/>
      <c r="F46" s="53">
        <f>VLOOKUP(D46,'成卓ZY（3）'!D32:F171,3,0)</f>
        <v>0.18056923076923062</v>
      </c>
      <c r="G46" s="66">
        <v>0.2077061</v>
      </c>
      <c r="H46" s="55"/>
      <c r="I46" s="46"/>
      <c r="J46" s="102">
        <f t="shared" si="2"/>
        <v>0.15028512396694313</v>
      </c>
      <c r="K46" s="46"/>
      <c r="L46" s="46"/>
      <c r="M46" s="53"/>
      <c r="N46" s="53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</row>
    <row r="47" spans="1:258" s="48" customFormat="1" ht="15" customHeight="1">
      <c r="A47" s="100">
        <v>39</v>
      </c>
      <c r="B47" s="50"/>
      <c r="C47" s="68" t="s">
        <v>198</v>
      </c>
      <c r="D47" s="68" t="s">
        <v>199</v>
      </c>
      <c r="E47" s="52"/>
      <c r="F47" s="53">
        <f>VLOOKUP(D47,'成卓ZY（3）'!D33:F172,3,0)</f>
        <v>0.54991538461538469</v>
      </c>
      <c r="G47" s="66">
        <v>0.63237695000000005</v>
      </c>
      <c r="H47" s="55"/>
      <c r="I47" s="46"/>
      <c r="J47" s="102">
        <f t="shared" si="2"/>
        <v>0.14995318860244225</v>
      </c>
      <c r="K47" s="46"/>
      <c r="L47" s="46"/>
      <c r="M47" s="53"/>
      <c r="N47" s="53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</row>
    <row r="48" spans="1:258" s="48" customFormat="1" ht="15" customHeight="1">
      <c r="A48" s="100">
        <v>40</v>
      </c>
      <c r="B48" s="50"/>
      <c r="C48" s="68" t="s">
        <v>201</v>
      </c>
      <c r="D48" s="68" t="s">
        <v>202</v>
      </c>
      <c r="E48" s="52"/>
      <c r="F48" s="53">
        <f>VLOOKUP(D48,'成卓ZY（3）'!D34:F173,3,0)</f>
        <v>0.55812307692307661</v>
      </c>
      <c r="G48" s="66">
        <v>0.6418587</v>
      </c>
      <c r="H48" s="55"/>
      <c r="I48" s="46"/>
      <c r="J48" s="102">
        <f t="shared" si="2"/>
        <v>0.15003074866310226</v>
      </c>
      <c r="K48" s="46"/>
      <c r="L48" s="46"/>
      <c r="M48" s="53"/>
      <c r="N48" s="53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</row>
    <row r="49" spans="1:258" s="48" customFormat="1" ht="15" customHeight="1">
      <c r="A49" s="100">
        <v>41</v>
      </c>
      <c r="B49" s="50"/>
      <c r="C49" s="68" t="s">
        <v>204</v>
      </c>
      <c r="D49" s="68" t="s">
        <v>205</v>
      </c>
      <c r="E49" s="52"/>
      <c r="F49" s="53">
        <f>VLOOKUP(D49,'成卓ZY（3）'!D35:F174,3,0)</f>
        <v>0.47604615384615406</v>
      </c>
      <c r="G49" s="66">
        <v>0.5474</v>
      </c>
      <c r="H49" s="55"/>
      <c r="I49" s="46"/>
      <c r="J49" s="102">
        <f t="shared" si="2"/>
        <v>0.14988850466987635</v>
      </c>
      <c r="K49" s="46"/>
      <c r="L49" s="46"/>
      <c r="M49" s="53"/>
      <c r="N49" s="53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</row>
    <row r="50" spans="1:258" s="84" customFormat="1" ht="15" customHeight="1">
      <c r="A50" s="100">
        <v>42</v>
      </c>
      <c r="B50" s="77"/>
      <c r="C50" s="78" t="s">
        <v>466</v>
      </c>
      <c r="D50" s="78" t="s">
        <v>44</v>
      </c>
      <c r="E50" s="79"/>
      <c r="F50" s="80" t="e">
        <f>VLOOKUP(D50,'成卓ZY（3）'!D36:F175,3,0)</f>
        <v>#N/A</v>
      </c>
      <c r="G50" s="81">
        <v>1.4913119500000001</v>
      </c>
      <c r="H50" s="82"/>
      <c r="I50" s="83"/>
      <c r="J50" s="102" t="e">
        <f t="shared" si="2"/>
        <v>#N/A</v>
      </c>
      <c r="K50" s="83"/>
      <c r="L50" s="83"/>
      <c r="M50" s="80"/>
      <c r="N50" s="80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  <c r="IF50" s="83"/>
      <c r="IG50" s="83"/>
      <c r="IH50" s="83"/>
      <c r="II50" s="83"/>
      <c r="IJ50" s="83"/>
      <c r="IK50" s="83"/>
      <c r="IL50" s="83"/>
      <c r="IM50" s="83"/>
      <c r="IN50" s="83"/>
      <c r="IO50" s="83"/>
      <c r="IP50" s="83"/>
      <c r="IQ50" s="83"/>
      <c r="IR50" s="83"/>
      <c r="IS50" s="83"/>
      <c r="IT50" s="83"/>
      <c r="IU50" s="83"/>
      <c r="IV50" s="83"/>
      <c r="IW50" s="83"/>
      <c r="IX50" s="83"/>
    </row>
    <row r="51" spans="1:258" s="84" customFormat="1" ht="15" customHeight="1">
      <c r="A51" s="100">
        <v>43</v>
      </c>
      <c r="B51" s="77"/>
      <c r="C51" s="78" t="s">
        <v>46</v>
      </c>
      <c r="D51" s="78" t="s">
        <v>47</v>
      </c>
      <c r="E51" s="79"/>
      <c r="F51" s="80" t="e">
        <f>VLOOKUP(D51,'成卓ZY（3）'!D37:F176,3,0)</f>
        <v>#N/A</v>
      </c>
      <c r="G51" s="81">
        <v>0.99112175000000002</v>
      </c>
      <c r="H51" s="82"/>
      <c r="I51" s="83"/>
      <c r="J51" s="102" t="e">
        <f t="shared" si="2"/>
        <v>#N/A</v>
      </c>
      <c r="K51" s="83"/>
      <c r="L51" s="83"/>
      <c r="M51" s="80"/>
      <c r="N51" s="80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  <c r="FW51" s="83"/>
      <c r="FX51" s="83"/>
      <c r="FY51" s="83"/>
      <c r="FZ51" s="83"/>
      <c r="GA51" s="83"/>
      <c r="GB51" s="83"/>
      <c r="GC51" s="83"/>
      <c r="GD51" s="83"/>
      <c r="GE51" s="83"/>
      <c r="GF51" s="83"/>
      <c r="GG51" s="83"/>
      <c r="GH51" s="83"/>
      <c r="GI51" s="83"/>
      <c r="GJ51" s="83"/>
      <c r="GK51" s="83"/>
      <c r="GL51" s="83"/>
      <c r="GM51" s="83"/>
      <c r="GN51" s="83"/>
      <c r="GO51" s="83"/>
      <c r="GP51" s="83"/>
      <c r="GQ51" s="83"/>
      <c r="GR51" s="83"/>
      <c r="GS51" s="83"/>
      <c r="GT51" s="83"/>
      <c r="GU51" s="83"/>
      <c r="GV51" s="83"/>
      <c r="GW51" s="83"/>
      <c r="GX51" s="83"/>
      <c r="GY51" s="83"/>
      <c r="GZ51" s="83"/>
      <c r="HA51" s="83"/>
      <c r="HB51" s="83"/>
      <c r="HC51" s="83"/>
      <c r="HD51" s="83"/>
      <c r="HE51" s="83"/>
      <c r="HF51" s="83"/>
      <c r="HG51" s="83"/>
      <c r="HH51" s="83"/>
      <c r="HI51" s="83"/>
      <c r="HJ51" s="83"/>
      <c r="HK51" s="83"/>
      <c r="HL51" s="83"/>
      <c r="HM51" s="83"/>
      <c r="HN51" s="83"/>
      <c r="HO51" s="83"/>
      <c r="HP51" s="83"/>
      <c r="HQ51" s="83"/>
      <c r="HR51" s="83"/>
      <c r="HS51" s="83"/>
      <c r="HT51" s="83"/>
      <c r="HU51" s="83"/>
      <c r="HV51" s="83"/>
      <c r="HW51" s="83"/>
      <c r="HX51" s="83"/>
      <c r="HY51" s="83"/>
      <c r="HZ51" s="83"/>
      <c r="IA51" s="83"/>
      <c r="IB51" s="83"/>
      <c r="IC51" s="83"/>
      <c r="ID51" s="83"/>
      <c r="IE51" s="83"/>
      <c r="IF51" s="83"/>
      <c r="IG51" s="83"/>
      <c r="IH51" s="83"/>
      <c r="II51" s="83"/>
      <c r="IJ51" s="83"/>
      <c r="IK51" s="83"/>
      <c r="IL51" s="83"/>
      <c r="IM51" s="83"/>
      <c r="IN51" s="83"/>
      <c r="IO51" s="83"/>
      <c r="IP51" s="83"/>
      <c r="IQ51" s="83"/>
      <c r="IR51" s="83"/>
      <c r="IS51" s="83"/>
      <c r="IT51" s="83"/>
      <c r="IU51" s="83"/>
      <c r="IV51" s="83"/>
      <c r="IW51" s="83"/>
      <c r="IX51" s="83"/>
    </row>
    <row r="52" spans="1:258" s="84" customFormat="1" ht="15" customHeight="1">
      <c r="A52" s="100">
        <v>44</v>
      </c>
      <c r="B52" s="77"/>
      <c r="C52" s="78" t="s">
        <v>49</v>
      </c>
      <c r="D52" s="78" t="s">
        <v>50</v>
      </c>
      <c r="E52" s="79"/>
      <c r="F52" s="80" t="e">
        <f>VLOOKUP(D52,'成卓ZY（3）'!D38:F177,3,0)</f>
        <v>#N/A</v>
      </c>
      <c r="G52" s="81">
        <v>0.56633935000000002</v>
      </c>
      <c r="H52" s="82"/>
      <c r="I52" s="83"/>
      <c r="J52" s="102" t="e">
        <f t="shared" si="2"/>
        <v>#N/A</v>
      </c>
      <c r="K52" s="83"/>
      <c r="L52" s="83"/>
      <c r="M52" s="80"/>
      <c r="N52" s="80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  <c r="IF52" s="83"/>
      <c r="IG52" s="83"/>
      <c r="IH52" s="83"/>
      <c r="II52" s="83"/>
      <c r="IJ52" s="83"/>
      <c r="IK52" s="83"/>
      <c r="IL52" s="83"/>
      <c r="IM52" s="83"/>
      <c r="IN52" s="83"/>
      <c r="IO52" s="83"/>
      <c r="IP52" s="83"/>
      <c r="IQ52" s="83"/>
      <c r="IR52" s="83"/>
      <c r="IS52" s="83"/>
      <c r="IT52" s="83"/>
      <c r="IU52" s="83"/>
      <c r="IV52" s="83"/>
      <c r="IW52" s="83"/>
      <c r="IX52" s="83"/>
    </row>
    <row r="53" spans="1:258" s="84" customFormat="1" ht="15" customHeight="1">
      <c r="A53" s="100">
        <v>45</v>
      </c>
      <c r="B53" s="77"/>
      <c r="C53" s="78" t="s">
        <v>39</v>
      </c>
      <c r="D53" s="85" t="s">
        <v>40</v>
      </c>
      <c r="E53" s="79"/>
      <c r="F53" s="80" t="e">
        <f>VLOOKUP(D53,'成卓ZY（3）'!D39:F178,3,0)</f>
        <v>#N/A</v>
      </c>
      <c r="G53" s="81">
        <v>1.7555738999999999</v>
      </c>
      <c r="H53" s="82"/>
      <c r="I53" s="83"/>
      <c r="J53" s="102" t="e">
        <f t="shared" si="2"/>
        <v>#N/A</v>
      </c>
      <c r="K53" s="83"/>
      <c r="L53" s="83"/>
      <c r="M53" s="80"/>
      <c r="N53" s="80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/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/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/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  <c r="IW53" s="83"/>
      <c r="IX53" s="83"/>
    </row>
    <row r="54" spans="1:258" s="84" customFormat="1" ht="15" customHeight="1">
      <c r="A54" s="100">
        <v>46</v>
      </c>
      <c r="B54" s="77"/>
      <c r="C54" s="78" t="s">
        <v>467</v>
      </c>
      <c r="D54" s="85" t="s">
        <v>42</v>
      </c>
      <c r="E54" s="79"/>
      <c r="F54" s="80" t="e">
        <f>VLOOKUP(D54,'成卓ZY（3）'!D40:F179,3,0)</f>
        <v>#N/A</v>
      </c>
      <c r="G54" s="81">
        <v>1.7555738999999999</v>
      </c>
      <c r="H54" s="82"/>
      <c r="I54" s="83"/>
      <c r="J54" s="102" t="e">
        <f t="shared" si="2"/>
        <v>#N/A</v>
      </c>
      <c r="K54" s="83"/>
      <c r="L54" s="83"/>
      <c r="M54" s="80"/>
      <c r="N54" s="80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  <c r="IX54" s="83"/>
    </row>
    <row r="55" spans="1:258" s="84" customFormat="1" ht="15" customHeight="1">
      <c r="A55" s="100">
        <v>47</v>
      </c>
      <c r="B55" s="77"/>
      <c r="C55" s="78" t="s">
        <v>468</v>
      </c>
      <c r="D55" s="85" t="s">
        <v>52</v>
      </c>
      <c r="E55" s="79"/>
      <c r="F55" s="80" t="e">
        <f>VLOOKUP(D55,'成卓ZY（3）'!D41:F180,3,0)</f>
        <v>#N/A</v>
      </c>
      <c r="G55" s="81">
        <v>3.0864769500000002</v>
      </c>
      <c r="H55" s="82"/>
      <c r="I55" s="83"/>
      <c r="J55" s="102" t="e">
        <f t="shared" si="2"/>
        <v>#N/A</v>
      </c>
      <c r="K55" s="83"/>
      <c r="L55" s="83"/>
      <c r="M55" s="80"/>
      <c r="N55" s="80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  <c r="IU55" s="83"/>
      <c r="IV55" s="83"/>
      <c r="IW55" s="83"/>
      <c r="IX55" s="83"/>
    </row>
    <row r="56" spans="1:258" s="48" customFormat="1" ht="15" customHeight="1">
      <c r="A56" s="100">
        <v>48</v>
      </c>
      <c r="B56" s="50"/>
      <c r="C56" s="68" t="s">
        <v>469</v>
      </c>
      <c r="D56" s="68" t="s">
        <v>523</v>
      </c>
      <c r="E56" s="52"/>
      <c r="F56" s="53">
        <v>0.74690000000000001</v>
      </c>
      <c r="G56" s="66">
        <v>0.858935</v>
      </c>
      <c r="H56" s="55"/>
      <c r="I56" s="46"/>
      <c r="J56" s="102">
        <f t="shared" si="2"/>
        <v>0.15</v>
      </c>
      <c r="K56" s="46"/>
      <c r="L56" s="46"/>
      <c r="M56" s="53"/>
      <c r="N56" s="53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</row>
    <row r="57" spans="1:258" s="48" customFormat="1" ht="15" customHeight="1">
      <c r="A57" s="100">
        <v>49</v>
      </c>
      <c r="B57" s="50"/>
      <c r="C57" s="68" t="s">
        <v>470</v>
      </c>
      <c r="D57" s="68" t="s">
        <v>170</v>
      </c>
      <c r="E57" s="52"/>
      <c r="F57" s="53">
        <f>VLOOKUP(D57,'成卓ZY（3）'!D43:F182,3,0)</f>
        <v>0.74690000000000001</v>
      </c>
      <c r="G57" s="66">
        <v>0.858935</v>
      </c>
      <c r="H57" s="55"/>
      <c r="I57" s="46"/>
      <c r="J57" s="102">
        <f t="shared" si="2"/>
        <v>0.15</v>
      </c>
      <c r="K57" s="46"/>
      <c r="L57" s="46"/>
      <c r="M57" s="53"/>
      <c r="N57" s="53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</row>
    <row r="58" spans="1:258" s="48" customFormat="1" ht="15" customHeight="1">
      <c r="A58" s="100">
        <v>50</v>
      </c>
      <c r="B58" s="50"/>
      <c r="C58" s="68" t="s">
        <v>471</v>
      </c>
      <c r="D58" s="68" t="s">
        <v>173</v>
      </c>
      <c r="E58" s="52"/>
      <c r="F58" s="53">
        <f>VLOOKUP(D58,'成卓ZY（3）'!D44:F183,3,0)</f>
        <v>0.35293076923076938</v>
      </c>
      <c r="G58" s="66">
        <v>0.40581889999999998</v>
      </c>
      <c r="H58" s="55"/>
      <c r="I58" s="46"/>
      <c r="J58" s="102">
        <f t="shared" si="2"/>
        <v>0.14985412262156395</v>
      </c>
      <c r="K58" s="46"/>
      <c r="L58" s="46"/>
      <c r="M58" s="53"/>
      <c r="N58" s="53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</row>
    <row r="59" spans="1:258" s="48" customFormat="1" ht="15" customHeight="1">
      <c r="A59" s="100">
        <v>51</v>
      </c>
      <c r="B59" s="50"/>
      <c r="C59" s="68" t="s">
        <v>472</v>
      </c>
      <c r="D59" s="68" t="s">
        <v>165</v>
      </c>
      <c r="E59" s="52"/>
      <c r="F59" s="53">
        <f>VLOOKUP(D59,'成卓ZY（3）'!D45:F184,3,0)</f>
        <v>0.31189230769230814</v>
      </c>
      <c r="G59" s="66">
        <v>0.35863325000000001</v>
      </c>
      <c r="H59" s="55"/>
      <c r="I59" s="46"/>
      <c r="J59" s="102">
        <f t="shared" si="2"/>
        <v>0.14986244019138598</v>
      </c>
      <c r="K59" s="46"/>
      <c r="L59" s="46"/>
      <c r="M59" s="53"/>
      <c r="N59" s="53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</row>
    <row r="60" spans="1:258" s="48" customFormat="1" ht="15" customHeight="1">
      <c r="A60" s="100">
        <v>52</v>
      </c>
      <c r="B60" s="50"/>
      <c r="C60" s="68" t="s">
        <v>473</v>
      </c>
      <c r="D60" s="68" t="s">
        <v>189</v>
      </c>
      <c r="E60" s="52"/>
      <c r="F60" s="53">
        <f>VLOOKUP(D60,'成卓ZY（3）'!D46:F185,3,0)</f>
        <v>0.41038461538461529</v>
      </c>
      <c r="G60" s="66">
        <v>0.47196804999999997</v>
      </c>
      <c r="H60" s="55"/>
      <c r="I60" s="46"/>
      <c r="J60" s="102">
        <f t="shared" si="2"/>
        <v>0.15006272727272746</v>
      </c>
      <c r="K60" s="46"/>
      <c r="L60" s="46"/>
      <c r="M60" s="53"/>
      <c r="N60" s="53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</row>
    <row r="61" spans="1:258" s="48" customFormat="1" ht="15" customHeight="1">
      <c r="A61" s="100">
        <v>53</v>
      </c>
      <c r="B61" s="50"/>
      <c r="C61" s="68" t="s">
        <v>213</v>
      </c>
      <c r="D61" s="68" t="s">
        <v>214</v>
      </c>
      <c r="E61" s="52"/>
      <c r="F61" s="53">
        <f>VLOOKUP(D61,'成卓ZY（3）'!D47:F186,3,0)</f>
        <v>0.4185923076923081</v>
      </c>
      <c r="G61" s="66">
        <v>0.48133825000000002</v>
      </c>
      <c r="H61" s="55"/>
      <c r="I61" s="46"/>
      <c r="J61" s="102">
        <f t="shared" si="2"/>
        <v>0.14989750445632694</v>
      </c>
      <c r="K61" s="46"/>
      <c r="L61" s="46"/>
      <c r="M61" s="53"/>
      <c r="N61" s="53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</row>
    <row r="62" spans="1:258" s="48" customFormat="1" ht="15" customHeight="1">
      <c r="A62" s="100">
        <v>54</v>
      </c>
      <c r="B62" s="50"/>
      <c r="C62" s="68" t="s">
        <v>216</v>
      </c>
      <c r="D62" s="68" t="s">
        <v>217</v>
      </c>
      <c r="E62" s="52"/>
      <c r="F62" s="53">
        <f>VLOOKUP(D62,'成卓ZY（3）'!D48:F187,3,0)</f>
        <v>0.4185923076923081</v>
      </c>
      <c r="G62" s="66">
        <v>0.48133825000000002</v>
      </c>
      <c r="H62" s="55"/>
      <c r="I62" s="46"/>
      <c r="J62" s="102">
        <f t="shared" si="2"/>
        <v>0.14989750445632694</v>
      </c>
      <c r="K62" s="46"/>
      <c r="L62" s="46"/>
      <c r="M62" s="53"/>
      <c r="N62" s="53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</row>
    <row r="63" spans="1:258" s="84" customFormat="1" ht="15" customHeight="1">
      <c r="A63" s="100">
        <v>55</v>
      </c>
      <c r="B63" s="77"/>
      <c r="C63" s="78" t="s">
        <v>474</v>
      </c>
      <c r="D63" s="78" t="s">
        <v>524</v>
      </c>
      <c r="E63" s="79"/>
      <c r="F63" s="80" t="e">
        <f>VLOOKUP(D63,'成卓ZY（3）'!D49:F188,3,0)</f>
        <v>#N/A</v>
      </c>
      <c r="G63" s="81">
        <v>0.67019240000000002</v>
      </c>
      <c r="H63" s="82"/>
      <c r="I63" s="83"/>
      <c r="J63" s="102" t="e">
        <f t="shared" si="2"/>
        <v>#N/A</v>
      </c>
      <c r="K63" s="83"/>
      <c r="L63" s="83"/>
      <c r="M63" s="80"/>
      <c r="N63" s="80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  <c r="IW63" s="83"/>
      <c r="IX63" s="83"/>
    </row>
    <row r="64" spans="1:258" s="84" customFormat="1" ht="15" customHeight="1">
      <c r="A64" s="100">
        <v>56</v>
      </c>
      <c r="B64" s="77"/>
      <c r="C64" s="78" t="s">
        <v>475</v>
      </c>
      <c r="D64" s="78" t="s">
        <v>525</v>
      </c>
      <c r="E64" s="79"/>
      <c r="F64" s="80" t="e">
        <f>VLOOKUP(D64,'成卓ZY（3）'!D50:F189,3,0)</f>
        <v>#N/A</v>
      </c>
      <c r="G64" s="81">
        <v>0.858935</v>
      </c>
      <c r="H64" s="82"/>
      <c r="I64" s="83"/>
      <c r="J64" s="102" t="e">
        <f t="shared" si="2"/>
        <v>#N/A</v>
      </c>
      <c r="K64" s="83"/>
      <c r="L64" s="83"/>
      <c r="M64" s="80"/>
      <c r="N64" s="80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  <c r="IW64" s="83"/>
      <c r="IX64" s="83"/>
    </row>
    <row r="65" spans="1:258" s="48" customFormat="1" ht="15" customHeight="1">
      <c r="A65" s="100">
        <v>57</v>
      </c>
      <c r="B65" s="50"/>
      <c r="C65" s="68" t="s">
        <v>476</v>
      </c>
      <c r="D65" s="67" t="s">
        <v>208</v>
      </c>
      <c r="E65" s="52"/>
      <c r="F65" s="53">
        <f>VLOOKUP(D65,'成卓ZY（3）'!D51:F190,3,0)</f>
        <v>0.76331538461538462</v>
      </c>
      <c r="G65" s="66">
        <v>0.87778694999999995</v>
      </c>
      <c r="H65" s="55"/>
      <c r="I65" s="46"/>
      <c r="J65" s="102">
        <f t="shared" si="2"/>
        <v>0.14996627565982398</v>
      </c>
      <c r="K65" s="46"/>
      <c r="L65" s="46"/>
      <c r="M65" s="53"/>
      <c r="N65" s="53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</row>
    <row r="66" spans="1:258" s="48" customFormat="1" ht="15" customHeight="1">
      <c r="A66" s="100">
        <v>58</v>
      </c>
      <c r="B66" s="50"/>
      <c r="C66" s="68" t="s">
        <v>477</v>
      </c>
      <c r="D66" s="67" t="s">
        <v>211</v>
      </c>
      <c r="E66" s="52"/>
      <c r="F66" s="53">
        <f>VLOOKUP(D66,'成卓ZY（3）'!D52:F191,3,0)</f>
        <v>0.76331538461538462</v>
      </c>
      <c r="G66" s="66">
        <v>0.87778694999999995</v>
      </c>
      <c r="H66" s="55"/>
      <c r="I66" s="46"/>
      <c r="J66" s="102">
        <f t="shared" si="2"/>
        <v>0.14996627565982398</v>
      </c>
      <c r="K66" s="46"/>
      <c r="L66" s="46"/>
      <c r="M66" s="53"/>
      <c r="N66" s="53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</row>
    <row r="67" spans="1:258" s="48" customFormat="1" ht="15" customHeight="1">
      <c r="A67" s="100">
        <v>59</v>
      </c>
      <c r="B67" s="50"/>
      <c r="C67" s="68" t="s">
        <v>478</v>
      </c>
      <c r="D67" s="67" t="s">
        <v>237</v>
      </c>
      <c r="E67" s="52"/>
      <c r="F67" s="53">
        <f>VLOOKUP(D67,'成卓ZY（3）'!D53:F192,3,0)</f>
        <v>0.97671538461538754</v>
      </c>
      <c r="G67" s="66">
        <v>1.1231969500000001</v>
      </c>
      <c r="H67" s="55"/>
      <c r="I67" s="46"/>
      <c r="J67" s="102">
        <f t="shared" si="2"/>
        <v>0.14997364400305241</v>
      </c>
      <c r="K67" s="46"/>
      <c r="L67" s="46"/>
      <c r="M67" s="53"/>
      <c r="N67" s="53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</row>
    <row r="68" spans="1:258" s="84" customFormat="1" ht="15" customHeight="1">
      <c r="A68" s="100">
        <v>60</v>
      </c>
      <c r="B68" s="77"/>
      <c r="C68" s="78" t="s">
        <v>129</v>
      </c>
      <c r="D68" s="78" t="s">
        <v>130</v>
      </c>
      <c r="E68" s="79"/>
      <c r="F68" s="80" t="e">
        <f>VLOOKUP(D68,'成卓ZY（3）'!D54:F193,3,0)</f>
        <v>#N/A</v>
      </c>
      <c r="G68" s="81">
        <v>3.07710675</v>
      </c>
      <c r="H68" s="82"/>
      <c r="I68" s="83"/>
      <c r="J68" s="102" t="e">
        <f t="shared" si="2"/>
        <v>#N/A</v>
      </c>
      <c r="K68" s="83"/>
      <c r="L68" s="83"/>
      <c r="M68" s="80"/>
      <c r="N68" s="80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  <c r="HJ68" s="83"/>
      <c r="HK68" s="83"/>
      <c r="HL68" s="83"/>
      <c r="HM68" s="83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  <c r="IW68" s="83"/>
      <c r="IX68" s="83"/>
    </row>
    <row r="69" spans="1:258" s="84" customFormat="1" ht="15" customHeight="1">
      <c r="A69" s="100">
        <v>61</v>
      </c>
      <c r="B69" s="77"/>
      <c r="C69" s="78" t="s">
        <v>479</v>
      </c>
      <c r="D69" s="78" t="s">
        <v>116</v>
      </c>
      <c r="E69" s="79"/>
      <c r="F69" s="80" t="e">
        <f>VLOOKUP(D69,'成卓ZY（3）'!D55:F194,3,0)</f>
        <v>#N/A</v>
      </c>
      <c r="G69" s="81">
        <v>4.8043550000000002</v>
      </c>
      <c r="H69" s="82"/>
      <c r="I69" s="83"/>
      <c r="J69" s="102" t="e">
        <f t="shared" si="2"/>
        <v>#N/A</v>
      </c>
      <c r="K69" s="83"/>
      <c r="L69" s="83"/>
      <c r="M69" s="80"/>
      <c r="N69" s="80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83"/>
      <c r="GK69" s="83"/>
      <c r="GL69" s="83"/>
      <c r="GM69" s="83"/>
      <c r="GN69" s="83"/>
      <c r="GO69" s="83"/>
      <c r="GP69" s="83"/>
      <c r="GQ69" s="83"/>
      <c r="GR69" s="83"/>
      <c r="GS69" s="83"/>
      <c r="GT69" s="83"/>
      <c r="GU69" s="83"/>
      <c r="GV69" s="83"/>
      <c r="GW69" s="83"/>
      <c r="GX69" s="83"/>
      <c r="GY69" s="83"/>
      <c r="GZ69" s="83"/>
      <c r="HA69" s="83"/>
      <c r="HB69" s="83"/>
      <c r="HC69" s="83"/>
      <c r="HD69" s="83"/>
      <c r="HE69" s="83"/>
      <c r="HF69" s="83"/>
      <c r="HG69" s="83"/>
      <c r="HH69" s="83"/>
      <c r="HI69" s="83"/>
      <c r="HJ69" s="83"/>
      <c r="HK69" s="83"/>
      <c r="HL69" s="83"/>
      <c r="HM69" s="83"/>
      <c r="HN69" s="83"/>
      <c r="HO69" s="83"/>
      <c r="HP69" s="83"/>
      <c r="HQ69" s="83"/>
      <c r="HR69" s="83"/>
      <c r="HS69" s="83"/>
      <c r="HT69" s="83"/>
      <c r="HU69" s="83"/>
      <c r="HV69" s="83"/>
      <c r="HW69" s="83"/>
      <c r="HX69" s="83"/>
      <c r="HY69" s="83"/>
      <c r="HZ69" s="83"/>
      <c r="IA69" s="83"/>
      <c r="IB69" s="83"/>
      <c r="IC69" s="83"/>
      <c r="ID69" s="83"/>
      <c r="IE69" s="83"/>
      <c r="IF69" s="83"/>
      <c r="IG69" s="83"/>
      <c r="IH69" s="83"/>
      <c r="II69" s="83"/>
      <c r="IJ69" s="83"/>
      <c r="IK69" s="83"/>
      <c r="IL69" s="83"/>
      <c r="IM69" s="83"/>
      <c r="IN69" s="83"/>
      <c r="IO69" s="83"/>
      <c r="IP69" s="83"/>
      <c r="IQ69" s="83"/>
      <c r="IR69" s="83"/>
      <c r="IS69" s="83"/>
      <c r="IT69" s="83"/>
      <c r="IU69" s="83"/>
      <c r="IV69" s="83"/>
      <c r="IW69" s="83"/>
      <c r="IX69" s="83"/>
    </row>
    <row r="70" spans="1:258" s="84" customFormat="1" ht="15" customHeight="1">
      <c r="A70" s="100">
        <v>62</v>
      </c>
      <c r="B70" s="77"/>
      <c r="C70" s="78" t="s">
        <v>480</v>
      </c>
      <c r="D70" s="78" t="s">
        <v>136</v>
      </c>
      <c r="E70" s="79"/>
      <c r="F70" s="80" t="e">
        <f>VLOOKUP(D70,'成卓ZY（3）'!D56:F195,3,0)</f>
        <v>#N/A</v>
      </c>
      <c r="G70" s="81">
        <v>1.52904</v>
      </c>
      <c r="H70" s="82"/>
      <c r="I70" s="83"/>
      <c r="J70" s="102" t="e">
        <f t="shared" si="2"/>
        <v>#N/A</v>
      </c>
      <c r="K70" s="83"/>
      <c r="L70" s="83"/>
      <c r="M70" s="80"/>
      <c r="N70" s="80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83"/>
      <c r="GK70" s="83"/>
      <c r="GL70" s="83"/>
      <c r="GM70" s="83"/>
      <c r="GN70" s="83"/>
      <c r="GO70" s="83"/>
      <c r="GP70" s="83"/>
      <c r="GQ70" s="83"/>
      <c r="GR70" s="83"/>
      <c r="GS70" s="83"/>
      <c r="GT70" s="83"/>
      <c r="GU70" s="83"/>
      <c r="GV70" s="83"/>
      <c r="GW70" s="83"/>
      <c r="GX70" s="83"/>
      <c r="GY70" s="83"/>
      <c r="GZ70" s="83"/>
      <c r="HA70" s="83"/>
      <c r="HB70" s="83"/>
      <c r="HC70" s="83"/>
      <c r="HD70" s="83"/>
      <c r="HE70" s="83"/>
      <c r="HF70" s="83"/>
      <c r="HG70" s="83"/>
      <c r="HH70" s="83"/>
      <c r="HI70" s="83"/>
      <c r="HJ70" s="83"/>
      <c r="HK70" s="83"/>
      <c r="HL70" s="83"/>
      <c r="HM70" s="83"/>
      <c r="HN70" s="83"/>
      <c r="HO70" s="83"/>
      <c r="HP70" s="83"/>
      <c r="HQ70" s="83"/>
      <c r="HR70" s="83"/>
      <c r="HS70" s="83"/>
      <c r="HT70" s="83"/>
      <c r="HU70" s="83"/>
      <c r="HV70" s="83"/>
      <c r="HW70" s="83"/>
      <c r="HX70" s="83"/>
      <c r="HY70" s="83"/>
      <c r="HZ70" s="83"/>
      <c r="IA70" s="83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  <c r="IV70" s="83"/>
      <c r="IW70" s="83"/>
      <c r="IX70" s="83"/>
    </row>
    <row r="71" spans="1:258" s="84" customFormat="1" ht="15" customHeight="1">
      <c r="A71" s="100">
        <v>63</v>
      </c>
      <c r="B71" s="77"/>
      <c r="C71" s="78" t="s">
        <v>481</v>
      </c>
      <c r="D71" s="78" t="s">
        <v>139</v>
      </c>
      <c r="E71" s="79"/>
      <c r="F71" s="80" t="e">
        <f>VLOOKUP(D71,'成卓ZY（3）'!D57:F196,3,0)</f>
        <v>#N/A</v>
      </c>
      <c r="G71" s="81">
        <v>1.52904</v>
      </c>
      <c r="H71" s="82"/>
      <c r="I71" s="83"/>
      <c r="J71" s="102" t="e">
        <f t="shared" si="2"/>
        <v>#N/A</v>
      </c>
      <c r="K71" s="83"/>
      <c r="L71" s="83"/>
      <c r="M71" s="80"/>
      <c r="N71" s="80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3"/>
      <c r="HI71" s="83"/>
      <c r="HJ71" s="83"/>
      <c r="HK71" s="83"/>
      <c r="HL71" s="83"/>
      <c r="HM71" s="83"/>
      <c r="HN71" s="83"/>
      <c r="HO71" s="83"/>
      <c r="HP71" s="83"/>
      <c r="HQ71" s="83"/>
      <c r="HR71" s="83"/>
      <c r="HS71" s="83"/>
      <c r="HT71" s="83"/>
      <c r="HU71" s="83"/>
      <c r="HV71" s="83"/>
      <c r="HW71" s="83"/>
      <c r="HX71" s="83"/>
      <c r="HY71" s="83"/>
      <c r="HZ71" s="83"/>
      <c r="IA71" s="83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  <c r="IV71" s="83"/>
      <c r="IW71" s="83"/>
      <c r="IX71" s="83"/>
    </row>
    <row r="72" spans="1:258" s="48" customFormat="1" ht="15" customHeight="1">
      <c r="A72" s="100">
        <v>64</v>
      </c>
      <c r="B72" s="50"/>
      <c r="C72" s="69" t="s">
        <v>482</v>
      </c>
      <c r="D72" s="69" t="s">
        <v>239</v>
      </c>
      <c r="E72" s="52"/>
      <c r="F72" s="53">
        <f>VLOOKUP(D72,'成卓ZY（3）'!D58:F197,3,0)</f>
        <v>0.50066923076923053</v>
      </c>
      <c r="G72" s="66">
        <v>0.57582109999999997</v>
      </c>
      <c r="H72" s="55"/>
      <c r="I72" s="46"/>
      <c r="J72" s="102">
        <f t="shared" si="2"/>
        <v>0.15010283159463536</v>
      </c>
      <c r="K72" s="46"/>
      <c r="L72" s="46"/>
      <c r="M72" s="53"/>
      <c r="N72" s="53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</row>
    <row r="73" spans="1:258" s="48" customFormat="1" ht="15" customHeight="1">
      <c r="A73" s="100">
        <v>65</v>
      </c>
      <c r="B73" s="50"/>
      <c r="C73" s="69" t="s">
        <v>483</v>
      </c>
      <c r="D73" s="69" t="s">
        <v>241</v>
      </c>
      <c r="E73" s="52"/>
      <c r="F73" s="53">
        <f>VLOOKUP(D73,'成卓ZY（3）'!D59:F198,3,0)</f>
        <v>0.50066923076923053</v>
      </c>
      <c r="G73" s="66">
        <v>0.57582109999999997</v>
      </c>
      <c r="H73" s="55"/>
      <c r="I73" s="46"/>
      <c r="J73" s="102">
        <f t="shared" si="2"/>
        <v>0.15010283159463536</v>
      </c>
      <c r="K73" s="46"/>
      <c r="L73" s="46"/>
      <c r="M73" s="53"/>
      <c r="N73" s="53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</row>
    <row r="74" spans="1:258" s="84" customFormat="1" ht="15" customHeight="1">
      <c r="A74" s="100">
        <v>66</v>
      </c>
      <c r="B74" s="77"/>
      <c r="C74" s="94" t="s">
        <v>110</v>
      </c>
      <c r="D74" s="95" t="s">
        <v>111</v>
      </c>
      <c r="E74" s="79"/>
      <c r="F74" s="80" t="e">
        <f>VLOOKUP(D74,'成卓ZY（3）'!D60:F199,3,0)</f>
        <v>#N/A</v>
      </c>
      <c r="G74" s="81">
        <v>2.3125430499999999</v>
      </c>
      <c r="H74" s="82"/>
      <c r="I74" s="83"/>
      <c r="J74" s="102" t="e">
        <f t="shared" si="2"/>
        <v>#N/A</v>
      </c>
      <c r="K74" s="83"/>
      <c r="L74" s="83"/>
      <c r="M74" s="80"/>
      <c r="N74" s="80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83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  <c r="FO74" s="83"/>
      <c r="FP74" s="83"/>
      <c r="FQ74" s="83"/>
      <c r="FR74" s="83"/>
      <c r="FS74" s="83"/>
      <c r="FT74" s="83"/>
      <c r="FU74" s="83"/>
      <c r="FV74" s="83"/>
      <c r="FW74" s="83"/>
      <c r="FX74" s="83"/>
      <c r="FY74" s="83"/>
      <c r="FZ74" s="83"/>
      <c r="GA74" s="83"/>
      <c r="GB74" s="83"/>
      <c r="GC74" s="83"/>
      <c r="GD74" s="83"/>
      <c r="GE74" s="83"/>
      <c r="GF74" s="83"/>
      <c r="GG74" s="83"/>
      <c r="GH74" s="83"/>
      <c r="GI74" s="83"/>
      <c r="GJ74" s="83"/>
      <c r="GK74" s="83"/>
      <c r="GL74" s="83"/>
      <c r="GM74" s="83"/>
      <c r="GN74" s="83"/>
      <c r="GO74" s="83"/>
      <c r="GP74" s="83"/>
      <c r="GQ74" s="83"/>
      <c r="GR74" s="83"/>
      <c r="GS74" s="83"/>
      <c r="GT74" s="83"/>
      <c r="GU74" s="83"/>
      <c r="GV74" s="83"/>
      <c r="GW74" s="83"/>
      <c r="GX74" s="83"/>
      <c r="GY74" s="83"/>
      <c r="GZ74" s="83"/>
      <c r="HA74" s="83"/>
      <c r="HB74" s="83"/>
      <c r="HC74" s="83"/>
      <c r="HD74" s="83"/>
      <c r="HE74" s="83"/>
      <c r="HF74" s="83"/>
      <c r="HG74" s="83"/>
      <c r="HH74" s="83"/>
      <c r="HI74" s="83"/>
      <c r="HJ74" s="83"/>
      <c r="HK74" s="83"/>
      <c r="HL74" s="83"/>
      <c r="HM74" s="83"/>
      <c r="HN74" s="83"/>
      <c r="HO74" s="83"/>
      <c r="HP74" s="83"/>
      <c r="HQ74" s="83"/>
      <c r="HR74" s="83"/>
      <c r="HS74" s="83"/>
      <c r="HT74" s="83"/>
      <c r="HU74" s="83"/>
      <c r="HV74" s="83"/>
      <c r="HW74" s="83"/>
      <c r="HX74" s="83"/>
      <c r="HY74" s="83"/>
      <c r="HZ74" s="83"/>
      <c r="IA74" s="83"/>
      <c r="IB74" s="83"/>
      <c r="IC74" s="83"/>
      <c r="ID74" s="83"/>
      <c r="IE74" s="83"/>
      <c r="IF74" s="83"/>
      <c r="IG74" s="83"/>
      <c r="IH74" s="83"/>
      <c r="II74" s="83"/>
      <c r="IJ74" s="83"/>
      <c r="IK74" s="83"/>
      <c r="IL74" s="83"/>
      <c r="IM74" s="83"/>
      <c r="IN74" s="83"/>
      <c r="IO74" s="83"/>
      <c r="IP74" s="83"/>
      <c r="IQ74" s="83"/>
      <c r="IR74" s="83"/>
      <c r="IS74" s="83"/>
      <c r="IT74" s="83"/>
      <c r="IU74" s="83"/>
      <c r="IV74" s="83"/>
      <c r="IW74" s="83"/>
      <c r="IX74" s="83"/>
    </row>
    <row r="75" spans="1:258" s="84" customFormat="1" ht="15" customHeight="1">
      <c r="A75" s="100">
        <v>67</v>
      </c>
      <c r="B75" s="77"/>
      <c r="C75" s="94" t="s">
        <v>484</v>
      </c>
      <c r="D75" s="95" t="s">
        <v>113</v>
      </c>
      <c r="E75" s="79"/>
      <c r="F75" s="80" t="e">
        <f>VLOOKUP(D75,'成卓ZY（3）'!D61:F200,3,0)</f>
        <v>#N/A</v>
      </c>
      <c r="G75" s="81">
        <v>2.3125430499999999</v>
      </c>
      <c r="H75" s="82"/>
      <c r="I75" s="83"/>
      <c r="J75" s="102" t="e">
        <f t="shared" si="2"/>
        <v>#N/A</v>
      </c>
      <c r="K75" s="83"/>
      <c r="L75" s="83"/>
      <c r="M75" s="80"/>
      <c r="N75" s="80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  <c r="EN75" s="83"/>
      <c r="EO75" s="83"/>
      <c r="EP75" s="83"/>
      <c r="EQ75" s="83"/>
      <c r="ER75" s="83"/>
      <c r="ES75" s="83"/>
      <c r="ET75" s="83"/>
      <c r="EU75" s="83"/>
      <c r="EV75" s="83"/>
      <c r="EW75" s="83"/>
      <c r="EX75" s="83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  <c r="FO75" s="83"/>
      <c r="FP75" s="83"/>
      <c r="FQ75" s="83"/>
      <c r="FR75" s="83"/>
      <c r="FS75" s="83"/>
      <c r="FT75" s="83"/>
      <c r="FU75" s="83"/>
      <c r="FV75" s="83"/>
      <c r="FW75" s="83"/>
      <c r="FX75" s="83"/>
      <c r="FY75" s="83"/>
      <c r="FZ75" s="83"/>
      <c r="GA75" s="83"/>
      <c r="GB75" s="83"/>
      <c r="GC75" s="83"/>
      <c r="GD75" s="83"/>
      <c r="GE75" s="83"/>
      <c r="GF75" s="83"/>
      <c r="GG75" s="83"/>
      <c r="GH75" s="83"/>
      <c r="GI75" s="83"/>
      <c r="GJ75" s="83"/>
      <c r="GK75" s="83"/>
      <c r="GL75" s="83"/>
      <c r="GM75" s="83"/>
      <c r="GN75" s="83"/>
      <c r="GO75" s="83"/>
      <c r="GP75" s="83"/>
      <c r="GQ75" s="83"/>
      <c r="GR75" s="83"/>
      <c r="GS75" s="83"/>
      <c r="GT75" s="83"/>
      <c r="GU75" s="83"/>
      <c r="GV75" s="83"/>
      <c r="GW75" s="83"/>
      <c r="GX75" s="83"/>
      <c r="GY75" s="83"/>
      <c r="GZ75" s="83"/>
      <c r="HA75" s="83"/>
      <c r="HB75" s="83"/>
      <c r="HC75" s="83"/>
      <c r="HD75" s="83"/>
      <c r="HE75" s="83"/>
      <c r="HF75" s="83"/>
      <c r="HG75" s="83"/>
      <c r="HH75" s="83"/>
      <c r="HI75" s="83"/>
      <c r="HJ75" s="83"/>
      <c r="HK75" s="83"/>
      <c r="HL75" s="83"/>
      <c r="HM75" s="83"/>
      <c r="HN75" s="83"/>
      <c r="HO75" s="83"/>
      <c r="HP75" s="83"/>
      <c r="HQ75" s="83"/>
      <c r="HR75" s="83"/>
      <c r="HS75" s="83"/>
      <c r="HT75" s="83"/>
      <c r="HU75" s="83"/>
      <c r="HV75" s="83"/>
      <c r="HW75" s="83"/>
      <c r="HX75" s="83"/>
      <c r="HY75" s="83"/>
      <c r="HZ75" s="83"/>
      <c r="IA75" s="83"/>
      <c r="IB75" s="83"/>
      <c r="IC75" s="83"/>
      <c r="ID75" s="83"/>
      <c r="IE75" s="83"/>
      <c r="IF75" s="83"/>
      <c r="IG75" s="83"/>
      <c r="IH75" s="83"/>
      <c r="II75" s="83"/>
      <c r="IJ75" s="83"/>
      <c r="IK75" s="83"/>
      <c r="IL75" s="83"/>
      <c r="IM75" s="83"/>
      <c r="IN75" s="83"/>
      <c r="IO75" s="83"/>
      <c r="IP75" s="83"/>
      <c r="IQ75" s="83"/>
      <c r="IR75" s="83"/>
      <c r="IS75" s="83"/>
      <c r="IT75" s="83"/>
      <c r="IU75" s="83"/>
      <c r="IV75" s="83"/>
      <c r="IW75" s="83"/>
      <c r="IX75" s="83"/>
    </row>
    <row r="76" spans="1:258" s="84" customFormat="1" ht="15" customHeight="1">
      <c r="A76" s="100">
        <v>68</v>
      </c>
      <c r="B76" s="77"/>
      <c r="C76" s="96" t="s">
        <v>485</v>
      </c>
      <c r="D76" s="96" t="s">
        <v>121</v>
      </c>
      <c r="E76" s="79"/>
      <c r="F76" s="80" t="e">
        <f>VLOOKUP(D76,'成卓ZY（3）'!D62:F201,3,0)</f>
        <v>#N/A</v>
      </c>
      <c r="G76" s="81">
        <v>4.5589369499999997</v>
      </c>
      <c r="H76" s="82"/>
      <c r="I76" s="83"/>
      <c r="J76" s="102" t="e">
        <f t="shared" si="2"/>
        <v>#N/A</v>
      </c>
      <c r="K76" s="83"/>
      <c r="L76" s="83"/>
      <c r="M76" s="80"/>
      <c r="N76" s="80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3"/>
      <c r="FX76" s="83"/>
      <c r="FY76" s="83"/>
      <c r="FZ76" s="83"/>
      <c r="GA76" s="83"/>
      <c r="GB76" s="83"/>
      <c r="GC76" s="83"/>
      <c r="GD76" s="83"/>
      <c r="GE76" s="83"/>
      <c r="GF76" s="83"/>
      <c r="GG76" s="83"/>
      <c r="GH76" s="83"/>
      <c r="GI76" s="83"/>
      <c r="GJ76" s="83"/>
      <c r="GK76" s="83"/>
      <c r="GL76" s="83"/>
      <c r="GM76" s="83"/>
      <c r="GN76" s="83"/>
      <c r="GO76" s="83"/>
      <c r="GP76" s="83"/>
      <c r="GQ76" s="83"/>
      <c r="GR76" s="83"/>
      <c r="GS76" s="83"/>
      <c r="GT76" s="83"/>
      <c r="GU76" s="83"/>
      <c r="GV76" s="83"/>
      <c r="GW76" s="83"/>
      <c r="GX76" s="83"/>
      <c r="GY76" s="83"/>
      <c r="GZ76" s="83"/>
      <c r="HA76" s="83"/>
      <c r="HB76" s="83"/>
      <c r="HC76" s="83"/>
      <c r="HD76" s="83"/>
      <c r="HE76" s="83"/>
      <c r="HF76" s="83"/>
      <c r="HG76" s="83"/>
      <c r="HH76" s="83"/>
      <c r="HI76" s="83"/>
      <c r="HJ76" s="83"/>
      <c r="HK76" s="83"/>
      <c r="HL76" s="83"/>
      <c r="HM76" s="83"/>
      <c r="HN76" s="83"/>
      <c r="HO76" s="83"/>
      <c r="HP76" s="83"/>
      <c r="HQ76" s="83"/>
      <c r="HR76" s="83"/>
      <c r="HS76" s="83"/>
      <c r="HT76" s="83"/>
      <c r="HU76" s="83"/>
      <c r="HV76" s="83"/>
      <c r="HW76" s="83"/>
      <c r="HX76" s="83"/>
      <c r="HY76" s="83"/>
      <c r="HZ76" s="83"/>
      <c r="IA76" s="83"/>
      <c r="IB76" s="83"/>
      <c r="IC76" s="83"/>
      <c r="ID76" s="83"/>
      <c r="IE76" s="83"/>
      <c r="IF76" s="83"/>
      <c r="IG76" s="83"/>
      <c r="IH76" s="83"/>
      <c r="II76" s="83"/>
      <c r="IJ76" s="83"/>
      <c r="IK76" s="83"/>
      <c r="IL76" s="83"/>
      <c r="IM76" s="83"/>
      <c r="IN76" s="83"/>
      <c r="IO76" s="83"/>
      <c r="IP76" s="83"/>
      <c r="IQ76" s="83"/>
      <c r="IR76" s="83"/>
      <c r="IS76" s="83"/>
      <c r="IT76" s="83"/>
      <c r="IU76" s="83"/>
      <c r="IV76" s="83"/>
      <c r="IW76" s="83"/>
      <c r="IX76" s="83"/>
    </row>
    <row r="77" spans="1:258" s="84" customFormat="1" ht="15" customHeight="1">
      <c r="A77" s="100">
        <v>69</v>
      </c>
      <c r="B77" s="77"/>
      <c r="C77" s="96" t="s">
        <v>486</v>
      </c>
      <c r="D77" s="96" t="s">
        <v>126</v>
      </c>
      <c r="E77" s="79"/>
      <c r="F77" s="80" t="e">
        <f>VLOOKUP(D77,'成卓ZY（3）'!D63:F202,3,0)</f>
        <v>#N/A</v>
      </c>
      <c r="G77" s="81">
        <v>5.4651449999999997</v>
      </c>
      <c r="H77" s="82"/>
      <c r="I77" s="83"/>
      <c r="J77" s="102" t="e">
        <f t="shared" si="2"/>
        <v>#N/A</v>
      </c>
      <c r="K77" s="83"/>
      <c r="L77" s="83"/>
      <c r="M77" s="80"/>
      <c r="N77" s="80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83"/>
      <c r="DM77" s="83"/>
      <c r="DN77" s="83"/>
      <c r="DO77" s="83"/>
      <c r="DP77" s="83"/>
      <c r="DQ77" s="83"/>
      <c r="DR77" s="83"/>
      <c r="DS77" s="83"/>
      <c r="DT77" s="83"/>
      <c r="DU77" s="83"/>
      <c r="DV77" s="83"/>
      <c r="DW77" s="83"/>
      <c r="DX77" s="83"/>
      <c r="DY77" s="83"/>
      <c r="DZ77" s="83"/>
      <c r="EA77" s="83"/>
      <c r="EB77" s="83"/>
      <c r="EC77" s="83"/>
      <c r="ED77" s="83"/>
      <c r="EE77" s="83"/>
      <c r="EF77" s="83"/>
      <c r="EG77" s="83"/>
      <c r="EH77" s="83"/>
      <c r="EI77" s="83"/>
      <c r="EJ77" s="83"/>
      <c r="EK77" s="83"/>
      <c r="EL77" s="83"/>
      <c r="EM77" s="83"/>
      <c r="EN77" s="83"/>
      <c r="EO77" s="83"/>
      <c r="EP77" s="83"/>
      <c r="EQ77" s="83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  <c r="FW77" s="83"/>
      <c r="FX77" s="83"/>
      <c r="FY77" s="83"/>
      <c r="FZ77" s="83"/>
      <c r="GA77" s="83"/>
      <c r="GB77" s="83"/>
      <c r="GC77" s="83"/>
      <c r="GD77" s="83"/>
      <c r="GE77" s="83"/>
      <c r="GF77" s="83"/>
      <c r="GG77" s="83"/>
      <c r="GH77" s="83"/>
      <c r="GI77" s="83"/>
      <c r="GJ77" s="83"/>
      <c r="GK77" s="83"/>
      <c r="GL77" s="83"/>
      <c r="GM77" s="83"/>
      <c r="GN77" s="83"/>
      <c r="GO77" s="83"/>
      <c r="GP77" s="83"/>
      <c r="GQ77" s="83"/>
      <c r="GR77" s="83"/>
      <c r="GS77" s="83"/>
      <c r="GT77" s="83"/>
      <c r="GU77" s="83"/>
      <c r="GV77" s="83"/>
      <c r="GW77" s="83"/>
      <c r="GX77" s="83"/>
      <c r="GY77" s="83"/>
      <c r="GZ77" s="83"/>
      <c r="HA77" s="83"/>
      <c r="HB77" s="83"/>
      <c r="HC77" s="83"/>
      <c r="HD77" s="83"/>
      <c r="HE77" s="83"/>
      <c r="HF77" s="83"/>
      <c r="HG77" s="83"/>
      <c r="HH77" s="83"/>
      <c r="HI77" s="83"/>
      <c r="HJ77" s="83"/>
      <c r="HK77" s="83"/>
      <c r="HL77" s="83"/>
      <c r="HM77" s="83"/>
      <c r="HN77" s="83"/>
      <c r="HO77" s="83"/>
      <c r="HP77" s="83"/>
      <c r="HQ77" s="83"/>
      <c r="HR77" s="83"/>
      <c r="HS77" s="83"/>
      <c r="HT77" s="83"/>
      <c r="HU77" s="83"/>
      <c r="HV77" s="83"/>
      <c r="HW77" s="83"/>
      <c r="HX77" s="83"/>
      <c r="HY77" s="83"/>
      <c r="HZ77" s="83"/>
      <c r="IA77" s="83"/>
      <c r="IB77" s="83"/>
      <c r="IC77" s="83"/>
      <c r="ID77" s="83"/>
      <c r="IE77" s="83"/>
      <c r="IF77" s="83"/>
      <c r="IG77" s="83"/>
      <c r="IH77" s="83"/>
      <c r="II77" s="83"/>
      <c r="IJ77" s="83"/>
      <c r="IK77" s="83"/>
      <c r="IL77" s="83"/>
      <c r="IM77" s="83"/>
      <c r="IN77" s="83"/>
      <c r="IO77" s="83"/>
      <c r="IP77" s="83"/>
      <c r="IQ77" s="83"/>
      <c r="IR77" s="83"/>
      <c r="IS77" s="83"/>
      <c r="IT77" s="83"/>
      <c r="IU77" s="83"/>
      <c r="IV77" s="83"/>
      <c r="IW77" s="83"/>
      <c r="IX77" s="83"/>
    </row>
    <row r="78" spans="1:258" s="84" customFormat="1" ht="15" customHeight="1">
      <c r="A78" s="100">
        <v>70</v>
      </c>
      <c r="B78" s="77"/>
      <c r="C78" s="96" t="s">
        <v>487</v>
      </c>
      <c r="D78" s="96" t="s">
        <v>127</v>
      </c>
      <c r="E78" s="79"/>
      <c r="F78" s="80" t="e">
        <f>VLOOKUP(D78,'成卓ZY（3）'!D64:F203,3,0)</f>
        <v>#N/A</v>
      </c>
      <c r="G78" s="81">
        <v>0</v>
      </c>
      <c r="H78" s="82"/>
      <c r="I78" s="83"/>
      <c r="J78" s="102" t="e">
        <f t="shared" si="2"/>
        <v>#N/A</v>
      </c>
      <c r="K78" s="83"/>
      <c r="L78" s="83"/>
      <c r="M78" s="80"/>
      <c r="N78" s="80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3"/>
      <c r="EO78" s="83"/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/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/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/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83"/>
      <c r="IG78" s="83"/>
      <c r="IH78" s="83"/>
      <c r="II78" s="83"/>
      <c r="IJ78" s="83"/>
      <c r="IK78" s="83"/>
      <c r="IL78" s="83"/>
      <c r="IM78" s="83"/>
      <c r="IN78" s="83"/>
      <c r="IO78" s="83"/>
      <c r="IP78" s="83"/>
      <c r="IQ78" s="83"/>
      <c r="IR78" s="83"/>
      <c r="IS78" s="83"/>
      <c r="IT78" s="83"/>
      <c r="IU78" s="83"/>
      <c r="IV78" s="83"/>
      <c r="IW78" s="83"/>
      <c r="IX78" s="83"/>
    </row>
    <row r="79" spans="1:258" s="84" customFormat="1" ht="15" customHeight="1">
      <c r="A79" s="100">
        <v>71</v>
      </c>
      <c r="B79" s="77"/>
      <c r="C79" s="96" t="s">
        <v>488</v>
      </c>
      <c r="D79" s="96" t="s">
        <v>133</v>
      </c>
      <c r="E79" s="79"/>
      <c r="F79" s="80" t="e">
        <f>VLOOKUP(D79,'成卓ZY（3）'!D65:F204,3,0)</f>
        <v>#N/A</v>
      </c>
      <c r="G79" s="81">
        <v>0</v>
      </c>
      <c r="H79" s="82"/>
      <c r="I79" s="83"/>
      <c r="J79" s="102" t="e">
        <f t="shared" si="2"/>
        <v>#N/A</v>
      </c>
      <c r="K79" s="83"/>
      <c r="L79" s="83"/>
      <c r="M79" s="80"/>
      <c r="N79" s="80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83"/>
      <c r="DM79" s="83"/>
      <c r="DN79" s="83"/>
      <c r="DO79" s="83"/>
      <c r="DP79" s="83"/>
      <c r="DQ79" s="83"/>
      <c r="DR79" s="83"/>
      <c r="DS79" s="83"/>
      <c r="DT79" s="83"/>
      <c r="DU79" s="83"/>
      <c r="DV79" s="83"/>
      <c r="DW79" s="83"/>
      <c r="DX79" s="83"/>
      <c r="DY79" s="83"/>
      <c r="DZ79" s="83"/>
      <c r="EA79" s="83"/>
      <c r="EB79" s="83"/>
      <c r="EC79" s="83"/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3"/>
      <c r="EO79" s="83"/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/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/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/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83"/>
      <c r="IG79" s="83"/>
      <c r="IH79" s="83"/>
      <c r="II79" s="83"/>
      <c r="IJ79" s="83"/>
      <c r="IK79" s="83"/>
      <c r="IL79" s="83"/>
      <c r="IM79" s="83"/>
      <c r="IN79" s="83"/>
      <c r="IO79" s="83"/>
      <c r="IP79" s="83"/>
      <c r="IQ79" s="83"/>
      <c r="IR79" s="83"/>
      <c r="IS79" s="83"/>
      <c r="IT79" s="83"/>
      <c r="IU79" s="83"/>
      <c r="IV79" s="83"/>
      <c r="IW79" s="83"/>
      <c r="IX79" s="83"/>
    </row>
    <row r="80" spans="1:258" s="84" customFormat="1" ht="15" customHeight="1">
      <c r="A80" s="100">
        <v>72</v>
      </c>
      <c r="B80" s="77"/>
      <c r="C80" s="96" t="s">
        <v>489</v>
      </c>
      <c r="D80" s="96" t="s">
        <v>142</v>
      </c>
      <c r="E80" s="79"/>
      <c r="F80" s="80" t="e">
        <f>VLOOKUP(D80,'成卓ZY（3）'!D66:F205,3,0)</f>
        <v>#N/A</v>
      </c>
      <c r="G80" s="81">
        <v>2.9732536999999999</v>
      </c>
      <c r="H80" s="82"/>
      <c r="I80" s="83"/>
      <c r="J80" s="102" t="e">
        <f t="shared" si="2"/>
        <v>#N/A</v>
      </c>
      <c r="K80" s="83"/>
      <c r="L80" s="83"/>
      <c r="M80" s="80"/>
      <c r="N80" s="80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/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</row>
    <row r="81" spans="1:258" s="48" customFormat="1" ht="15" customHeight="1">
      <c r="A81" s="100">
        <v>73</v>
      </c>
      <c r="B81" s="50"/>
      <c r="C81" s="67" t="s">
        <v>490</v>
      </c>
      <c r="D81" s="73" t="s">
        <v>243</v>
      </c>
      <c r="E81" s="52"/>
      <c r="F81" s="53">
        <f>VLOOKUP(D81,'成卓ZY（3）'!D67:F206,3,0)</f>
        <v>0.67303076923076932</v>
      </c>
      <c r="G81" s="66">
        <v>0.77393389999999995</v>
      </c>
      <c r="H81" s="55"/>
      <c r="I81" s="46"/>
      <c r="J81" s="102">
        <f t="shared" si="2"/>
        <v>0.14992350332594212</v>
      </c>
      <c r="K81" s="46"/>
      <c r="L81" s="46"/>
      <c r="M81" s="53"/>
      <c r="N81" s="53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  <c r="IX81" s="46"/>
    </row>
    <row r="82" spans="1:258" s="48" customFormat="1" ht="15" customHeight="1">
      <c r="A82" s="100">
        <v>74</v>
      </c>
      <c r="B82" s="50"/>
      <c r="C82" s="67" t="s">
        <v>491</v>
      </c>
      <c r="D82" s="73" t="s">
        <v>246</v>
      </c>
      <c r="E82" s="52"/>
      <c r="F82" s="53">
        <f>VLOOKUP(D82,'成卓ZY（3）'!D68:F207,3,0)</f>
        <v>0.16415384615384593</v>
      </c>
      <c r="G82" s="66">
        <v>0.18883</v>
      </c>
      <c r="H82" s="55"/>
      <c r="I82" s="46"/>
      <c r="J82" s="102">
        <f t="shared" si="2"/>
        <v>0.15032333645735865</v>
      </c>
      <c r="K82" s="46"/>
      <c r="L82" s="46"/>
      <c r="M82" s="53"/>
      <c r="N82" s="53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  <c r="IX82" s="46"/>
    </row>
    <row r="83" spans="1:258" s="48" customFormat="1" ht="15" customHeight="1">
      <c r="A83" s="100">
        <v>75</v>
      </c>
      <c r="B83" s="50"/>
      <c r="C83" s="67" t="s">
        <v>492</v>
      </c>
      <c r="D83" s="73" t="s">
        <v>248</v>
      </c>
      <c r="E83" s="52"/>
      <c r="F83" s="53">
        <f>VLOOKUP(D83,'成卓ZY（3）'!D69:F208,3,0)</f>
        <v>0.29547692307692347</v>
      </c>
      <c r="G83" s="66">
        <v>0.33978130000000001</v>
      </c>
      <c r="H83" s="55"/>
      <c r="I83" s="46"/>
      <c r="J83" s="102">
        <f t="shared" si="2"/>
        <v>0.14994191919191768</v>
      </c>
      <c r="K83" s="46"/>
      <c r="L83" s="46"/>
      <c r="M83" s="53"/>
      <c r="N83" s="53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</row>
    <row r="84" spans="1:258" s="48" customFormat="1" ht="15" customHeight="1">
      <c r="A84" s="100">
        <v>76</v>
      </c>
      <c r="B84" s="50"/>
      <c r="C84" s="67" t="s">
        <v>287</v>
      </c>
      <c r="D84" s="67" t="s">
        <v>288</v>
      </c>
      <c r="E84" s="52"/>
      <c r="F84" s="53">
        <f>VLOOKUP(D84,'成卓ZY（3）'!D70:F209,3,0)</f>
        <v>3.6839094827586139</v>
      </c>
      <c r="G84" s="66">
        <v>4.2364458999999997</v>
      </c>
      <c r="H84" s="55"/>
      <c r="I84" s="46"/>
      <c r="J84" s="102">
        <f t="shared" si="2"/>
        <v>0.1499864260583382</v>
      </c>
      <c r="K84" s="46"/>
      <c r="L84" s="46"/>
      <c r="M84" s="53"/>
      <c r="N84" s="53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  <c r="IX84" s="46"/>
    </row>
    <row r="85" spans="1:258" s="48" customFormat="1" ht="15" customHeight="1">
      <c r="A85" s="100">
        <v>77</v>
      </c>
      <c r="B85" s="50"/>
      <c r="C85" s="70" t="s">
        <v>493</v>
      </c>
      <c r="D85" s="67" t="s">
        <v>261</v>
      </c>
      <c r="E85" s="52"/>
      <c r="F85" s="53">
        <f>VLOOKUP(D85,'成卓ZY（3）'!D71:F210,3,0)</f>
        <v>0.20905172413793069</v>
      </c>
      <c r="G85" s="66">
        <v>0.24046500000000001</v>
      </c>
      <c r="H85" s="55"/>
      <c r="I85" s="46"/>
      <c r="J85" s="102">
        <f t="shared" si="2"/>
        <v>0.15026556701031124</v>
      </c>
      <c r="K85" s="46"/>
      <c r="L85" s="46"/>
      <c r="M85" s="53"/>
      <c r="N85" s="53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</row>
    <row r="86" spans="1:258" s="48" customFormat="1" ht="15" customHeight="1">
      <c r="A86" s="100">
        <v>78</v>
      </c>
      <c r="B86" s="50"/>
      <c r="C86" s="70" t="s">
        <v>494</v>
      </c>
      <c r="D86" s="67" t="s">
        <v>264</v>
      </c>
      <c r="E86" s="52"/>
      <c r="F86" s="53">
        <f>VLOOKUP(D86,'成卓ZY（3）'!D72:F211,3,0)</f>
        <v>0.25084200000000001</v>
      </c>
      <c r="G86" s="66">
        <v>0.28846830000000001</v>
      </c>
      <c r="H86" s="55"/>
      <c r="I86" s="46"/>
      <c r="J86" s="102">
        <f t="shared" si="2"/>
        <v>0.15</v>
      </c>
      <c r="K86" s="46"/>
      <c r="L86" s="46"/>
      <c r="M86" s="53"/>
      <c r="N86" s="53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</row>
    <row r="87" spans="1:258" s="48" customFormat="1" ht="15" customHeight="1">
      <c r="A87" s="100">
        <v>79</v>
      </c>
      <c r="B87" s="50"/>
      <c r="C87" s="67" t="s">
        <v>495</v>
      </c>
      <c r="D87" s="67" t="s">
        <v>267</v>
      </c>
      <c r="E87" s="52"/>
      <c r="F87" s="53">
        <f>VLOOKUP(D87,'成卓ZY（3）'!D73:F212,3,0)</f>
        <v>0.30099100000000001</v>
      </c>
      <c r="G87" s="66">
        <v>0.34613965000000002</v>
      </c>
      <c r="H87" s="55"/>
      <c r="I87" s="46"/>
      <c r="J87" s="102">
        <f t="shared" si="2"/>
        <v>0.15000000000000005</v>
      </c>
      <c r="K87" s="46"/>
      <c r="L87" s="46"/>
      <c r="M87" s="53"/>
      <c r="N87" s="53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</row>
    <row r="88" spans="1:258" s="48" customFormat="1" ht="15" customHeight="1">
      <c r="A88" s="100">
        <v>80</v>
      </c>
      <c r="B88" s="50"/>
      <c r="C88" s="67" t="s">
        <v>496</v>
      </c>
      <c r="D88" s="67" t="s">
        <v>270</v>
      </c>
      <c r="E88" s="52"/>
      <c r="F88" s="53">
        <f>VLOOKUP(D88,'成卓ZY（3）'!D74:F213,3,0)</f>
        <v>3.0192220000000001</v>
      </c>
      <c r="G88" s="66">
        <v>3.4721052999999999</v>
      </c>
      <c r="H88" s="55"/>
      <c r="I88" s="46"/>
      <c r="J88" s="102">
        <f t="shared" ref="J88:J128" si="3">(G88-F88)/F88</f>
        <v>0.14999999999999997</v>
      </c>
      <c r="K88" s="46"/>
      <c r="L88" s="46"/>
      <c r="M88" s="53"/>
      <c r="N88" s="53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  <c r="IX88" s="46"/>
    </row>
    <row r="89" spans="1:258" s="48" customFormat="1" ht="15" customHeight="1">
      <c r="A89" s="100">
        <v>81</v>
      </c>
      <c r="B89" s="50"/>
      <c r="C89" s="67" t="s">
        <v>497</v>
      </c>
      <c r="D89" s="67" t="s">
        <v>273</v>
      </c>
      <c r="E89" s="52"/>
      <c r="F89" s="53">
        <f>VLOOKUP(D89,'成卓ZY（3）'!D75:F214,3,0)</f>
        <v>1.1539655172413763</v>
      </c>
      <c r="G89" s="66">
        <v>1.3271103500000001</v>
      </c>
      <c r="H89" s="55"/>
      <c r="I89" s="46"/>
      <c r="J89" s="102">
        <f t="shared" si="3"/>
        <v>0.15004333333333641</v>
      </c>
      <c r="K89" s="46"/>
      <c r="L89" s="46"/>
      <c r="M89" s="53"/>
      <c r="N89" s="53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  <c r="IX89" s="46"/>
    </row>
    <row r="90" spans="1:258" s="48" customFormat="1" ht="15" customHeight="1">
      <c r="A90" s="100">
        <v>82</v>
      </c>
      <c r="B90" s="50"/>
      <c r="C90" s="67" t="s">
        <v>343</v>
      </c>
      <c r="D90" s="67" t="s">
        <v>344</v>
      </c>
      <c r="E90" s="52"/>
      <c r="F90" s="53">
        <f>VLOOKUP(D90,'成卓ZY（3）'!D76:F215,3,0)</f>
        <v>2.0199413793103465</v>
      </c>
      <c r="G90" s="66">
        <v>2.3229172</v>
      </c>
      <c r="H90" s="55"/>
      <c r="I90" s="46"/>
      <c r="J90" s="102">
        <f t="shared" si="3"/>
        <v>0.14999238284484095</v>
      </c>
      <c r="K90" s="46"/>
      <c r="L90" s="46"/>
      <c r="M90" s="53"/>
      <c r="N90" s="53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  <c r="IX90" s="46"/>
    </row>
    <row r="91" spans="1:258" s="48" customFormat="1" ht="15" customHeight="1">
      <c r="A91" s="100">
        <v>83</v>
      </c>
      <c r="B91" s="50"/>
      <c r="C91" s="67" t="s">
        <v>278</v>
      </c>
      <c r="D91" s="67" t="s">
        <v>279</v>
      </c>
      <c r="E91" s="52"/>
      <c r="F91" s="53">
        <f>VLOOKUP(D91,'成卓ZY（3）'!D77:F216,3,0)</f>
        <v>1.465285344827584</v>
      </c>
      <c r="G91" s="66">
        <v>1.6850742999999999</v>
      </c>
      <c r="H91" s="55"/>
      <c r="I91" s="46"/>
      <c r="J91" s="102">
        <f t="shared" si="3"/>
        <v>0.14999737487873249</v>
      </c>
      <c r="K91" s="46"/>
      <c r="L91" s="46"/>
      <c r="M91" s="53"/>
      <c r="N91" s="53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  <c r="IX91" s="46"/>
    </row>
    <row r="92" spans="1:258" s="48" customFormat="1" ht="15" customHeight="1">
      <c r="A92" s="100">
        <v>84</v>
      </c>
      <c r="B92" s="50"/>
      <c r="C92" s="67" t="s">
        <v>281</v>
      </c>
      <c r="D92" s="67" t="s">
        <v>282</v>
      </c>
      <c r="E92" s="52"/>
      <c r="F92" s="53">
        <f>VLOOKUP(D92,'成卓ZY（3）'!D78:F217,3,0)</f>
        <v>1.465285344827584</v>
      </c>
      <c r="G92" s="66">
        <v>1.6850742999999999</v>
      </c>
      <c r="H92" s="55"/>
      <c r="I92" s="46"/>
      <c r="J92" s="102">
        <f t="shared" si="3"/>
        <v>0.14999737487873249</v>
      </c>
      <c r="K92" s="46"/>
      <c r="L92" s="46"/>
      <c r="M92" s="53"/>
      <c r="N92" s="53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  <c r="IX92" s="46"/>
    </row>
    <row r="93" spans="1:258" s="48" customFormat="1" ht="15" customHeight="1">
      <c r="A93" s="100">
        <v>85</v>
      </c>
      <c r="B93" s="50"/>
      <c r="C93" s="67" t="s">
        <v>284</v>
      </c>
      <c r="D93" s="67" t="s">
        <v>285</v>
      </c>
      <c r="E93" s="52"/>
      <c r="F93" s="53">
        <f>VLOOKUP(D93,'成卓ZY（3）'!D79:F218,3,0)</f>
        <v>2.9222922413793069</v>
      </c>
      <c r="G93" s="66">
        <v>3.3606668499999999</v>
      </c>
      <c r="H93" s="55"/>
      <c r="I93" s="46"/>
      <c r="J93" s="102">
        <f t="shared" si="3"/>
        <v>0.15001053023149472</v>
      </c>
      <c r="K93" s="46"/>
      <c r="L93" s="46"/>
      <c r="M93" s="53"/>
      <c r="N93" s="53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  <c r="GQ93" s="46"/>
      <c r="GR93" s="46"/>
      <c r="GS93" s="46"/>
      <c r="GT93" s="46"/>
      <c r="GU93" s="46"/>
      <c r="GV93" s="46"/>
      <c r="GW93" s="46"/>
      <c r="GX93" s="46"/>
      <c r="GY93" s="46"/>
      <c r="GZ93" s="46"/>
      <c r="HA93" s="46"/>
      <c r="HB93" s="46"/>
      <c r="HC93" s="46"/>
      <c r="HD93" s="46"/>
      <c r="HE93" s="46"/>
      <c r="HF93" s="46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46"/>
      <c r="IO93" s="46"/>
      <c r="IP93" s="46"/>
      <c r="IQ93" s="46"/>
      <c r="IR93" s="46"/>
      <c r="IS93" s="46"/>
      <c r="IT93" s="46"/>
      <c r="IU93" s="46"/>
      <c r="IV93" s="46"/>
      <c r="IW93" s="46"/>
      <c r="IX93" s="46"/>
    </row>
    <row r="94" spans="1:258" s="48" customFormat="1" ht="15" customHeight="1">
      <c r="A94" s="100">
        <v>86</v>
      </c>
      <c r="B94" s="50"/>
      <c r="C94" s="67" t="s">
        <v>258</v>
      </c>
      <c r="D94" s="67" t="s">
        <v>259</v>
      </c>
      <c r="E94" s="52"/>
      <c r="F94" s="53">
        <f>VLOOKUP(D94,'成卓ZY（3）'!D80:F219,3,0)</f>
        <v>0.3093965517241376</v>
      </c>
      <c r="G94" s="66">
        <v>0.35584450000000001</v>
      </c>
      <c r="H94" s="55"/>
      <c r="I94" s="46"/>
      <c r="J94" s="102">
        <f t="shared" si="3"/>
        <v>0.15012432432432557</v>
      </c>
      <c r="K94" s="46"/>
      <c r="L94" s="46"/>
      <c r="M94" s="53"/>
      <c r="N94" s="53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</row>
    <row r="95" spans="1:258" s="48" customFormat="1" ht="15" customHeight="1">
      <c r="A95" s="100">
        <v>87</v>
      </c>
      <c r="B95" s="50"/>
      <c r="C95" s="67" t="s">
        <v>275</v>
      </c>
      <c r="D95" s="67" t="s">
        <v>276</v>
      </c>
      <c r="E95" s="52"/>
      <c r="F95" s="53">
        <f>VLOOKUP(D95,'成卓ZY（3）'!D81:F220,3,0)</f>
        <v>0.3093965517241376</v>
      </c>
      <c r="G95" s="66">
        <v>0.35584450000000001</v>
      </c>
      <c r="H95" s="55"/>
      <c r="I95" s="46"/>
      <c r="J95" s="102">
        <f t="shared" si="3"/>
        <v>0.15012432432432557</v>
      </c>
      <c r="K95" s="46"/>
      <c r="L95" s="46"/>
      <c r="M95" s="53"/>
      <c r="N95" s="53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  <c r="IX95" s="46"/>
    </row>
    <row r="96" spans="1:258" s="48" customFormat="1" ht="15" customHeight="1">
      <c r="A96" s="100">
        <v>88</v>
      </c>
      <c r="B96" s="50"/>
      <c r="C96" s="67" t="s">
        <v>250</v>
      </c>
      <c r="D96" s="74" t="s">
        <v>251</v>
      </c>
      <c r="E96" s="52"/>
      <c r="F96" s="53">
        <f>VLOOKUP(D96,'成卓ZY（3）'!D82:F221,3,0)</f>
        <v>0.7450603448275861</v>
      </c>
      <c r="G96" s="66">
        <v>0.85681554999999998</v>
      </c>
      <c r="H96" s="55"/>
      <c r="I96" s="46"/>
      <c r="J96" s="102">
        <f t="shared" si="3"/>
        <v>0.14999483726150406</v>
      </c>
      <c r="K96" s="46"/>
      <c r="L96" s="46"/>
      <c r="M96" s="53"/>
      <c r="N96" s="53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</row>
    <row r="97" spans="1:258" s="48" customFormat="1" ht="15" customHeight="1">
      <c r="A97" s="100">
        <v>89</v>
      </c>
      <c r="B97" s="50"/>
      <c r="C97" s="67" t="s">
        <v>498</v>
      </c>
      <c r="D97" s="72" t="s">
        <v>330</v>
      </c>
      <c r="E97" s="52"/>
      <c r="F97" s="53">
        <f>VLOOKUP(D97,'成卓ZY（3）'!D83:F222,3,0)</f>
        <v>1.08155</v>
      </c>
      <c r="G97" s="66">
        <v>1.2437825</v>
      </c>
      <c r="H97" s="55"/>
      <c r="I97" s="46"/>
      <c r="J97" s="102">
        <f t="shared" si="3"/>
        <v>0.15</v>
      </c>
      <c r="K97" s="46"/>
      <c r="L97" s="46"/>
      <c r="M97" s="53"/>
      <c r="N97" s="53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  <c r="GQ97" s="46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46"/>
      <c r="HP97" s="46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  <c r="IX97" s="46"/>
    </row>
    <row r="98" spans="1:258" s="48" customFormat="1" ht="15" customHeight="1">
      <c r="A98" s="100">
        <v>90</v>
      </c>
      <c r="B98" s="50"/>
      <c r="C98" s="67" t="s">
        <v>499</v>
      </c>
      <c r="D98" s="72" t="s">
        <v>335</v>
      </c>
      <c r="E98" s="52"/>
      <c r="F98" s="53">
        <f>VLOOKUP(D98,'成卓ZY（3）'!D84:F223,3,0)</f>
        <v>0.28323999999999999</v>
      </c>
      <c r="G98" s="66">
        <v>0.32572600000000002</v>
      </c>
      <c r="H98" s="55"/>
      <c r="I98" s="46"/>
      <c r="J98" s="102">
        <f t="shared" si="3"/>
        <v>0.15000000000000008</v>
      </c>
      <c r="K98" s="46"/>
      <c r="L98" s="46"/>
      <c r="M98" s="53"/>
      <c r="N98" s="53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  <c r="GQ98" s="46"/>
      <c r="GR98" s="46"/>
      <c r="GS98" s="46"/>
      <c r="GT98" s="46"/>
      <c r="GU98" s="46"/>
      <c r="GV98" s="46"/>
      <c r="GW98" s="46"/>
      <c r="GX98" s="46"/>
      <c r="GY98" s="46"/>
      <c r="GZ98" s="46"/>
      <c r="HA98" s="46"/>
      <c r="HB98" s="46"/>
      <c r="HC98" s="46"/>
      <c r="HD98" s="46"/>
      <c r="HE98" s="46"/>
      <c r="HF98" s="46"/>
      <c r="HG98" s="46"/>
      <c r="HH98" s="46"/>
      <c r="HI98" s="46"/>
      <c r="HJ98" s="46"/>
      <c r="HK98" s="46"/>
      <c r="HL98" s="46"/>
      <c r="HM98" s="46"/>
      <c r="HN98" s="46"/>
      <c r="HO98" s="46"/>
      <c r="HP98" s="46"/>
      <c r="HQ98" s="46"/>
      <c r="HR98" s="46"/>
      <c r="HS98" s="46"/>
      <c r="HT98" s="46"/>
      <c r="HU98" s="46"/>
      <c r="HV98" s="46"/>
      <c r="HW98" s="46"/>
      <c r="HX98" s="46"/>
      <c r="HY98" s="46"/>
      <c r="HZ98" s="46"/>
      <c r="IA98" s="46"/>
      <c r="IB98" s="46"/>
      <c r="IC98" s="46"/>
      <c r="ID98" s="46"/>
      <c r="IE98" s="46"/>
      <c r="IF98" s="46"/>
      <c r="IG98" s="46"/>
      <c r="IH98" s="46"/>
      <c r="II98" s="46"/>
      <c r="IJ98" s="46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  <c r="IX98" s="46"/>
    </row>
    <row r="99" spans="1:258" s="48" customFormat="1" ht="15" customHeight="1">
      <c r="A99" s="100">
        <v>91</v>
      </c>
      <c r="B99" s="50"/>
      <c r="C99" s="67" t="s">
        <v>500</v>
      </c>
      <c r="D99" s="72" t="s">
        <v>333</v>
      </c>
      <c r="E99" s="52"/>
      <c r="F99" s="53">
        <f>VLOOKUP(D99,'成卓ZY（3）'!D85:F224,3,0)</f>
        <v>0.62661999999999995</v>
      </c>
      <c r="G99" s="66">
        <v>0.72061299999999995</v>
      </c>
      <c r="H99" s="55"/>
      <c r="I99" s="46"/>
      <c r="J99" s="102">
        <f t="shared" si="3"/>
        <v>0.15</v>
      </c>
      <c r="K99" s="46"/>
      <c r="L99" s="46"/>
      <c r="M99" s="53"/>
      <c r="N99" s="53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</row>
    <row r="100" spans="1:258" s="48" customFormat="1" ht="15" customHeight="1">
      <c r="A100" s="100">
        <v>92</v>
      </c>
      <c r="B100" s="50"/>
      <c r="C100" s="67" t="s">
        <v>501</v>
      </c>
      <c r="D100" s="72" t="s">
        <v>327</v>
      </c>
      <c r="E100" s="52"/>
      <c r="F100" s="53">
        <f>VLOOKUP(D100,'成卓ZY（3）'!D86:F225,3,0)</f>
        <v>1.819817</v>
      </c>
      <c r="G100" s="66">
        <v>2.09278955</v>
      </c>
      <c r="H100" s="55"/>
      <c r="I100" s="46"/>
      <c r="J100" s="102">
        <f t="shared" si="3"/>
        <v>0.15</v>
      </c>
      <c r="K100" s="46"/>
      <c r="L100" s="46"/>
      <c r="M100" s="53"/>
      <c r="N100" s="53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  <c r="GQ100" s="46"/>
      <c r="GR100" s="46"/>
      <c r="GS100" s="46"/>
      <c r="GT100" s="46"/>
      <c r="GU100" s="46"/>
      <c r="GV100" s="46"/>
      <c r="GW100" s="46"/>
      <c r="GX100" s="46"/>
      <c r="GY100" s="46"/>
      <c r="GZ100" s="46"/>
      <c r="HA100" s="46"/>
      <c r="HB100" s="46"/>
      <c r="HC100" s="46"/>
      <c r="HD100" s="46"/>
      <c r="HE100" s="46"/>
      <c r="HF100" s="46"/>
      <c r="HG100" s="46"/>
      <c r="HH100" s="46"/>
      <c r="HI100" s="46"/>
      <c r="HJ100" s="46"/>
      <c r="HK100" s="46"/>
      <c r="HL100" s="46"/>
      <c r="HM100" s="46"/>
      <c r="HN100" s="46"/>
      <c r="HO100" s="46"/>
      <c r="HP100" s="46"/>
      <c r="HQ100" s="46"/>
      <c r="HR100" s="46"/>
      <c r="HS100" s="46"/>
      <c r="HT100" s="46"/>
      <c r="HU100" s="46"/>
      <c r="HV100" s="46"/>
      <c r="HW100" s="46"/>
      <c r="HX100" s="46"/>
      <c r="HY100" s="46"/>
      <c r="HZ100" s="46"/>
      <c r="IA100" s="46"/>
      <c r="IB100" s="46"/>
      <c r="IC100" s="46"/>
      <c r="ID100" s="46"/>
      <c r="IE100" s="46"/>
      <c r="IF100" s="46"/>
      <c r="IG100" s="46"/>
      <c r="IH100" s="46"/>
      <c r="II100" s="46"/>
      <c r="IJ100" s="46"/>
      <c r="IK100" s="46"/>
      <c r="IL100" s="46"/>
      <c r="IM100" s="46"/>
      <c r="IN100" s="46"/>
      <c r="IO100" s="46"/>
      <c r="IP100" s="46"/>
      <c r="IQ100" s="46"/>
      <c r="IR100" s="46"/>
      <c r="IS100" s="46"/>
      <c r="IT100" s="46"/>
      <c r="IU100" s="46"/>
      <c r="IV100" s="46"/>
      <c r="IW100" s="46"/>
      <c r="IX100" s="46"/>
    </row>
    <row r="101" spans="1:258" s="48" customFormat="1" ht="15" customHeight="1">
      <c r="A101" s="100">
        <v>93</v>
      </c>
      <c r="B101" s="50"/>
      <c r="C101" s="71" t="s">
        <v>502</v>
      </c>
      <c r="D101" s="75" t="s">
        <v>304</v>
      </c>
      <c r="E101" s="52"/>
      <c r="F101" s="53">
        <f>VLOOKUP(D101,'成卓ZY（3）'!D87:F226,3,0)</f>
        <v>4.4894509999999999</v>
      </c>
      <c r="G101" s="66">
        <v>5.1628686500000001</v>
      </c>
      <c r="H101" s="55"/>
      <c r="I101" s="46"/>
      <c r="J101" s="102">
        <f t="shared" si="3"/>
        <v>0.15000000000000005</v>
      </c>
      <c r="K101" s="46"/>
      <c r="L101" s="46"/>
      <c r="M101" s="53"/>
      <c r="N101" s="53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  <c r="IX101" s="46"/>
    </row>
    <row r="102" spans="1:258" s="48" customFormat="1" ht="15" customHeight="1">
      <c r="A102" s="100">
        <v>94</v>
      </c>
      <c r="B102" s="50"/>
      <c r="C102" s="71" t="s">
        <v>503</v>
      </c>
      <c r="D102" s="75" t="s">
        <v>306</v>
      </c>
      <c r="E102" s="52"/>
      <c r="F102" s="53">
        <f>VLOOKUP(D102,'成卓ZY（3）'!D88:F227,3,0)</f>
        <v>4.4894509999999999</v>
      </c>
      <c r="G102" s="66">
        <v>5.1628686500000001</v>
      </c>
      <c r="H102" s="55"/>
      <c r="I102" s="46"/>
      <c r="J102" s="102">
        <f t="shared" si="3"/>
        <v>0.15000000000000005</v>
      </c>
      <c r="K102" s="46"/>
      <c r="L102" s="46"/>
      <c r="M102" s="53"/>
      <c r="N102" s="53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  <c r="GQ102" s="46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46"/>
      <c r="IO102" s="46"/>
      <c r="IP102" s="46"/>
      <c r="IQ102" s="46"/>
      <c r="IR102" s="46"/>
      <c r="IS102" s="46"/>
      <c r="IT102" s="46"/>
      <c r="IU102" s="46"/>
      <c r="IV102" s="46"/>
      <c r="IW102" s="46"/>
      <c r="IX102" s="46"/>
    </row>
    <row r="103" spans="1:258" s="48" customFormat="1" ht="15" customHeight="1">
      <c r="A103" s="100">
        <v>95</v>
      </c>
      <c r="B103" s="50"/>
      <c r="C103" s="71" t="s">
        <v>504</v>
      </c>
      <c r="D103" s="75" t="s">
        <v>309</v>
      </c>
      <c r="E103" s="52"/>
      <c r="F103" s="53">
        <f>VLOOKUP(D103,'成卓ZY（3）'!D89:F228,3,0)</f>
        <v>3.02155</v>
      </c>
      <c r="G103" s="66">
        <v>3.4747824999999999</v>
      </c>
      <c r="H103" s="55"/>
      <c r="I103" s="46"/>
      <c r="J103" s="102">
        <f t="shared" si="3"/>
        <v>0.14999999999999997</v>
      </c>
      <c r="K103" s="46"/>
      <c r="L103" s="46"/>
      <c r="M103" s="53"/>
      <c r="N103" s="53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  <c r="IX103" s="46"/>
    </row>
    <row r="104" spans="1:258" s="48" customFormat="1" ht="15" customHeight="1">
      <c r="A104" s="100">
        <v>96</v>
      </c>
      <c r="B104" s="50"/>
      <c r="C104" s="72" t="s">
        <v>337</v>
      </c>
      <c r="D104" s="72" t="s">
        <v>338</v>
      </c>
      <c r="E104" s="52"/>
      <c r="F104" s="53">
        <f>VLOOKUP(D104,'成卓ZY（3）'!D90:F229,3,0)</f>
        <v>2.1266280000000002</v>
      </c>
      <c r="G104" s="66">
        <v>2.4456221999999999</v>
      </c>
      <c r="H104" s="55"/>
      <c r="I104" s="46"/>
      <c r="J104" s="102">
        <f t="shared" si="3"/>
        <v>0.14999999999999983</v>
      </c>
      <c r="K104" s="46"/>
      <c r="L104" s="46"/>
      <c r="M104" s="53"/>
      <c r="N104" s="53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  <c r="IX104" s="46"/>
    </row>
    <row r="105" spans="1:258" s="48" customFormat="1" ht="15" customHeight="1">
      <c r="A105" s="100">
        <v>97</v>
      </c>
      <c r="B105" s="50"/>
      <c r="C105" s="72" t="s">
        <v>505</v>
      </c>
      <c r="D105" s="72" t="s">
        <v>526</v>
      </c>
      <c r="E105" s="52"/>
      <c r="F105" s="53">
        <f>VLOOKUP(D105,'成卓ZY（3）'!D91:F230,3,0)</f>
        <v>1.802648</v>
      </c>
      <c r="G105" s="66">
        <v>2.0730452000000001</v>
      </c>
      <c r="H105" s="55"/>
      <c r="I105" s="46"/>
      <c r="J105" s="102">
        <f t="shared" si="3"/>
        <v>0.15000000000000005</v>
      </c>
      <c r="K105" s="46"/>
      <c r="L105" s="46"/>
      <c r="M105" s="53"/>
      <c r="N105" s="53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  <c r="IX105" s="46"/>
    </row>
    <row r="106" spans="1:258" s="48" customFormat="1" ht="15" customHeight="1">
      <c r="A106" s="100">
        <v>98</v>
      </c>
      <c r="B106" s="50"/>
      <c r="C106" s="72" t="s">
        <v>506</v>
      </c>
      <c r="D106" s="72" t="s">
        <v>527</v>
      </c>
      <c r="E106" s="52"/>
      <c r="F106" s="53">
        <f>VLOOKUP(D106,'成卓ZY（3）'!D92:F231,3,0)</f>
        <v>1.802648</v>
      </c>
      <c r="G106" s="66">
        <v>2.0730452000000001</v>
      </c>
      <c r="H106" s="55"/>
      <c r="I106" s="46"/>
      <c r="J106" s="102">
        <f t="shared" si="3"/>
        <v>0.15000000000000005</v>
      </c>
      <c r="K106" s="46"/>
      <c r="L106" s="46"/>
      <c r="M106" s="53"/>
      <c r="N106" s="53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  <c r="IX106" s="46"/>
    </row>
    <row r="107" spans="1:258" s="48" customFormat="1" ht="15" customHeight="1">
      <c r="A107" s="100">
        <v>99</v>
      </c>
      <c r="B107" s="50"/>
      <c r="C107" s="71" t="s">
        <v>507</v>
      </c>
      <c r="D107" s="75" t="s">
        <v>300</v>
      </c>
      <c r="E107" s="52"/>
      <c r="F107" s="53">
        <f>VLOOKUP(D107,'成卓ZY（3）'!D93:F232,3,0)</f>
        <v>2.9786760000000001</v>
      </c>
      <c r="G107" s="66">
        <v>3.4254774000000001</v>
      </c>
      <c r="H107" s="55"/>
      <c r="I107" s="46"/>
      <c r="J107" s="102">
        <f t="shared" si="3"/>
        <v>0.15</v>
      </c>
      <c r="K107" s="46"/>
      <c r="L107" s="46"/>
      <c r="M107" s="53"/>
      <c r="N107" s="53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  <c r="IX107" s="46"/>
    </row>
    <row r="108" spans="1:258" s="48" customFormat="1" ht="15" customHeight="1">
      <c r="A108" s="100">
        <v>100</v>
      </c>
      <c r="B108" s="50"/>
      <c r="C108" s="71" t="s">
        <v>508</v>
      </c>
      <c r="D108" s="75" t="s">
        <v>294</v>
      </c>
      <c r="E108" s="52"/>
      <c r="F108" s="53">
        <f>VLOOKUP(D108,'成卓ZY（3）'!D94:F233,3,0)</f>
        <v>2.4894079999999996</v>
      </c>
      <c r="G108" s="66">
        <v>2.8628192000000001</v>
      </c>
      <c r="H108" s="55"/>
      <c r="I108" s="46"/>
      <c r="J108" s="102">
        <f t="shared" si="3"/>
        <v>0.15000000000000022</v>
      </c>
      <c r="K108" s="46"/>
      <c r="L108" s="46"/>
      <c r="M108" s="53"/>
      <c r="N108" s="53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  <c r="IX108" s="46"/>
    </row>
    <row r="109" spans="1:258" s="48" customFormat="1" ht="15" customHeight="1">
      <c r="A109" s="100">
        <v>101</v>
      </c>
      <c r="B109" s="50"/>
      <c r="C109" s="71" t="s">
        <v>509</v>
      </c>
      <c r="D109" s="75" t="s">
        <v>291</v>
      </c>
      <c r="E109" s="52"/>
      <c r="F109" s="53">
        <f>VLOOKUP(D109,'成卓ZY（3）'!D95:F234,3,0)</f>
        <v>2.540915</v>
      </c>
      <c r="G109" s="66">
        <v>2.9220522500000001</v>
      </c>
      <c r="H109" s="55"/>
      <c r="I109" s="46"/>
      <c r="J109" s="102">
        <f t="shared" si="3"/>
        <v>0.15000000000000002</v>
      </c>
      <c r="K109" s="46"/>
      <c r="L109" s="46"/>
      <c r="M109" s="53"/>
      <c r="N109" s="53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  <c r="IX109" s="46"/>
    </row>
    <row r="110" spans="1:258" s="48" customFormat="1" ht="15" customHeight="1">
      <c r="A110" s="100">
        <v>102</v>
      </c>
      <c r="B110" s="50"/>
      <c r="C110" s="71" t="s">
        <v>510</v>
      </c>
      <c r="D110" s="75" t="s">
        <v>312</v>
      </c>
      <c r="E110" s="52"/>
      <c r="F110" s="53">
        <f>VLOOKUP(D110,'成卓ZY（3）'!D96:F235,3,0)</f>
        <v>0.23173299999999999</v>
      </c>
      <c r="G110" s="66">
        <v>0.26649295000000001</v>
      </c>
      <c r="H110" s="55"/>
      <c r="I110" s="46"/>
      <c r="J110" s="102">
        <f t="shared" si="3"/>
        <v>0.15000000000000005</v>
      </c>
      <c r="K110" s="46"/>
      <c r="L110" s="46"/>
      <c r="M110" s="19"/>
      <c r="N110" s="53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  <c r="IX110" s="46"/>
    </row>
    <row r="111" spans="1:258" s="48" customFormat="1" ht="15" customHeight="1">
      <c r="A111" s="100">
        <v>103</v>
      </c>
      <c r="B111" s="50"/>
      <c r="C111" s="71" t="s">
        <v>511</v>
      </c>
      <c r="D111" s="75" t="s">
        <v>315</v>
      </c>
      <c r="E111" s="52"/>
      <c r="F111" s="53">
        <f>VLOOKUP(D111,'成卓ZY（3）'!D97:F236,3,0)</f>
        <v>2.2060710000000001</v>
      </c>
      <c r="G111" s="66">
        <v>2.53698165</v>
      </c>
      <c r="H111" s="55"/>
      <c r="I111" s="46"/>
      <c r="J111" s="102">
        <f t="shared" si="3"/>
        <v>0.14999999999999994</v>
      </c>
      <c r="K111" s="46"/>
      <c r="L111" s="46"/>
      <c r="M111" s="19"/>
      <c r="N111" s="53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  <c r="IX111" s="46"/>
    </row>
    <row r="112" spans="1:258" s="48" customFormat="1" ht="15" customHeight="1">
      <c r="A112" s="100">
        <v>104</v>
      </c>
      <c r="B112" s="50"/>
      <c r="C112" s="71" t="s">
        <v>512</v>
      </c>
      <c r="D112" s="75" t="s">
        <v>318</v>
      </c>
      <c r="E112" s="52"/>
      <c r="F112" s="53">
        <f>VLOOKUP(D112,'成卓ZY（3）'!D98:F237,3,0)</f>
        <v>2.2060710000000001</v>
      </c>
      <c r="G112" s="66">
        <v>2.53698165</v>
      </c>
      <c r="H112" s="55"/>
      <c r="I112" s="46"/>
      <c r="J112" s="102">
        <f t="shared" si="3"/>
        <v>0.14999999999999994</v>
      </c>
      <c r="K112" s="46"/>
      <c r="L112" s="46"/>
      <c r="M112" s="19"/>
      <c r="N112" s="53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  <c r="IX112" s="46"/>
    </row>
    <row r="113" spans="1:258" s="48" customFormat="1" ht="15" customHeight="1">
      <c r="A113" s="100">
        <v>105</v>
      </c>
      <c r="B113" s="50"/>
      <c r="C113" s="71" t="s">
        <v>513</v>
      </c>
      <c r="D113" s="75" t="s">
        <v>321</v>
      </c>
      <c r="E113" s="52"/>
      <c r="F113" s="53">
        <f>VLOOKUP(D113,'成卓ZY（3）'!D99:F238,3,0)</f>
        <v>2.2060710000000001</v>
      </c>
      <c r="G113" s="66">
        <v>2.53698165</v>
      </c>
      <c r="H113" s="55"/>
      <c r="I113" s="46"/>
      <c r="J113" s="102">
        <f t="shared" si="3"/>
        <v>0.14999999999999994</v>
      </c>
      <c r="K113" s="46"/>
      <c r="L113" s="46"/>
      <c r="M113" s="19"/>
      <c r="N113" s="53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  <c r="FE113" s="46"/>
      <c r="FF113" s="46"/>
      <c r="FG113" s="46"/>
      <c r="FH113" s="46"/>
      <c r="FI113" s="46"/>
      <c r="FJ113" s="46"/>
      <c r="FK113" s="46"/>
      <c r="FL113" s="46"/>
      <c r="FM113" s="46"/>
      <c r="FN113" s="46"/>
      <c r="FO113" s="46"/>
      <c r="FP113" s="46"/>
      <c r="FQ113" s="46"/>
      <c r="FR113" s="46"/>
      <c r="FS113" s="46"/>
      <c r="FT113" s="46"/>
      <c r="FU113" s="46"/>
      <c r="FV113" s="46"/>
      <c r="FW113" s="46"/>
      <c r="FX113" s="46"/>
      <c r="FY113" s="46"/>
      <c r="FZ113" s="46"/>
      <c r="GA113" s="46"/>
      <c r="GB113" s="46"/>
      <c r="GC113" s="46"/>
      <c r="GD113" s="46"/>
      <c r="GE113" s="46"/>
      <c r="GF113" s="46"/>
      <c r="GG113" s="46"/>
      <c r="GH113" s="46"/>
      <c r="GI113" s="46"/>
      <c r="GJ113" s="46"/>
      <c r="GK113" s="46"/>
      <c r="GL113" s="46"/>
      <c r="GM113" s="46"/>
      <c r="GN113" s="46"/>
      <c r="GO113" s="46"/>
      <c r="GP113" s="46"/>
      <c r="GQ113" s="46"/>
      <c r="GR113" s="46"/>
      <c r="GS113" s="46"/>
      <c r="GT113" s="46"/>
      <c r="GU113" s="46"/>
      <c r="GV113" s="46"/>
      <c r="GW113" s="46"/>
      <c r="GX113" s="46"/>
      <c r="GY113" s="46"/>
      <c r="GZ113" s="46"/>
      <c r="HA113" s="46"/>
      <c r="HB113" s="46"/>
      <c r="HC113" s="46"/>
      <c r="HD113" s="46"/>
      <c r="HE113" s="46"/>
      <c r="HF113" s="46"/>
      <c r="HG113" s="46"/>
      <c r="HH113" s="46"/>
      <c r="HI113" s="46"/>
      <c r="HJ113" s="46"/>
      <c r="HK113" s="46"/>
      <c r="HL113" s="46"/>
      <c r="HM113" s="46"/>
      <c r="HN113" s="46"/>
      <c r="HO113" s="46"/>
      <c r="HP113" s="46"/>
      <c r="HQ113" s="46"/>
      <c r="HR113" s="46"/>
      <c r="HS113" s="46"/>
      <c r="HT113" s="46"/>
      <c r="HU113" s="46"/>
      <c r="HV113" s="46"/>
      <c r="HW113" s="46"/>
      <c r="HX113" s="46"/>
      <c r="HY113" s="46"/>
      <c r="HZ113" s="46"/>
      <c r="IA113" s="46"/>
      <c r="IB113" s="46"/>
      <c r="IC113" s="46"/>
      <c r="ID113" s="46"/>
      <c r="IE113" s="46"/>
      <c r="IF113" s="46"/>
      <c r="IG113" s="46"/>
      <c r="IH113" s="46"/>
      <c r="II113" s="46"/>
      <c r="IJ113" s="46"/>
      <c r="IK113" s="46"/>
      <c r="IL113" s="46"/>
      <c r="IM113" s="46"/>
      <c r="IN113" s="46"/>
      <c r="IO113" s="46"/>
      <c r="IP113" s="46"/>
      <c r="IQ113" s="46"/>
      <c r="IR113" s="46"/>
      <c r="IS113" s="46"/>
      <c r="IT113" s="46"/>
      <c r="IU113" s="46"/>
      <c r="IV113" s="46"/>
      <c r="IW113" s="46"/>
      <c r="IX113" s="46"/>
    </row>
    <row r="114" spans="1:258" s="48" customFormat="1" ht="15" customHeight="1">
      <c r="A114" s="100">
        <v>106</v>
      </c>
      <c r="B114" s="50"/>
      <c r="C114" s="71" t="s">
        <v>514</v>
      </c>
      <c r="D114" s="75" t="s">
        <v>324</v>
      </c>
      <c r="E114" s="52"/>
      <c r="F114" s="53">
        <f>VLOOKUP(D114,'成卓ZY（3）'!D100:F239,3,0)</f>
        <v>2.2060710000000001</v>
      </c>
      <c r="G114" s="66">
        <v>2.53698165</v>
      </c>
      <c r="H114" s="55"/>
      <c r="I114" s="46"/>
      <c r="J114" s="102">
        <f t="shared" si="3"/>
        <v>0.14999999999999994</v>
      </c>
      <c r="K114" s="46"/>
      <c r="L114" s="46"/>
      <c r="M114" s="19"/>
      <c r="N114" s="53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  <c r="DJ114" s="46"/>
      <c r="DK114" s="46"/>
      <c r="DL114" s="46"/>
      <c r="DM114" s="46"/>
      <c r="DN114" s="46"/>
      <c r="DO114" s="46"/>
      <c r="DP114" s="46"/>
      <c r="DQ114" s="46"/>
      <c r="DR114" s="46"/>
      <c r="DS114" s="46"/>
      <c r="DT114" s="46"/>
      <c r="DU114" s="46"/>
      <c r="DV114" s="46"/>
      <c r="DW114" s="46"/>
      <c r="DX114" s="46"/>
      <c r="DY114" s="46"/>
      <c r="DZ114" s="46"/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  <c r="ET114" s="46"/>
      <c r="EU114" s="46"/>
      <c r="EV114" s="46"/>
      <c r="EW114" s="46"/>
      <c r="EX114" s="46"/>
      <c r="EY114" s="46"/>
      <c r="EZ114" s="46"/>
      <c r="FA114" s="46"/>
      <c r="FB114" s="46"/>
      <c r="FC114" s="46"/>
      <c r="FD114" s="46"/>
      <c r="FE114" s="46"/>
      <c r="FF114" s="46"/>
      <c r="FG114" s="46"/>
      <c r="FH114" s="46"/>
      <c r="FI114" s="46"/>
      <c r="FJ114" s="46"/>
      <c r="FK114" s="46"/>
      <c r="FL114" s="46"/>
      <c r="FM114" s="46"/>
      <c r="FN114" s="46"/>
      <c r="FO114" s="46"/>
      <c r="FP114" s="46"/>
      <c r="FQ114" s="46"/>
      <c r="FR114" s="46"/>
      <c r="FS114" s="46"/>
      <c r="FT114" s="46"/>
      <c r="FU114" s="46"/>
      <c r="FV114" s="46"/>
      <c r="FW114" s="46"/>
      <c r="FX114" s="46"/>
      <c r="FY114" s="46"/>
      <c r="FZ114" s="46"/>
      <c r="GA114" s="46"/>
      <c r="GB114" s="46"/>
      <c r="GC114" s="46"/>
      <c r="GD114" s="46"/>
      <c r="GE114" s="46"/>
      <c r="GF114" s="46"/>
      <c r="GG114" s="46"/>
      <c r="GH114" s="46"/>
      <c r="GI114" s="46"/>
      <c r="GJ114" s="46"/>
      <c r="GK114" s="46"/>
      <c r="GL114" s="46"/>
      <c r="GM114" s="46"/>
      <c r="GN114" s="46"/>
      <c r="GO114" s="46"/>
      <c r="GP114" s="46"/>
      <c r="GQ114" s="46"/>
      <c r="GR114" s="46"/>
      <c r="GS114" s="46"/>
      <c r="GT114" s="46"/>
      <c r="GU114" s="46"/>
      <c r="GV114" s="46"/>
      <c r="GW114" s="46"/>
      <c r="GX114" s="46"/>
      <c r="GY114" s="46"/>
      <c r="GZ114" s="46"/>
      <c r="HA114" s="46"/>
      <c r="HB114" s="46"/>
      <c r="HC114" s="46"/>
      <c r="HD114" s="46"/>
      <c r="HE114" s="46"/>
      <c r="HF114" s="46"/>
      <c r="HG114" s="46"/>
      <c r="HH114" s="46"/>
      <c r="HI114" s="46"/>
      <c r="HJ114" s="46"/>
      <c r="HK114" s="46"/>
      <c r="HL114" s="46"/>
      <c r="HM114" s="46"/>
      <c r="HN114" s="46"/>
      <c r="HO114" s="46"/>
      <c r="HP114" s="46"/>
      <c r="HQ114" s="46"/>
      <c r="HR114" s="46"/>
      <c r="HS114" s="46"/>
      <c r="HT114" s="46"/>
      <c r="HU114" s="46"/>
      <c r="HV114" s="46"/>
      <c r="HW114" s="46"/>
      <c r="HX114" s="46"/>
      <c r="HY114" s="46"/>
      <c r="HZ114" s="46"/>
      <c r="IA114" s="46"/>
      <c r="IB114" s="46"/>
      <c r="IC114" s="46"/>
      <c r="ID114" s="46"/>
      <c r="IE114" s="46"/>
      <c r="IF114" s="46"/>
      <c r="IG114" s="46"/>
      <c r="IH114" s="46"/>
      <c r="II114" s="46"/>
      <c r="IJ114" s="46"/>
      <c r="IK114" s="46"/>
      <c r="IL114" s="46"/>
      <c r="IM114" s="46"/>
      <c r="IN114" s="46"/>
      <c r="IO114" s="46"/>
      <c r="IP114" s="46"/>
      <c r="IQ114" s="46"/>
      <c r="IR114" s="46"/>
      <c r="IS114" s="46"/>
      <c r="IT114" s="46"/>
      <c r="IU114" s="46"/>
      <c r="IV114" s="46"/>
      <c r="IW114" s="46"/>
      <c r="IX114" s="46"/>
    </row>
    <row r="115" spans="1:258" s="48" customFormat="1" ht="15" customHeight="1">
      <c r="A115" s="100">
        <v>107</v>
      </c>
      <c r="B115" s="50"/>
      <c r="C115" s="71" t="s">
        <v>296</v>
      </c>
      <c r="D115" s="75" t="s">
        <v>297</v>
      </c>
      <c r="E115" s="52"/>
      <c r="F115" s="53">
        <f>VLOOKUP(D115,'成卓ZY（3）'!D101:F240,3,0)</f>
        <v>3.5280839999999998</v>
      </c>
      <c r="G115" s="66">
        <v>4.0572965999999999</v>
      </c>
      <c r="H115" s="55"/>
      <c r="I115" s="46"/>
      <c r="J115" s="102">
        <f t="shared" si="3"/>
        <v>0.15000000000000005</v>
      </c>
      <c r="K115" s="46"/>
      <c r="L115" s="46"/>
      <c r="M115" s="19"/>
      <c r="N115" s="53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  <c r="GH115" s="46"/>
      <c r="GI115" s="46"/>
      <c r="GJ115" s="46"/>
      <c r="GK115" s="46"/>
      <c r="GL115" s="46"/>
      <c r="GM115" s="46"/>
      <c r="GN115" s="46"/>
      <c r="GO115" s="46"/>
      <c r="GP115" s="46"/>
      <c r="GQ115" s="46"/>
      <c r="GR115" s="46"/>
      <c r="GS115" s="46"/>
      <c r="GT115" s="46"/>
      <c r="GU115" s="46"/>
      <c r="GV115" s="46"/>
      <c r="GW115" s="46"/>
      <c r="GX115" s="46"/>
      <c r="GY115" s="46"/>
      <c r="GZ115" s="46"/>
      <c r="HA115" s="46"/>
      <c r="HB115" s="46"/>
      <c r="HC115" s="46"/>
      <c r="HD115" s="46"/>
      <c r="HE115" s="46"/>
      <c r="HF115" s="46"/>
      <c r="HG115" s="46"/>
      <c r="HH115" s="46"/>
      <c r="HI115" s="46"/>
      <c r="HJ115" s="46"/>
      <c r="HK115" s="46"/>
      <c r="HL115" s="46"/>
      <c r="HM115" s="46"/>
      <c r="HN115" s="46"/>
      <c r="HO115" s="46"/>
      <c r="HP115" s="46"/>
      <c r="HQ115" s="46"/>
      <c r="HR115" s="46"/>
      <c r="HS115" s="46"/>
      <c r="HT115" s="46"/>
      <c r="HU115" s="46"/>
      <c r="HV115" s="46"/>
      <c r="HW115" s="46"/>
      <c r="HX115" s="46"/>
      <c r="HY115" s="46"/>
      <c r="HZ115" s="46"/>
      <c r="IA115" s="46"/>
      <c r="IB115" s="46"/>
      <c r="IC115" s="46"/>
      <c r="ID115" s="46"/>
      <c r="IE115" s="46"/>
      <c r="IF115" s="46"/>
      <c r="IG115" s="46"/>
      <c r="IH115" s="46"/>
      <c r="II115" s="46"/>
      <c r="IJ115" s="46"/>
      <c r="IK115" s="46"/>
      <c r="IL115" s="46"/>
      <c r="IM115" s="46"/>
      <c r="IN115" s="46"/>
      <c r="IO115" s="46"/>
      <c r="IP115" s="46"/>
      <c r="IQ115" s="46"/>
      <c r="IR115" s="46"/>
      <c r="IS115" s="46"/>
      <c r="IT115" s="46"/>
      <c r="IU115" s="46"/>
      <c r="IV115" s="46"/>
      <c r="IW115" s="46"/>
      <c r="IX115" s="46"/>
    </row>
    <row r="116" spans="1:258" s="48" customFormat="1" ht="15" customHeight="1">
      <c r="A116" s="100">
        <v>108</v>
      </c>
      <c r="B116" s="50"/>
      <c r="C116" s="72" t="s">
        <v>340</v>
      </c>
      <c r="D116" s="72" t="s">
        <v>341</v>
      </c>
      <c r="E116" s="52"/>
      <c r="F116" s="53">
        <f>VLOOKUP(D116,'成卓ZY（3）'!D102:F241,3,0)</f>
        <v>3.5280839999999998</v>
      </c>
      <c r="G116" s="66">
        <v>4.057315</v>
      </c>
      <c r="H116" s="55"/>
      <c r="I116" s="46"/>
      <c r="J116" s="102">
        <f t="shared" si="3"/>
        <v>0.15000521529532751</v>
      </c>
      <c r="K116" s="46"/>
      <c r="L116" s="46"/>
      <c r="M116" s="19"/>
      <c r="N116" s="53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  <c r="GH116" s="46"/>
      <c r="GI116" s="46"/>
      <c r="GJ116" s="46"/>
      <c r="GK116" s="46"/>
      <c r="GL116" s="46"/>
      <c r="GM116" s="46"/>
      <c r="GN116" s="46"/>
      <c r="GO116" s="46"/>
      <c r="GP116" s="46"/>
      <c r="GQ116" s="46"/>
      <c r="GR116" s="46"/>
      <c r="GS116" s="46"/>
      <c r="GT116" s="46"/>
      <c r="GU116" s="46"/>
      <c r="GV116" s="46"/>
      <c r="GW116" s="46"/>
      <c r="GX116" s="46"/>
      <c r="GY116" s="46"/>
      <c r="GZ116" s="46"/>
      <c r="HA116" s="46"/>
      <c r="HB116" s="46"/>
      <c r="HC116" s="46"/>
      <c r="HD116" s="46"/>
      <c r="HE116" s="46"/>
      <c r="HF116" s="46"/>
      <c r="HG116" s="46"/>
      <c r="HH116" s="46"/>
      <c r="HI116" s="46"/>
      <c r="HJ116" s="46"/>
      <c r="HK116" s="46"/>
      <c r="HL116" s="46"/>
      <c r="HM116" s="46"/>
      <c r="HN116" s="46"/>
      <c r="HO116" s="46"/>
      <c r="HP116" s="46"/>
      <c r="HQ116" s="46"/>
      <c r="HR116" s="46"/>
      <c r="HS116" s="46"/>
      <c r="HT116" s="46"/>
      <c r="HU116" s="46"/>
      <c r="HV116" s="46"/>
      <c r="HW116" s="46"/>
      <c r="HX116" s="46"/>
      <c r="HY116" s="46"/>
      <c r="HZ116" s="46"/>
      <c r="IA116" s="46"/>
      <c r="IB116" s="46"/>
      <c r="IC116" s="46"/>
      <c r="ID116" s="46"/>
      <c r="IE116" s="46"/>
      <c r="IF116" s="46"/>
      <c r="IG116" s="46"/>
      <c r="IH116" s="46"/>
      <c r="II116" s="46"/>
      <c r="IJ116" s="46"/>
      <c r="IK116" s="46"/>
      <c r="IL116" s="46"/>
      <c r="IM116" s="46"/>
      <c r="IN116" s="46"/>
      <c r="IO116" s="46"/>
      <c r="IP116" s="46"/>
      <c r="IQ116" s="46"/>
      <c r="IR116" s="46"/>
      <c r="IS116" s="46"/>
      <c r="IT116" s="46"/>
      <c r="IU116" s="46"/>
      <c r="IV116" s="46"/>
      <c r="IW116" s="46"/>
      <c r="IX116" s="46"/>
    </row>
    <row r="117" spans="1:258" s="84" customFormat="1" ht="15" customHeight="1">
      <c r="A117" s="100">
        <v>109</v>
      </c>
      <c r="B117" s="77"/>
      <c r="C117" s="97" t="s">
        <v>92</v>
      </c>
      <c r="D117" s="98" t="s">
        <v>628</v>
      </c>
      <c r="E117" s="79"/>
      <c r="F117" s="80" t="e">
        <f>VLOOKUP(D117,'成卓ZY（3）'!D103:F242,3,0)</f>
        <v>#N/A</v>
      </c>
      <c r="G117" s="81">
        <v>0.35684500000000002</v>
      </c>
      <c r="H117" s="82"/>
      <c r="I117" s="83"/>
      <c r="J117" s="102" t="e">
        <f t="shared" si="3"/>
        <v>#N/A</v>
      </c>
      <c r="K117" s="83"/>
      <c r="L117" s="83"/>
      <c r="M117" s="99"/>
      <c r="N117" s="80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3"/>
      <c r="CF117" s="83"/>
      <c r="CG117" s="83"/>
      <c r="CH117" s="83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83"/>
      <c r="DD117" s="83"/>
      <c r="DE117" s="83"/>
      <c r="DF117" s="83"/>
      <c r="DG117" s="83"/>
      <c r="DH117" s="83"/>
      <c r="DI117" s="83"/>
      <c r="DJ117" s="83"/>
      <c r="DK117" s="83"/>
      <c r="DL117" s="83"/>
      <c r="DM117" s="83"/>
      <c r="DN117" s="83"/>
      <c r="DO117" s="83"/>
      <c r="DP117" s="83"/>
      <c r="DQ117" s="83"/>
      <c r="DR117" s="83"/>
      <c r="DS117" s="83"/>
      <c r="DT117" s="83"/>
      <c r="DU117" s="83"/>
      <c r="DV117" s="83"/>
      <c r="DW117" s="83"/>
      <c r="DX117" s="83"/>
      <c r="DY117" s="83"/>
      <c r="DZ117" s="83"/>
      <c r="EA117" s="83"/>
      <c r="EB117" s="83"/>
      <c r="EC117" s="83"/>
      <c r="ED117" s="83"/>
      <c r="EE117" s="83"/>
      <c r="EF117" s="83"/>
      <c r="EG117" s="83"/>
      <c r="EH117" s="83"/>
      <c r="EI117" s="83"/>
      <c r="EJ117" s="83"/>
      <c r="EK117" s="83"/>
      <c r="EL117" s="83"/>
      <c r="EM117" s="83"/>
      <c r="EN117" s="83"/>
      <c r="EO117" s="83"/>
      <c r="EP117" s="83"/>
      <c r="EQ117" s="83"/>
      <c r="ER117" s="83"/>
      <c r="ES117" s="83"/>
      <c r="ET117" s="83"/>
      <c r="EU117" s="83"/>
      <c r="EV117" s="83"/>
      <c r="EW117" s="83"/>
      <c r="EX117" s="83"/>
      <c r="EY117" s="83"/>
      <c r="EZ117" s="83"/>
      <c r="FA117" s="83"/>
      <c r="FB117" s="83"/>
      <c r="FC117" s="83"/>
      <c r="FD117" s="83"/>
      <c r="FE117" s="83"/>
      <c r="FF117" s="83"/>
      <c r="FG117" s="83"/>
      <c r="FH117" s="83"/>
      <c r="FI117" s="83"/>
      <c r="FJ117" s="83"/>
      <c r="FK117" s="83"/>
      <c r="FL117" s="83"/>
      <c r="FM117" s="83"/>
      <c r="FN117" s="83"/>
      <c r="FO117" s="83"/>
      <c r="FP117" s="83"/>
      <c r="FQ117" s="83"/>
      <c r="FR117" s="83"/>
      <c r="FS117" s="83"/>
      <c r="FT117" s="83"/>
      <c r="FU117" s="83"/>
      <c r="FV117" s="83"/>
      <c r="FW117" s="83"/>
      <c r="FX117" s="83"/>
      <c r="FY117" s="83"/>
      <c r="FZ117" s="83"/>
      <c r="GA117" s="83"/>
      <c r="GB117" s="83"/>
      <c r="GC117" s="83"/>
      <c r="GD117" s="83"/>
      <c r="GE117" s="83"/>
      <c r="GF117" s="83"/>
      <c r="GG117" s="83"/>
      <c r="GH117" s="83"/>
      <c r="GI117" s="83"/>
      <c r="GJ117" s="83"/>
      <c r="GK117" s="83"/>
      <c r="GL117" s="83"/>
      <c r="GM117" s="83"/>
      <c r="GN117" s="83"/>
      <c r="GO117" s="83"/>
      <c r="GP117" s="83"/>
      <c r="GQ117" s="83"/>
      <c r="GR117" s="83"/>
      <c r="GS117" s="83"/>
      <c r="GT117" s="83"/>
      <c r="GU117" s="83"/>
      <c r="GV117" s="83"/>
      <c r="GW117" s="83"/>
      <c r="GX117" s="83"/>
      <c r="GY117" s="83"/>
      <c r="GZ117" s="83"/>
      <c r="HA117" s="83"/>
      <c r="HB117" s="83"/>
      <c r="HC117" s="83"/>
      <c r="HD117" s="83"/>
      <c r="HE117" s="83"/>
      <c r="HF117" s="83"/>
      <c r="HG117" s="83"/>
      <c r="HH117" s="83"/>
      <c r="HI117" s="83"/>
      <c r="HJ117" s="83"/>
      <c r="HK117" s="83"/>
      <c r="HL117" s="83"/>
      <c r="HM117" s="83"/>
      <c r="HN117" s="83"/>
      <c r="HO117" s="83"/>
      <c r="HP117" s="83"/>
      <c r="HQ117" s="83"/>
      <c r="HR117" s="83"/>
      <c r="HS117" s="83"/>
      <c r="HT117" s="83"/>
      <c r="HU117" s="83"/>
      <c r="HV117" s="83"/>
      <c r="HW117" s="83"/>
      <c r="HX117" s="83"/>
      <c r="HY117" s="83"/>
      <c r="HZ117" s="83"/>
      <c r="IA117" s="83"/>
      <c r="IB117" s="83"/>
      <c r="IC117" s="83"/>
      <c r="ID117" s="83"/>
      <c r="IE117" s="83"/>
      <c r="IF117" s="83"/>
      <c r="IG117" s="83"/>
      <c r="IH117" s="83"/>
      <c r="II117" s="83"/>
      <c r="IJ117" s="83"/>
      <c r="IK117" s="83"/>
      <c r="IL117" s="83"/>
      <c r="IM117" s="83"/>
      <c r="IN117" s="83"/>
      <c r="IO117" s="83"/>
      <c r="IP117" s="83"/>
      <c r="IQ117" s="83"/>
      <c r="IR117" s="83"/>
      <c r="IS117" s="83"/>
      <c r="IT117" s="83"/>
      <c r="IU117" s="83"/>
      <c r="IV117" s="83"/>
      <c r="IW117" s="83"/>
      <c r="IX117" s="83"/>
    </row>
    <row r="118" spans="1:258" s="84" customFormat="1" ht="15" customHeight="1">
      <c r="A118" s="100">
        <v>110</v>
      </c>
      <c r="B118" s="77"/>
      <c r="C118" s="97" t="s">
        <v>515</v>
      </c>
      <c r="D118" s="98" t="s">
        <v>228</v>
      </c>
      <c r="E118" s="79"/>
      <c r="F118" s="80" t="e">
        <f>VLOOKUP(D118,'成卓ZY（3）'!D104:F243,3,0)</f>
        <v>#N/A</v>
      </c>
      <c r="G118" s="81">
        <v>0.71242499999999997</v>
      </c>
      <c r="H118" s="82"/>
      <c r="I118" s="83"/>
      <c r="J118" s="102" t="e">
        <f t="shared" si="3"/>
        <v>#N/A</v>
      </c>
      <c r="K118" s="83"/>
      <c r="L118" s="83"/>
      <c r="M118" s="99"/>
      <c r="N118" s="80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  <c r="CE118" s="83"/>
      <c r="CF118" s="83"/>
      <c r="CG118" s="83"/>
      <c r="CH118" s="83"/>
      <c r="CI118" s="83"/>
      <c r="CJ118" s="83"/>
      <c r="CK118" s="83"/>
      <c r="CL118" s="83"/>
      <c r="CM118" s="83"/>
      <c r="CN118" s="83"/>
      <c r="CO118" s="83"/>
      <c r="CP118" s="83"/>
      <c r="CQ118" s="83"/>
      <c r="CR118" s="83"/>
      <c r="CS118" s="83"/>
      <c r="CT118" s="83"/>
      <c r="CU118" s="83"/>
      <c r="CV118" s="83"/>
      <c r="CW118" s="83"/>
      <c r="CX118" s="83"/>
      <c r="CY118" s="83"/>
      <c r="CZ118" s="83"/>
      <c r="DA118" s="83"/>
      <c r="DB118" s="83"/>
      <c r="DC118" s="83"/>
      <c r="DD118" s="83"/>
      <c r="DE118" s="83"/>
      <c r="DF118" s="83"/>
      <c r="DG118" s="83"/>
      <c r="DH118" s="83"/>
      <c r="DI118" s="83"/>
      <c r="DJ118" s="83"/>
      <c r="DK118" s="83"/>
      <c r="DL118" s="83"/>
      <c r="DM118" s="83"/>
      <c r="DN118" s="83"/>
      <c r="DO118" s="83"/>
      <c r="DP118" s="83"/>
      <c r="DQ118" s="83"/>
      <c r="DR118" s="83"/>
      <c r="DS118" s="83"/>
      <c r="DT118" s="83"/>
      <c r="DU118" s="83"/>
      <c r="DV118" s="83"/>
      <c r="DW118" s="83"/>
      <c r="DX118" s="83"/>
      <c r="DY118" s="83"/>
      <c r="DZ118" s="83"/>
      <c r="EA118" s="83"/>
      <c r="EB118" s="83"/>
      <c r="EC118" s="83"/>
      <c r="ED118" s="83"/>
      <c r="EE118" s="83"/>
      <c r="EF118" s="83"/>
      <c r="EG118" s="83"/>
      <c r="EH118" s="83"/>
      <c r="EI118" s="83"/>
      <c r="EJ118" s="83"/>
      <c r="EK118" s="83"/>
      <c r="EL118" s="83"/>
      <c r="EM118" s="83"/>
      <c r="EN118" s="83"/>
      <c r="EO118" s="83"/>
      <c r="EP118" s="83"/>
      <c r="EQ118" s="83"/>
      <c r="ER118" s="83"/>
      <c r="ES118" s="83"/>
      <c r="ET118" s="83"/>
      <c r="EU118" s="83"/>
      <c r="EV118" s="83"/>
      <c r="EW118" s="83"/>
      <c r="EX118" s="83"/>
      <c r="EY118" s="83"/>
      <c r="EZ118" s="83"/>
      <c r="FA118" s="83"/>
      <c r="FB118" s="83"/>
      <c r="FC118" s="83"/>
      <c r="FD118" s="83"/>
      <c r="FE118" s="83"/>
      <c r="FF118" s="83"/>
      <c r="FG118" s="83"/>
      <c r="FH118" s="83"/>
      <c r="FI118" s="83"/>
      <c r="FJ118" s="83"/>
      <c r="FK118" s="83"/>
      <c r="FL118" s="83"/>
      <c r="FM118" s="83"/>
      <c r="FN118" s="83"/>
      <c r="FO118" s="83"/>
      <c r="FP118" s="83"/>
      <c r="FQ118" s="83"/>
      <c r="FR118" s="83"/>
      <c r="FS118" s="83"/>
      <c r="FT118" s="83"/>
      <c r="FU118" s="83"/>
      <c r="FV118" s="83"/>
      <c r="FW118" s="83"/>
      <c r="FX118" s="83"/>
      <c r="FY118" s="83"/>
      <c r="FZ118" s="83"/>
      <c r="GA118" s="83"/>
      <c r="GB118" s="83"/>
      <c r="GC118" s="83"/>
      <c r="GD118" s="83"/>
      <c r="GE118" s="83"/>
      <c r="GF118" s="83"/>
      <c r="GG118" s="83"/>
      <c r="GH118" s="83"/>
      <c r="GI118" s="83"/>
      <c r="GJ118" s="83"/>
      <c r="GK118" s="83"/>
      <c r="GL118" s="83"/>
      <c r="GM118" s="83"/>
      <c r="GN118" s="83"/>
      <c r="GO118" s="83"/>
      <c r="GP118" s="83"/>
      <c r="GQ118" s="83"/>
      <c r="GR118" s="83"/>
      <c r="GS118" s="83"/>
      <c r="GT118" s="83"/>
      <c r="GU118" s="83"/>
      <c r="GV118" s="83"/>
      <c r="GW118" s="83"/>
      <c r="GX118" s="83"/>
      <c r="GY118" s="83"/>
      <c r="GZ118" s="83"/>
      <c r="HA118" s="83"/>
      <c r="HB118" s="83"/>
      <c r="HC118" s="83"/>
      <c r="HD118" s="83"/>
      <c r="HE118" s="83"/>
      <c r="HF118" s="83"/>
      <c r="HG118" s="83"/>
      <c r="HH118" s="83"/>
      <c r="HI118" s="83"/>
      <c r="HJ118" s="83"/>
      <c r="HK118" s="83"/>
      <c r="HL118" s="83"/>
      <c r="HM118" s="83"/>
      <c r="HN118" s="83"/>
      <c r="HO118" s="83"/>
      <c r="HP118" s="83"/>
      <c r="HQ118" s="83"/>
      <c r="HR118" s="83"/>
      <c r="HS118" s="83"/>
      <c r="HT118" s="83"/>
      <c r="HU118" s="83"/>
      <c r="HV118" s="83"/>
      <c r="HW118" s="83"/>
      <c r="HX118" s="83"/>
      <c r="HY118" s="83"/>
      <c r="HZ118" s="83"/>
      <c r="IA118" s="83"/>
      <c r="IB118" s="83"/>
      <c r="IC118" s="83"/>
      <c r="ID118" s="83"/>
      <c r="IE118" s="83"/>
      <c r="IF118" s="83"/>
      <c r="IG118" s="83"/>
      <c r="IH118" s="83"/>
      <c r="II118" s="83"/>
      <c r="IJ118" s="83"/>
      <c r="IK118" s="83"/>
      <c r="IL118" s="83"/>
      <c r="IM118" s="83"/>
      <c r="IN118" s="83"/>
      <c r="IO118" s="83"/>
      <c r="IP118" s="83"/>
      <c r="IQ118" s="83"/>
      <c r="IR118" s="83"/>
      <c r="IS118" s="83"/>
      <c r="IT118" s="83"/>
      <c r="IU118" s="83"/>
      <c r="IV118" s="83"/>
      <c r="IW118" s="83"/>
      <c r="IX118" s="83"/>
    </row>
    <row r="119" spans="1:258" s="84" customFormat="1" ht="15" customHeight="1">
      <c r="A119" s="100">
        <v>111</v>
      </c>
      <c r="B119" s="77"/>
      <c r="C119" s="97" t="s">
        <v>516</v>
      </c>
      <c r="D119" s="98" t="s">
        <v>224</v>
      </c>
      <c r="E119" s="79"/>
      <c r="F119" s="80" t="e">
        <f>VLOOKUP(D119,'成卓ZY（3）'!D105:F244,3,0)</f>
        <v>#N/A</v>
      </c>
      <c r="G119" s="81">
        <v>1.227395</v>
      </c>
      <c r="H119" s="82"/>
      <c r="I119" s="83"/>
      <c r="J119" s="102" t="e">
        <f t="shared" si="3"/>
        <v>#N/A</v>
      </c>
      <c r="K119" s="83"/>
      <c r="L119" s="83"/>
      <c r="M119" s="99"/>
      <c r="N119" s="80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3"/>
      <c r="CD119" s="83"/>
      <c r="CE119" s="83"/>
      <c r="CF119" s="83"/>
      <c r="CG119" s="83"/>
      <c r="CH119" s="83"/>
      <c r="CI119" s="83"/>
      <c r="CJ119" s="83"/>
      <c r="CK119" s="83"/>
      <c r="CL119" s="83"/>
      <c r="CM119" s="83"/>
      <c r="CN119" s="83"/>
      <c r="CO119" s="83"/>
      <c r="CP119" s="83"/>
      <c r="CQ119" s="83"/>
      <c r="CR119" s="83"/>
      <c r="CS119" s="83"/>
      <c r="CT119" s="83"/>
      <c r="CU119" s="83"/>
      <c r="CV119" s="83"/>
      <c r="CW119" s="83"/>
      <c r="CX119" s="83"/>
      <c r="CY119" s="83"/>
      <c r="CZ119" s="83"/>
      <c r="DA119" s="83"/>
      <c r="DB119" s="83"/>
      <c r="DC119" s="83"/>
      <c r="DD119" s="83"/>
      <c r="DE119" s="83"/>
      <c r="DF119" s="83"/>
      <c r="DG119" s="83"/>
      <c r="DH119" s="83"/>
      <c r="DI119" s="83"/>
      <c r="DJ119" s="83"/>
      <c r="DK119" s="83"/>
      <c r="DL119" s="83"/>
      <c r="DM119" s="83"/>
      <c r="DN119" s="83"/>
      <c r="DO119" s="83"/>
      <c r="DP119" s="83"/>
      <c r="DQ119" s="83"/>
      <c r="DR119" s="83"/>
      <c r="DS119" s="83"/>
      <c r="DT119" s="83"/>
      <c r="DU119" s="83"/>
      <c r="DV119" s="83"/>
      <c r="DW119" s="83"/>
      <c r="DX119" s="83"/>
      <c r="DY119" s="83"/>
      <c r="DZ119" s="83"/>
      <c r="EA119" s="83"/>
      <c r="EB119" s="83"/>
      <c r="EC119" s="83"/>
      <c r="ED119" s="83"/>
      <c r="EE119" s="83"/>
      <c r="EF119" s="83"/>
      <c r="EG119" s="83"/>
      <c r="EH119" s="83"/>
      <c r="EI119" s="83"/>
      <c r="EJ119" s="83"/>
      <c r="EK119" s="83"/>
      <c r="EL119" s="83"/>
      <c r="EM119" s="83"/>
      <c r="EN119" s="83"/>
      <c r="EO119" s="83"/>
      <c r="EP119" s="83"/>
      <c r="EQ119" s="83"/>
      <c r="ER119" s="83"/>
      <c r="ES119" s="83"/>
      <c r="ET119" s="83"/>
      <c r="EU119" s="83"/>
      <c r="EV119" s="83"/>
      <c r="EW119" s="83"/>
      <c r="EX119" s="83"/>
      <c r="EY119" s="83"/>
      <c r="EZ119" s="83"/>
      <c r="FA119" s="83"/>
      <c r="FB119" s="83"/>
      <c r="FC119" s="83"/>
      <c r="FD119" s="83"/>
      <c r="FE119" s="83"/>
      <c r="FF119" s="83"/>
      <c r="FG119" s="83"/>
      <c r="FH119" s="83"/>
      <c r="FI119" s="83"/>
      <c r="FJ119" s="83"/>
      <c r="FK119" s="83"/>
      <c r="FL119" s="83"/>
      <c r="FM119" s="83"/>
      <c r="FN119" s="83"/>
      <c r="FO119" s="83"/>
      <c r="FP119" s="83"/>
      <c r="FQ119" s="83"/>
      <c r="FR119" s="83"/>
      <c r="FS119" s="83"/>
      <c r="FT119" s="83"/>
      <c r="FU119" s="83"/>
      <c r="FV119" s="83"/>
      <c r="FW119" s="83"/>
      <c r="FX119" s="83"/>
      <c r="FY119" s="83"/>
      <c r="FZ119" s="83"/>
      <c r="GA119" s="83"/>
      <c r="GB119" s="83"/>
      <c r="GC119" s="83"/>
      <c r="GD119" s="83"/>
      <c r="GE119" s="83"/>
      <c r="GF119" s="83"/>
      <c r="GG119" s="83"/>
      <c r="GH119" s="83"/>
      <c r="GI119" s="83"/>
      <c r="GJ119" s="83"/>
      <c r="GK119" s="83"/>
      <c r="GL119" s="83"/>
      <c r="GM119" s="83"/>
      <c r="GN119" s="83"/>
      <c r="GO119" s="83"/>
      <c r="GP119" s="83"/>
      <c r="GQ119" s="83"/>
      <c r="GR119" s="83"/>
      <c r="GS119" s="83"/>
      <c r="GT119" s="83"/>
      <c r="GU119" s="83"/>
      <c r="GV119" s="83"/>
      <c r="GW119" s="83"/>
      <c r="GX119" s="83"/>
      <c r="GY119" s="83"/>
      <c r="GZ119" s="83"/>
      <c r="HA119" s="83"/>
      <c r="HB119" s="83"/>
      <c r="HC119" s="83"/>
      <c r="HD119" s="83"/>
      <c r="HE119" s="83"/>
      <c r="HF119" s="83"/>
      <c r="HG119" s="83"/>
      <c r="HH119" s="83"/>
      <c r="HI119" s="83"/>
      <c r="HJ119" s="83"/>
      <c r="HK119" s="83"/>
      <c r="HL119" s="83"/>
      <c r="HM119" s="83"/>
      <c r="HN119" s="83"/>
      <c r="HO119" s="83"/>
      <c r="HP119" s="83"/>
      <c r="HQ119" s="83"/>
      <c r="HR119" s="83"/>
      <c r="HS119" s="83"/>
      <c r="HT119" s="83"/>
      <c r="HU119" s="83"/>
      <c r="HV119" s="83"/>
      <c r="HW119" s="83"/>
      <c r="HX119" s="83"/>
      <c r="HY119" s="83"/>
      <c r="HZ119" s="83"/>
      <c r="IA119" s="83"/>
      <c r="IB119" s="83"/>
      <c r="IC119" s="83"/>
      <c r="ID119" s="83"/>
      <c r="IE119" s="83"/>
      <c r="IF119" s="83"/>
      <c r="IG119" s="83"/>
      <c r="IH119" s="83"/>
      <c r="II119" s="83"/>
      <c r="IJ119" s="83"/>
      <c r="IK119" s="83"/>
      <c r="IL119" s="83"/>
      <c r="IM119" s="83"/>
      <c r="IN119" s="83"/>
      <c r="IO119" s="83"/>
      <c r="IP119" s="83"/>
      <c r="IQ119" s="83"/>
      <c r="IR119" s="83"/>
      <c r="IS119" s="83"/>
      <c r="IT119" s="83"/>
      <c r="IU119" s="83"/>
      <c r="IV119" s="83"/>
      <c r="IW119" s="83"/>
      <c r="IX119" s="83"/>
    </row>
    <row r="120" spans="1:258" s="84" customFormat="1" ht="15" customHeight="1">
      <c r="A120" s="100">
        <v>112</v>
      </c>
      <c r="B120" s="77"/>
      <c r="C120" s="97" t="s">
        <v>517</v>
      </c>
      <c r="D120" s="98" t="s">
        <v>232</v>
      </c>
      <c r="E120" s="79"/>
      <c r="F120" s="80" t="e">
        <f>VLOOKUP(D120,'成卓ZY（3）'!D106:F245,3,0)</f>
        <v>#N/A</v>
      </c>
      <c r="G120" s="81">
        <v>8.4346750000000004</v>
      </c>
      <c r="H120" s="82"/>
      <c r="I120" s="83"/>
      <c r="J120" s="102" t="e">
        <f t="shared" si="3"/>
        <v>#N/A</v>
      </c>
      <c r="K120" s="83"/>
      <c r="L120" s="83"/>
      <c r="M120" s="99"/>
      <c r="N120" s="80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3"/>
      <c r="CF120" s="83"/>
      <c r="CG120" s="83"/>
      <c r="CH120" s="83"/>
      <c r="CI120" s="83"/>
      <c r="CJ120" s="83"/>
      <c r="CK120" s="83"/>
      <c r="CL120" s="83"/>
      <c r="CM120" s="83"/>
      <c r="CN120" s="83"/>
      <c r="CO120" s="83"/>
      <c r="CP120" s="83"/>
      <c r="CQ120" s="83"/>
      <c r="CR120" s="83"/>
      <c r="CS120" s="83"/>
      <c r="CT120" s="83"/>
      <c r="CU120" s="83"/>
      <c r="CV120" s="83"/>
      <c r="CW120" s="83"/>
      <c r="CX120" s="83"/>
      <c r="CY120" s="83"/>
      <c r="CZ120" s="83"/>
      <c r="DA120" s="83"/>
      <c r="DB120" s="83"/>
      <c r="DC120" s="83"/>
      <c r="DD120" s="83"/>
      <c r="DE120" s="83"/>
      <c r="DF120" s="83"/>
      <c r="DG120" s="83"/>
      <c r="DH120" s="83"/>
      <c r="DI120" s="83"/>
      <c r="DJ120" s="83"/>
      <c r="DK120" s="83"/>
      <c r="DL120" s="83"/>
      <c r="DM120" s="83"/>
      <c r="DN120" s="83"/>
      <c r="DO120" s="83"/>
      <c r="DP120" s="83"/>
      <c r="DQ120" s="83"/>
      <c r="DR120" s="83"/>
      <c r="DS120" s="83"/>
      <c r="DT120" s="83"/>
      <c r="DU120" s="83"/>
      <c r="DV120" s="83"/>
      <c r="DW120" s="83"/>
      <c r="DX120" s="83"/>
      <c r="DY120" s="83"/>
      <c r="DZ120" s="83"/>
      <c r="EA120" s="83"/>
      <c r="EB120" s="83"/>
      <c r="EC120" s="83"/>
      <c r="ED120" s="83"/>
      <c r="EE120" s="83"/>
      <c r="EF120" s="83"/>
      <c r="EG120" s="83"/>
      <c r="EH120" s="83"/>
      <c r="EI120" s="83"/>
      <c r="EJ120" s="83"/>
      <c r="EK120" s="83"/>
      <c r="EL120" s="83"/>
      <c r="EM120" s="83"/>
      <c r="EN120" s="83"/>
      <c r="EO120" s="83"/>
      <c r="EP120" s="83"/>
      <c r="EQ120" s="83"/>
      <c r="ER120" s="83"/>
      <c r="ES120" s="83"/>
      <c r="ET120" s="83"/>
      <c r="EU120" s="83"/>
      <c r="EV120" s="83"/>
      <c r="EW120" s="83"/>
      <c r="EX120" s="83"/>
      <c r="EY120" s="83"/>
      <c r="EZ120" s="83"/>
      <c r="FA120" s="83"/>
      <c r="FB120" s="83"/>
      <c r="FC120" s="83"/>
      <c r="FD120" s="83"/>
      <c r="FE120" s="83"/>
      <c r="FF120" s="83"/>
      <c r="FG120" s="83"/>
      <c r="FH120" s="83"/>
      <c r="FI120" s="83"/>
      <c r="FJ120" s="83"/>
      <c r="FK120" s="83"/>
      <c r="FL120" s="83"/>
      <c r="FM120" s="83"/>
      <c r="FN120" s="83"/>
      <c r="FO120" s="83"/>
      <c r="FP120" s="83"/>
      <c r="FQ120" s="83"/>
      <c r="FR120" s="83"/>
      <c r="FS120" s="83"/>
      <c r="FT120" s="83"/>
      <c r="FU120" s="83"/>
      <c r="FV120" s="83"/>
      <c r="FW120" s="83"/>
      <c r="FX120" s="83"/>
      <c r="FY120" s="83"/>
      <c r="FZ120" s="83"/>
      <c r="GA120" s="83"/>
      <c r="GB120" s="83"/>
      <c r="GC120" s="83"/>
      <c r="GD120" s="83"/>
      <c r="GE120" s="83"/>
      <c r="GF120" s="83"/>
      <c r="GG120" s="83"/>
      <c r="GH120" s="83"/>
      <c r="GI120" s="83"/>
      <c r="GJ120" s="83"/>
      <c r="GK120" s="83"/>
      <c r="GL120" s="83"/>
      <c r="GM120" s="83"/>
      <c r="GN120" s="83"/>
      <c r="GO120" s="83"/>
      <c r="GP120" s="83"/>
      <c r="GQ120" s="83"/>
      <c r="GR120" s="83"/>
      <c r="GS120" s="83"/>
      <c r="GT120" s="83"/>
      <c r="GU120" s="83"/>
      <c r="GV120" s="83"/>
      <c r="GW120" s="83"/>
      <c r="GX120" s="83"/>
      <c r="GY120" s="83"/>
      <c r="GZ120" s="83"/>
      <c r="HA120" s="83"/>
      <c r="HB120" s="83"/>
      <c r="HC120" s="83"/>
      <c r="HD120" s="83"/>
      <c r="HE120" s="83"/>
      <c r="HF120" s="83"/>
      <c r="HG120" s="83"/>
      <c r="HH120" s="83"/>
      <c r="HI120" s="83"/>
      <c r="HJ120" s="83"/>
      <c r="HK120" s="83"/>
      <c r="HL120" s="83"/>
      <c r="HM120" s="83"/>
      <c r="HN120" s="83"/>
      <c r="HO120" s="83"/>
      <c r="HP120" s="83"/>
      <c r="HQ120" s="83"/>
      <c r="HR120" s="83"/>
      <c r="HS120" s="83"/>
      <c r="HT120" s="83"/>
      <c r="HU120" s="83"/>
      <c r="HV120" s="83"/>
      <c r="HW120" s="83"/>
      <c r="HX120" s="83"/>
      <c r="HY120" s="83"/>
      <c r="HZ120" s="83"/>
      <c r="IA120" s="83"/>
      <c r="IB120" s="83"/>
      <c r="IC120" s="83"/>
      <c r="ID120" s="83"/>
      <c r="IE120" s="83"/>
      <c r="IF120" s="83"/>
      <c r="IG120" s="83"/>
      <c r="IH120" s="83"/>
      <c r="II120" s="83"/>
      <c r="IJ120" s="83"/>
      <c r="IK120" s="83"/>
      <c r="IL120" s="83"/>
      <c r="IM120" s="83"/>
      <c r="IN120" s="83"/>
      <c r="IO120" s="83"/>
      <c r="IP120" s="83"/>
      <c r="IQ120" s="83"/>
      <c r="IR120" s="83"/>
      <c r="IS120" s="83"/>
      <c r="IT120" s="83"/>
      <c r="IU120" s="83"/>
      <c r="IV120" s="83"/>
      <c r="IW120" s="83"/>
      <c r="IX120" s="83"/>
    </row>
    <row r="121" spans="1:258" s="84" customFormat="1" ht="15" customHeight="1">
      <c r="A121" s="100">
        <v>113</v>
      </c>
      <c r="B121" s="77"/>
      <c r="C121" s="97" t="s">
        <v>518</v>
      </c>
      <c r="D121" s="98" t="s">
        <v>220</v>
      </c>
      <c r="E121" s="79"/>
      <c r="F121" s="80" t="e">
        <f>VLOOKUP(D121,'成卓ZY（3）'!D107:F246,3,0)</f>
        <v>#N/A</v>
      </c>
      <c r="G121" s="81">
        <v>3.9181650000000001</v>
      </c>
      <c r="H121" s="82"/>
      <c r="I121" s="83"/>
      <c r="J121" s="102" t="e">
        <f t="shared" si="3"/>
        <v>#N/A</v>
      </c>
      <c r="K121" s="83"/>
      <c r="L121" s="83"/>
      <c r="M121" s="99"/>
      <c r="N121" s="80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83"/>
      <c r="CO121" s="83"/>
      <c r="CP121" s="83"/>
      <c r="CQ121" s="83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83"/>
      <c r="DD121" s="83"/>
      <c r="DE121" s="83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83"/>
      <c r="DQ121" s="83"/>
      <c r="DR121" s="83"/>
      <c r="DS121" s="83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83"/>
      <c r="EE121" s="83"/>
      <c r="EF121" s="83"/>
      <c r="EG121" s="83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83"/>
      <c r="ES121" s="83"/>
      <c r="ET121" s="83"/>
      <c r="EU121" s="83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83"/>
      <c r="FG121" s="83"/>
      <c r="FH121" s="83"/>
      <c r="FI121" s="83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83"/>
      <c r="FU121" s="83"/>
      <c r="FV121" s="83"/>
      <c r="FW121" s="83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83"/>
      <c r="GI121" s="83"/>
      <c r="GJ121" s="83"/>
      <c r="GK121" s="83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83"/>
      <c r="GW121" s="83"/>
      <c r="GX121" s="83"/>
      <c r="GY121" s="83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83"/>
      <c r="HK121" s="83"/>
      <c r="HL121" s="83"/>
      <c r="HM121" s="83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83"/>
      <c r="HY121" s="83"/>
      <c r="HZ121" s="83"/>
      <c r="IA121" s="83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83"/>
      <c r="IM121" s="83"/>
      <c r="IN121" s="83"/>
      <c r="IO121" s="83"/>
      <c r="IP121" s="83"/>
      <c r="IQ121" s="83"/>
      <c r="IR121" s="83"/>
      <c r="IS121" s="83"/>
      <c r="IT121" s="83"/>
      <c r="IU121" s="83"/>
      <c r="IV121" s="83"/>
      <c r="IW121" s="83"/>
      <c r="IX121" s="83"/>
    </row>
    <row r="122" spans="1:258" s="84" customFormat="1" ht="15" customHeight="1">
      <c r="A122" s="100">
        <v>114</v>
      </c>
      <c r="B122" s="77"/>
      <c r="C122" s="97" t="s">
        <v>519</v>
      </c>
      <c r="D122" s="98" t="s">
        <v>98</v>
      </c>
      <c r="E122" s="79"/>
      <c r="F122" s="80" t="e">
        <f>VLOOKUP(D122,'成卓ZY（3）'!D108:F247,3,0)</f>
        <v>#N/A</v>
      </c>
      <c r="G122" s="81">
        <v>8.1308450000000008</v>
      </c>
      <c r="H122" s="82"/>
      <c r="I122" s="83"/>
      <c r="J122" s="102" t="e">
        <f t="shared" si="3"/>
        <v>#N/A</v>
      </c>
      <c r="K122" s="83"/>
      <c r="L122" s="83"/>
      <c r="M122" s="99"/>
      <c r="N122" s="80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83"/>
      <c r="CJ122" s="83"/>
      <c r="CK122" s="83"/>
      <c r="CL122" s="83"/>
      <c r="CM122" s="83"/>
      <c r="CN122" s="83"/>
      <c r="CO122" s="83"/>
      <c r="CP122" s="83"/>
      <c r="CQ122" s="83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83"/>
      <c r="DD122" s="83"/>
      <c r="DE122" s="83"/>
      <c r="DF122" s="83"/>
      <c r="DG122" s="83"/>
      <c r="DH122" s="83"/>
      <c r="DI122" s="83"/>
      <c r="DJ122" s="83"/>
      <c r="DK122" s="83"/>
      <c r="DL122" s="83"/>
      <c r="DM122" s="83"/>
      <c r="DN122" s="83"/>
      <c r="DO122" s="83"/>
      <c r="DP122" s="83"/>
      <c r="DQ122" s="83"/>
      <c r="DR122" s="83"/>
      <c r="DS122" s="83"/>
      <c r="DT122" s="83"/>
      <c r="DU122" s="83"/>
      <c r="DV122" s="83"/>
      <c r="DW122" s="83"/>
      <c r="DX122" s="83"/>
      <c r="DY122" s="83"/>
      <c r="DZ122" s="83"/>
      <c r="EA122" s="83"/>
      <c r="EB122" s="83"/>
      <c r="EC122" s="83"/>
      <c r="ED122" s="83"/>
      <c r="EE122" s="83"/>
      <c r="EF122" s="83"/>
      <c r="EG122" s="83"/>
      <c r="EH122" s="83"/>
      <c r="EI122" s="83"/>
      <c r="EJ122" s="83"/>
      <c r="EK122" s="83"/>
      <c r="EL122" s="83"/>
      <c r="EM122" s="83"/>
      <c r="EN122" s="83"/>
      <c r="EO122" s="83"/>
      <c r="EP122" s="83"/>
      <c r="EQ122" s="83"/>
      <c r="ER122" s="83"/>
      <c r="ES122" s="83"/>
      <c r="ET122" s="83"/>
      <c r="EU122" s="83"/>
      <c r="EV122" s="83"/>
      <c r="EW122" s="83"/>
      <c r="EX122" s="83"/>
      <c r="EY122" s="83"/>
      <c r="EZ122" s="83"/>
      <c r="FA122" s="83"/>
      <c r="FB122" s="83"/>
      <c r="FC122" s="83"/>
      <c r="FD122" s="83"/>
      <c r="FE122" s="83"/>
      <c r="FF122" s="83"/>
      <c r="FG122" s="83"/>
      <c r="FH122" s="83"/>
      <c r="FI122" s="83"/>
      <c r="FJ122" s="83"/>
      <c r="FK122" s="83"/>
      <c r="FL122" s="83"/>
      <c r="FM122" s="83"/>
      <c r="FN122" s="83"/>
      <c r="FO122" s="83"/>
      <c r="FP122" s="83"/>
      <c r="FQ122" s="83"/>
      <c r="FR122" s="83"/>
      <c r="FS122" s="83"/>
      <c r="FT122" s="83"/>
      <c r="FU122" s="83"/>
      <c r="FV122" s="83"/>
      <c r="FW122" s="83"/>
      <c r="FX122" s="83"/>
      <c r="FY122" s="83"/>
      <c r="FZ122" s="83"/>
      <c r="GA122" s="83"/>
      <c r="GB122" s="83"/>
      <c r="GC122" s="83"/>
      <c r="GD122" s="83"/>
      <c r="GE122" s="83"/>
      <c r="GF122" s="83"/>
      <c r="GG122" s="83"/>
      <c r="GH122" s="83"/>
      <c r="GI122" s="83"/>
      <c r="GJ122" s="83"/>
      <c r="GK122" s="83"/>
      <c r="GL122" s="83"/>
      <c r="GM122" s="83"/>
      <c r="GN122" s="83"/>
      <c r="GO122" s="83"/>
      <c r="GP122" s="83"/>
      <c r="GQ122" s="83"/>
      <c r="GR122" s="83"/>
      <c r="GS122" s="83"/>
      <c r="GT122" s="83"/>
      <c r="GU122" s="83"/>
      <c r="GV122" s="83"/>
      <c r="GW122" s="83"/>
      <c r="GX122" s="83"/>
      <c r="GY122" s="83"/>
      <c r="GZ122" s="83"/>
      <c r="HA122" s="83"/>
      <c r="HB122" s="83"/>
      <c r="HC122" s="83"/>
      <c r="HD122" s="83"/>
      <c r="HE122" s="83"/>
      <c r="HF122" s="83"/>
      <c r="HG122" s="83"/>
      <c r="HH122" s="83"/>
      <c r="HI122" s="83"/>
      <c r="HJ122" s="83"/>
      <c r="HK122" s="83"/>
      <c r="HL122" s="83"/>
      <c r="HM122" s="83"/>
      <c r="HN122" s="83"/>
      <c r="HO122" s="83"/>
      <c r="HP122" s="83"/>
      <c r="HQ122" s="83"/>
      <c r="HR122" s="83"/>
      <c r="HS122" s="83"/>
      <c r="HT122" s="83"/>
      <c r="HU122" s="83"/>
      <c r="HV122" s="83"/>
      <c r="HW122" s="83"/>
      <c r="HX122" s="83"/>
      <c r="HY122" s="83"/>
      <c r="HZ122" s="83"/>
      <c r="IA122" s="83"/>
      <c r="IB122" s="83"/>
      <c r="IC122" s="83"/>
      <c r="ID122" s="83"/>
      <c r="IE122" s="83"/>
      <c r="IF122" s="83"/>
      <c r="IG122" s="83"/>
      <c r="IH122" s="83"/>
      <c r="II122" s="83"/>
      <c r="IJ122" s="83"/>
      <c r="IK122" s="83"/>
      <c r="IL122" s="83"/>
      <c r="IM122" s="83"/>
      <c r="IN122" s="83"/>
      <c r="IO122" s="83"/>
      <c r="IP122" s="83"/>
      <c r="IQ122" s="83"/>
      <c r="IR122" s="83"/>
      <c r="IS122" s="83"/>
      <c r="IT122" s="83"/>
      <c r="IU122" s="83"/>
      <c r="IV122" s="83"/>
      <c r="IW122" s="83"/>
      <c r="IX122" s="83"/>
    </row>
    <row r="123" spans="1:258" s="84" customFormat="1" ht="15" customHeight="1">
      <c r="A123" s="100">
        <v>115</v>
      </c>
      <c r="B123" s="77"/>
      <c r="C123" s="97" t="s">
        <v>520</v>
      </c>
      <c r="D123" s="98" t="s">
        <v>101</v>
      </c>
      <c r="E123" s="79"/>
      <c r="F123" s="80" t="e">
        <f>VLOOKUP(D123,'成卓ZY（3）'!D109:F248,3,0)</f>
        <v>#N/A</v>
      </c>
      <c r="G123" s="81">
        <v>9.1840150000000005</v>
      </c>
      <c r="H123" s="82"/>
      <c r="I123" s="83"/>
      <c r="J123" s="102" t="e">
        <f t="shared" si="3"/>
        <v>#N/A</v>
      </c>
      <c r="K123" s="83"/>
      <c r="L123" s="83"/>
      <c r="M123" s="99"/>
      <c r="N123" s="80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83"/>
      <c r="CO123" s="83"/>
      <c r="CP123" s="83"/>
      <c r="CQ123" s="83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83"/>
      <c r="DD123" s="83"/>
      <c r="DE123" s="83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83"/>
      <c r="DQ123" s="83"/>
      <c r="DR123" s="83"/>
      <c r="DS123" s="83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83"/>
      <c r="EE123" s="83"/>
      <c r="EF123" s="83"/>
      <c r="EG123" s="83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83"/>
      <c r="ES123" s="83"/>
      <c r="ET123" s="83"/>
      <c r="EU123" s="83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83"/>
      <c r="FG123" s="83"/>
      <c r="FH123" s="83"/>
      <c r="FI123" s="83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83"/>
      <c r="FU123" s="83"/>
      <c r="FV123" s="83"/>
      <c r="FW123" s="83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83"/>
      <c r="GI123" s="83"/>
      <c r="GJ123" s="83"/>
      <c r="GK123" s="83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83"/>
      <c r="GW123" s="83"/>
      <c r="GX123" s="83"/>
      <c r="GY123" s="83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83"/>
      <c r="HK123" s="83"/>
      <c r="HL123" s="83"/>
      <c r="HM123" s="83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83"/>
      <c r="HY123" s="83"/>
      <c r="HZ123" s="83"/>
      <c r="IA123" s="83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83"/>
      <c r="IM123" s="83"/>
      <c r="IN123" s="83"/>
      <c r="IO123" s="83"/>
      <c r="IP123" s="83"/>
      <c r="IQ123" s="83"/>
      <c r="IR123" s="83"/>
      <c r="IS123" s="83"/>
      <c r="IT123" s="83"/>
      <c r="IU123" s="83"/>
      <c r="IV123" s="83"/>
      <c r="IW123" s="83"/>
      <c r="IX123" s="83"/>
    </row>
    <row r="124" spans="1:258" s="84" customFormat="1" ht="15" customHeight="1">
      <c r="A124" s="100">
        <v>116</v>
      </c>
      <c r="B124" s="77"/>
      <c r="C124" s="97" t="s">
        <v>521</v>
      </c>
      <c r="D124" s="98" t="s">
        <v>104</v>
      </c>
      <c r="E124" s="79"/>
      <c r="F124" s="80" t="e">
        <f>VLOOKUP(D124,'成卓ZY（3）'!D110:F249,3,0)</f>
        <v>#N/A</v>
      </c>
      <c r="G124" s="81">
        <v>8.1308450000000008</v>
      </c>
      <c r="H124" s="82"/>
      <c r="I124" s="83"/>
      <c r="J124" s="102" t="e">
        <f t="shared" si="3"/>
        <v>#N/A</v>
      </c>
      <c r="K124" s="83"/>
      <c r="L124" s="83"/>
      <c r="M124" s="99"/>
      <c r="N124" s="80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/>
      <c r="GC124" s="83"/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3"/>
      <c r="HI124" s="83"/>
      <c r="HJ124" s="83"/>
      <c r="HK124" s="83"/>
      <c r="HL124" s="83"/>
      <c r="HM124" s="83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  <c r="IW124" s="83"/>
      <c r="IX124" s="83"/>
    </row>
    <row r="125" spans="1:258" s="84" customFormat="1" ht="15" customHeight="1">
      <c r="A125" s="100">
        <v>117</v>
      </c>
      <c r="B125" s="77"/>
      <c r="C125" s="97" t="s">
        <v>106</v>
      </c>
      <c r="D125" s="98" t="s">
        <v>107</v>
      </c>
      <c r="E125" s="79"/>
      <c r="F125" s="80" t="e">
        <f>VLOOKUP(D125,'成卓ZY（3）'!D111:F250,3,0)</f>
        <v>#N/A</v>
      </c>
      <c r="G125" s="81">
        <v>4.0922749999999999</v>
      </c>
      <c r="H125" s="82"/>
      <c r="I125" s="83"/>
      <c r="J125" s="102" t="e">
        <f t="shared" si="3"/>
        <v>#N/A</v>
      </c>
      <c r="K125" s="83"/>
      <c r="L125" s="83"/>
      <c r="M125" s="99"/>
      <c r="N125" s="80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83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83"/>
      <c r="DD125" s="83"/>
      <c r="DE125" s="83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83"/>
      <c r="DQ125" s="83"/>
      <c r="DR125" s="83"/>
      <c r="DS125" s="83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83"/>
      <c r="EE125" s="83"/>
      <c r="EF125" s="83"/>
      <c r="EG125" s="83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83"/>
      <c r="ES125" s="83"/>
      <c r="ET125" s="83"/>
      <c r="EU125" s="83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83"/>
      <c r="FG125" s="83"/>
      <c r="FH125" s="83"/>
      <c r="FI125" s="83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83"/>
      <c r="FU125" s="83"/>
      <c r="FV125" s="83"/>
      <c r="FW125" s="83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83"/>
      <c r="GI125" s="83"/>
      <c r="GJ125" s="83"/>
      <c r="GK125" s="83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83"/>
      <c r="GW125" s="83"/>
      <c r="GX125" s="83"/>
      <c r="GY125" s="83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83"/>
      <c r="HK125" s="83"/>
      <c r="HL125" s="83"/>
      <c r="HM125" s="83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83"/>
      <c r="HY125" s="83"/>
      <c r="HZ125" s="83"/>
      <c r="IA125" s="83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83"/>
      <c r="IM125" s="83"/>
      <c r="IN125" s="83"/>
      <c r="IO125" s="83"/>
      <c r="IP125" s="83"/>
      <c r="IQ125" s="83"/>
      <c r="IR125" s="83"/>
      <c r="IS125" s="83"/>
      <c r="IT125" s="83"/>
      <c r="IU125" s="83"/>
      <c r="IV125" s="83"/>
      <c r="IW125" s="83"/>
      <c r="IX125" s="83"/>
    </row>
    <row r="126" spans="1:258" s="84" customFormat="1" ht="15" customHeight="1">
      <c r="A126" s="100">
        <v>118</v>
      </c>
      <c r="B126" s="77"/>
      <c r="C126" s="97" t="s">
        <v>117</v>
      </c>
      <c r="D126" s="98" t="s">
        <v>118</v>
      </c>
      <c r="E126" s="79"/>
      <c r="F126" s="80" t="e">
        <f>VLOOKUP(D126,'成卓ZY（3）'!D112:F251,3,0)</f>
        <v>#N/A</v>
      </c>
      <c r="G126" s="81">
        <v>5.97241</v>
      </c>
      <c r="H126" s="82"/>
      <c r="I126" s="83"/>
      <c r="J126" s="102" t="e">
        <f t="shared" si="3"/>
        <v>#N/A</v>
      </c>
      <c r="K126" s="83"/>
      <c r="L126" s="83"/>
      <c r="M126" s="99"/>
      <c r="N126" s="80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  <c r="CE126" s="83"/>
      <c r="CF126" s="83"/>
      <c r="CG126" s="83"/>
      <c r="CH126" s="83"/>
      <c r="CI126" s="83"/>
      <c r="CJ126" s="83"/>
      <c r="CK126" s="83"/>
      <c r="CL126" s="83"/>
      <c r="CM126" s="83"/>
      <c r="CN126" s="83"/>
      <c r="CO126" s="83"/>
      <c r="CP126" s="83"/>
      <c r="CQ126" s="83"/>
      <c r="CR126" s="83"/>
      <c r="CS126" s="83"/>
      <c r="CT126" s="83"/>
      <c r="CU126" s="83"/>
      <c r="CV126" s="83"/>
      <c r="CW126" s="83"/>
      <c r="CX126" s="83"/>
      <c r="CY126" s="83"/>
      <c r="CZ126" s="83"/>
      <c r="DA126" s="83"/>
      <c r="DB126" s="83"/>
      <c r="DC126" s="83"/>
      <c r="DD126" s="83"/>
      <c r="DE126" s="83"/>
      <c r="DF126" s="83"/>
      <c r="DG126" s="83"/>
      <c r="DH126" s="83"/>
      <c r="DI126" s="83"/>
      <c r="DJ126" s="83"/>
      <c r="DK126" s="83"/>
      <c r="DL126" s="83"/>
      <c r="DM126" s="83"/>
      <c r="DN126" s="83"/>
      <c r="DO126" s="83"/>
      <c r="DP126" s="83"/>
      <c r="DQ126" s="83"/>
      <c r="DR126" s="83"/>
      <c r="DS126" s="83"/>
      <c r="DT126" s="83"/>
      <c r="DU126" s="83"/>
      <c r="DV126" s="83"/>
      <c r="DW126" s="83"/>
      <c r="DX126" s="83"/>
      <c r="DY126" s="83"/>
      <c r="DZ126" s="83"/>
      <c r="EA126" s="83"/>
      <c r="EB126" s="83"/>
      <c r="EC126" s="83"/>
      <c r="ED126" s="83"/>
      <c r="EE126" s="83"/>
      <c r="EF126" s="83"/>
      <c r="EG126" s="83"/>
      <c r="EH126" s="83"/>
      <c r="EI126" s="83"/>
      <c r="EJ126" s="83"/>
      <c r="EK126" s="83"/>
      <c r="EL126" s="83"/>
      <c r="EM126" s="83"/>
      <c r="EN126" s="83"/>
      <c r="EO126" s="83"/>
      <c r="EP126" s="83"/>
      <c r="EQ126" s="83"/>
      <c r="ER126" s="83"/>
      <c r="ES126" s="83"/>
      <c r="ET126" s="83"/>
      <c r="EU126" s="83"/>
      <c r="EV126" s="83"/>
      <c r="EW126" s="83"/>
      <c r="EX126" s="83"/>
      <c r="EY126" s="83"/>
      <c r="EZ126" s="83"/>
      <c r="FA126" s="83"/>
      <c r="FB126" s="83"/>
      <c r="FC126" s="83"/>
      <c r="FD126" s="83"/>
      <c r="FE126" s="83"/>
      <c r="FF126" s="83"/>
      <c r="FG126" s="83"/>
      <c r="FH126" s="83"/>
      <c r="FI126" s="83"/>
      <c r="FJ126" s="83"/>
      <c r="FK126" s="83"/>
      <c r="FL126" s="83"/>
      <c r="FM126" s="83"/>
      <c r="FN126" s="83"/>
      <c r="FO126" s="83"/>
      <c r="FP126" s="83"/>
      <c r="FQ126" s="83"/>
      <c r="FR126" s="83"/>
      <c r="FS126" s="83"/>
      <c r="FT126" s="83"/>
      <c r="FU126" s="83"/>
      <c r="FV126" s="83"/>
      <c r="FW126" s="83"/>
      <c r="FX126" s="83"/>
      <c r="FY126" s="83"/>
      <c r="FZ126" s="83"/>
      <c r="GA126" s="83"/>
      <c r="GB126" s="83"/>
      <c r="GC126" s="83"/>
      <c r="GD126" s="83"/>
      <c r="GE126" s="83"/>
      <c r="GF126" s="83"/>
      <c r="GG126" s="83"/>
      <c r="GH126" s="83"/>
      <c r="GI126" s="83"/>
      <c r="GJ126" s="83"/>
      <c r="GK126" s="83"/>
      <c r="GL126" s="83"/>
      <c r="GM126" s="83"/>
      <c r="GN126" s="83"/>
      <c r="GO126" s="83"/>
      <c r="GP126" s="83"/>
      <c r="GQ126" s="83"/>
      <c r="GR126" s="83"/>
      <c r="GS126" s="83"/>
      <c r="GT126" s="83"/>
      <c r="GU126" s="83"/>
      <c r="GV126" s="83"/>
      <c r="GW126" s="83"/>
      <c r="GX126" s="83"/>
      <c r="GY126" s="83"/>
      <c r="GZ126" s="83"/>
      <c r="HA126" s="83"/>
      <c r="HB126" s="83"/>
      <c r="HC126" s="83"/>
      <c r="HD126" s="83"/>
      <c r="HE126" s="83"/>
      <c r="HF126" s="83"/>
      <c r="HG126" s="83"/>
      <c r="HH126" s="83"/>
      <c r="HI126" s="83"/>
      <c r="HJ126" s="83"/>
      <c r="HK126" s="83"/>
      <c r="HL126" s="83"/>
      <c r="HM126" s="83"/>
      <c r="HN126" s="83"/>
      <c r="HO126" s="83"/>
      <c r="HP126" s="83"/>
      <c r="HQ126" s="83"/>
      <c r="HR126" s="83"/>
      <c r="HS126" s="83"/>
      <c r="HT126" s="83"/>
      <c r="HU126" s="83"/>
      <c r="HV126" s="83"/>
      <c r="HW126" s="83"/>
      <c r="HX126" s="83"/>
      <c r="HY126" s="83"/>
      <c r="HZ126" s="83"/>
      <c r="IA126" s="83"/>
      <c r="IB126" s="83"/>
      <c r="IC126" s="83"/>
      <c r="ID126" s="83"/>
      <c r="IE126" s="83"/>
      <c r="IF126" s="83"/>
      <c r="IG126" s="83"/>
      <c r="IH126" s="83"/>
      <c r="II126" s="83"/>
      <c r="IJ126" s="83"/>
      <c r="IK126" s="83"/>
      <c r="IL126" s="83"/>
      <c r="IM126" s="83"/>
      <c r="IN126" s="83"/>
      <c r="IO126" s="83"/>
      <c r="IP126" s="83"/>
      <c r="IQ126" s="83"/>
      <c r="IR126" s="83"/>
      <c r="IS126" s="83"/>
      <c r="IT126" s="83"/>
      <c r="IU126" s="83"/>
      <c r="IV126" s="83"/>
      <c r="IW126" s="83"/>
      <c r="IX126" s="83"/>
    </row>
    <row r="127" spans="1:258" s="84" customFormat="1" ht="15" customHeight="1">
      <c r="A127" s="100">
        <v>119</v>
      </c>
      <c r="B127" s="77"/>
      <c r="C127" s="97" t="s">
        <v>122</v>
      </c>
      <c r="D127" s="98" t="s">
        <v>123</v>
      </c>
      <c r="E127" s="79"/>
      <c r="F127" s="80" t="e">
        <f>VLOOKUP(D127,'成卓ZY（3）'!D113:F252,3,0)</f>
        <v>#N/A</v>
      </c>
      <c r="G127" s="81">
        <v>5.97241</v>
      </c>
      <c r="H127" s="82"/>
      <c r="I127" s="83"/>
      <c r="J127" s="102" t="e">
        <f t="shared" si="3"/>
        <v>#N/A</v>
      </c>
      <c r="K127" s="83"/>
      <c r="L127" s="83"/>
      <c r="M127" s="99"/>
      <c r="N127" s="80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83"/>
      <c r="DD127" s="83"/>
      <c r="DE127" s="83"/>
      <c r="DF127" s="83"/>
      <c r="DG127" s="83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3"/>
      <c r="FF127" s="83"/>
      <c r="FG127" s="83"/>
      <c r="FH127" s="83"/>
      <c r="FI127" s="83"/>
      <c r="FJ127" s="83"/>
      <c r="FK127" s="83"/>
      <c r="FL127" s="83"/>
      <c r="FM127" s="83"/>
      <c r="FN127" s="83"/>
      <c r="FO127" s="83"/>
      <c r="FP127" s="83"/>
      <c r="FQ127" s="83"/>
      <c r="FR127" s="83"/>
      <c r="FS127" s="83"/>
      <c r="FT127" s="83"/>
      <c r="FU127" s="83"/>
      <c r="FV127" s="83"/>
      <c r="FW127" s="83"/>
      <c r="FX127" s="83"/>
      <c r="FY127" s="83"/>
      <c r="FZ127" s="83"/>
      <c r="GA127" s="83"/>
      <c r="GB127" s="83"/>
      <c r="GC127" s="83"/>
      <c r="GD127" s="83"/>
      <c r="GE127" s="83"/>
      <c r="GF127" s="83"/>
      <c r="GG127" s="83"/>
      <c r="GH127" s="83"/>
      <c r="GI127" s="83"/>
      <c r="GJ127" s="83"/>
      <c r="GK127" s="83"/>
      <c r="GL127" s="83"/>
      <c r="GM127" s="83"/>
      <c r="GN127" s="83"/>
      <c r="GO127" s="83"/>
      <c r="GP127" s="83"/>
      <c r="GQ127" s="83"/>
      <c r="GR127" s="83"/>
      <c r="GS127" s="83"/>
      <c r="GT127" s="83"/>
      <c r="GU127" s="83"/>
      <c r="GV127" s="83"/>
      <c r="GW127" s="83"/>
      <c r="GX127" s="83"/>
      <c r="GY127" s="83"/>
      <c r="GZ127" s="83"/>
      <c r="HA127" s="83"/>
      <c r="HB127" s="83"/>
      <c r="HC127" s="83"/>
      <c r="HD127" s="83"/>
      <c r="HE127" s="83"/>
      <c r="HF127" s="83"/>
      <c r="HG127" s="83"/>
      <c r="HH127" s="83"/>
      <c r="HI127" s="83"/>
      <c r="HJ127" s="83"/>
      <c r="HK127" s="83"/>
      <c r="HL127" s="83"/>
      <c r="HM127" s="83"/>
      <c r="HN127" s="83"/>
      <c r="HO127" s="83"/>
      <c r="HP127" s="83"/>
      <c r="HQ127" s="83"/>
      <c r="HR127" s="83"/>
      <c r="HS127" s="83"/>
      <c r="HT127" s="83"/>
      <c r="HU127" s="83"/>
      <c r="HV127" s="83"/>
      <c r="HW127" s="83"/>
      <c r="HX127" s="83"/>
      <c r="HY127" s="83"/>
      <c r="HZ127" s="83"/>
      <c r="IA127" s="83"/>
      <c r="IB127" s="83"/>
      <c r="IC127" s="83"/>
      <c r="ID127" s="83"/>
      <c r="IE127" s="83"/>
      <c r="IF127" s="83"/>
      <c r="IG127" s="83"/>
      <c r="IH127" s="83"/>
      <c r="II127" s="83"/>
      <c r="IJ127" s="83"/>
      <c r="IK127" s="83"/>
      <c r="IL127" s="83"/>
      <c r="IM127" s="83"/>
      <c r="IN127" s="83"/>
      <c r="IO127" s="83"/>
      <c r="IP127" s="83"/>
      <c r="IQ127" s="83"/>
      <c r="IR127" s="83"/>
      <c r="IS127" s="83"/>
      <c r="IT127" s="83"/>
      <c r="IU127" s="83"/>
      <c r="IV127" s="83"/>
      <c r="IW127" s="83"/>
      <c r="IX127" s="83"/>
    </row>
    <row r="128" spans="1:258" s="84" customFormat="1" ht="15" customHeight="1">
      <c r="A128" s="100">
        <v>120</v>
      </c>
      <c r="B128" s="77"/>
      <c r="C128" s="97" t="s">
        <v>522</v>
      </c>
      <c r="D128" s="98" t="s">
        <v>234</v>
      </c>
      <c r="E128" s="79"/>
      <c r="F128" s="80" t="e">
        <f>VLOOKUP(D128,'成卓ZY（3）'!D114:F253,3,0)</f>
        <v>#N/A</v>
      </c>
      <c r="G128" s="81">
        <v>1.3642449999999999</v>
      </c>
      <c r="H128" s="82"/>
      <c r="I128" s="83"/>
      <c r="J128" s="102" t="e">
        <f t="shared" si="3"/>
        <v>#N/A</v>
      </c>
      <c r="K128" s="83"/>
      <c r="L128" s="83"/>
      <c r="M128" s="99"/>
      <c r="N128" s="80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  <c r="CE128" s="83"/>
      <c r="CF128" s="83"/>
      <c r="CG128" s="83"/>
      <c r="CH128" s="83"/>
      <c r="CI128" s="83"/>
      <c r="CJ128" s="83"/>
      <c r="CK128" s="83"/>
      <c r="CL128" s="83"/>
      <c r="CM128" s="83"/>
      <c r="CN128" s="83"/>
      <c r="CO128" s="83"/>
      <c r="CP128" s="83"/>
      <c r="CQ128" s="83"/>
      <c r="CR128" s="83"/>
      <c r="CS128" s="83"/>
      <c r="CT128" s="83"/>
      <c r="CU128" s="83"/>
      <c r="CV128" s="83"/>
      <c r="CW128" s="83"/>
      <c r="CX128" s="83"/>
      <c r="CY128" s="83"/>
      <c r="CZ128" s="83"/>
      <c r="DA128" s="83"/>
      <c r="DB128" s="83"/>
      <c r="DC128" s="83"/>
      <c r="DD128" s="83"/>
      <c r="DE128" s="83"/>
      <c r="DF128" s="83"/>
      <c r="DG128" s="83"/>
      <c r="DH128" s="83"/>
      <c r="DI128" s="83"/>
      <c r="DJ128" s="83"/>
      <c r="DK128" s="83"/>
      <c r="DL128" s="83"/>
      <c r="DM128" s="83"/>
      <c r="DN128" s="83"/>
      <c r="DO128" s="83"/>
      <c r="DP128" s="83"/>
      <c r="DQ128" s="83"/>
      <c r="DR128" s="83"/>
      <c r="DS128" s="83"/>
      <c r="DT128" s="83"/>
      <c r="DU128" s="83"/>
      <c r="DV128" s="83"/>
      <c r="DW128" s="83"/>
      <c r="DX128" s="83"/>
      <c r="DY128" s="83"/>
      <c r="DZ128" s="83"/>
      <c r="EA128" s="83"/>
      <c r="EB128" s="83"/>
      <c r="EC128" s="83"/>
      <c r="ED128" s="83"/>
      <c r="EE128" s="83"/>
      <c r="EF128" s="83"/>
      <c r="EG128" s="83"/>
      <c r="EH128" s="83"/>
      <c r="EI128" s="83"/>
      <c r="EJ128" s="83"/>
      <c r="EK128" s="83"/>
      <c r="EL128" s="83"/>
      <c r="EM128" s="83"/>
      <c r="EN128" s="83"/>
      <c r="EO128" s="83"/>
      <c r="EP128" s="83"/>
      <c r="EQ128" s="83"/>
      <c r="ER128" s="83"/>
      <c r="ES128" s="83"/>
      <c r="ET128" s="83"/>
      <c r="EU128" s="83"/>
      <c r="EV128" s="83"/>
      <c r="EW128" s="83"/>
      <c r="EX128" s="83"/>
      <c r="EY128" s="83"/>
      <c r="EZ128" s="83"/>
      <c r="FA128" s="83"/>
      <c r="FB128" s="83"/>
      <c r="FC128" s="83"/>
      <c r="FD128" s="83"/>
      <c r="FE128" s="83"/>
      <c r="FF128" s="83"/>
      <c r="FG128" s="83"/>
      <c r="FH128" s="83"/>
      <c r="FI128" s="83"/>
      <c r="FJ128" s="83"/>
      <c r="FK128" s="83"/>
      <c r="FL128" s="83"/>
      <c r="FM128" s="83"/>
      <c r="FN128" s="83"/>
      <c r="FO128" s="83"/>
      <c r="FP128" s="83"/>
      <c r="FQ128" s="83"/>
      <c r="FR128" s="83"/>
      <c r="FS128" s="83"/>
      <c r="FT128" s="83"/>
      <c r="FU128" s="83"/>
      <c r="FV128" s="83"/>
      <c r="FW128" s="83"/>
      <c r="FX128" s="83"/>
      <c r="FY128" s="83"/>
      <c r="FZ128" s="83"/>
      <c r="GA128" s="83"/>
      <c r="GB128" s="83"/>
      <c r="GC128" s="83"/>
      <c r="GD128" s="83"/>
      <c r="GE128" s="83"/>
      <c r="GF128" s="83"/>
      <c r="GG128" s="83"/>
      <c r="GH128" s="83"/>
      <c r="GI128" s="83"/>
      <c r="GJ128" s="83"/>
      <c r="GK128" s="83"/>
      <c r="GL128" s="83"/>
      <c r="GM128" s="83"/>
      <c r="GN128" s="83"/>
      <c r="GO128" s="83"/>
      <c r="GP128" s="83"/>
      <c r="GQ128" s="83"/>
      <c r="GR128" s="83"/>
      <c r="GS128" s="83"/>
      <c r="GT128" s="83"/>
      <c r="GU128" s="83"/>
      <c r="GV128" s="83"/>
      <c r="GW128" s="83"/>
      <c r="GX128" s="83"/>
      <c r="GY128" s="83"/>
      <c r="GZ128" s="83"/>
      <c r="HA128" s="83"/>
      <c r="HB128" s="83"/>
      <c r="HC128" s="83"/>
      <c r="HD128" s="83"/>
      <c r="HE128" s="83"/>
      <c r="HF128" s="83"/>
      <c r="HG128" s="83"/>
      <c r="HH128" s="83"/>
      <c r="HI128" s="83"/>
      <c r="HJ128" s="83"/>
      <c r="HK128" s="83"/>
      <c r="HL128" s="83"/>
      <c r="HM128" s="83"/>
      <c r="HN128" s="83"/>
      <c r="HO128" s="83"/>
      <c r="HP128" s="83"/>
      <c r="HQ128" s="83"/>
      <c r="HR128" s="83"/>
      <c r="HS128" s="83"/>
      <c r="HT128" s="83"/>
      <c r="HU128" s="83"/>
      <c r="HV128" s="83"/>
      <c r="HW128" s="83"/>
      <c r="HX128" s="83"/>
      <c r="HY128" s="83"/>
      <c r="HZ128" s="83"/>
      <c r="IA128" s="83"/>
      <c r="IB128" s="83"/>
      <c r="IC128" s="83"/>
      <c r="ID128" s="83"/>
      <c r="IE128" s="83"/>
      <c r="IF128" s="83"/>
      <c r="IG128" s="83"/>
      <c r="IH128" s="83"/>
      <c r="II128" s="83"/>
      <c r="IJ128" s="83"/>
      <c r="IK128" s="83"/>
      <c r="IL128" s="83"/>
      <c r="IM128" s="83"/>
      <c r="IN128" s="83"/>
      <c r="IO128" s="83"/>
      <c r="IP128" s="83"/>
      <c r="IQ128" s="83"/>
      <c r="IR128" s="83"/>
      <c r="IS128" s="83"/>
      <c r="IT128" s="83"/>
      <c r="IU128" s="83"/>
      <c r="IV128" s="83"/>
      <c r="IW128" s="83"/>
      <c r="IX128" s="83"/>
    </row>
    <row r="129" spans="1:258" s="48" customFormat="1" ht="15" customHeight="1">
      <c r="A129" s="49"/>
      <c r="B129" s="50"/>
      <c r="C129" s="51"/>
      <c r="D129" s="14"/>
      <c r="E129" s="52"/>
      <c r="F129" s="19"/>
      <c r="G129" s="53"/>
      <c r="H129" s="55"/>
      <c r="I129" s="46"/>
      <c r="J129" s="46"/>
      <c r="K129" s="46"/>
      <c r="L129" s="46"/>
      <c r="M129" s="19"/>
      <c r="N129" s="53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  <c r="GQ129" s="46"/>
      <c r="GR129" s="46"/>
      <c r="GS129" s="46"/>
      <c r="GT129" s="46"/>
      <c r="GU129" s="46"/>
      <c r="GV129" s="46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46"/>
      <c r="HO129" s="46"/>
      <c r="HP129" s="46"/>
      <c r="HQ129" s="46"/>
      <c r="HR129" s="46"/>
      <c r="HS129" s="46"/>
      <c r="HT129" s="46"/>
      <c r="HU129" s="46"/>
      <c r="HV129" s="46"/>
      <c r="HW129" s="46"/>
      <c r="HX129" s="46"/>
      <c r="HY129" s="46"/>
      <c r="HZ129" s="46"/>
      <c r="IA129" s="46"/>
      <c r="IB129" s="46"/>
      <c r="IC129" s="46"/>
      <c r="ID129" s="46"/>
      <c r="IE129" s="46"/>
      <c r="IF129" s="46"/>
      <c r="IG129" s="46"/>
      <c r="IH129" s="46"/>
      <c r="II129" s="46"/>
      <c r="IJ129" s="46"/>
      <c r="IK129" s="46"/>
      <c r="IL129" s="46"/>
      <c r="IM129" s="46"/>
      <c r="IN129" s="46"/>
      <c r="IO129" s="46"/>
      <c r="IP129" s="46"/>
      <c r="IQ129" s="46"/>
      <c r="IR129" s="46"/>
      <c r="IS129" s="46"/>
      <c r="IT129" s="46"/>
      <c r="IU129" s="46"/>
      <c r="IV129" s="46"/>
      <c r="IW129" s="46"/>
      <c r="IX129" s="46"/>
    </row>
    <row r="130" spans="1:258" s="48" customFormat="1" ht="15" customHeight="1" thickBot="1">
      <c r="A130" s="49"/>
      <c r="B130" s="50"/>
      <c r="C130" s="51"/>
      <c r="D130" s="14"/>
      <c r="E130" s="52"/>
      <c r="F130" s="53"/>
      <c r="G130" s="53"/>
      <c r="H130" s="55"/>
      <c r="I130" s="46"/>
      <c r="J130" s="46"/>
      <c r="K130" s="46"/>
      <c r="L130" s="46"/>
      <c r="M130" s="57"/>
      <c r="N130" s="57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  <c r="EE130" s="46"/>
      <c r="EF130" s="46"/>
      <c r="EG130" s="46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6"/>
      <c r="ET130" s="46"/>
      <c r="EU130" s="46"/>
      <c r="EV130" s="46"/>
      <c r="EW130" s="46"/>
      <c r="EX130" s="46"/>
      <c r="EY130" s="46"/>
      <c r="EZ130" s="46"/>
      <c r="FA130" s="46"/>
      <c r="FB130" s="46"/>
      <c r="FC130" s="46"/>
      <c r="FD130" s="46"/>
      <c r="FE130" s="46"/>
      <c r="FF130" s="46"/>
      <c r="FG130" s="46"/>
      <c r="FH130" s="46"/>
      <c r="FI130" s="46"/>
      <c r="FJ130" s="46"/>
      <c r="FK130" s="46"/>
      <c r="FL130" s="46"/>
      <c r="FM130" s="46"/>
      <c r="FN130" s="46"/>
      <c r="FO130" s="46"/>
      <c r="FP130" s="46"/>
      <c r="FQ130" s="46"/>
      <c r="FR130" s="46"/>
      <c r="FS130" s="46"/>
      <c r="FT130" s="46"/>
      <c r="FU130" s="46"/>
      <c r="FV130" s="46"/>
      <c r="FW130" s="46"/>
      <c r="FX130" s="46"/>
      <c r="FY130" s="46"/>
      <c r="FZ130" s="46"/>
      <c r="GA130" s="46"/>
      <c r="GB130" s="46"/>
      <c r="GC130" s="46"/>
      <c r="GD130" s="46"/>
      <c r="GE130" s="46"/>
      <c r="GF130" s="46"/>
      <c r="GG130" s="46"/>
      <c r="GH130" s="46"/>
      <c r="GI130" s="46"/>
      <c r="GJ130" s="46"/>
      <c r="GK130" s="46"/>
      <c r="GL130" s="46"/>
      <c r="GM130" s="46"/>
      <c r="GN130" s="46"/>
      <c r="GO130" s="46"/>
      <c r="GP130" s="46"/>
      <c r="GQ130" s="46"/>
      <c r="GR130" s="46"/>
      <c r="GS130" s="46"/>
      <c r="GT130" s="46"/>
      <c r="GU130" s="46"/>
      <c r="GV130" s="46"/>
      <c r="GW130" s="46"/>
      <c r="GX130" s="46"/>
      <c r="GY130" s="46"/>
      <c r="GZ130" s="46"/>
      <c r="HA130" s="46"/>
      <c r="HB130" s="46"/>
      <c r="HC130" s="46"/>
      <c r="HD130" s="46"/>
      <c r="HE130" s="46"/>
      <c r="HF130" s="46"/>
      <c r="HG130" s="46"/>
      <c r="HH130" s="46"/>
      <c r="HI130" s="46"/>
      <c r="HJ130" s="46"/>
      <c r="HK130" s="46"/>
      <c r="HL130" s="46"/>
      <c r="HM130" s="46"/>
      <c r="HN130" s="46"/>
      <c r="HO130" s="46"/>
      <c r="HP130" s="46"/>
      <c r="HQ130" s="46"/>
      <c r="HR130" s="46"/>
      <c r="HS130" s="46"/>
      <c r="HT130" s="46"/>
      <c r="HU130" s="46"/>
      <c r="HV130" s="46"/>
      <c r="HW130" s="46"/>
      <c r="HX130" s="46"/>
      <c r="HY130" s="46"/>
      <c r="HZ130" s="46"/>
      <c r="IA130" s="46"/>
      <c r="IB130" s="46"/>
      <c r="IC130" s="46"/>
      <c r="ID130" s="46"/>
      <c r="IE130" s="46"/>
      <c r="IF130" s="46"/>
      <c r="IG130" s="46"/>
      <c r="IH130" s="46"/>
      <c r="II130" s="46"/>
      <c r="IJ130" s="46"/>
      <c r="IK130" s="46"/>
      <c r="IL130" s="46"/>
      <c r="IM130" s="46"/>
      <c r="IN130" s="46"/>
      <c r="IO130" s="46"/>
      <c r="IP130" s="46"/>
      <c r="IQ130" s="46"/>
      <c r="IR130" s="46"/>
      <c r="IS130" s="46"/>
      <c r="IT130" s="46"/>
      <c r="IU130" s="46"/>
      <c r="IV130" s="46"/>
      <c r="IW130" s="46"/>
      <c r="IX130" s="46"/>
    </row>
    <row r="131" spans="1:258" s="48" customFormat="1" ht="23.25" customHeight="1">
      <c r="A131" s="49"/>
      <c r="B131" s="50"/>
      <c r="C131" s="51"/>
      <c r="D131" s="14"/>
      <c r="E131" s="52"/>
      <c r="F131" s="53"/>
      <c r="G131" s="53"/>
      <c r="H131" s="54"/>
      <c r="I131" s="46"/>
      <c r="J131" s="46"/>
      <c r="K131" s="46"/>
      <c r="L131" s="46"/>
      <c r="M131" s="47"/>
      <c r="N131" s="47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</row>
    <row r="132" spans="1:258" s="48" customFormat="1" ht="27" customHeight="1">
      <c r="A132" s="49"/>
      <c r="B132" s="50"/>
      <c r="C132" s="51"/>
      <c r="D132" s="14"/>
      <c r="E132" s="52"/>
      <c r="F132" s="53"/>
      <c r="G132" s="53"/>
      <c r="H132" s="54"/>
      <c r="I132" s="46"/>
      <c r="J132" s="46"/>
      <c r="K132" s="46"/>
      <c r="L132" s="46"/>
      <c r="M132" s="53"/>
      <c r="N132" s="53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  <c r="GQ132" s="46"/>
      <c r="GR132" s="46"/>
      <c r="GS132" s="46"/>
      <c r="GT132" s="46"/>
      <c r="GU132" s="46"/>
      <c r="GV132" s="46"/>
      <c r="GW132" s="46"/>
      <c r="GX132" s="46"/>
      <c r="GY132" s="46"/>
      <c r="GZ132" s="46"/>
      <c r="HA132" s="46"/>
      <c r="HB132" s="46"/>
      <c r="HC132" s="46"/>
      <c r="HD132" s="46"/>
      <c r="HE132" s="46"/>
      <c r="HF132" s="46"/>
      <c r="HG132" s="46"/>
      <c r="HH132" s="46"/>
      <c r="HI132" s="46"/>
      <c r="HJ132" s="46"/>
      <c r="HK132" s="46"/>
      <c r="HL132" s="46"/>
      <c r="HM132" s="46"/>
      <c r="HN132" s="46"/>
      <c r="HO132" s="46"/>
      <c r="HP132" s="46"/>
      <c r="HQ132" s="46"/>
      <c r="HR132" s="46"/>
      <c r="HS132" s="46"/>
      <c r="HT132" s="46"/>
      <c r="HU132" s="46"/>
      <c r="HV132" s="46"/>
      <c r="HW132" s="46"/>
      <c r="HX132" s="46"/>
      <c r="HY132" s="46"/>
      <c r="HZ132" s="46"/>
      <c r="IA132" s="46"/>
      <c r="IB132" s="46"/>
      <c r="IC132" s="46"/>
      <c r="ID132" s="46"/>
      <c r="IE132" s="46"/>
      <c r="IF132" s="46"/>
      <c r="IG132" s="46"/>
      <c r="IH132" s="46"/>
      <c r="II132" s="46"/>
      <c r="IJ132" s="46"/>
      <c r="IK132" s="46"/>
      <c r="IL132" s="46"/>
      <c r="IM132" s="46"/>
      <c r="IN132" s="46"/>
      <c r="IO132" s="46"/>
      <c r="IP132" s="46"/>
      <c r="IQ132" s="46"/>
      <c r="IR132" s="46"/>
      <c r="IS132" s="46"/>
      <c r="IT132" s="46"/>
      <c r="IU132" s="46"/>
      <c r="IV132" s="46"/>
      <c r="IW132" s="46"/>
    </row>
    <row r="133" spans="1:258" s="48" customFormat="1" ht="15" customHeight="1">
      <c r="A133" s="49"/>
      <c r="B133" s="50"/>
      <c r="C133" s="50"/>
      <c r="D133" s="14"/>
      <c r="E133" s="52"/>
      <c r="F133" s="53"/>
      <c r="G133" s="53"/>
      <c r="H133" s="54"/>
      <c r="I133" s="46"/>
      <c r="J133" s="46"/>
      <c r="K133" s="46"/>
      <c r="L133" s="46"/>
      <c r="M133" s="53"/>
      <c r="N133" s="53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  <c r="GQ133" s="46"/>
      <c r="GR133" s="46"/>
      <c r="GS133" s="46"/>
      <c r="GT133" s="46"/>
      <c r="GU133" s="46"/>
      <c r="GV133" s="46"/>
      <c r="GW133" s="46"/>
      <c r="GX133" s="46"/>
      <c r="GY133" s="46"/>
      <c r="GZ133" s="46"/>
      <c r="HA133" s="46"/>
      <c r="HB133" s="46"/>
      <c r="HC133" s="46"/>
      <c r="HD133" s="46"/>
      <c r="HE133" s="46"/>
      <c r="HF133" s="46"/>
      <c r="HG133" s="46"/>
      <c r="HH133" s="46"/>
      <c r="HI133" s="46"/>
      <c r="HJ133" s="46"/>
      <c r="HK133" s="46"/>
      <c r="HL133" s="46"/>
      <c r="HM133" s="46"/>
      <c r="HN133" s="46"/>
      <c r="HO133" s="46"/>
      <c r="HP133" s="46"/>
      <c r="HQ133" s="46"/>
      <c r="HR133" s="46"/>
      <c r="HS133" s="46"/>
      <c r="HT133" s="46"/>
      <c r="HU133" s="46"/>
      <c r="HV133" s="46"/>
      <c r="HW133" s="46"/>
      <c r="HX133" s="46"/>
      <c r="HY133" s="46"/>
      <c r="HZ133" s="46"/>
      <c r="IA133" s="46"/>
      <c r="IB133" s="46"/>
      <c r="IC133" s="46"/>
      <c r="ID133" s="46"/>
      <c r="IE133" s="46"/>
      <c r="IF133" s="46"/>
      <c r="IG133" s="46"/>
      <c r="IH133" s="46"/>
      <c r="II133" s="46"/>
      <c r="IJ133" s="46"/>
      <c r="IK133" s="46"/>
      <c r="IL133" s="46"/>
      <c r="IM133" s="46"/>
      <c r="IN133" s="46"/>
      <c r="IO133" s="46"/>
      <c r="IP133" s="46"/>
      <c r="IQ133" s="46"/>
      <c r="IR133" s="46"/>
      <c r="IS133" s="46"/>
      <c r="IT133" s="46"/>
      <c r="IU133" s="46"/>
      <c r="IV133" s="46"/>
      <c r="IW133" s="46"/>
    </row>
    <row r="134" spans="1:258" s="48" customFormat="1" ht="26.25" customHeight="1">
      <c r="A134" s="49"/>
      <c r="B134" s="50"/>
      <c r="C134" s="50"/>
      <c r="D134" s="14"/>
      <c r="E134" s="52"/>
      <c r="F134" s="53"/>
      <c r="G134" s="53"/>
      <c r="H134" s="54"/>
      <c r="I134" s="46"/>
      <c r="J134" s="46"/>
      <c r="K134" s="46"/>
      <c r="L134" s="46"/>
      <c r="M134" s="53"/>
      <c r="N134" s="53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46"/>
      <c r="IF134" s="46"/>
      <c r="IG134" s="46"/>
      <c r="IH134" s="46"/>
      <c r="II134" s="46"/>
      <c r="IJ134" s="46"/>
      <c r="IK134" s="46"/>
      <c r="IL134" s="46"/>
      <c r="IM134" s="46"/>
      <c r="IN134" s="46"/>
      <c r="IO134" s="46"/>
      <c r="IP134" s="46"/>
      <c r="IQ134" s="46"/>
      <c r="IR134" s="46"/>
      <c r="IS134" s="46"/>
      <c r="IT134" s="46"/>
      <c r="IU134" s="46"/>
      <c r="IV134" s="46"/>
      <c r="IW134" s="46"/>
    </row>
    <row r="135" spans="1:258" s="48" customFormat="1" ht="26.25" customHeight="1">
      <c r="A135" s="49"/>
      <c r="B135" s="50"/>
      <c r="C135" s="51"/>
      <c r="D135" s="14"/>
      <c r="E135" s="52"/>
      <c r="F135" s="53"/>
      <c r="G135" s="53"/>
      <c r="H135" s="54"/>
      <c r="I135" s="46"/>
      <c r="J135" s="46"/>
      <c r="K135" s="46"/>
      <c r="L135" s="46"/>
      <c r="M135" s="53"/>
      <c r="N135" s="53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  <c r="GQ135" s="46"/>
      <c r="GR135" s="46"/>
      <c r="GS135" s="46"/>
      <c r="GT135" s="46"/>
      <c r="GU135" s="46"/>
      <c r="GV135" s="46"/>
      <c r="GW135" s="46"/>
      <c r="GX135" s="46"/>
      <c r="GY135" s="46"/>
      <c r="GZ135" s="46"/>
      <c r="HA135" s="46"/>
      <c r="HB135" s="46"/>
      <c r="HC135" s="46"/>
      <c r="HD135" s="46"/>
      <c r="HE135" s="46"/>
      <c r="HF135" s="46"/>
      <c r="HG135" s="46"/>
      <c r="HH135" s="46"/>
      <c r="HI135" s="46"/>
      <c r="HJ135" s="46"/>
      <c r="HK135" s="46"/>
      <c r="HL135" s="46"/>
      <c r="HM135" s="46"/>
      <c r="HN135" s="46"/>
      <c r="HO135" s="46"/>
      <c r="HP135" s="46"/>
      <c r="HQ135" s="46"/>
      <c r="HR135" s="46"/>
      <c r="HS135" s="46"/>
      <c r="HT135" s="46"/>
      <c r="HU135" s="46"/>
      <c r="HV135" s="46"/>
      <c r="HW135" s="46"/>
      <c r="HX135" s="46"/>
      <c r="HY135" s="46"/>
      <c r="HZ135" s="46"/>
      <c r="IA135" s="46"/>
      <c r="IB135" s="46"/>
      <c r="IC135" s="46"/>
      <c r="ID135" s="46"/>
      <c r="IE135" s="46"/>
      <c r="IF135" s="46"/>
      <c r="IG135" s="46"/>
      <c r="IH135" s="46"/>
      <c r="II135" s="46"/>
      <c r="IJ135" s="46"/>
      <c r="IK135" s="46"/>
      <c r="IL135" s="46"/>
      <c r="IM135" s="46"/>
      <c r="IN135" s="46"/>
      <c r="IO135" s="46"/>
      <c r="IP135" s="46"/>
      <c r="IQ135" s="46"/>
      <c r="IR135" s="46"/>
      <c r="IS135" s="46"/>
      <c r="IT135" s="46"/>
      <c r="IU135" s="46"/>
      <c r="IV135" s="46"/>
      <c r="IW135" s="46"/>
    </row>
    <row r="136" spans="1:258" s="48" customFormat="1" ht="15" customHeight="1">
      <c r="A136" s="49"/>
      <c r="B136" s="50"/>
      <c r="C136" s="51"/>
      <c r="D136" s="14"/>
      <c r="E136" s="52"/>
      <c r="F136" s="53"/>
      <c r="G136" s="53"/>
      <c r="H136" s="55"/>
      <c r="I136" s="46"/>
      <c r="J136" s="46"/>
      <c r="K136" s="46"/>
      <c r="L136" s="46"/>
      <c r="M136" s="53"/>
      <c r="N136" s="53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  <c r="GQ136" s="46"/>
      <c r="GR136" s="46"/>
      <c r="GS136" s="46"/>
      <c r="GT136" s="46"/>
      <c r="GU136" s="46"/>
      <c r="GV136" s="46"/>
      <c r="GW136" s="46"/>
      <c r="GX136" s="46"/>
      <c r="GY136" s="46"/>
      <c r="GZ136" s="46"/>
      <c r="HA136" s="46"/>
      <c r="HB136" s="46"/>
      <c r="HC136" s="46"/>
      <c r="HD136" s="46"/>
      <c r="HE136" s="46"/>
      <c r="HF136" s="46"/>
      <c r="HG136" s="46"/>
      <c r="HH136" s="46"/>
      <c r="HI136" s="46"/>
      <c r="HJ136" s="46"/>
      <c r="HK136" s="46"/>
      <c r="HL136" s="46"/>
      <c r="HM136" s="46"/>
      <c r="HN136" s="46"/>
      <c r="HO136" s="46"/>
      <c r="HP136" s="46"/>
      <c r="HQ136" s="46"/>
      <c r="HR136" s="46"/>
      <c r="HS136" s="46"/>
      <c r="HT136" s="46"/>
      <c r="HU136" s="46"/>
      <c r="HV136" s="46"/>
      <c r="HW136" s="46"/>
      <c r="HX136" s="46"/>
      <c r="HY136" s="46"/>
      <c r="HZ136" s="46"/>
      <c r="IA136" s="46"/>
      <c r="IB136" s="46"/>
      <c r="IC136" s="46"/>
      <c r="ID136" s="46"/>
      <c r="IE136" s="46"/>
      <c r="IF136" s="46"/>
      <c r="IG136" s="46"/>
      <c r="IH136" s="46"/>
      <c r="II136" s="46"/>
      <c r="IJ136" s="46"/>
      <c r="IK136" s="46"/>
      <c r="IL136" s="46"/>
      <c r="IM136" s="46"/>
      <c r="IN136" s="46"/>
      <c r="IO136" s="46"/>
      <c r="IP136" s="46"/>
      <c r="IQ136" s="46"/>
      <c r="IR136" s="46"/>
      <c r="IS136" s="46"/>
      <c r="IT136" s="46"/>
      <c r="IU136" s="46"/>
      <c r="IV136" s="46"/>
      <c r="IW136" s="46"/>
    </row>
    <row r="137" spans="1:258" s="48" customFormat="1" ht="15" customHeight="1">
      <c r="A137" s="49"/>
      <c r="B137" s="50"/>
      <c r="C137" s="51"/>
      <c r="D137" s="14"/>
      <c r="E137" s="52"/>
      <c r="F137" s="53"/>
      <c r="G137" s="53"/>
      <c r="H137" s="55"/>
      <c r="I137" s="46"/>
      <c r="J137" s="46"/>
      <c r="K137" s="46"/>
      <c r="L137" s="46"/>
      <c r="M137" s="53"/>
      <c r="N137" s="53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  <c r="HU137" s="46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</row>
    <row r="138" spans="1:258" s="48" customFormat="1" ht="15" customHeight="1">
      <c r="A138" s="49"/>
      <c r="B138" s="50"/>
      <c r="C138" s="51"/>
      <c r="D138" s="14"/>
      <c r="E138" s="52"/>
      <c r="F138" s="53"/>
      <c r="G138" s="53"/>
      <c r="H138" s="55"/>
      <c r="I138" s="46"/>
      <c r="J138" s="46"/>
      <c r="K138" s="46"/>
      <c r="L138" s="46"/>
      <c r="M138" s="53"/>
      <c r="N138" s="53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  <c r="FE138" s="46"/>
      <c r="FF138" s="46"/>
      <c r="FG138" s="46"/>
      <c r="FH138" s="46"/>
      <c r="FI138" s="46"/>
      <c r="FJ138" s="46"/>
      <c r="FK138" s="46"/>
      <c r="FL138" s="46"/>
      <c r="FM138" s="46"/>
      <c r="FN138" s="46"/>
      <c r="FO138" s="46"/>
      <c r="FP138" s="46"/>
      <c r="FQ138" s="46"/>
      <c r="FR138" s="46"/>
      <c r="FS138" s="46"/>
      <c r="FT138" s="46"/>
      <c r="FU138" s="46"/>
      <c r="FV138" s="46"/>
      <c r="FW138" s="46"/>
      <c r="FX138" s="46"/>
      <c r="FY138" s="46"/>
      <c r="FZ138" s="46"/>
      <c r="GA138" s="46"/>
      <c r="GB138" s="46"/>
      <c r="GC138" s="46"/>
      <c r="GD138" s="46"/>
      <c r="GE138" s="46"/>
      <c r="GF138" s="46"/>
      <c r="GG138" s="46"/>
      <c r="GH138" s="46"/>
      <c r="GI138" s="46"/>
      <c r="GJ138" s="46"/>
      <c r="GK138" s="46"/>
      <c r="GL138" s="46"/>
      <c r="GM138" s="46"/>
      <c r="GN138" s="46"/>
      <c r="GO138" s="46"/>
      <c r="GP138" s="46"/>
      <c r="GQ138" s="46"/>
      <c r="GR138" s="46"/>
      <c r="GS138" s="46"/>
      <c r="GT138" s="46"/>
      <c r="GU138" s="46"/>
      <c r="GV138" s="46"/>
      <c r="GW138" s="46"/>
      <c r="GX138" s="46"/>
      <c r="GY138" s="46"/>
      <c r="GZ138" s="46"/>
      <c r="HA138" s="46"/>
      <c r="HB138" s="46"/>
      <c r="HC138" s="46"/>
      <c r="HD138" s="46"/>
      <c r="HE138" s="46"/>
      <c r="HF138" s="46"/>
      <c r="HG138" s="46"/>
      <c r="HH138" s="46"/>
      <c r="HI138" s="46"/>
      <c r="HJ138" s="46"/>
      <c r="HK138" s="46"/>
      <c r="HL138" s="46"/>
      <c r="HM138" s="46"/>
      <c r="HN138" s="46"/>
      <c r="HO138" s="46"/>
      <c r="HP138" s="46"/>
      <c r="HQ138" s="46"/>
      <c r="HR138" s="46"/>
      <c r="HS138" s="46"/>
      <c r="HT138" s="46"/>
      <c r="HU138" s="46"/>
      <c r="HV138" s="46"/>
      <c r="HW138" s="46"/>
      <c r="HX138" s="46"/>
      <c r="HY138" s="46"/>
      <c r="HZ138" s="46"/>
      <c r="IA138" s="46"/>
      <c r="IB138" s="46"/>
      <c r="IC138" s="46"/>
      <c r="ID138" s="46"/>
      <c r="IE138" s="46"/>
      <c r="IF138" s="46"/>
      <c r="IG138" s="46"/>
      <c r="IH138" s="46"/>
      <c r="II138" s="46"/>
      <c r="IJ138" s="46"/>
      <c r="IK138" s="46"/>
      <c r="IL138" s="46"/>
      <c r="IM138" s="46"/>
      <c r="IN138" s="46"/>
      <c r="IO138" s="46"/>
      <c r="IP138" s="46"/>
      <c r="IQ138" s="46"/>
      <c r="IR138" s="46"/>
      <c r="IS138" s="46"/>
      <c r="IT138" s="46"/>
      <c r="IU138" s="46"/>
      <c r="IV138" s="46"/>
      <c r="IW138" s="46"/>
    </row>
    <row r="139" spans="1:258" s="48" customFormat="1" ht="15" customHeight="1">
      <c r="A139" s="49"/>
      <c r="B139" s="50"/>
      <c r="C139" s="51"/>
      <c r="D139" s="14"/>
      <c r="E139" s="52"/>
      <c r="F139" s="53"/>
      <c r="G139" s="53"/>
      <c r="H139" s="55"/>
      <c r="I139" s="46"/>
      <c r="J139" s="46"/>
      <c r="K139" s="46"/>
      <c r="L139" s="46"/>
      <c r="M139" s="53"/>
      <c r="N139" s="53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  <c r="HZ139" s="46"/>
      <c r="IA139" s="46"/>
      <c r="IB139" s="46"/>
      <c r="IC139" s="46"/>
      <c r="ID139" s="46"/>
      <c r="IE139" s="46"/>
      <c r="IF139" s="46"/>
      <c r="IG139" s="46"/>
      <c r="IH139" s="46"/>
      <c r="II139" s="46"/>
      <c r="IJ139" s="46"/>
      <c r="IK139" s="46"/>
      <c r="IL139" s="46"/>
      <c r="IM139" s="46"/>
      <c r="IN139" s="46"/>
      <c r="IO139" s="46"/>
      <c r="IP139" s="46"/>
      <c r="IQ139" s="46"/>
      <c r="IR139" s="46"/>
      <c r="IS139" s="46"/>
      <c r="IT139" s="46"/>
      <c r="IU139" s="46"/>
      <c r="IV139" s="46"/>
      <c r="IW139" s="46"/>
    </row>
    <row r="140" spans="1:258" s="48" customFormat="1" ht="15" customHeight="1">
      <c r="A140" s="49"/>
      <c r="B140" s="50"/>
      <c r="C140" s="51"/>
      <c r="D140" s="14"/>
      <c r="E140" s="52"/>
      <c r="F140" s="53"/>
      <c r="G140" s="53"/>
      <c r="H140" s="55"/>
      <c r="I140" s="46"/>
      <c r="J140" s="46"/>
      <c r="K140" s="46"/>
      <c r="L140" s="46"/>
      <c r="M140" s="53"/>
      <c r="N140" s="53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  <c r="GQ140" s="46"/>
      <c r="GR140" s="46"/>
      <c r="GS140" s="46"/>
      <c r="GT140" s="46"/>
      <c r="GU140" s="46"/>
      <c r="GV140" s="46"/>
      <c r="GW140" s="46"/>
      <c r="GX140" s="46"/>
      <c r="GY140" s="46"/>
      <c r="GZ140" s="46"/>
      <c r="HA140" s="46"/>
      <c r="HB140" s="46"/>
      <c r="HC140" s="46"/>
      <c r="HD140" s="46"/>
      <c r="HE140" s="46"/>
      <c r="HF140" s="46"/>
      <c r="HG140" s="46"/>
      <c r="HH140" s="46"/>
      <c r="HI140" s="46"/>
      <c r="HJ140" s="46"/>
      <c r="HK140" s="46"/>
      <c r="HL140" s="46"/>
      <c r="HM140" s="46"/>
      <c r="HN140" s="46"/>
      <c r="HO140" s="46"/>
      <c r="HP140" s="46"/>
      <c r="HQ140" s="46"/>
      <c r="HR140" s="46"/>
      <c r="HS140" s="46"/>
      <c r="HT140" s="46"/>
      <c r="HU140" s="46"/>
      <c r="HV140" s="46"/>
      <c r="HW140" s="46"/>
      <c r="HX140" s="46"/>
      <c r="HY140" s="46"/>
      <c r="HZ140" s="46"/>
      <c r="IA140" s="46"/>
      <c r="IB140" s="46"/>
      <c r="IC140" s="46"/>
      <c r="ID140" s="46"/>
      <c r="IE140" s="46"/>
      <c r="IF140" s="46"/>
      <c r="IG140" s="46"/>
      <c r="IH140" s="46"/>
      <c r="II140" s="46"/>
      <c r="IJ140" s="46"/>
      <c r="IK140" s="46"/>
      <c r="IL140" s="46"/>
      <c r="IM140" s="46"/>
      <c r="IN140" s="46"/>
      <c r="IO140" s="46"/>
      <c r="IP140" s="46"/>
      <c r="IQ140" s="46"/>
      <c r="IR140" s="46"/>
      <c r="IS140" s="46"/>
      <c r="IT140" s="46"/>
      <c r="IU140" s="46"/>
      <c r="IV140" s="46"/>
      <c r="IW140" s="46"/>
    </row>
    <row r="141" spans="1:258" s="48" customFormat="1" ht="15" customHeight="1">
      <c r="A141" s="49"/>
      <c r="B141" s="50"/>
      <c r="C141" s="51"/>
      <c r="D141" s="14"/>
      <c r="E141" s="52"/>
      <c r="F141" s="53"/>
      <c r="G141" s="53"/>
      <c r="H141" s="55"/>
      <c r="I141" s="46"/>
      <c r="J141" s="46"/>
      <c r="K141" s="46"/>
      <c r="L141" s="46"/>
      <c r="M141" s="53"/>
      <c r="N141" s="53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  <c r="HZ141" s="46"/>
      <c r="IA141" s="46"/>
      <c r="IB141" s="46"/>
      <c r="IC141" s="46"/>
      <c r="ID141" s="46"/>
      <c r="IE141" s="46"/>
      <c r="IF141" s="46"/>
      <c r="IG141" s="46"/>
      <c r="IH141" s="46"/>
      <c r="II141" s="46"/>
      <c r="IJ141" s="46"/>
      <c r="IK141" s="46"/>
      <c r="IL141" s="46"/>
      <c r="IM141" s="46"/>
      <c r="IN141" s="46"/>
      <c r="IO141" s="46"/>
      <c r="IP141" s="46"/>
      <c r="IQ141" s="46"/>
      <c r="IR141" s="46"/>
      <c r="IS141" s="46"/>
      <c r="IT141" s="46"/>
      <c r="IU141" s="46"/>
      <c r="IV141" s="46"/>
      <c r="IW141" s="46"/>
    </row>
    <row r="142" spans="1:258" s="48" customFormat="1" ht="15" customHeight="1">
      <c r="A142" s="49"/>
      <c r="B142" s="50"/>
      <c r="C142" s="51"/>
      <c r="D142" s="14"/>
      <c r="E142" s="52"/>
      <c r="F142" s="53"/>
      <c r="G142" s="53"/>
      <c r="H142" s="54"/>
      <c r="I142" s="46"/>
      <c r="J142" s="46"/>
      <c r="K142" s="46"/>
      <c r="L142" s="46"/>
      <c r="M142" s="47"/>
      <c r="N142" s="47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  <c r="GQ142" s="46"/>
      <c r="GR142" s="46"/>
      <c r="GS142" s="46"/>
      <c r="GT142" s="46"/>
      <c r="GU142" s="46"/>
      <c r="GV142" s="46"/>
      <c r="GW142" s="46"/>
      <c r="GX142" s="46"/>
      <c r="GY142" s="46"/>
      <c r="GZ142" s="46"/>
      <c r="HA142" s="46"/>
      <c r="HB142" s="46"/>
      <c r="HC142" s="46"/>
      <c r="HD142" s="46"/>
      <c r="HE142" s="46"/>
      <c r="HF142" s="46"/>
      <c r="HG142" s="46"/>
      <c r="HH142" s="46"/>
      <c r="HI142" s="46"/>
      <c r="HJ142" s="46"/>
      <c r="HK142" s="46"/>
      <c r="HL142" s="46"/>
      <c r="HM142" s="46"/>
      <c r="HN142" s="46"/>
      <c r="HO142" s="46"/>
      <c r="HP142" s="46"/>
      <c r="HQ142" s="46"/>
      <c r="HR142" s="46"/>
      <c r="HS142" s="46"/>
      <c r="HT142" s="46"/>
      <c r="HU142" s="46"/>
      <c r="HV142" s="46"/>
      <c r="HW142" s="46"/>
      <c r="HX142" s="46"/>
      <c r="HY142" s="46"/>
      <c r="HZ142" s="46"/>
      <c r="IA142" s="46"/>
      <c r="IB142" s="46"/>
      <c r="IC142" s="46"/>
      <c r="ID142" s="46"/>
      <c r="IE142" s="46"/>
      <c r="IF142" s="46"/>
      <c r="IG142" s="46"/>
      <c r="IH142" s="46"/>
      <c r="II142" s="46"/>
      <c r="IJ142" s="46"/>
      <c r="IK142" s="46"/>
      <c r="IL142" s="46"/>
      <c r="IM142" s="46"/>
      <c r="IN142" s="46"/>
      <c r="IO142" s="46"/>
      <c r="IP142" s="46"/>
      <c r="IQ142" s="46"/>
      <c r="IR142" s="46"/>
      <c r="IS142" s="46"/>
      <c r="IT142" s="46"/>
      <c r="IU142" s="46"/>
      <c r="IV142" s="46"/>
      <c r="IW142" s="46"/>
    </row>
    <row r="143" spans="1:258" s="48" customFormat="1" ht="15" customHeight="1">
      <c r="A143" s="49"/>
      <c r="B143" s="50"/>
      <c r="C143" s="51"/>
      <c r="D143" s="14"/>
      <c r="E143" s="52"/>
      <c r="F143" s="53"/>
      <c r="G143" s="53"/>
      <c r="H143" s="54"/>
      <c r="I143" s="46"/>
      <c r="J143" s="46"/>
      <c r="K143" s="46"/>
      <c r="L143" s="46"/>
      <c r="M143" s="53"/>
      <c r="N143" s="53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</row>
    <row r="144" spans="1:258" s="48" customFormat="1" ht="15" customHeight="1">
      <c r="A144" s="49"/>
      <c r="B144" s="50"/>
      <c r="C144" s="50"/>
      <c r="D144" s="14"/>
      <c r="E144" s="52"/>
      <c r="F144" s="53"/>
      <c r="G144" s="53"/>
      <c r="H144" s="54"/>
      <c r="I144" s="46"/>
      <c r="J144" s="46"/>
      <c r="K144" s="46"/>
      <c r="L144" s="46"/>
      <c r="M144" s="53"/>
      <c r="N144" s="53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  <c r="GQ144" s="46"/>
      <c r="GR144" s="46"/>
      <c r="GS144" s="46"/>
      <c r="GT144" s="46"/>
      <c r="GU144" s="46"/>
      <c r="GV144" s="46"/>
      <c r="GW144" s="46"/>
      <c r="GX144" s="46"/>
      <c r="GY144" s="46"/>
      <c r="GZ144" s="46"/>
      <c r="HA144" s="46"/>
      <c r="HB144" s="46"/>
      <c r="HC144" s="46"/>
      <c r="HD144" s="46"/>
      <c r="HE144" s="46"/>
      <c r="HF144" s="46"/>
      <c r="HG144" s="46"/>
      <c r="HH144" s="46"/>
      <c r="HI144" s="46"/>
      <c r="HJ144" s="46"/>
      <c r="HK144" s="46"/>
      <c r="HL144" s="46"/>
      <c r="HM144" s="46"/>
      <c r="HN144" s="46"/>
      <c r="HO144" s="46"/>
      <c r="HP144" s="46"/>
      <c r="HQ144" s="46"/>
      <c r="HR144" s="46"/>
      <c r="HS144" s="46"/>
      <c r="HT144" s="46"/>
      <c r="HU144" s="46"/>
      <c r="HV144" s="46"/>
      <c r="HW144" s="46"/>
      <c r="HX144" s="46"/>
      <c r="HY144" s="46"/>
      <c r="HZ144" s="46"/>
      <c r="IA144" s="46"/>
      <c r="IB144" s="46"/>
      <c r="IC144" s="46"/>
      <c r="ID144" s="46"/>
      <c r="IE144" s="46"/>
      <c r="IF144" s="46"/>
      <c r="IG144" s="46"/>
      <c r="IH144" s="46"/>
      <c r="II144" s="46"/>
      <c r="IJ144" s="46"/>
      <c r="IK144" s="46"/>
      <c r="IL144" s="46"/>
      <c r="IM144" s="46"/>
      <c r="IN144" s="46"/>
      <c r="IO144" s="46"/>
      <c r="IP144" s="46"/>
      <c r="IQ144" s="46"/>
      <c r="IR144" s="46"/>
      <c r="IS144" s="46"/>
      <c r="IT144" s="46"/>
      <c r="IU144" s="46"/>
      <c r="IV144" s="46"/>
      <c r="IW144" s="46"/>
    </row>
    <row r="145" spans="1:257" s="48" customFormat="1" ht="15" customHeight="1">
      <c r="A145" s="49"/>
      <c r="B145" s="50"/>
      <c r="C145" s="50"/>
      <c r="D145" s="14"/>
      <c r="E145" s="52"/>
      <c r="F145" s="53"/>
      <c r="G145" s="53"/>
      <c r="H145" s="54"/>
      <c r="I145" s="46"/>
      <c r="J145" s="46"/>
      <c r="K145" s="46"/>
      <c r="L145" s="46"/>
      <c r="M145" s="53"/>
      <c r="N145" s="53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  <c r="GQ145" s="46"/>
      <c r="GR145" s="46"/>
      <c r="GS145" s="46"/>
      <c r="GT145" s="46"/>
      <c r="GU145" s="46"/>
      <c r="GV145" s="46"/>
      <c r="GW145" s="46"/>
      <c r="GX145" s="46"/>
      <c r="GY145" s="46"/>
      <c r="GZ145" s="46"/>
      <c r="HA145" s="46"/>
      <c r="HB145" s="46"/>
      <c r="HC145" s="46"/>
      <c r="HD145" s="46"/>
      <c r="HE145" s="46"/>
      <c r="HF145" s="46"/>
      <c r="HG145" s="46"/>
      <c r="HH145" s="46"/>
      <c r="HI145" s="46"/>
      <c r="HJ145" s="46"/>
      <c r="HK145" s="46"/>
      <c r="HL145" s="46"/>
      <c r="HM145" s="46"/>
      <c r="HN145" s="46"/>
      <c r="HO145" s="46"/>
      <c r="HP145" s="46"/>
      <c r="HQ145" s="46"/>
      <c r="HR145" s="46"/>
      <c r="HS145" s="46"/>
      <c r="HT145" s="46"/>
      <c r="HU145" s="46"/>
      <c r="HV145" s="46"/>
      <c r="HW145" s="46"/>
      <c r="HX145" s="46"/>
      <c r="HY145" s="46"/>
      <c r="HZ145" s="46"/>
      <c r="IA145" s="46"/>
      <c r="IB145" s="46"/>
      <c r="IC145" s="46"/>
      <c r="ID145" s="46"/>
      <c r="IE145" s="46"/>
      <c r="IF145" s="46"/>
      <c r="IG145" s="46"/>
      <c r="IH145" s="46"/>
      <c r="II145" s="46"/>
      <c r="IJ145" s="46"/>
      <c r="IK145" s="46"/>
      <c r="IL145" s="46"/>
      <c r="IM145" s="46"/>
      <c r="IN145" s="46"/>
      <c r="IO145" s="46"/>
      <c r="IP145" s="46"/>
      <c r="IQ145" s="46"/>
      <c r="IR145" s="46"/>
      <c r="IS145" s="46"/>
      <c r="IT145" s="46"/>
      <c r="IU145" s="46"/>
      <c r="IV145" s="46"/>
      <c r="IW145" s="46"/>
    </row>
    <row r="146" spans="1:257" s="48" customFormat="1" ht="15" customHeight="1">
      <c r="A146" s="49"/>
      <c r="B146" s="50"/>
      <c r="C146" s="51"/>
      <c r="D146" s="14"/>
      <c r="E146" s="52"/>
      <c r="F146" s="53"/>
      <c r="G146" s="53"/>
      <c r="H146" s="54"/>
      <c r="I146" s="46"/>
      <c r="J146" s="46"/>
      <c r="K146" s="46"/>
      <c r="L146" s="46"/>
      <c r="M146" s="53"/>
      <c r="N146" s="53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  <c r="FE146" s="46"/>
      <c r="FF146" s="46"/>
      <c r="FG146" s="46"/>
      <c r="FH146" s="46"/>
      <c r="FI146" s="46"/>
      <c r="FJ146" s="46"/>
      <c r="FK146" s="46"/>
      <c r="FL146" s="46"/>
      <c r="FM146" s="46"/>
      <c r="FN146" s="46"/>
      <c r="FO146" s="46"/>
      <c r="FP146" s="46"/>
      <c r="FQ146" s="46"/>
      <c r="FR146" s="46"/>
      <c r="FS146" s="46"/>
      <c r="FT146" s="46"/>
      <c r="FU146" s="46"/>
      <c r="FV146" s="46"/>
      <c r="FW146" s="46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6"/>
      <c r="HG146" s="46"/>
      <c r="HH146" s="46"/>
      <c r="HI146" s="46"/>
      <c r="HJ146" s="46"/>
      <c r="HK146" s="46"/>
      <c r="HL146" s="46"/>
      <c r="HM146" s="46"/>
      <c r="HN146" s="46"/>
      <c r="HO146" s="46"/>
      <c r="HP146" s="46"/>
      <c r="HQ146" s="46"/>
      <c r="HR146" s="46"/>
      <c r="HS146" s="46"/>
      <c r="HT146" s="46"/>
      <c r="HU146" s="46"/>
      <c r="HV146" s="46"/>
      <c r="HW146" s="46"/>
      <c r="HX146" s="46"/>
      <c r="HY146" s="46"/>
      <c r="HZ146" s="46"/>
      <c r="IA146" s="46"/>
      <c r="IB146" s="46"/>
      <c r="IC146" s="46"/>
      <c r="ID146" s="46"/>
      <c r="IE146" s="46"/>
      <c r="IF146" s="46"/>
      <c r="IG146" s="46"/>
      <c r="IH146" s="46"/>
      <c r="II146" s="46"/>
      <c r="IJ146" s="46"/>
      <c r="IK146" s="46"/>
      <c r="IL146" s="46"/>
      <c r="IM146" s="46"/>
      <c r="IN146" s="46"/>
      <c r="IO146" s="46"/>
      <c r="IP146" s="46"/>
      <c r="IQ146" s="46"/>
      <c r="IR146" s="46"/>
      <c r="IS146" s="46"/>
      <c r="IT146" s="46"/>
      <c r="IU146" s="46"/>
      <c r="IV146" s="46"/>
      <c r="IW146" s="46"/>
    </row>
    <row r="147" spans="1:257" s="48" customFormat="1" ht="15" customHeight="1">
      <c r="A147" s="49"/>
      <c r="B147" s="50"/>
      <c r="C147" s="51"/>
      <c r="D147" s="14"/>
      <c r="E147" s="52"/>
      <c r="F147" s="53"/>
      <c r="G147" s="53"/>
      <c r="H147" s="55"/>
      <c r="I147" s="46"/>
      <c r="J147" s="46"/>
      <c r="K147" s="46"/>
      <c r="L147" s="46"/>
      <c r="M147" s="53"/>
      <c r="N147" s="53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6"/>
      <c r="HG147" s="46"/>
      <c r="HH147" s="46"/>
      <c r="HI147" s="46"/>
      <c r="HJ147" s="46"/>
      <c r="HK147" s="46"/>
      <c r="HL147" s="46"/>
      <c r="HM147" s="46"/>
      <c r="HN147" s="46"/>
      <c r="HO147" s="46"/>
      <c r="HP147" s="46"/>
      <c r="HQ147" s="46"/>
      <c r="HR147" s="46"/>
      <c r="HS147" s="46"/>
      <c r="HT147" s="46"/>
      <c r="HU147" s="46"/>
      <c r="HV147" s="46"/>
      <c r="HW147" s="46"/>
      <c r="HX147" s="46"/>
      <c r="HY147" s="46"/>
      <c r="HZ147" s="46"/>
      <c r="IA147" s="46"/>
      <c r="IB147" s="46"/>
      <c r="IC147" s="46"/>
      <c r="ID147" s="46"/>
      <c r="IE147" s="46"/>
      <c r="IF147" s="46"/>
      <c r="IG147" s="46"/>
      <c r="IH147" s="46"/>
      <c r="II147" s="46"/>
      <c r="IJ147" s="46"/>
      <c r="IK147" s="46"/>
      <c r="IL147" s="46"/>
      <c r="IM147" s="46"/>
      <c r="IN147" s="46"/>
      <c r="IO147" s="46"/>
      <c r="IP147" s="46"/>
      <c r="IQ147" s="46"/>
      <c r="IR147" s="46"/>
      <c r="IS147" s="46"/>
      <c r="IT147" s="46"/>
      <c r="IU147" s="46"/>
      <c r="IV147" s="46"/>
      <c r="IW147" s="46"/>
    </row>
    <row r="148" spans="1:257" s="48" customFormat="1" ht="15" customHeight="1" thickBot="1">
      <c r="A148" s="58"/>
      <c r="B148" s="59"/>
      <c r="C148" s="60"/>
      <c r="D148" s="45"/>
      <c r="E148" s="61"/>
      <c r="F148" s="57"/>
      <c r="G148" s="57"/>
      <c r="H148" s="62"/>
      <c r="I148" s="46"/>
      <c r="J148" s="46"/>
      <c r="K148" s="46"/>
      <c r="L148" s="46"/>
      <c r="M148" s="53"/>
      <c r="N148" s="53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6"/>
      <c r="HG148" s="46"/>
      <c r="HH148" s="46"/>
      <c r="HI148" s="46"/>
      <c r="HJ148" s="46"/>
      <c r="HK148" s="46"/>
      <c r="HL148" s="46"/>
      <c r="HM148" s="46"/>
      <c r="HN148" s="46"/>
      <c r="HO148" s="46"/>
      <c r="HP148" s="46"/>
      <c r="HQ148" s="46"/>
      <c r="HR148" s="46"/>
      <c r="HS148" s="46"/>
      <c r="HT148" s="46"/>
      <c r="HU148" s="46"/>
      <c r="HV148" s="46"/>
      <c r="HW148" s="46"/>
      <c r="HX148" s="46"/>
      <c r="HY148" s="46"/>
      <c r="HZ148" s="46"/>
      <c r="IA148" s="46"/>
      <c r="IB148" s="46"/>
      <c r="IC148" s="46"/>
      <c r="ID148" s="46"/>
      <c r="IE148" s="46"/>
      <c r="IF148" s="46"/>
      <c r="IG148" s="46"/>
      <c r="IH148" s="46"/>
      <c r="II148" s="46"/>
      <c r="IJ148" s="46"/>
      <c r="IK148" s="46"/>
      <c r="IL148" s="46"/>
      <c r="IM148" s="46"/>
      <c r="IN148" s="46"/>
      <c r="IO148" s="46"/>
      <c r="IP148" s="46"/>
      <c r="IQ148" s="46"/>
      <c r="IR148" s="46"/>
      <c r="IS148" s="46"/>
      <c r="IT148" s="46"/>
      <c r="IU148" s="46"/>
      <c r="IV148" s="46"/>
      <c r="IW148" s="46"/>
    </row>
    <row r="149" spans="1:257" s="27" customFormat="1" ht="30.75" customHeight="1">
      <c r="A149" s="320" t="s">
        <v>345</v>
      </c>
      <c r="B149" s="320"/>
      <c r="C149" s="320"/>
      <c r="D149" s="320"/>
      <c r="E149" s="320"/>
      <c r="F149" s="320"/>
      <c r="G149" s="320"/>
      <c r="H149" s="320"/>
    </row>
    <row r="150" spans="1:257" s="27" customFormat="1" ht="35.25" customHeight="1">
      <c r="A150" s="321" t="s">
        <v>418</v>
      </c>
      <c r="B150" s="321"/>
      <c r="C150" s="321"/>
      <c r="D150" s="321"/>
      <c r="E150" s="321"/>
      <c r="F150" s="321"/>
      <c r="G150" s="321"/>
      <c r="H150" s="321"/>
    </row>
    <row r="151" spans="1:257" s="27" customFormat="1" ht="41.25" customHeight="1">
      <c r="A151" s="321" t="s">
        <v>347</v>
      </c>
      <c r="B151" s="321"/>
      <c r="C151" s="321"/>
      <c r="D151" s="321"/>
      <c r="E151" s="321"/>
      <c r="F151" s="321"/>
      <c r="G151" s="321"/>
      <c r="H151" s="321"/>
    </row>
    <row r="152" spans="1:257" s="27" customFormat="1" ht="24" customHeight="1">
      <c r="A152" s="322" t="s">
        <v>348</v>
      </c>
      <c r="B152" s="322"/>
      <c r="C152" s="322"/>
      <c r="D152" s="322"/>
      <c r="E152" s="322"/>
      <c r="F152" s="322"/>
      <c r="G152" s="322"/>
      <c r="H152" s="322"/>
    </row>
    <row r="153" spans="1:257" s="27" customFormat="1">
      <c r="A153" s="63"/>
      <c r="B153" s="29"/>
      <c r="C153" s="76"/>
      <c r="D153" s="63"/>
      <c r="E153" s="63"/>
      <c r="F153" s="30"/>
      <c r="G153" s="30"/>
      <c r="H153" s="31"/>
    </row>
    <row r="154" spans="1:257" s="27" customFormat="1">
      <c r="A154" s="32" t="s">
        <v>349</v>
      </c>
      <c r="B154" s="33"/>
      <c r="C154" s="76"/>
      <c r="D154" s="35" t="s">
        <v>350</v>
      </c>
      <c r="E154" s="34"/>
      <c r="F154" s="36"/>
      <c r="G154" s="36"/>
      <c r="H154" s="37"/>
    </row>
    <row r="155" spans="1:257" s="27" customFormat="1">
      <c r="A155" s="32"/>
      <c r="B155" s="33"/>
      <c r="C155" s="76"/>
      <c r="D155" s="35"/>
      <c r="E155" s="34"/>
      <c r="F155" s="36"/>
      <c r="G155" s="36"/>
      <c r="H155" s="37"/>
    </row>
    <row r="156" spans="1:257" s="27" customFormat="1">
      <c r="A156" s="32" t="s">
        <v>351</v>
      </c>
      <c r="B156" s="32"/>
      <c r="C156" s="76"/>
      <c r="D156" s="32" t="s">
        <v>351</v>
      </c>
      <c r="E156" s="63"/>
      <c r="F156" s="36"/>
      <c r="G156" s="36"/>
      <c r="H156" s="37"/>
    </row>
    <row r="157" spans="1:257" s="27" customFormat="1" ht="14.4">
      <c r="B157" s="38"/>
      <c r="C157" s="48"/>
      <c r="F157" s="36"/>
      <c r="G157" s="36"/>
      <c r="H157" s="37"/>
    </row>
    <row r="158" spans="1:257">
      <c r="B158" s="39"/>
    </row>
    <row r="159" spans="1:257">
      <c r="B159" s="39"/>
    </row>
    <row r="160" spans="1:257">
      <c r="B160" s="39"/>
    </row>
    <row r="161" spans="2:2">
      <c r="B161" s="39"/>
    </row>
    <row r="162" spans="2:2">
      <c r="B162" s="39"/>
    </row>
    <row r="163" spans="2:2">
      <c r="B163" s="39"/>
    </row>
    <row r="164" spans="2:2">
      <c r="B164" s="39"/>
    </row>
    <row r="165" spans="2:2">
      <c r="B165" s="39"/>
    </row>
    <row r="166" spans="2:2">
      <c r="B166" s="39"/>
    </row>
    <row r="167" spans="2:2">
      <c r="B167" s="39"/>
    </row>
    <row r="168" spans="2:2">
      <c r="B168" s="39"/>
    </row>
    <row r="169" spans="2:2">
      <c r="B169" s="39"/>
    </row>
    <row r="170" spans="2:2">
      <c r="B170" s="39"/>
    </row>
    <row r="171" spans="2:2">
      <c r="B171" s="39"/>
    </row>
    <row r="172" spans="2:2">
      <c r="B172" s="39"/>
    </row>
    <row r="173" spans="2:2">
      <c r="B173" s="39"/>
    </row>
    <row r="174" spans="2:2">
      <c r="B174" s="39"/>
    </row>
    <row r="175" spans="2:2">
      <c r="B175" s="39"/>
    </row>
    <row r="176" spans="2:2">
      <c r="B176" s="39"/>
    </row>
    <row r="177" spans="2:2">
      <c r="B177" s="39"/>
    </row>
    <row r="178" spans="2:2">
      <c r="B178" s="39"/>
    </row>
    <row r="179" spans="2:2">
      <c r="B179" s="39"/>
    </row>
  </sheetData>
  <mergeCells count="18">
    <mergeCell ref="M7:N7"/>
    <mergeCell ref="A149:H149"/>
    <mergeCell ref="A150:H150"/>
    <mergeCell ref="A151:H151"/>
    <mergeCell ref="A152:H152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1" type="noConversion"/>
  <conditionalFormatting sqref="D1:D1048576">
    <cfRule type="duplicateValues" dxfId="31" priority="8"/>
  </conditionalFormatting>
  <conditionalFormatting sqref="C116">
    <cfRule type="duplicateValues" dxfId="30" priority="7"/>
  </conditionalFormatting>
  <conditionalFormatting sqref="D80">
    <cfRule type="duplicateValues" dxfId="29" priority="6" stopIfTrue="1"/>
  </conditionalFormatting>
  <conditionalFormatting sqref="D104">
    <cfRule type="duplicateValues" dxfId="28" priority="5"/>
  </conditionalFormatting>
  <conditionalFormatting sqref="D116">
    <cfRule type="duplicateValues" dxfId="27" priority="4"/>
  </conditionalFormatting>
  <conditionalFormatting sqref="D70:D71">
    <cfRule type="duplicateValues" dxfId="26" priority="3" stopIfTrue="1"/>
  </conditionalFormatting>
  <conditionalFormatting sqref="D74:D75">
    <cfRule type="duplicateValues" dxfId="25" priority="2" stopIfTrue="1"/>
  </conditionalFormatting>
  <conditionalFormatting sqref="D105:D106">
    <cfRule type="duplicateValues" dxfId="24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T175"/>
  <sheetViews>
    <sheetView zoomScale="90" zoomScaleNormal="90" zoomScaleSheetLayoutView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47" sqref="D47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7" width="9.33203125" style="42" customWidth="1"/>
    <col min="8" max="8" width="13.109375" style="43" customWidth="1"/>
    <col min="9" max="12" width="2" style="2" customWidth="1"/>
    <col min="13" max="14" width="1.6640625" style="2" customWidth="1"/>
    <col min="15" max="15" width="2.109375" style="2" customWidth="1"/>
    <col min="16" max="16" width="6" style="2" customWidth="1"/>
    <col min="17" max="17" width="5" style="2" customWidth="1"/>
    <col min="18" max="18" width="6.6640625" style="2" customWidth="1"/>
    <col min="19" max="21" width="5.77734375" style="2" customWidth="1"/>
    <col min="22" max="22" width="8.77734375" style="2" customWidth="1"/>
    <col min="23" max="25" width="5.77734375" style="2" customWidth="1"/>
    <col min="26" max="30" width="3.6640625" style="2" customWidth="1"/>
    <col min="31" max="31" width="4.88671875" style="2" customWidth="1"/>
    <col min="32" max="32" width="5.6640625" style="2" customWidth="1"/>
    <col min="33" max="51" width="4.88671875" style="2" customWidth="1"/>
    <col min="52" max="52" width="6.33203125" style="2" customWidth="1"/>
    <col min="53" max="54" width="5" style="2" customWidth="1"/>
    <col min="55" max="55" width="4.77734375" style="2" customWidth="1"/>
    <col min="56" max="56" width="6.44140625" style="2" customWidth="1"/>
    <col min="57" max="57" width="2.88671875" style="2" customWidth="1"/>
    <col min="58" max="58" width="6.44140625" style="2" customWidth="1"/>
    <col min="59" max="59" width="5.6640625" style="2" customWidth="1"/>
    <col min="60" max="227" width="9" style="2"/>
    <col min="228" max="228" width="5" style="2" customWidth="1"/>
    <col min="229" max="229" width="15" style="2" customWidth="1"/>
    <col min="230" max="231" width="14.6640625" style="2" customWidth="1"/>
    <col min="232" max="232" width="6.21875" style="2" customWidth="1"/>
    <col min="233" max="235" width="10.109375" style="2" customWidth="1"/>
    <col min="236" max="236" width="10.44140625" style="2" customWidth="1"/>
    <col min="237" max="254" width="9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83" width="9" style="2"/>
    <col min="484" max="484" width="5" style="2" customWidth="1"/>
    <col min="485" max="485" width="15" style="2" customWidth="1"/>
    <col min="486" max="487" width="14.6640625" style="2" customWidth="1"/>
    <col min="488" max="488" width="6.21875" style="2" customWidth="1"/>
    <col min="489" max="491" width="10.109375" style="2" customWidth="1"/>
    <col min="492" max="492" width="10.44140625" style="2" customWidth="1"/>
    <col min="493" max="510" width="9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39" width="9" style="2"/>
    <col min="740" max="740" width="5" style="2" customWidth="1"/>
    <col min="741" max="741" width="15" style="2" customWidth="1"/>
    <col min="742" max="743" width="14.6640625" style="2" customWidth="1"/>
    <col min="744" max="744" width="6.21875" style="2" customWidth="1"/>
    <col min="745" max="747" width="10.109375" style="2" customWidth="1"/>
    <col min="748" max="748" width="10.44140625" style="2" customWidth="1"/>
    <col min="749" max="766" width="9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995" width="9" style="2"/>
    <col min="996" max="996" width="5" style="2" customWidth="1"/>
    <col min="997" max="997" width="15" style="2" customWidth="1"/>
    <col min="998" max="999" width="14.6640625" style="2" customWidth="1"/>
    <col min="1000" max="1000" width="6.21875" style="2" customWidth="1"/>
    <col min="1001" max="1003" width="10.109375" style="2" customWidth="1"/>
    <col min="1004" max="1004" width="10.44140625" style="2" customWidth="1"/>
    <col min="1005" max="1022" width="9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51" width="9" style="2"/>
    <col min="1252" max="1252" width="5" style="2" customWidth="1"/>
    <col min="1253" max="1253" width="15" style="2" customWidth="1"/>
    <col min="1254" max="1255" width="14.6640625" style="2" customWidth="1"/>
    <col min="1256" max="1256" width="6.21875" style="2" customWidth="1"/>
    <col min="1257" max="1259" width="10.109375" style="2" customWidth="1"/>
    <col min="1260" max="1260" width="10.44140625" style="2" customWidth="1"/>
    <col min="1261" max="1278" width="9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07" width="9" style="2"/>
    <col min="1508" max="1508" width="5" style="2" customWidth="1"/>
    <col min="1509" max="1509" width="15" style="2" customWidth="1"/>
    <col min="1510" max="1511" width="14.6640625" style="2" customWidth="1"/>
    <col min="1512" max="1512" width="6.21875" style="2" customWidth="1"/>
    <col min="1513" max="1515" width="10.109375" style="2" customWidth="1"/>
    <col min="1516" max="1516" width="10.44140625" style="2" customWidth="1"/>
    <col min="1517" max="1534" width="9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63" width="9" style="2"/>
    <col min="1764" max="1764" width="5" style="2" customWidth="1"/>
    <col min="1765" max="1765" width="15" style="2" customWidth="1"/>
    <col min="1766" max="1767" width="14.6640625" style="2" customWidth="1"/>
    <col min="1768" max="1768" width="6.21875" style="2" customWidth="1"/>
    <col min="1769" max="1771" width="10.109375" style="2" customWidth="1"/>
    <col min="1772" max="1772" width="10.44140625" style="2" customWidth="1"/>
    <col min="1773" max="1790" width="9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19" width="9" style="2"/>
    <col min="2020" max="2020" width="5" style="2" customWidth="1"/>
    <col min="2021" max="2021" width="15" style="2" customWidth="1"/>
    <col min="2022" max="2023" width="14.6640625" style="2" customWidth="1"/>
    <col min="2024" max="2024" width="6.21875" style="2" customWidth="1"/>
    <col min="2025" max="2027" width="10.109375" style="2" customWidth="1"/>
    <col min="2028" max="2028" width="10.44140625" style="2" customWidth="1"/>
    <col min="2029" max="2046" width="9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75" width="9" style="2"/>
    <col min="2276" max="2276" width="5" style="2" customWidth="1"/>
    <col min="2277" max="2277" width="15" style="2" customWidth="1"/>
    <col min="2278" max="2279" width="14.6640625" style="2" customWidth="1"/>
    <col min="2280" max="2280" width="6.21875" style="2" customWidth="1"/>
    <col min="2281" max="2283" width="10.109375" style="2" customWidth="1"/>
    <col min="2284" max="2284" width="10.44140625" style="2" customWidth="1"/>
    <col min="2285" max="2302" width="9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31" width="9" style="2"/>
    <col min="2532" max="2532" width="5" style="2" customWidth="1"/>
    <col min="2533" max="2533" width="15" style="2" customWidth="1"/>
    <col min="2534" max="2535" width="14.6640625" style="2" customWidth="1"/>
    <col min="2536" max="2536" width="6.21875" style="2" customWidth="1"/>
    <col min="2537" max="2539" width="10.109375" style="2" customWidth="1"/>
    <col min="2540" max="2540" width="10.44140625" style="2" customWidth="1"/>
    <col min="2541" max="2558" width="9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87" width="9" style="2"/>
    <col min="2788" max="2788" width="5" style="2" customWidth="1"/>
    <col min="2789" max="2789" width="15" style="2" customWidth="1"/>
    <col min="2790" max="2791" width="14.6640625" style="2" customWidth="1"/>
    <col min="2792" max="2792" width="6.21875" style="2" customWidth="1"/>
    <col min="2793" max="2795" width="10.109375" style="2" customWidth="1"/>
    <col min="2796" max="2796" width="10.44140625" style="2" customWidth="1"/>
    <col min="2797" max="2814" width="9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43" width="9" style="2"/>
    <col min="3044" max="3044" width="5" style="2" customWidth="1"/>
    <col min="3045" max="3045" width="15" style="2" customWidth="1"/>
    <col min="3046" max="3047" width="14.6640625" style="2" customWidth="1"/>
    <col min="3048" max="3048" width="6.21875" style="2" customWidth="1"/>
    <col min="3049" max="3051" width="10.109375" style="2" customWidth="1"/>
    <col min="3052" max="3052" width="10.44140625" style="2" customWidth="1"/>
    <col min="3053" max="3070" width="9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299" width="9" style="2"/>
    <col min="3300" max="3300" width="5" style="2" customWidth="1"/>
    <col min="3301" max="3301" width="15" style="2" customWidth="1"/>
    <col min="3302" max="3303" width="14.6640625" style="2" customWidth="1"/>
    <col min="3304" max="3304" width="6.21875" style="2" customWidth="1"/>
    <col min="3305" max="3307" width="10.109375" style="2" customWidth="1"/>
    <col min="3308" max="3308" width="10.44140625" style="2" customWidth="1"/>
    <col min="3309" max="3326" width="9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55" width="9" style="2"/>
    <col min="3556" max="3556" width="5" style="2" customWidth="1"/>
    <col min="3557" max="3557" width="15" style="2" customWidth="1"/>
    <col min="3558" max="3559" width="14.6640625" style="2" customWidth="1"/>
    <col min="3560" max="3560" width="6.21875" style="2" customWidth="1"/>
    <col min="3561" max="3563" width="10.109375" style="2" customWidth="1"/>
    <col min="3564" max="3564" width="10.44140625" style="2" customWidth="1"/>
    <col min="3565" max="3582" width="9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11" width="9" style="2"/>
    <col min="3812" max="3812" width="5" style="2" customWidth="1"/>
    <col min="3813" max="3813" width="15" style="2" customWidth="1"/>
    <col min="3814" max="3815" width="14.6640625" style="2" customWidth="1"/>
    <col min="3816" max="3816" width="6.21875" style="2" customWidth="1"/>
    <col min="3817" max="3819" width="10.109375" style="2" customWidth="1"/>
    <col min="3820" max="3820" width="10.44140625" style="2" customWidth="1"/>
    <col min="3821" max="3838" width="9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67" width="9" style="2"/>
    <col min="4068" max="4068" width="5" style="2" customWidth="1"/>
    <col min="4069" max="4069" width="15" style="2" customWidth="1"/>
    <col min="4070" max="4071" width="14.6640625" style="2" customWidth="1"/>
    <col min="4072" max="4072" width="6.21875" style="2" customWidth="1"/>
    <col min="4073" max="4075" width="10.109375" style="2" customWidth="1"/>
    <col min="4076" max="4076" width="10.44140625" style="2" customWidth="1"/>
    <col min="4077" max="4094" width="9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23" width="9" style="2"/>
    <col min="4324" max="4324" width="5" style="2" customWidth="1"/>
    <col min="4325" max="4325" width="15" style="2" customWidth="1"/>
    <col min="4326" max="4327" width="14.6640625" style="2" customWidth="1"/>
    <col min="4328" max="4328" width="6.21875" style="2" customWidth="1"/>
    <col min="4329" max="4331" width="10.109375" style="2" customWidth="1"/>
    <col min="4332" max="4332" width="10.44140625" style="2" customWidth="1"/>
    <col min="4333" max="4350" width="9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79" width="9" style="2"/>
    <col min="4580" max="4580" width="5" style="2" customWidth="1"/>
    <col min="4581" max="4581" width="15" style="2" customWidth="1"/>
    <col min="4582" max="4583" width="14.6640625" style="2" customWidth="1"/>
    <col min="4584" max="4584" width="6.21875" style="2" customWidth="1"/>
    <col min="4585" max="4587" width="10.109375" style="2" customWidth="1"/>
    <col min="4588" max="4588" width="10.44140625" style="2" customWidth="1"/>
    <col min="4589" max="4606" width="9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35" width="9" style="2"/>
    <col min="4836" max="4836" width="5" style="2" customWidth="1"/>
    <col min="4837" max="4837" width="15" style="2" customWidth="1"/>
    <col min="4838" max="4839" width="14.6640625" style="2" customWidth="1"/>
    <col min="4840" max="4840" width="6.21875" style="2" customWidth="1"/>
    <col min="4841" max="4843" width="10.109375" style="2" customWidth="1"/>
    <col min="4844" max="4844" width="10.44140625" style="2" customWidth="1"/>
    <col min="4845" max="4862" width="9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091" width="9" style="2"/>
    <col min="5092" max="5092" width="5" style="2" customWidth="1"/>
    <col min="5093" max="5093" width="15" style="2" customWidth="1"/>
    <col min="5094" max="5095" width="14.6640625" style="2" customWidth="1"/>
    <col min="5096" max="5096" width="6.21875" style="2" customWidth="1"/>
    <col min="5097" max="5099" width="10.109375" style="2" customWidth="1"/>
    <col min="5100" max="5100" width="10.44140625" style="2" customWidth="1"/>
    <col min="5101" max="5118" width="9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47" width="9" style="2"/>
    <col min="5348" max="5348" width="5" style="2" customWidth="1"/>
    <col min="5349" max="5349" width="15" style="2" customWidth="1"/>
    <col min="5350" max="5351" width="14.6640625" style="2" customWidth="1"/>
    <col min="5352" max="5352" width="6.21875" style="2" customWidth="1"/>
    <col min="5353" max="5355" width="10.109375" style="2" customWidth="1"/>
    <col min="5356" max="5356" width="10.44140625" style="2" customWidth="1"/>
    <col min="5357" max="5374" width="9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03" width="9" style="2"/>
    <col min="5604" max="5604" width="5" style="2" customWidth="1"/>
    <col min="5605" max="5605" width="15" style="2" customWidth="1"/>
    <col min="5606" max="5607" width="14.6640625" style="2" customWidth="1"/>
    <col min="5608" max="5608" width="6.21875" style="2" customWidth="1"/>
    <col min="5609" max="5611" width="10.109375" style="2" customWidth="1"/>
    <col min="5612" max="5612" width="10.44140625" style="2" customWidth="1"/>
    <col min="5613" max="5630" width="9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59" width="9" style="2"/>
    <col min="5860" max="5860" width="5" style="2" customWidth="1"/>
    <col min="5861" max="5861" width="15" style="2" customWidth="1"/>
    <col min="5862" max="5863" width="14.6640625" style="2" customWidth="1"/>
    <col min="5864" max="5864" width="6.21875" style="2" customWidth="1"/>
    <col min="5865" max="5867" width="10.109375" style="2" customWidth="1"/>
    <col min="5868" max="5868" width="10.44140625" style="2" customWidth="1"/>
    <col min="5869" max="5886" width="9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15" width="9" style="2"/>
    <col min="6116" max="6116" width="5" style="2" customWidth="1"/>
    <col min="6117" max="6117" width="15" style="2" customWidth="1"/>
    <col min="6118" max="6119" width="14.6640625" style="2" customWidth="1"/>
    <col min="6120" max="6120" width="6.21875" style="2" customWidth="1"/>
    <col min="6121" max="6123" width="10.109375" style="2" customWidth="1"/>
    <col min="6124" max="6124" width="10.44140625" style="2" customWidth="1"/>
    <col min="6125" max="6142" width="9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71" width="9" style="2"/>
    <col min="6372" max="6372" width="5" style="2" customWidth="1"/>
    <col min="6373" max="6373" width="15" style="2" customWidth="1"/>
    <col min="6374" max="6375" width="14.6640625" style="2" customWidth="1"/>
    <col min="6376" max="6376" width="6.21875" style="2" customWidth="1"/>
    <col min="6377" max="6379" width="10.109375" style="2" customWidth="1"/>
    <col min="6380" max="6380" width="10.44140625" style="2" customWidth="1"/>
    <col min="6381" max="6398" width="9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27" width="9" style="2"/>
    <col min="6628" max="6628" width="5" style="2" customWidth="1"/>
    <col min="6629" max="6629" width="15" style="2" customWidth="1"/>
    <col min="6630" max="6631" width="14.6640625" style="2" customWidth="1"/>
    <col min="6632" max="6632" width="6.21875" style="2" customWidth="1"/>
    <col min="6633" max="6635" width="10.109375" style="2" customWidth="1"/>
    <col min="6636" max="6636" width="10.44140625" style="2" customWidth="1"/>
    <col min="6637" max="6654" width="9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83" width="9" style="2"/>
    <col min="6884" max="6884" width="5" style="2" customWidth="1"/>
    <col min="6885" max="6885" width="15" style="2" customWidth="1"/>
    <col min="6886" max="6887" width="14.6640625" style="2" customWidth="1"/>
    <col min="6888" max="6888" width="6.21875" style="2" customWidth="1"/>
    <col min="6889" max="6891" width="10.109375" style="2" customWidth="1"/>
    <col min="6892" max="6892" width="10.44140625" style="2" customWidth="1"/>
    <col min="6893" max="6910" width="9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39" width="9" style="2"/>
    <col min="7140" max="7140" width="5" style="2" customWidth="1"/>
    <col min="7141" max="7141" width="15" style="2" customWidth="1"/>
    <col min="7142" max="7143" width="14.6640625" style="2" customWidth="1"/>
    <col min="7144" max="7144" width="6.21875" style="2" customWidth="1"/>
    <col min="7145" max="7147" width="10.109375" style="2" customWidth="1"/>
    <col min="7148" max="7148" width="10.44140625" style="2" customWidth="1"/>
    <col min="7149" max="7166" width="9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395" width="9" style="2"/>
    <col min="7396" max="7396" width="5" style="2" customWidth="1"/>
    <col min="7397" max="7397" width="15" style="2" customWidth="1"/>
    <col min="7398" max="7399" width="14.6640625" style="2" customWidth="1"/>
    <col min="7400" max="7400" width="6.21875" style="2" customWidth="1"/>
    <col min="7401" max="7403" width="10.109375" style="2" customWidth="1"/>
    <col min="7404" max="7404" width="10.44140625" style="2" customWidth="1"/>
    <col min="7405" max="7422" width="9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51" width="9" style="2"/>
    <col min="7652" max="7652" width="5" style="2" customWidth="1"/>
    <col min="7653" max="7653" width="15" style="2" customWidth="1"/>
    <col min="7654" max="7655" width="14.6640625" style="2" customWidth="1"/>
    <col min="7656" max="7656" width="6.21875" style="2" customWidth="1"/>
    <col min="7657" max="7659" width="10.109375" style="2" customWidth="1"/>
    <col min="7660" max="7660" width="10.44140625" style="2" customWidth="1"/>
    <col min="7661" max="7678" width="9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07" width="9" style="2"/>
    <col min="7908" max="7908" width="5" style="2" customWidth="1"/>
    <col min="7909" max="7909" width="15" style="2" customWidth="1"/>
    <col min="7910" max="7911" width="14.6640625" style="2" customWidth="1"/>
    <col min="7912" max="7912" width="6.21875" style="2" customWidth="1"/>
    <col min="7913" max="7915" width="10.109375" style="2" customWidth="1"/>
    <col min="7916" max="7916" width="10.44140625" style="2" customWidth="1"/>
    <col min="7917" max="7934" width="9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63" width="9" style="2"/>
    <col min="8164" max="8164" width="5" style="2" customWidth="1"/>
    <col min="8165" max="8165" width="15" style="2" customWidth="1"/>
    <col min="8166" max="8167" width="14.6640625" style="2" customWidth="1"/>
    <col min="8168" max="8168" width="6.21875" style="2" customWidth="1"/>
    <col min="8169" max="8171" width="10.109375" style="2" customWidth="1"/>
    <col min="8172" max="8172" width="10.44140625" style="2" customWidth="1"/>
    <col min="8173" max="8190" width="9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19" width="9" style="2"/>
    <col min="8420" max="8420" width="5" style="2" customWidth="1"/>
    <col min="8421" max="8421" width="15" style="2" customWidth="1"/>
    <col min="8422" max="8423" width="14.6640625" style="2" customWidth="1"/>
    <col min="8424" max="8424" width="6.21875" style="2" customWidth="1"/>
    <col min="8425" max="8427" width="10.109375" style="2" customWidth="1"/>
    <col min="8428" max="8428" width="10.44140625" style="2" customWidth="1"/>
    <col min="8429" max="8446" width="9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75" width="9" style="2"/>
    <col min="8676" max="8676" width="5" style="2" customWidth="1"/>
    <col min="8677" max="8677" width="15" style="2" customWidth="1"/>
    <col min="8678" max="8679" width="14.6640625" style="2" customWidth="1"/>
    <col min="8680" max="8680" width="6.21875" style="2" customWidth="1"/>
    <col min="8681" max="8683" width="10.109375" style="2" customWidth="1"/>
    <col min="8684" max="8684" width="10.44140625" style="2" customWidth="1"/>
    <col min="8685" max="8702" width="9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31" width="9" style="2"/>
    <col min="8932" max="8932" width="5" style="2" customWidth="1"/>
    <col min="8933" max="8933" width="15" style="2" customWidth="1"/>
    <col min="8934" max="8935" width="14.6640625" style="2" customWidth="1"/>
    <col min="8936" max="8936" width="6.21875" style="2" customWidth="1"/>
    <col min="8937" max="8939" width="10.109375" style="2" customWidth="1"/>
    <col min="8940" max="8940" width="10.44140625" style="2" customWidth="1"/>
    <col min="8941" max="8958" width="9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87" width="9" style="2"/>
    <col min="9188" max="9188" width="5" style="2" customWidth="1"/>
    <col min="9189" max="9189" width="15" style="2" customWidth="1"/>
    <col min="9190" max="9191" width="14.6640625" style="2" customWidth="1"/>
    <col min="9192" max="9192" width="6.21875" style="2" customWidth="1"/>
    <col min="9193" max="9195" width="10.109375" style="2" customWidth="1"/>
    <col min="9196" max="9196" width="10.44140625" style="2" customWidth="1"/>
    <col min="9197" max="9214" width="9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43" width="9" style="2"/>
    <col min="9444" max="9444" width="5" style="2" customWidth="1"/>
    <col min="9445" max="9445" width="15" style="2" customWidth="1"/>
    <col min="9446" max="9447" width="14.6640625" style="2" customWidth="1"/>
    <col min="9448" max="9448" width="6.21875" style="2" customWidth="1"/>
    <col min="9449" max="9451" width="10.109375" style="2" customWidth="1"/>
    <col min="9452" max="9452" width="10.44140625" style="2" customWidth="1"/>
    <col min="9453" max="9470" width="9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699" width="9" style="2"/>
    <col min="9700" max="9700" width="5" style="2" customWidth="1"/>
    <col min="9701" max="9701" width="15" style="2" customWidth="1"/>
    <col min="9702" max="9703" width="14.6640625" style="2" customWidth="1"/>
    <col min="9704" max="9704" width="6.21875" style="2" customWidth="1"/>
    <col min="9705" max="9707" width="10.109375" style="2" customWidth="1"/>
    <col min="9708" max="9708" width="10.44140625" style="2" customWidth="1"/>
    <col min="9709" max="9726" width="9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55" width="9" style="2"/>
    <col min="9956" max="9956" width="5" style="2" customWidth="1"/>
    <col min="9957" max="9957" width="15" style="2" customWidth="1"/>
    <col min="9958" max="9959" width="14.6640625" style="2" customWidth="1"/>
    <col min="9960" max="9960" width="6.21875" style="2" customWidth="1"/>
    <col min="9961" max="9963" width="10.109375" style="2" customWidth="1"/>
    <col min="9964" max="9964" width="10.44140625" style="2" customWidth="1"/>
    <col min="9965" max="9982" width="9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11" width="9" style="2"/>
    <col min="10212" max="10212" width="5" style="2" customWidth="1"/>
    <col min="10213" max="10213" width="15" style="2" customWidth="1"/>
    <col min="10214" max="10215" width="14.6640625" style="2" customWidth="1"/>
    <col min="10216" max="10216" width="6.21875" style="2" customWidth="1"/>
    <col min="10217" max="10219" width="10.109375" style="2" customWidth="1"/>
    <col min="10220" max="10220" width="10.44140625" style="2" customWidth="1"/>
    <col min="10221" max="10238" width="9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67" width="9" style="2"/>
    <col min="10468" max="10468" width="5" style="2" customWidth="1"/>
    <col min="10469" max="10469" width="15" style="2" customWidth="1"/>
    <col min="10470" max="10471" width="14.6640625" style="2" customWidth="1"/>
    <col min="10472" max="10472" width="6.21875" style="2" customWidth="1"/>
    <col min="10473" max="10475" width="10.109375" style="2" customWidth="1"/>
    <col min="10476" max="10476" width="10.44140625" style="2" customWidth="1"/>
    <col min="10477" max="10494" width="9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23" width="9" style="2"/>
    <col min="10724" max="10724" width="5" style="2" customWidth="1"/>
    <col min="10725" max="10725" width="15" style="2" customWidth="1"/>
    <col min="10726" max="10727" width="14.6640625" style="2" customWidth="1"/>
    <col min="10728" max="10728" width="6.21875" style="2" customWidth="1"/>
    <col min="10729" max="10731" width="10.109375" style="2" customWidth="1"/>
    <col min="10732" max="10732" width="10.44140625" style="2" customWidth="1"/>
    <col min="10733" max="10750" width="9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79" width="9" style="2"/>
    <col min="10980" max="10980" width="5" style="2" customWidth="1"/>
    <col min="10981" max="10981" width="15" style="2" customWidth="1"/>
    <col min="10982" max="10983" width="14.6640625" style="2" customWidth="1"/>
    <col min="10984" max="10984" width="6.21875" style="2" customWidth="1"/>
    <col min="10985" max="10987" width="10.109375" style="2" customWidth="1"/>
    <col min="10988" max="10988" width="10.44140625" style="2" customWidth="1"/>
    <col min="10989" max="11006" width="9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35" width="9" style="2"/>
    <col min="11236" max="11236" width="5" style="2" customWidth="1"/>
    <col min="11237" max="11237" width="15" style="2" customWidth="1"/>
    <col min="11238" max="11239" width="14.6640625" style="2" customWidth="1"/>
    <col min="11240" max="11240" width="6.21875" style="2" customWidth="1"/>
    <col min="11241" max="11243" width="10.109375" style="2" customWidth="1"/>
    <col min="11244" max="11244" width="10.44140625" style="2" customWidth="1"/>
    <col min="11245" max="11262" width="9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491" width="9" style="2"/>
    <col min="11492" max="11492" width="5" style="2" customWidth="1"/>
    <col min="11493" max="11493" width="15" style="2" customWidth="1"/>
    <col min="11494" max="11495" width="14.6640625" style="2" customWidth="1"/>
    <col min="11496" max="11496" width="6.21875" style="2" customWidth="1"/>
    <col min="11497" max="11499" width="10.109375" style="2" customWidth="1"/>
    <col min="11500" max="11500" width="10.44140625" style="2" customWidth="1"/>
    <col min="11501" max="11518" width="9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47" width="9" style="2"/>
    <col min="11748" max="11748" width="5" style="2" customWidth="1"/>
    <col min="11749" max="11749" width="15" style="2" customWidth="1"/>
    <col min="11750" max="11751" width="14.6640625" style="2" customWidth="1"/>
    <col min="11752" max="11752" width="6.21875" style="2" customWidth="1"/>
    <col min="11753" max="11755" width="10.109375" style="2" customWidth="1"/>
    <col min="11756" max="11756" width="10.44140625" style="2" customWidth="1"/>
    <col min="11757" max="11774" width="9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03" width="9" style="2"/>
    <col min="12004" max="12004" width="5" style="2" customWidth="1"/>
    <col min="12005" max="12005" width="15" style="2" customWidth="1"/>
    <col min="12006" max="12007" width="14.6640625" style="2" customWidth="1"/>
    <col min="12008" max="12008" width="6.21875" style="2" customWidth="1"/>
    <col min="12009" max="12011" width="10.109375" style="2" customWidth="1"/>
    <col min="12012" max="12012" width="10.44140625" style="2" customWidth="1"/>
    <col min="12013" max="12030" width="9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59" width="9" style="2"/>
    <col min="12260" max="12260" width="5" style="2" customWidth="1"/>
    <col min="12261" max="12261" width="15" style="2" customWidth="1"/>
    <col min="12262" max="12263" width="14.6640625" style="2" customWidth="1"/>
    <col min="12264" max="12264" width="6.21875" style="2" customWidth="1"/>
    <col min="12265" max="12267" width="10.109375" style="2" customWidth="1"/>
    <col min="12268" max="12268" width="10.44140625" style="2" customWidth="1"/>
    <col min="12269" max="12286" width="9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15" width="9" style="2"/>
    <col min="12516" max="12516" width="5" style="2" customWidth="1"/>
    <col min="12517" max="12517" width="15" style="2" customWidth="1"/>
    <col min="12518" max="12519" width="14.6640625" style="2" customWidth="1"/>
    <col min="12520" max="12520" width="6.21875" style="2" customWidth="1"/>
    <col min="12521" max="12523" width="10.109375" style="2" customWidth="1"/>
    <col min="12524" max="12524" width="10.44140625" style="2" customWidth="1"/>
    <col min="12525" max="12542" width="9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71" width="9" style="2"/>
    <col min="12772" max="12772" width="5" style="2" customWidth="1"/>
    <col min="12773" max="12773" width="15" style="2" customWidth="1"/>
    <col min="12774" max="12775" width="14.6640625" style="2" customWidth="1"/>
    <col min="12776" max="12776" width="6.21875" style="2" customWidth="1"/>
    <col min="12777" max="12779" width="10.109375" style="2" customWidth="1"/>
    <col min="12780" max="12780" width="10.44140625" style="2" customWidth="1"/>
    <col min="12781" max="12798" width="9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27" width="9" style="2"/>
    <col min="13028" max="13028" width="5" style="2" customWidth="1"/>
    <col min="13029" max="13029" width="15" style="2" customWidth="1"/>
    <col min="13030" max="13031" width="14.6640625" style="2" customWidth="1"/>
    <col min="13032" max="13032" width="6.21875" style="2" customWidth="1"/>
    <col min="13033" max="13035" width="10.109375" style="2" customWidth="1"/>
    <col min="13036" max="13036" width="10.44140625" style="2" customWidth="1"/>
    <col min="13037" max="13054" width="9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83" width="9" style="2"/>
    <col min="13284" max="13284" width="5" style="2" customWidth="1"/>
    <col min="13285" max="13285" width="15" style="2" customWidth="1"/>
    <col min="13286" max="13287" width="14.6640625" style="2" customWidth="1"/>
    <col min="13288" max="13288" width="6.21875" style="2" customWidth="1"/>
    <col min="13289" max="13291" width="10.109375" style="2" customWidth="1"/>
    <col min="13292" max="13292" width="10.44140625" style="2" customWidth="1"/>
    <col min="13293" max="13310" width="9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39" width="9" style="2"/>
    <col min="13540" max="13540" width="5" style="2" customWidth="1"/>
    <col min="13541" max="13541" width="15" style="2" customWidth="1"/>
    <col min="13542" max="13543" width="14.6640625" style="2" customWidth="1"/>
    <col min="13544" max="13544" width="6.21875" style="2" customWidth="1"/>
    <col min="13545" max="13547" width="10.109375" style="2" customWidth="1"/>
    <col min="13548" max="13548" width="10.44140625" style="2" customWidth="1"/>
    <col min="13549" max="13566" width="9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795" width="9" style="2"/>
    <col min="13796" max="13796" width="5" style="2" customWidth="1"/>
    <col min="13797" max="13797" width="15" style="2" customWidth="1"/>
    <col min="13798" max="13799" width="14.6640625" style="2" customWidth="1"/>
    <col min="13800" max="13800" width="6.21875" style="2" customWidth="1"/>
    <col min="13801" max="13803" width="10.109375" style="2" customWidth="1"/>
    <col min="13804" max="13804" width="10.44140625" style="2" customWidth="1"/>
    <col min="13805" max="13822" width="9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51" width="9" style="2"/>
    <col min="14052" max="14052" width="5" style="2" customWidth="1"/>
    <col min="14053" max="14053" width="15" style="2" customWidth="1"/>
    <col min="14054" max="14055" width="14.6640625" style="2" customWidth="1"/>
    <col min="14056" max="14056" width="6.21875" style="2" customWidth="1"/>
    <col min="14057" max="14059" width="10.109375" style="2" customWidth="1"/>
    <col min="14060" max="14060" width="10.44140625" style="2" customWidth="1"/>
    <col min="14061" max="14078" width="9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07" width="9" style="2"/>
    <col min="14308" max="14308" width="5" style="2" customWidth="1"/>
    <col min="14309" max="14309" width="15" style="2" customWidth="1"/>
    <col min="14310" max="14311" width="14.6640625" style="2" customWidth="1"/>
    <col min="14312" max="14312" width="6.21875" style="2" customWidth="1"/>
    <col min="14313" max="14315" width="10.109375" style="2" customWidth="1"/>
    <col min="14316" max="14316" width="10.44140625" style="2" customWidth="1"/>
    <col min="14317" max="14334" width="9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63" width="9" style="2"/>
    <col min="14564" max="14564" width="5" style="2" customWidth="1"/>
    <col min="14565" max="14565" width="15" style="2" customWidth="1"/>
    <col min="14566" max="14567" width="14.6640625" style="2" customWidth="1"/>
    <col min="14568" max="14568" width="6.21875" style="2" customWidth="1"/>
    <col min="14569" max="14571" width="10.109375" style="2" customWidth="1"/>
    <col min="14572" max="14572" width="10.44140625" style="2" customWidth="1"/>
    <col min="14573" max="14590" width="9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19" width="9" style="2"/>
    <col min="14820" max="14820" width="5" style="2" customWidth="1"/>
    <col min="14821" max="14821" width="15" style="2" customWidth="1"/>
    <col min="14822" max="14823" width="14.6640625" style="2" customWidth="1"/>
    <col min="14824" max="14824" width="6.21875" style="2" customWidth="1"/>
    <col min="14825" max="14827" width="10.109375" style="2" customWidth="1"/>
    <col min="14828" max="14828" width="10.44140625" style="2" customWidth="1"/>
    <col min="14829" max="14846" width="9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75" width="9" style="2"/>
    <col min="15076" max="15076" width="5" style="2" customWidth="1"/>
    <col min="15077" max="15077" width="15" style="2" customWidth="1"/>
    <col min="15078" max="15079" width="14.6640625" style="2" customWidth="1"/>
    <col min="15080" max="15080" width="6.21875" style="2" customWidth="1"/>
    <col min="15081" max="15083" width="10.109375" style="2" customWidth="1"/>
    <col min="15084" max="15084" width="10.44140625" style="2" customWidth="1"/>
    <col min="15085" max="15102" width="9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31" width="9" style="2"/>
    <col min="15332" max="15332" width="5" style="2" customWidth="1"/>
    <col min="15333" max="15333" width="15" style="2" customWidth="1"/>
    <col min="15334" max="15335" width="14.6640625" style="2" customWidth="1"/>
    <col min="15336" max="15336" width="6.21875" style="2" customWidth="1"/>
    <col min="15337" max="15339" width="10.109375" style="2" customWidth="1"/>
    <col min="15340" max="15340" width="10.44140625" style="2" customWidth="1"/>
    <col min="15341" max="15358" width="9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87" width="9" style="2"/>
    <col min="15588" max="15588" width="5" style="2" customWidth="1"/>
    <col min="15589" max="15589" width="15" style="2" customWidth="1"/>
    <col min="15590" max="15591" width="14.6640625" style="2" customWidth="1"/>
    <col min="15592" max="15592" width="6.21875" style="2" customWidth="1"/>
    <col min="15593" max="15595" width="10.109375" style="2" customWidth="1"/>
    <col min="15596" max="15596" width="10.44140625" style="2" customWidth="1"/>
    <col min="15597" max="15614" width="9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43" width="9" style="2"/>
    <col min="15844" max="15844" width="5" style="2" customWidth="1"/>
    <col min="15845" max="15845" width="15" style="2" customWidth="1"/>
    <col min="15846" max="15847" width="14.6640625" style="2" customWidth="1"/>
    <col min="15848" max="15848" width="6.21875" style="2" customWidth="1"/>
    <col min="15849" max="15851" width="10.109375" style="2" customWidth="1"/>
    <col min="15852" max="15852" width="10.44140625" style="2" customWidth="1"/>
    <col min="15853" max="15870" width="9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099" width="9" style="2"/>
    <col min="16100" max="16100" width="5" style="2" customWidth="1"/>
    <col min="16101" max="16101" width="15" style="2" customWidth="1"/>
    <col min="16102" max="16103" width="14.6640625" style="2" customWidth="1"/>
    <col min="16104" max="16104" width="6.21875" style="2" customWidth="1"/>
    <col min="16105" max="16107" width="10.109375" style="2" customWidth="1"/>
    <col min="16108" max="16108" width="10.44140625" style="2" customWidth="1"/>
    <col min="16109" max="16126" width="9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55" width="9" style="2"/>
    <col min="16356" max="16356" width="5" style="2" customWidth="1"/>
    <col min="16357" max="16357" width="15" style="2" customWidth="1"/>
    <col min="16358" max="16359" width="14.6640625" style="2" customWidth="1"/>
    <col min="16360" max="16360" width="6.21875" style="2" customWidth="1"/>
    <col min="16361" max="16363" width="10.109375" style="2" customWidth="1"/>
    <col min="16364" max="16364" width="10.44140625" style="2" customWidth="1"/>
    <col min="16365" max="16384" width="9" style="2"/>
  </cols>
  <sheetData>
    <row r="1" spans="1:254" ht="22.2">
      <c r="A1" s="313" t="s">
        <v>419</v>
      </c>
      <c r="B1" s="313"/>
      <c r="C1" s="313"/>
      <c r="D1" s="313"/>
      <c r="E1" s="313"/>
      <c r="F1" s="313"/>
      <c r="G1" s="313"/>
      <c r="H1" s="3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4" ht="16.5" customHeight="1">
      <c r="A2" s="317" t="s">
        <v>414</v>
      </c>
      <c r="B2" s="317"/>
      <c r="C2" s="317"/>
      <c r="D2" s="317"/>
      <c r="E2" s="317"/>
      <c r="F2" s="317"/>
      <c r="G2" s="317"/>
      <c r="H2" s="31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4">
      <c r="A3" s="314" t="s">
        <v>0</v>
      </c>
      <c r="B3" s="314"/>
      <c r="C3" s="314"/>
      <c r="D3" s="314"/>
      <c r="E3" s="314"/>
      <c r="F3" s="314"/>
      <c r="G3" s="314"/>
      <c r="H3" s="3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4" ht="21" customHeight="1">
      <c r="A4" s="314" t="s">
        <v>421</v>
      </c>
      <c r="B4" s="314"/>
      <c r="C4" s="314"/>
      <c r="D4" s="314"/>
      <c r="E4" s="314"/>
      <c r="F4" s="314"/>
      <c r="G4" s="314"/>
      <c r="H4" s="3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4" ht="31.5" customHeight="1">
      <c r="A5" s="315" t="s">
        <v>1</v>
      </c>
      <c r="B5" s="315"/>
      <c r="C5" s="315"/>
      <c r="D5" s="315"/>
      <c r="E5" s="315"/>
      <c r="F5" s="315"/>
      <c r="G5" s="315"/>
      <c r="H5" s="315"/>
      <c r="I5" s="1"/>
      <c r="J5" s="1"/>
      <c r="K5" s="1"/>
      <c r="L5" s="1"/>
      <c r="M5" s="1"/>
      <c r="N5" s="1"/>
      <c r="O5" s="1"/>
      <c r="P5" s="1"/>
      <c r="Q5" s="1" t="s">
        <v>585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4" ht="16.2" thickBot="1">
      <c r="A6" s="316" t="s">
        <v>2</v>
      </c>
      <c r="B6" s="316"/>
      <c r="C6" s="316"/>
      <c r="D6" s="316"/>
      <c r="E6" s="316"/>
      <c r="F6" s="316"/>
      <c r="G6" s="316"/>
      <c r="H6" s="316"/>
      <c r="I6" s="1"/>
      <c r="J6" s="1"/>
      <c r="K6" s="1"/>
      <c r="L6" s="1"/>
      <c r="M6" s="1"/>
      <c r="N6" s="1"/>
      <c r="O6" s="1"/>
      <c r="P6" s="335" t="s">
        <v>532</v>
      </c>
      <c r="Q6" s="336" t="s">
        <v>533</v>
      </c>
      <c r="R6" s="336" t="s">
        <v>534</v>
      </c>
      <c r="S6" s="337" t="s">
        <v>535</v>
      </c>
      <c r="T6" s="337"/>
      <c r="U6" s="337"/>
      <c r="V6" s="337"/>
      <c r="W6" s="337"/>
      <c r="X6" s="337"/>
      <c r="Y6" s="337"/>
      <c r="Z6" s="338" t="s">
        <v>536</v>
      </c>
      <c r="AA6" s="338"/>
      <c r="AB6" s="338"/>
      <c r="AC6" s="338"/>
      <c r="AD6" s="338"/>
      <c r="AE6" s="332" t="s">
        <v>537</v>
      </c>
      <c r="AF6" s="339" t="s">
        <v>577</v>
      </c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 t="s">
        <v>578</v>
      </c>
      <c r="AW6" s="339"/>
      <c r="AX6" s="339"/>
      <c r="AY6" s="339"/>
      <c r="AZ6" s="332" t="s">
        <v>556</v>
      </c>
      <c r="BA6" s="341" t="s">
        <v>557</v>
      </c>
      <c r="BB6" s="339"/>
      <c r="BC6" s="339"/>
      <c r="BD6" s="339"/>
      <c r="BE6" s="332" t="s">
        <v>559</v>
      </c>
      <c r="BF6" s="332" t="s">
        <v>560</v>
      </c>
      <c r="BG6" s="332" t="s">
        <v>580</v>
      </c>
      <c r="BH6" s="332" t="s">
        <v>581</v>
      </c>
      <c r="BI6" s="1"/>
    </row>
    <row r="7" spans="1:254" ht="21" customHeight="1">
      <c r="A7" s="323" t="s">
        <v>3</v>
      </c>
      <c r="B7" s="325" t="s">
        <v>4</v>
      </c>
      <c r="C7" s="327" t="s">
        <v>5</v>
      </c>
      <c r="D7" s="327" t="s">
        <v>6</v>
      </c>
      <c r="E7" s="329" t="s">
        <v>7</v>
      </c>
      <c r="F7" s="331" t="s">
        <v>8</v>
      </c>
      <c r="G7" s="331"/>
      <c r="H7" s="318" t="s">
        <v>9</v>
      </c>
      <c r="I7" s="1"/>
      <c r="J7" s="1"/>
      <c r="K7" s="1"/>
      <c r="L7" s="1"/>
      <c r="M7" s="331" t="s">
        <v>8</v>
      </c>
      <c r="N7" s="331"/>
      <c r="O7" s="1"/>
      <c r="P7" s="335"/>
      <c r="Q7" s="336"/>
      <c r="R7" s="336"/>
      <c r="S7" s="112"/>
      <c r="T7" s="112"/>
      <c r="U7" s="112"/>
      <c r="V7" s="112"/>
      <c r="W7" s="112"/>
      <c r="X7" s="112"/>
      <c r="Y7" s="112"/>
      <c r="Z7" s="111"/>
      <c r="AA7" s="111"/>
      <c r="AB7" s="111"/>
      <c r="AC7" s="111"/>
      <c r="AD7" s="111"/>
      <c r="AE7" s="333"/>
      <c r="AF7" s="107" t="s">
        <v>538</v>
      </c>
      <c r="AG7" s="108" t="s">
        <v>539</v>
      </c>
      <c r="AH7" s="108" t="s">
        <v>540</v>
      </c>
      <c r="AI7" s="108" t="s">
        <v>541</v>
      </c>
      <c r="AJ7" s="108" t="s">
        <v>542</v>
      </c>
      <c r="AK7" s="108" t="s">
        <v>543</v>
      </c>
      <c r="AL7" s="108" t="s">
        <v>544</v>
      </c>
      <c r="AM7" s="108" t="s">
        <v>545</v>
      </c>
      <c r="AN7" s="108" t="s">
        <v>546</v>
      </c>
      <c r="AO7" s="108" t="s">
        <v>547</v>
      </c>
      <c r="AP7" s="108" t="s">
        <v>548</v>
      </c>
      <c r="AQ7" s="108" t="s">
        <v>549</v>
      </c>
      <c r="AR7" s="108" t="s">
        <v>550</v>
      </c>
      <c r="AS7" s="108" t="s">
        <v>551</v>
      </c>
      <c r="AT7" s="108" t="s">
        <v>552</v>
      </c>
      <c r="AU7" s="108" t="s">
        <v>553</v>
      </c>
      <c r="AV7" s="108" t="s">
        <v>549</v>
      </c>
      <c r="AW7" s="108" t="s">
        <v>550</v>
      </c>
      <c r="AX7" s="108" t="s">
        <v>554</v>
      </c>
      <c r="AY7" s="109" t="s">
        <v>555</v>
      </c>
      <c r="AZ7" s="333"/>
      <c r="BA7" s="342"/>
      <c r="BB7" s="340" t="s">
        <v>558</v>
      </c>
      <c r="BC7" s="340"/>
      <c r="BD7" s="340"/>
      <c r="BE7" s="333"/>
      <c r="BF7" s="333"/>
      <c r="BG7" s="333"/>
      <c r="BH7" s="333"/>
      <c r="BI7" s="1"/>
    </row>
    <row r="8" spans="1:254" ht="21.75" customHeight="1" thickBot="1">
      <c r="A8" s="324"/>
      <c r="B8" s="326"/>
      <c r="C8" s="328"/>
      <c r="D8" s="328"/>
      <c r="E8" s="330"/>
      <c r="F8" s="3" t="s">
        <v>420</v>
      </c>
      <c r="G8" s="3" t="s">
        <v>415</v>
      </c>
      <c r="H8" s="319"/>
      <c r="I8" s="1"/>
      <c r="J8" s="1" t="s">
        <v>531</v>
      </c>
      <c r="K8" s="1"/>
      <c r="L8" s="1"/>
      <c r="M8" s="3" t="s">
        <v>420</v>
      </c>
      <c r="N8" s="3" t="s">
        <v>415</v>
      </c>
      <c r="O8" s="1"/>
      <c r="P8" s="335"/>
      <c r="Q8" s="336"/>
      <c r="R8" s="336"/>
      <c r="S8" s="113" t="s">
        <v>561</v>
      </c>
      <c r="T8" s="112" t="s">
        <v>562</v>
      </c>
      <c r="U8" s="112" t="s">
        <v>563</v>
      </c>
      <c r="V8" s="114" t="s">
        <v>564</v>
      </c>
      <c r="W8" s="115" t="s">
        <v>565</v>
      </c>
      <c r="X8" s="112" t="s">
        <v>566</v>
      </c>
      <c r="Y8" s="112" t="s">
        <v>567</v>
      </c>
      <c r="Z8" s="112" t="s">
        <v>568</v>
      </c>
      <c r="AA8" s="112" t="s">
        <v>569</v>
      </c>
      <c r="AB8" s="112" t="s">
        <v>570</v>
      </c>
      <c r="AC8" s="112" t="s">
        <v>571</v>
      </c>
      <c r="AD8" s="112" t="s">
        <v>572</v>
      </c>
      <c r="AE8" s="334"/>
      <c r="AF8" s="107" t="s">
        <v>573</v>
      </c>
      <c r="AG8" s="116">
        <v>0.03</v>
      </c>
      <c r="AH8" s="116">
        <v>0.03</v>
      </c>
      <c r="AI8" s="116">
        <v>0.03</v>
      </c>
      <c r="AJ8" s="116">
        <v>0.04</v>
      </c>
      <c r="AK8" s="116">
        <v>0.04</v>
      </c>
      <c r="AL8" s="116">
        <v>0.04</v>
      </c>
      <c r="AM8" s="116">
        <v>0.05</v>
      </c>
      <c r="AN8" s="116">
        <v>7.0000000000000007E-2</v>
      </c>
      <c r="AO8" s="116">
        <v>7.4999999999999997E-2</v>
      </c>
      <c r="AP8" s="116">
        <v>0.08</v>
      </c>
      <c r="AQ8" s="116">
        <v>7.4999999999999997E-2</v>
      </c>
      <c r="AR8" s="124">
        <v>0.15</v>
      </c>
      <c r="AS8" s="116">
        <v>0.18</v>
      </c>
      <c r="AT8" s="124">
        <v>0.28000000000000003</v>
      </c>
      <c r="AU8" s="117"/>
      <c r="AV8" s="117"/>
      <c r="AW8" s="124">
        <v>0.2</v>
      </c>
      <c r="AX8" s="124">
        <v>0.25</v>
      </c>
      <c r="AY8" s="125">
        <v>0.53</v>
      </c>
      <c r="AZ8" s="334"/>
      <c r="BA8" s="343"/>
      <c r="BB8" s="118" t="s">
        <v>570</v>
      </c>
      <c r="BC8" s="118" t="s">
        <v>579</v>
      </c>
      <c r="BD8" s="118" t="s">
        <v>574</v>
      </c>
      <c r="BE8" s="334"/>
      <c r="BF8" s="334"/>
      <c r="BG8" s="334"/>
      <c r="BH8" s="334"/>
      <c r="BI8" s="1"/>
    </row>
    <row r="9" spans="1:254" s="84" customFormat="1" ht="15" customHeight="1">
      <c r="A9" s="101">
        <v>1</v>
      </c>
      <c r="B9" s="86"/>
      <c r="C9" s="106" t="s">
        <v>423</v>
      </c>
      <c r="D9" s="88" t="s">
        <v>588</v>
      </c>
      <c r="E9" s="89"/>
      <c r="F9" s="80" t="e">
        <f>VLOOKUP(D9,'成卓ZY（3）'!#REF!,3,0)</f>
        <v>#REF!</v>
      </c>
      <c r="G9" s="81">
        <v>1.4013</v>
      </c>
      <c r="H9" s="90"/>
      <c r="I9" s="83"/>
      <c r="J9" s="105">
        <v>1.2184999999999999</v>
      </c>
      <c r="K9" s="83"/>
      <c r="L9" s="83"/>
      <c r="M9" s="91"/>
      <c r="N9" s="91"/>
      <c r="O9" s="83"/>
      <c r="P9" s="121" t="s">
        <v>583</v>
      </c>
      <c r="Q9" s="121">
        <v>5.3</v>
      </c>
      <c r="R9" s="121">
        <v>3.35</v>
      </c>
      <c r="S9" s="121">
        <v>280</v>
      </c>
      <c r="T9" s="121">
        <v>110</v>
      </c>
      <c r="U9" s="121">
        <v>1</v>
      </c>
      <c r="V9" s="121">
        <v>7.8499999999999994E-6</v>
      </c>
      <c r="W9" s="121">
        <f t="shared" ref="W9:W14" si="0">S9*T9*U9*V9</f>
        <v>0.24177999999999997</v>
      </c>
      <c r="X9" s="121">
        <v>0.11799999999999999</v>
      </c>
      <c r="Y9" s="121">
        <f t="shared" ref="Y9:Y14" si="1">Q9*W9-R9*(W9-X9)</f>
        <v>0.86677099999999974</v>
      </c>
      <c r="Z9" s="121"/>
      <c r="AA9" s="121"/>
      <c r="AB9" s="121"/>
      <c r="AC9" s="121"/>
      <c r="AD9" s="121">
        <f t="shared" ref="AD9:AD14" si="2">AB9*AC9</f>
        <v>0</v>
      </c>
      <c r="AE9" s="127">
        <f t="shared" ref="AE9:AE14" si="3">Y9+AD9</f>
        <v>0.86677099999999974</v>
      </c>
      <c r="AF9" s="121" t="s">
        <v>576</v>
      </c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>
        <v>1</v>
      </c>
      <c r="AR9" s="121"/>
      <c r="AS9" s="121"/>
      <c r="AT9" s="121"/>
      <c r="AU9" s="121"/>
      <c r="AV9" s="121"/>
      <c r="AW9" s="121">
        <v>1</v>
      </c>
      <c r="AX9" s="121"/>
      <c r="AY9" s="121"/>
      <c r="AZ9" s="122">
        <f>SUMPRODUCT(AG8:AY8,AG9:AY9)</f>
        <v>0.27500000000000002</v>
      </c>
      <c r="BA9" s="121"/>
      <c r="BB9" s="121"/>
      <c r="BC9" s="110"/>
      <c r="BD9" s="121"/>
      <c r="BE9" s="123">
        <f t="shared" ref="BE9:BE14" si="4">BB9*BC9*BD9</f>
        <v>0</v>
      </c>
      <c r="BF9" s="127">
        <f t="shared" ref="BF9:BF14" si="5">AE9+AZ9+BE9</f>
        <v>1.1417709999999999</v>
      </c>
      <c r="BG9" s="126">
        <v>0.2</v>
      </c>
      <c r="BH9" s="127">
        <f t="shared" ref="BH9:BH14" si="6">BF9*(1+BG9)</f>
        <v>1.3701251999999997</v>
      </c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54" s="84" customFormat="1" ht="15" customHeight="1">
      <c r="A10" s="100">
        <v>2</v>
      </c>
      <c r="B10" s="77"/>
      <c r="C10" s="106" t="s">
        <v>424</v>
      </c>
      <c r="D10" s="88" t="s">
        <v>438</v>
      </c>
      <c r="E10" s="79"/>
      <c r="F10" s="80" t="e">
        <f>VLOOKUP(D10,'成卓ZY（3）'!#REF!,3,0)</f>
        <v>#REF!</v>
      </c>
      <c r="G10" s="81">
        <v>1.4013</v>
      </c>
      <c r="H10" s="92"/>
      <c r="I10" s="83"/>
      <c r="J10" s="105">
        <v>1.2184999999999999</v>
      </c>
      <c r="K10" s="83"/>
      <c r="L10" s="83"/>
      <c r="M10" s="80"/>
      <c r="N10" s="80"/>
      <c r="O10" s="83"/>
      <c r="P10" s="121" t="s">
        <v>583</v>
      </c>
      <c r="Q10" s="121">
        <v>5.3</v>
      </c>
      <c r="R10" s="121">
        <v>3.35</v>
      </c>
      <c r="S10" s="121">
        <v>280</v>
      </c>
      <c r="T10" s="121">
        <v>100</v>
      </c>
      <c r="U10" s="121">
        <v>1</v>
      </c>
      <c r="V10" s="121">
        <v>7.8499999999999994E-6</v>
      </c>
      <c r="W10" s="121">
        <f t="shared" si="0"/>
        <v>0.2198</v>
      </c>
      <c r="X10" s="121"/>
      <c r="Y10" s="121">
        <f t="shared" si="1"/>
        <v>0.42860999999999982</v>
      </c>
      <c r="Z10" s="121"/>
      <c r="AA10" s="121"/>
      <c r="AB10" s="121"/>
      <c r="AC10" s="121"/>
      <c r="AD10" s="121">
        <f t="shared" si="2"/>
        <v>0</v>
      </c>
      <c r="AE10" s="127">
        <f t="shared" si="3"/>
        <v>0.42860999999999982</v>
      </c>
      <c r="AF10" s="121" t="s">
        <v>576</v>
      </c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>
        <v>1</v>
      </c>
      <c r="AR10" s="121"/>
      <c r="AS10" s="121"/>
      <c r="AT10" s="121"/>
      <c r="AU10" s="121"/>
      <c r="AV10" s="121"/>
      <c r="AW10" s="121">
        <v>1</v>
      </c>
      <c r="AX10" s="121"/>
      <c r="AY10" s="121"/>
      <c r="AZ10" s="122">
        <f>SUMPRODUCT(AG8:AY8,AG10:AY10)</f>
        <v>0.27500000000000002</v>
      </c>
      <c r="BA10" s="121"/>
      <c r="BB10" s="121"/>
      <c r="BC10" s="110"/>
      <c r="BD10" s="121"/>
      <c r="BE10" s="123">
        <f t="shared" si="4"/>
        <v>0</v>
      </c>
      <c r="BF10" s="127">
        <f t="shared" si="5"/>
        <v>0.70360999999999985</v>
      </c>
      <c r="BG10" s="126">
        <v>0.2</v>
      </c>
      <c r="BH10" s="127">
        <f t="shared" si="6"/>
        <v>0.84433199999999975</v>
      </c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54" s="84" customFormat="1" ht="15" customHeight="1">
      <c r="A11" s="100">
        <v>3</v>
      </c>
      <c r="B11" s="77"/>
      <c r="C11" s="106" t="s">
        <v>425</v>
      </c>
      <c r="D11" s="88" t="s">
        <v>439</v>
      </c>
      <c r="E11" s="79"/>
      <c r="F11" s="80" t="e">
        <f>VLOOKUP(D11,'成卓ZY（3）'!#REF!,3,0)</f>
        <v>#REF!</v>
      </c>
      <c r="G11" s="81" t="e">
        <f>F11*1.15</f>
        <v>#REF!</v>
      </c>
      <c r="H11" s="92"/>
      <c r="I11" s="83"/>
      <c r="J11" s="105">
        <v>3.5114999999999998</v>
      </c>
      <c r="K11" s="83"/>
      <c r="L11" s="83"/>
      <c r="M11" s="80"/>
      <c r="N11" s="80"/>
      <c r="O11" s="83"/>
      <c r="P11" s="121" t="s">
        <v>582</v>
      </c>
      <c r="Q11" s="121">
        <v>6.1</v>
      </c>
      <c r="R11" s="121">
        <v>3.35</v>
      </c>
      <c r="S11" s="121">
        <v>225</v>
      </c>
      <c r="T11" s="121">
        <v>110</v>
      </c>
      <c r="U11" s="121">
        <v>2.5</v>
      </c>
      <c r="V11" s="121">
        <v>7.8499999999999994E-6</v>
      </c>
      <c r="W11" s="121">
        <f t="shared" si="0"/>
        <v>0.48571874999999998</v>
      </c>
      <c r="X11" s="121"/>
      <c r="Y11" s="121">
        <f t="shared" si="1"/>
        <v>1.3357265624999999</v>
      </c>
      <c r="Z11" s="121"/>
      <c r="AA11" s="121"/>
      <c r="AB11" s="121"/>
      <c r="AC11" s="121"/>
      <c r="AD11" s="121">
        <f t="shared" si="2"/>
        <v>0</v>
      </c>
      <c r="AE11" s="127">
        <f t="shared" si="3"/>
        <v>1.3357265624999999</v>
      </c>
      <c r="AF11" s="121" t="s">
        <v>576</v>
      </c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>
        <v>1</v>
      </c>
      <c r="AR11" s="121">
        <v>1</v>
      </c>
      <c r="AS11" s="121"/>
      <c r="AT11" s="121"/>
      <c r="AU11" s="121"/>
      <c r="AV11" s="121"/>
      <c r="AW11" s="121"/>
      <c r="AX11" s="121">
        <v>1</v>
      </c>
      <c r="AY11" s="121"/>
      <c r="AZ11" s="122">
        <f>SUMPRODUCT(AG8:AY8,AG11:AY11)</f>
        <v>0.47499999999999998</v>
      </c>
      <c r="BA11" s="121"/>
      <c r="BB11" s="121"/>
      <c r="BC11" s="110"/>
      <c r="BD11" s="121"/>
      <c r="BE11" s="123">
        <f t="shared" si="4"/>
        <v>0</v>
      </c>
      <c r="BF11" s="127">
        <f t="shared" si="5"/>
        <v>1.8107265624999997</v>
      </c>
      <c r="BG11" s="126">
        <v>0.2</v>
      </c>
      <c r="BH11" s="127">
        <f t="shared" si="6"/>
        <v>2.1728718749999998</v>
      </c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</row>
    <row r="12" spans="1:254" s="84" customFormat="1" ht="15" customHeight="1">
      <c r="A12" s="100">
        <v>4</v>
      </c>
      <c r="B12" s="77"/>
      <c r="C12" s="106" t="s">
        <v>426</v>
      </c>
      <c r="D12" s="88" t="s">
        <v>406</v>
      </c>
      <c r="E12" s="79"/>
      <c r="F12" s="80" t="e">
        <f>VLOOKUP(D12,'成卓ZY（3）'!#REF!,3,0)</f>
        <v>#REF!</v>
      </c>
      <c r="G12" s="81" t="e">
        <f>F12*1.15</f>
        <v>#REF!</v>
      </c>
      <c r="H12" s="92"/>
      <c r="I12" s="83"/>
      <c r="J12" s="105">
        <v>3.5114999999999998</v>
      </c>
      <c r="K12" s="83"/>
      <c r="L12" s="83"/>
      <c r="M12" s="80"/>
      <c r="N12" s="80"/>
      <c r="O12" s="83"/>
      <c r="P12" s="121" t="s">
        <v>582</v>
      </c>
      <c r="Q12" s="121">
        <v>6.1</v>
      </c>
      <c r="R12" s="121">
        <v>3.35</v>
      </c>
      <c r="S12" s="121">
        <v>225</v>
      </c>
      <c r="T12" s="121">
        <v>110</v>
      </c>
      <c r="U12" s="121">
        <v>2.5</v>
      </c>
      <c r="V12" s="121">
        <v>7.8499999999999994E-6</v>
      </c>
      <c r="W12" s="121">
        <f t="shared" si="0"/>
        <v>0.48571874999999998</v>
      </c>
      <c r="X12" s="121"/>
      <c r="Y12" s="121">
        <f t="shared" si="1"/>
        <v>1.3357265624999999</v>
      </c>
      <c r="Z12" s="121"/>
      <c r="AA12" s="121"/>
      <c r="AB12" s="121"/>
      <c r="AC12" s="121"/>
      <c r="AD12" s="121">
        <f t="shared" si="2"/>
        <v>0</v>
      </c>
      <c r="AE12" s="127">
        <f t="shared" si="3"/>
        <v>1.3357265624999999</v>
      </c>
      <c r="AF12" s="121" t="s">
        <v>576</v>
      </c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>
        <v>1</v>
      </c>
      <c r="AR12" s="121">
        <v>1</v>
      </c>
      <c r="AS12" s="121"/>
      <c r="AT12" s="121"/>
      <c r="AU12" s="121"/>
      <c r="AV12" s="121"/>
      <c r="AW12" s="121"/>
      <c r="AX12" s="121">
        <v>1</v>
      </c>
      <c r="AY12" s="121"/>
      <c r="AZ12" s="122">
        <f>SUMPRODUCT(AG8:AY8,AG12:AY12)</f>
        <v>0.47499999999999998</v>
      </c>
      <c r="BA12" s="121"/>
      <c r="BB12" s="121"/>
      <c r="BC12" s="110"/>
      <c r="BD12" s="121"/>
      <c r="BE12" s="123">
        <f t="shared" si="4"/>
        <v>0</v>
      </c>
      <c r="BF12" s="127">
        <f t="shared" si="5"/>
        <v>1.8107265624999997</v>
      </c>
      <c r="BG12" s="126">
        <v>0.2</v>
      </c>
      <c r="BH12" s="127">
        <f t="shared" si="6"/>
        <v>2.1728718749999998</v>
      </c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</row>
    <row r="13" spans="1:254" s="84" customFormat="1" ht="15" customHeight="1">
      <c r="A13" s="100">
        <v>5</v>
      </c>
      <c r="B13" s="77"/>
      <c r="C13" s="106" t="s">
        <v>427</v>
      </c>
      <c r="D13" s="88" t="s">
        <v>440</v>
      </c>
      <c r="E13" s="79"/>
      <c r="F13" s="80" t="e">
        <f>VLOOKUP(D13,'成卓ZY（3）'!#REF!,3,0)</f>
        <v>#REF!</v>
      </c>
      <c r="G13" s="81" t="e">
        <f>F13*1.15</f>
        <v>#REF!</v>
      </c>
      <c r="H13" s="82"/>
      <c r="I13" s="83"/>
      <c r="J13" s="105"/>
      <c r="K13" s="83"/>
      <c r="L13" s="83"/>
      <c r="M13" s="80"/>
      <c r="N13" s="80"/>
      <c r="O13" s="83"/>
      <c r="P13" s="121" t="s">
        <v>584</v>
      </c>
      <c r="Q13" s="121">
        <v>5.7</v>
      </c>
      <c r="R13" s="121">
        <v>3.35</v>
      </c>
      <c r="S13" s="121">
        <v>120</v>
      </c>
      <c r="T13" s="121">
        <v>200</v>
      </c>
      <c r="U13" s="121">
        <v>2</v>
      </c>
      <c r="V13" s="121">
        <v>7.8499999999999994E-6</v>
      </c>
      <c r="W13" s="121">
        <f t="shared" si="0"/>
        <v>0.37679999999999997</v>
      </c>
      <c r="X13" s="121"/>
      <c r="Y13" s="121">
        <f t="shared" si="1"/>
        <v>0.88548000000000004</v>
      </c>
      <c r="Z13" s="121"/>
      <c r="AA13" s="121"/>
      <c r="AB13" s="121"/>
      <c r="AC13" s="121"/>
      <c r="AD13" s="121">
        <f t="shared" si="2"/>
        <v>0</v>
      </c>
      <c r="AE13" s="127">
        <f t="shared" si="3"/>
        <v>0.88548000000000004</v>
      </c>
      <c r="AF13" s="121" t="s">
        <v>576</v>
      </c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>
        <v>1</v>
      </c>
      <c r="AR13" s="121">
        <v>1</v>
      </c>
      <c r="AS13" s="121"/>
      <c r="AT13" s="121"/>
      <c r="AU13" s="121"/>
      <c r="AV13" s="121"/>
      <c r="AW13" s="121"/>
      <c r="AX13" s="121"/>
      <c r="AY13" s="121"/>
      <c r="AZ13" s="122">
        <f>SUMPRODUCT(AG8:AY8,AG13:AY13)</f>
        <v>0.22499999999999998</v>
      </c>
      <c r="BA13" s="121"/>
      <c r="BB13" s="121"/>
      <c r="BC13" s="110"/>
      <c r="BD13" s="121"/>
      <c r="BE13" s="123">
        <f t="shared" si="4"/>
        <v>0</v>
      </c>
      <c r="BF13" s="127">
        <f t="shared" si="5"/>
        <v>1.1104799999999999</v>
      </c>
      <c r="BG13" s="126">
        <v>0.2</v>
      </c>
      <c r="BH13" s="127">
        <f t="shared" si="6"/>
        <v>1.3325759999999998</v>
      </c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</row>
    <row r="14" spans="1:254" s="143" customFormat="1" ht="15" customHeight="1">
      <c r="A14" s="129">
        <v>6</v>
      </c>
      <c r="B14" s="130"/>
      <c r="C14" s="131" t="s">
        <v>428</v>
      </c>
      <c r="D14" s="132" t="s">
        <v>441</v>
      </c>
      <c r="E14" s="133"/>
      <c r="F14" s="134" t="e">
        <f>VLOOKUP(D14,'成卓ZY（3）'!#REF!,3,0)</f>
        <v>#REF!</v>
      </c>
      <c r="G14" s="135" t="e">
        <f>F14*1.15</f>
        <v>#REF!</v>
      </c>
      <c r="H14" s="136"/>
      <c r="I14" s="137"/>
      <c r="J14" s="138"/>
      <c r="K14" s="137"/>
      <c r="L14" s="137"/>
      <c r="M14" s="134"/>
      <c r="N14" s="134"/>
      <c r="O14" s="137"/>
      <c r="P14" s="120" t="s">
        <v>584</v>
      </c>
      <c r="Q14" s="120">
        <v>5.7</v>
      </c>
      <c r="R14" s="120">
        <v>3.35</v>
      </c>
      <c r="S14" s="120">
        <v>120</v>
      </c>
      <c r="T14" s="120">
        <v>200</v>
      </c>
      <c r="U14" s="120">
        <v>2</v>
      </c>
      <c r="V14" s="120">
        <v>7.8499999999999994E-6</v>
      </c>
      <c r="W14" s="120">
        <f t="shared" si="0"/>
        <v>0.37679999999999997</v>
      </c>
      <c r="X14" s="120"/>
      <c r="Y14" s="120">
        <f t="shared" si="1"/>
        <v>0.88548000000000004</v>
      </c>
      <c r="Z14" s="120"/>
      <c r="AA14" s="120"/>
      <c r="AB14" s="120"/>
      <c r="AC14" s="120"/>
      <c r="AD14" s="120">
        <f t="shared" si="2"/>
        <v>0</v>
      </c>
      <c r="AE14" s="139">
        <f t="shared" si="3"/>
        <v>0.88548000000000004</v>
      </c>
      <c r="AF14" s="120" t="s">
        <v>576</v>
      </c>
      <c r="AG14" s="120"/>
      <c r="AH14" s="120"/>
      <c r="AI14" s="120"/>
      <c r="AJ14" s="120"/>
      <c r="AK14" s="120"/>
      <c r="AL14" s="120"/>
      <c r="AM14" s="120"/>
      <c r="AN14" s="120"/>
      <c r="AO14" s="120"/>
      <c r="AP14" s="120">
        <v>2</v>
      </c>
      <c r="AQ14" s="120">
        <v>1</v>
      </c>
      <c r="AR14" s="120"/>
      <c r="AS14" s="120"/>
      <c r="AT14" s="120"/>
      <c r="AU14" s="120"/>
      <c r="AV14" s="120"/>
      <c r="AW14" s="120">
        <v>1</v>
      </c>
      <c r="AX14" s="120"/>
      <c r="AY14" s="120"/>
      <c r="AZ14" s="140">
        <f>SUMPRODUCT(AG8:AY8,AG14:AY14)</f>
        <v>0.435</v>
      </c>
      <c r="BA14" s="120"/>
      <c r="BB14" s="120"/>
      <c r="BC14" s="110"/>
      <c r="BD14" s="120"/>
      <c r="BE14" s="141">
        <f t="shared" si="4"/>
        <v>0</v>
      </c>
      <c r="BF14" s="139">
        <f t="shared" si="5"/>
        <v>1.3204800000000001</v>
      </c>
      <c r="BG14" s="142">
        <v>0.2</v>
      </c>
      <c r="BH14" s="139">
        <f t="shared" si="6"/>
        <v>1.584576</v>
      </c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  <c r="ID14" s="137"/>
      <c r="IE14" s="137"/>
      <c r="IF14" s="137"/>
      <c r="IG14" s="137"/>
      <c r="IH14" s="137"/>
      <c r="II14" s="137"/>
      <c r="IJ14" s="137"/>
      <c r="IK14" s="137"/>
      <c r="IL14" s="137"/>
      <c r="IM14" s="137"/>
      <c r="IN14" s="137"/>
      <c r="IO14" s="137"/>
      <c r="IP14" s="137"/>
      <c r="IQ14" s="137"/>
      <c r="IR14" s="137"/>
      <c r="IS14" s="137"/>
      <c r="IT14" s="137"/>
    </row>
    <row r="15" spans="1:254" s="84" customFormat="1" ht="15" customHeight="1">
      <c r="A15" s="100">
        <v>7</v>
      </c>
      <c r="B15" s="77"/>
      <c r="C15" s="106" t="s">
        <v>429</v>
      </c>
      <c r="D15" s="88" t="s">
        <v>586</v>
      </c>
      <c r="E15" s="79"/>
      <c r="F15" s="80" t="e">
        <f>VLOOKUP(D15,'成卓ZY（3）'!D1:F140,3,0)</f>
        <v>#N/A</v>
      </c>
      <c r="G15" s="81">
        <v>3.161</v>
      </c>
      <c r="H15" s="82"/>
      <c r="I15" s="83"/>
      <c r="J15" s="105"/>
      <c r="K15" s="83"/>
      <c r="L15" s="83"/>
      <c r="M15" s="80"/>
      <c r="N15" s="80"/>
      <c r="O15" s="83"/>
      <c r="P15" s="119"/>
      <c r="Q15" s="119"/>
      <c r="R15" s="119"/>
      <c r="S15" s="119"/>
      <c r="T15" s="119"/>
      <c r="U15" s="119"/>
      <c r="V15" s="120">
        <v>7.8499999999999994E-6</v>
      </c>
      <c r="W15" s="120">
        <f t="shared" ref="W15:W56" si="7">S15*T15*U15*V15</f>
        <v>0</v>
      </c>
      <c r="X15" s="119"/>
      <c r="Y15" s="120">
        <f t="shared" ref="Y15:Y56" si="8">Q15*W15-R15*(W15-X15)</f>
        <v>0</v>
      </c>
      <c r="Z15" s="119"/>
      <c r="AA15" s="119"/>
      <c r="AB15" s="119"/>
      <c r="AC15" s="119"/>
      <c r="AD15" s="119"/>
      <c r="AE15" s="139">
        <f t="shared" ref="AE15:AE56" si="9">Y15+AD15</f>
        <v>0</v>
      </c>
      <c r="AF15" s="119" t="s">
        <v>575</v>
      </c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41">
        <f t="shared" ref="BE15:BE56" si="10">BB15*BC15*BD15</f>
        <v>0</v>
      </c>
      <c r="BF15" s="139">
        <f t="shared" ref="BF15:BF56" si="11">AE15+AZ15+BE15</f>
        <v>0</v>
      </c>
      <c r="BG15" s="126">
        <v>0.2</v>
      </c>
      <c r="BH15" s="127">
        <f t="shared" ref="BH15:BH56" si="12">BF15*(1+BG15)</f>
        <v>0</v>
      </c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</row>
    <row r="16" spans="1:254" s="84" customFormat="1" ht="15" customHeight="1">
      <c r="A16" s="100">
        <v>8</v>
      </c>
      <c r="B16" s="77"/>
      <c r="C16" s="106" t="s">
        <v>430</v>
      </c>
      <c r="D16" s="88" t="s">
        <v>587</v>
      </c>
      <c r="E16" s="79"/>
      <c r="F16" s="80" t="e">
        <f>VLOOKUP(D16,'成卓ZY（3）'!D2:F141,3,0)</f>
        <v>#N/A</v>
      </c>
      <c r="G16" s="81">
        <v>0.80220000000000002</v>
      </c>
      <c r="H16" s="82"/>
      <c r="I16" s="83"/>
      <c r="J16" s="105"/>
      <c r="K16" s="83"/>
      <c r="L16" s="83"/>
      <c r="M16" s="80"/>
      <c r="N16" s="80"/>
      <c r="O16" s="83"/>
      <c r="P16" s="119"/>
      <c r="Q16" s="119"/>
      <c r="R16" s="119"/>
      <c r="S16" s="119"/>
      <c r="T16" s="119"/>
      <c r="U16" s="119"/>
      <c r="V16" s="120">
        <v>7.8499999999999994E-6</v>
      </c>
      <c r="W16" s="120">
        <f t="shared" si="7"/>
        <v>0</v>
      </c>
      <c r="X16" s="119"/>
      <c r="Y16" s="120">
        <f t="shared" si="8"/>
        <v>0</v>
      </c>
      <c r="Z16" s="119"/>
      <c r="AA16" s="119"/>
      <c r="AB16" s="119"/>
      <c r="AC16" s="119"/>
      <c r="AD16" s="119"/>
      <c r="AE16" s="139">
        <f t="shared" si="9"/>
        <v>0</v>
      </c>
      <c r="AF16" s="119" t="s">
        <v>575</v>
      </c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41">
        <f t="shared" si="10"/>
        <v>0</v>
      </c>
      <c r="BF16" s="139">
        <f t="shared" si="11"/>
        <v>0</v>
      </c>
      <c r="BG16" s="126">
        <v>0.2</v>
      </c>
      <c r="BH16" s="127">
        <f t="shared" si="12"/>
        <v>0</v>
      </c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</row>
    <row r="17" spans="1:254" s="84" customFormat="1" ht="15" customHeight="1">
      <c r="A17" s="100">
        <v>9</v>
      </c>
      <c r="B17" s="77"/>
      <c r="C17" s="106" t="s">
        <v>431</v>
      </c>
      <c r="D17" s="88" t="s">
        <v>444</v>
      </c>
      <c r="E17" s="79"/>
      <c r="F17" s="80" t="e">
        <f>VLOOKUP(D17,'成卓ZY（3）'!D3:F142,3,0)</f>
        <v>#N/A</v>
      </c>
      <c r="G17" s="81">
        <v>0.80220000000000002</v>
      </c>
      <c r="H17" s="82"/>
      <c r="I17" s="83"/>
      <c r="J17" s="105"/>
      <c r="K17" s="83"/>
      <c r="L17" s="83"/>
      <c r="M17" s="80"/>
      <c r="N17" s="80"/>
      <c r="O17" s="83"/>
      <c r="P17" s="119"/>
      <c r="Q17" s="119"/>
      <c r="R17" s="119"/>
      <c r="S17" s="119"/>
      <c r="T17" s="119"/>
      <c r="U17" s="119"/>
      <c r="V17" s="120">
        <v>7.8499999999999994E-6</v>
      </c>
      <c r="W17" s="120">
        <f t="shared" si="7"/>
        <v>0</v>
      </c>
      <c r="X17" s="119"/>
      <c r="Y17" s="120">
        <f t="shared" si="8"/>
        <v>0</v>
      </c>
      <c r="Z17" s="119"/>
      <c r="AA17" s="119"/>
      <c r="AB17" s="119"/>
      <c r="AC17" s="119"/>
      <c r="AD17" s="119"/>
      <c r="AE17" s="139">
        <f t="shared" si="9"/>
        <v>0</v>
      </c>
      <c r="AF17" s="119" t="s">
        <v>575</v>
      </c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41">
        <f t="shared" si="10"/>
        <v>0</v>
      </c>
      <c r="BF17" s="139">
        <f t="shared" si="11"/>
        <v>0</v>
      </c>
      <c r="BG17" s="126">
        <v>0.2</v>
      </c>
      <c r="BH17" s="127">
        <f t="shared" si="12"/>
        <v>0</v>
      </c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</row>
    <row r="18" spans="1:254" s="84" customFormat="1" ht="15" customHeight="1">
      <c r="A18" s="100">
        <v>10</v>
      </c>
      <c r="B18" s="77"/>
      <c r="C18" s="106" t="s">
        <v>432</v>
      </c>
      <c r="D18" s="88" t="s">
        <v>589</v>
      </c>
      <c r="E18" s="79"/>
      <c r="F18" s="80" t="e">
        <f>VLOOKUP(D18,'成卓ZY（3）'!D4:F143,3,0)</f>
        <v>#N/A</v>
      </c>
      <c r="G18" s="81" t="e">
        <f>F18*1.15</f>
        <v>#N/A</v>
      </c>
      <c r="H18" s="82"/>
      <c r="I18" s="83"/>
      <c r="J18" s="105"/>
      <c r="K18" s="83"/>
      <c r="L18" s="83"/>
      <c r="M18" s="80"/>
      <c r="N18" s="80"/>
      <c r="O18" s="83"/>
      <c r="P18" s="119"/>
      <c r="Q18" s="119"/>
      <c r="R18" s="119"/>
      <c r="S18" s="119"/>
      <c r="T18" s="119"/>
      <c r="U18" s="119"/>
      <c r="V18" s="120">
        <v>7.8499999999999994E-6</v>
      </c>
      <c r="W18" s="120">
        <f t="shared" si="7"/>
        <v>0</v>
      </c>
      <c r="X18" s="119"/>
      <c r="Y18" s="120">
        <f t="shared" si="8"/>
        <v>0</v>
      </c>
      <c r="Z18" s="119"/>
      <c r="AA18" s="119"/>
      <c r="AB18" s="119"/>
      <c r="AC18" s="119"/>
      <c r="AD18" s="119"/>
      <c r="AE18" s="139">
        <f t="shared" si="9"/>
        <v>0</v>
      </c>
      <c r="AF18" s="119" t="s">
        <v>575</v>
      </c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41">
        <f t="shared" si="10"/>
        <v>0</v>
      </c>
      <c r="BF18" s="139">
        <f t="shared" si="11"/>
        <v>0</v>
      </c>
      <c r="BG18" s="126">
        <v>0.2</v>
      </c>
      <c r="BH18" s="127">
        <f t="shared" si="12"/>
        <v>0</v>
      </c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</row>
    <row r="19" spans="1:254" s="84" customFormat="1" ht="15" customHeight="1">
      <c r="A19" s="100">
        <v>11</v>
      </c>
      <c r="B19" s="77"/>
      <c r="C19" s="106" t="s">
        <v>433</v>
      </c>
      <c r="D19" s="88" t="s">
        <v>590</v>
      </c>
      <c r="E19" s="79"/>
      <c r="F19" s="80" t="e">
        <f>VLOOKUP(D19,'成卓ZY（3）'!D5:F144,3,0)</f>
        <v>#N/A</v>
      </c>
      <c r="G19" s="81" t="e">
        <f>F19*1.15</f>
        <v>#N/A</v>
      </c>
      <c r="H19" s="82"/>
      <c r="I19" s="83"/>
      <c r="J19" s="105"/>
      <c r="K19" s="83"/>
      <c r="L19" s="83"/>
      <c r="M19" s="80"/>
      <c r="N19" s="80"/>
      <c r="O19" s="83"/>
      <c r="P19" s="119"/>
      <c r="Q19" s="119"/>
      <c r="R19" s="119"/>
      <c r="S19" s="119"/>
      <c r="T19" s="119"/>
      <c r="U19" s="119"/>
      <c r="V19" s="120">
        <v>7.8499999999999994E-6</v>
      </c>
      <c r="W19" s="120">
        <f t="shared" si="7"/>
        <v>0</v>
      </c>
      <c r="X19" s="119"/>
      <c r="Y19" s="120">
        <f t="shared" si="8"/>
        <v>0</v>
      </c>
      <c r="Z19" s="119"/>
      <c r="AA19" s="119"/>
      <c r="AB19" s="119"/>
      <c r="AC19" s="119"/>
      <c r="AD19" s="119"/>
      <c r="AE19" s="139">
        <f t="shared" si="9"/>
        <v>0</v>
      </c>
      <c r="AF19" s="119" t="s">
        <v>575</v>
      </c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41">
        <f t="shared" si="10"/>
        <v>0</v>
      </c>
      <c r="BF19" s="139">
        <f t="shared" si="11"/>
        <v>0</v>
      </c>
      <c r="BG19" s="126">
        <v>0.2</v>
      </c>
      <c r="BH19" s="127">
        <f t="shared" si="12"/>
        <v>0</v>
      </c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</row>
    <row r="20" spans="1:254" s="84" customFormat="1" ht="15" customHeight="1">
      <c r="A20" s="100">
        <v>12</v>
      </c>
      <c r="B20" s="77"/>
      <c r="C20" s="106" t="s">
        <v>434</v>
      </c>
      <c r="D20" s="88" t="s">
        <v>591</v>
      </c>
      <c r="E20" s="79"/>
      <c r="F20" s="80" t="e">
        <f>VLOOKUP(D20,'成卓ZY（3）'!D6:F145,3,0)</f>
        <v>#N/A</v>
      </c>
      <c r="G20" s="81">
        <v>6.0622999999999996</v>
      </c>
      <c r="H20" s="82"/>
      <c r="I20" s="83"/>
      <c r="J20" s="105"/>
      <c r="K20" s="83"/>
      <c r="L20" s="83"/>
      <c r="M20" s="80"/>
      <c r="N20" s="80"/>
      <c r="O20" s="83"/>
      <c r="P20" s="119"/>
      <c r="Q20" s="119"/>
      <c r="R20" s="119"/>
      <c r="S20" s="119"/>
      <c r="T20" s="119"/>
      <c r="U20" s="119"/>
      <c r="V20" s="120">
        <v>7.8499999999999994E-6</v>
      </c>
      <c r="W20" s="120">
        <f t="shared" si="7"/>
        <v>0</v>
      </c>
      <c r="X20" s="119"/>
      <c r="Y20" s="120">
        <f t="shared" si="8"/>
        <v>0</v>
      </c>
      <c r="Z20" s="119"/>
      <c r="AA20" s="119"/>
      <c r="AB20" s="119"/>
      <c r="AC20" s="119"/>
      <c r="AD20" s="119"/>
      <c r="AE20" s="139">
        <f t="shared" si="9"/>
        <v>0</v>
      </c>
      <c r="AF20" s="119" t="s">
        <v>575</v>
      </c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41">
        <f t="shared" si="10"/>
        <v>0</v>
      </c>
      <c r="BF20" s="139">
        <f t="shared" si="11"/>
        <v>0</v>
      </c>
      <c r="BG20" s="126">
        <v>0.2</v>
      </c>
      <c r="BH20" s="127">
        <f t="shared" si="12"/>
        <v>0</v>
      </c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</row>
    <row r="21" spans="1:254" s="84" customFormat="1" ht="15" customHeight="1">
      <c r="A21" s="100">
        <v>13</v>
      </c>
      <c r="B21" s="77"/>
      <c r="C21" s="106" t="s">
        <v>435</v>
      </c>
      <c r="D21" s="88" t="s">
        <v>592</v>
      </c>
      <c r="E21" s="79"/>
      <c r="F21" s="80" t="e">
        <f>VLOOKUP(D21,'成卓ZY（3）'!D7:F146,3,0)</f>
        <v>#N/A</v>
      </c>
      <c r="G21" s="81">
        <v>6.0622999999999996</v>
      </c>
      <c r="H21" s="82"/>
      <c r="I21" s="83"/>
      <c r="J21" s="105"/>
      <c r="K21" s="83"/>
      <c r="L21" s="83"/>
      <c r="M21" s="80"/>
      <c r="N21" s="80"/>
      <c r="O21" s="83"/>
      <c r="P21" s="119"/>
      <c r="Q21" s="119"/>
      <c r="R21" s="119"/>
      <c r="S21" s="119"/>
      <c r="T21" s="119"/>
      <c r="U21" s="119"/>
      <c r="V21" s="120">
        <v>7.8499999999999994E-6</v>
      </c>
      <c r="W21" s="120">
        <f t="shared" si="7"/>
        <v>0</v>
      </c>
      <c r="X21" s="119"/>
      <c r="Y21" s="120">
        <f t="shared" si="8"/>
        <v>0</v>
      </c>
      <c r="Z21" s="119"/>
      <c r="AA21" s="119"/>
      <c r="AB21" s="119"/>
      <c r="AC21" s="119"/>
      <c r="AD21" s="119"/>
      <c r="AE21" s="139">
        <f t="shared" si="9"/>
        <v>0</v>
      </c>
      <c r="AF21" s="119" t="s">
        <v>575</v>
      </c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41">
        <f t="shared" si="10"/>
        <v>0</v>
      </c>
      <c r="BF21" s="139">
        <f t="shared" si="11"/>
        <v>0</v>
      </c>
      <c r="BG21" s="126">
        <v>0.2</v>
      </c>
      <c r="BH21" s="127">
        <f t="shared" si="12"/>
        <v>0</v>
      </c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</row>
    <row r="22" spans="1:254" s="84" customFormat="1" ht="15" customHeight="1">
      <c r="A22" s="100">
        <v>14</v>
      </c>
      <c r="B22" s="77"/>
      <c r="C22" s="106" t="s">
        <v>436</v>
      </c>
      <c r="D22" s="88" t="s">
        <v>593</v>
      </c>
      <c r="E22" s="79"/>
      <c r="F22" s="80" t="e">
        <f>VLOOKUP(D22,'成卓ZY（3）'!D8:F147,3,0)</f>
        <v>#N/A</v>
      </c>
      <c r="G22" s="81" t="e">
        <f>F22*1.15</f>
        <v>#N/A</v>
      </c>
      <c r="H22" s="82"/>
      <c r="I22" s="83"/>
      <c r="J22" s="105"/>
      <c r="K22" s="83"/>
      <c r="L22" s="83"/>
      <c r="M22" s="80"/>
      <c r="N22" s="80"/>
      <c r="O22" s="83"/>
      <c r="P22" s="119"/>
      <c r="Q22" s="119"/>
      <c r="R22" s="119"/>
      <c r="S22" s="119"/>
      <c r="T22" s="119"/>
      <c r="U22" s="119"/>
      <c r="V22" s="120">
        <v>7.8499999999999994E-6</v>
      </c>
      <c r="W22" s="120">
        <f t="shared" si="7"/>
        <v>0</v>
      </c>
      <c r="X22" s="119"/>
      <c r="Y22" s="120">
        <f t="shared" si="8"/>
        <v>0</v>
      </c>
      <c r="Z22" s="119"/>
      <c r="AA22" s="119"/>
      <c r="AB22" s="119"/>
      <c r="AC22" s="119"/>
      <c r="AD22" s="119"/>
      <c r="AE22" s="139">
        <f t="shared" si="9"/>
        <v>0</v>
      </c>
      <c r="AF22" s="119" t="s">
        <v>575</v>
      </c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41">
        <f t="shared" si="10"/>
        <v>0</v>
      </c>
      <c r="BF22" s="139">
        <f t="shared" si="11"/>
        <v>0</v>
      </c>
      <c r="BG22" s="126">
        <v>0.2</v>
      </c>
      <c r="BH22" s="127">
        <f t="shared" si="12"/>
        <v>0</v>
      </c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</row>
    <row r="23" spans="1:254" s="84" customFormat="1" ht="15" customHeight="1">
      <c r="A23" s="100">
        <v>23</v>
      </c>
      <c r="B23" s="77"/>
      <c r="C23" s="93" t="s">
        <v>452</v>
      </c>
      <c r="D23" s="103" t="s">
        <v>528</v>
      </c>
      <c r="E23" s="79"/>
      <c r="F23" s="80" t="e">
        <f>VLOOKUP(D23,'成卓ZY（3）'!D17:F156,3,0)</f>
        <v>#N/A</v>
      </c>
      <c r="G23" s="81">
        <v>0.4247824</v>
      </c>
      <c r="H23" s="82"/>
      <c r="I23" s="83"/>
      <c r="J23" s="105"/>
      <c r="K23" s="83"/>
      <c r="L23" s="83"/>
      <c r="M23" s="80"/>
      <c r="N23" s="80"/>
      <c r="O23" s="83"/>
      <c r="P23" s="119"/>
      <c r="Q23" s="119"/>
      <c r="R23" s="119"/>
      <c r="S23" s="119"/>
      <c r="T23" s="119"/>
      <c r="U23" s="119"/>
      <c r="V23" s="120">
        <v>7.8499999999999994E-6</v>
      </c>
      <c r="W23" s="120">
        <f t="shared" si="7"/>
        <v>0</v>
      </c>
      <c r="X23" s="119"/>
      <c r="Y23" s="120">
        <f t="shared" si="8"/>
        <v>0</v>
      </c>
      <c r="Z23" s="119"/>
      <c r="AA23" s="119"/>
      <c r="AB23" s="119"/>
      <c r="AC23" s="119"/>
      <c r="AD23" s="119"/>
      <c r="AE23" s="139">
        <f t="shared" si="9"/>
        <v>0</v>
      </c>
      <c r="AF23" s="119" t="s">
        <v>575</v>
      </c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41">
        <f t="shared" si="10"/>
        <v>0</v>
      </c>
      <c r="BF23" s="139">
        <f t="shared" si="11"/>
        <v>0</v>
      </c>
      <c r="BG23" s="126">
        <v>0.2</v>
      </c>
      <c r="BH23" s="127">
        <f t="shared" si="12"/>
        <v>0</v>
      </c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</row>
    <row r="24" spans="1:254" s="84" customFormat="1" ht="15" customHeight="1">
      <c r="A24" s="100">
        <v>24</v>
      </c>
      <c r="B24" s="77"/>
      <c r="C24" s="93" t="s">
        <v>453</v>
      </c>
      <c r="D24" s="93" t="s">
        <v>38</v>
      </c>
      <c r="E24" s="79"/>
      <c r="F24" s="80" t="e">
        <f>VLOOKUP(D24,'成卓ZY（3）'!D18:F157,3,0)</f>
        <v>#N/A</v>
      </c>
      <c r="G24" s="81">
        <v>3.1903299999999999</v>
      </c>
      <c r="H24" s="82"/>
      <c r="I24" s="83"/>
      <c r="J24" s="105"/>
      <c r="K24" s="83"/>
      <c r="L24" s="83"/>
      <c r="M24" s="80"/>
      <c r="N24" s="80"/>
      <c r="O24" s="83"/>
      <c r="P24" s="119"/>
      <c r="Q24" s="119"/>
      <c r="R24" s="119"/>
      <c r="S24" s="119"/>
      <c r="T24" s="119"/>
      <c r="U24" s="119"/>
      <c r="V24" s="120">
        <v>7.8499999999999994E-6</v>
      </c>
      <c r="W24" s="120">
        <f t="shared" si="7"/>
        <v>0</v>
      </c>
      <c r="X24" s="119"/>
      <c r="Y24" s="120">
        <f t="shared" si="8"/>
        <v>0</v>
      </c>
      <c r="Z24" s="119"/>
      <c r="AA24" s="119"/>
      <c r="AB24" s="119"/>
      <c r="AC24" s="119"/>
      <c r="AD24" s="119"/>
      <c r="AE24" s="139">
        <f t="shared" si="9"/>
        <v>0</v>
      </c>
      <c r="AF24" s="119" t="s">
        <v>575</v>
      </c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41">
        <f t="shared" si="10"/>
        <v>0</v>
      </c>
      <c r="BF24" s="139">
        <f t="shared" si="11"/>
        <v>0</v>
      </c>
      <c r="BG24" s="126">
        <v>0.2</v>
      </c>
      <c r="BH24" s="127">
        <f t="shared" si="12"/>
        <v>0</v>
      </c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</row>
    <row r="25" spans="1:254" s="84" customFormat="1" ht="15" customHeight="1">
      <c r="A25" s="100">
        <v>25</v>
      </c>
      <c r="B25" s="77"/>
      <c r="C25" s="93" t="s">
        <v>454</v>
      </c>
      <c r="D25" s="103" t="s">
        <v>529</v>
      </c>
      <c r="E25" s="79"/>
      <c r="F25" s="80" t="e">
        <f>VLOOKUP(D25,'成卓ZY（3）'!D19:F158,3,0)</f>
        <v>#N/A</v>
      </c>
      <c r="G25" s="81">
        <v>0.4247824</v>
      </c>
      <c r="H25" s="82"/>
      <c r="I25" s="83"/>
      <c r="J25" s="105"/>
      <c r="K25" s="83"/>
      <c r="L25" s="83"/>
      <c r="M25" s="80"/>
      <c r="N25" s="80"/>
      <c r="O25" s="83"/>
      <c r="P25" s="119"/>
      <c r="Q25" s="119"/>
      <c r="R25" s="119"/>
      <c r="S25" s="119"/>
      <c r="T25" s="119"/>
      <c r="U25" s="119"/>
      <c r="V25" s="120">
        <v>7.8499999999999994E-6</v>
      </c>
      <c r="W25" s="120">
        <f t="shared" si="7"/>
        <v>0</v>
      </c>
      <c r="X25" s="119"/>
      <c r="Y25" s="120">
        <f t="shared" si="8"/>
        <v>0</v>
      </c>
      <c r="Z25" s="119"/>
      <c r="AA25" s="119"/>
      <c r="AB25" s="119"/>
      <c r="AC25" s="119"/>
      <c r="AD25" s="119"/>
      <c r="AE25" s="139">
        <f t="shared" si="9"/>
        <v>0</v>
      </c>
      <c r="AF25" s="119" t="s">
        <v>575</v>
      </c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41">
        <f t="shared" si="10"/>
        <v>0</v>
      </c>
      <c r="BF25" s="139">
        <f t="shared" si="11"/>
        <v>0</v>
      </c>
      <c r="BG25" s="126">
        <v>0.2</v>
      </c>
      <c r="BH25" s="127">
        <f t="shared" si="12"/>
        <v>0</v>
      </c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</row>
    <row r="26" spans="1:254" s="84" customFormat="1" ht="15" customHeight="1">
      <c r="A26" s="100">
        <v>42</v>
      </c>
      <c r="B26" s="77"/>
      <c r="C26" s="78" t="s">
        <v>466</v>
      </c>
      <c r="D26" s="78" t="s">
        <v>44</v>
      </c>
      <c r="E26" s="79"/>
      <c r="F26" s="80" t="e">
        <f>VLOOKUP(D26,'成卓ZY（3）'!D36:F175,3,0)</f>
        <v>#N/A</v>
      </c>
      <c r="G26" s="81">
        <v>1.4913119500000001</v>
      </c>
      <c r="H26" s="82"/>
      <c r="I26" s="83"/>
      <c r="J26" s="105"/>
      <c r="K26" s="83"/>
      <c r="L26" s="83"/>
      <c r="M26" s="80"/>
      <c r="N26" s="80"/>
      <c r="O26" s="83"/>
      <c r="P26" s="119"/>
      <c r="Q26" s="119"/>
      <c r="R26" s="119"/>
      <c r="S26" s="119"/>
      <c r="T26" s="119"/>
      <c r="U26" s="119"/>
      <c r="V26" s="120">
        <v>7.8499999999999994E-6</v>
      </c>
      <c r="W26" s="120">
        <f t="shared" si="7"/>
        <v>0</v>
      </c>
      <c r="X26" s="119"/>
      <c r="Y26" s="120">
        <f t="shared" si="8"/>
        <v>0</v>
      </c>
      <c r="Z26" s="119"/>
      <c r="AA26" s="119"/>
      <c r="AB26" s="119"/>
      <c r="AC26" s="119"/>
      <c r="AD26" s="119"/>
      <c r="AE26" s="139">
        <f t="shared" si="9"/>
        <v>0</v>
      </c>
      <c r="AF26" s="119" t="s">
        <v>575</v>
      </c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41">
        <f t="shared" si="10"/>
        <v>0</v>
      </c>
      <c r="BF26" s="139">
        <f t="shared" si="11"/>
        <v>0</v>
      </c>
      <c r="BG26" s="126">
        <v>0.2</v>
      </c>
      <c r="BH26" s="127">
        <f t="shared" si="12"/>
        <v>0</v>
      </c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</row>
    <row r="27" spans="1:254" s="84" customFormat="1" ht="15" customHeight="1">
      <c r="A27" s="100">
        <v>43</v>
      </c>
      <c r="B27" s="77"/>
      <c r="C27" s="78" t="s">
        <v>46</v>
      </c>
      <c r="D27" s="78" t="s">
        <v>47</v>
      </c>
      <c r="E27" s="79"/>
      <c r="F27" s="80" t="e">
        <f>VLOOKUP(D27,'成卓ZY（3）'!D37:F176,3,0)</f>
        <v>#N/A</v>
      </c>
      <c r="G27" s="81">
        <v>0.99112175000000002</v>
      </c>
      <c r="H27" s="82"/>
      <c r="I27" s="83"/>
      <c r="J27" s="105"/>
      <c r="K27" s="83"/>
      <c r="L27" s="83"/>
      <c r="M27" s="80"/>
      <c r="N27" s="80"/>
      <c r="O27" s="83"/>
      <c r="P27" s="119"/>
      <c r="Q27" s="119"/>
      <c r="R27" s="119"/>
      <c r="S27" s="119"/>
      <c r="T27" s="119"/>
      <c r="U27" s="119"/>
      <c r="V27" s="120">
        <v>7.8499999999999994E-6</v>
      </c>
      <c r="W27" s="120">
        <f t="shared" si="7"/>
        <v>0</v>
      </c>
      <c r="X27" s="119"/>
      <c r="Y27" s="120">
        <f t="shared" si="8"/>
        <v>0</v>
      </c>
      <c r="Z27" s="119"/>
      <c r="AA27" s="119"/>
      <c r="AB27" s="119"/>
      <c r="AC27" s="119"/>
      <c r="AD27" s="119"/>
      <c r="AE27" s="139">
        <f t="shared" si="9"/>
        <v>0</v>
      </c>
      <c r="AF27" s="119" t="s">
        <v>575</v>
      </c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41">
        <f t="shared" si="10"/>
        <v>0</v>
      </c>
      <c r="BF27" s="139">
        <f t="shared" si="11"/>
        <v>0</v>
      </c>
      <c r="BG27" s="126">
        <v>0.2</v>
      </c>
      <c r="BH27" s="127">
        <f t="shared" si="12"/>
        <v>0</v>
      </c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</row>
    <row r="28" spans="1:254" s="84" customFormat="1" ht="15" customHeight="1">
      <c r="A28" s="100">
        <v>44</v>
      </c>
      <c r="B28" s="77"/>
      <c r="C28" s="78" t="s">
        <v>49</v>
      </c>
      <c r="D28" s="78" t="s">
        <v>50</v>
      </c>
      <c r="E28" s="79"/>
      <c r="F28" s="80" t="e">
        <f>VLOOKUP(D28,'成卓ZY（3）'!D38:F177,3,0)</f>
        <v>#N/A</v>
      </c>
      <c r="G28" s="81">
        <v>0.56633935000000002</v>
      </c>
      <c r="H28" s="82"/>
      <c r="I28" s="83"/>
      <c r="J28" s="105"/>
      <c r="K28" s="83"/>
      <c r="L28" s="83"/>
      <c r="M28" s="80"/>
      <c r="N28" s="80"/>
      <c r="O28" s="83"/>
      <c r="P28" s="119"/>
      <c r="Q28" s="119"/>
      <c r="R28" s="119"/>
      <c r="S28" s="119"/>
      <c r="T28" s="119"/>
      <c r="U28" s="119"/>
      <c r="V28" s="120">
        <v>7.8499999999999994E-6</v>
      </c>
      <c r="W28" s="120">
        <f t="shared" si="7"/>
        <v>0</v>
      </c>
      <c r="X28" s="119"/>
      <c r="Y28" s="120">
        <f t="shared" si="8"/>
        <v>0</v>
      </c>
      <c r="Z28" s="119"/>
      <c r="AA28" s="119"/>
      <c r="AB28" s="119"/>
      <c r="AC28" s="119"/>
      <c r="AD28" s="119"/>
      <c r="AE28" s="139">
        <f t="shared" si="9"/>
        <v>0</v>
      </c>
      <c r="AF28" s="119" t="s">
        <v>575</v>
      </c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41">
        <f t="shared" si="10"/>
        <v>0</v>
      </c>
      <c r="BF28" s="139">
        <f t="shared" si="11"/>
        <v>0</v>
      </c>
      <c r="BG28" s="126">
        <v>0.2</v>
      </c>
      <c r="BH28" s="127">
        <f t="shared" si="12"/>
        <v>0</v>
      </c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</row>
    <row r="29" spans="1:254" s="84" customFormat="1" ht="15" customHeight="1">
      <c r="A29" s="100">
        <v>45</v>
      </c>
      <c r="B29" s="77"/>
      <c r="C29" s="78" t="s">
        <v>39</v>
      </c>
      <c r="D29" s="85" t="s">
        <v>40</v>
      </c>
      <c r="E29" s="79"/>
      <c r="F29" s="80" t="e">
        <f>VLOOKUP(D29,'成卓ZY（3）'!D39:F178,3,0)</f>
        <v>#N/A</v>
      </c>
      <c r="G29" s="81">
        <v>1.7555738999999999</v>
      </c>
      <c r="H29" s="82"/>
      <c r="I29" s="83"/>
      <c r="J29" s="105"/>
      <c r="K29" s="83"/>
      <c r="L29" s="83"/>
      <c r="M29" s="80"/>
      <c r="N29" s="80"/>
      <c r="O29" s="83"/>
      <c r="P29" s="119"/>
      <c r="Q29" s="119"/>
      <c r="R29" s="119"/>
      <c r="S29" s="119"/>
      <c r="T29" s="119"/>
      <c r="U29" s="119"/>
      <c r="V29" s="120">
        <v>7.8499999999999994E-6</v>
      </c>
      <c r="W29" s="120">
        <f t="shared" si="7"/>
        <v>0</v>
      </c>
      <c r="X29" s="119"/>
      <c r="Y29" s="120">
        <f t="shared" si="8"/>
        <v>0</v>
      </c>
      <c r="Z29" s="119"/>
      <c r="AA29" s="119"/>
      <c r="AB29" s="119"/>
      <c r="AC29" s="119"/>
      <c r="AD29" s="119"/>
      <c r="AE29" s="139">
        <f t="shared" si="9"/>
        <v>0</v>
      </c>
      <c r="AF29" s="119" t="s">
        <v>575</v>
      </c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41">
        <f t="shared" si="10"/>
        <v>0</v>
      </c>
      <c r="BF29" s="139">
        <f t="shared" si="11"/>
        <v>0</v>
      </c>
      <c r="BG29" s="126">
        <v>0.2</v>
      </c>
      <c r="BH29" s="127">
        <f t="shared" si="12"/>
        <v>0</v>
      </c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</row>
    <row r="30" spans="1:254" s="84" customFormat="1" ht="15" customHeight="1">
      <c r="A30" s="100">
        <v>46</v>
      </c>
      <c r="B30" s="77"/>
      <c r="C30" s="78" t="s">
        <v>467</v>
      </c>
      <c r="D30" s="85" t="s">
        <v>42</v>
      </c>
      <c r="E30" s="79"/>
      <c r="F30" s="80" t="e">
        <f>VLOOKUP(D30,'成卓ZY（3）'!D40:F179,3,0)</f>
        <v>#N/A</v>
      </c>
      <c r="G30" s="81">
        <v>1.7555738999999999</v>
      </c>
      <c r="H30" s="82"/>
      <c r="I30" s="83"/>
      <c r="J30" s="105"/>
      <c r="K30" s="83"/>
      <c r="L30" s="83"/>
      <c r="M30" s="80"/>
      <c r="N30" s="80"/>
      <c r="O30" s="83"/>
      <c r="P30" s="119"/>
      <c r="Q30" s="119"/>
      <c r="R30" s="119"/>
      <c r="S30" s="119"/>
      <c r="T30" s="119"/>
      <c r="U30" s="119"/>
      <c r="V30" s="120">
        <v>7.8499999999999994E-6</v>
      </c>
      <c r="W30" s="120">
        <f t="shared" si="7"/>
        <v>0</v>
      </c>
      <c r="X30" s="119"/>
      <c r="Y30" s="120">
        <f t="shared" si="8"/>
        <v>0</v>
      </c>
      <c r="Z30" s="119"/>
      <c r="AA30" s="119"/>
      <c r="AB30" s="119"/>
      <c r="AC30" s="119"/>
      <c r="AD30" s="119"/>
      <c r="AE30" s="139">
        <f t="shared" si="9"/>
        <v>0</v>
      </c>
      <c r="AF30" s="119" t="s">
        <v>575</v>
      </c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41">
        <f t="shared" si="10"/>
        <v>0</v>
      </c>
      <c r="BF30" s="139">
        <f t="shared" si="11"/>
        <v>0</v>
      </c>
      <c r="BG30" s="126">
        <v>0.2</v>
      </c>
      <c r="BH30" s="127">
        <f t="shared" si="12"/>
        <v>0</v>
      </c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</row>
    <row r="31" spans="1:254" s="84" customFormat="1" ht="15" customHeight="1">
      <c r="A31" s="100">
        <v>47</v>
      </c>
      <c r="B31" s="77"/>
      <c r="C31" s="78" t="s">
        <v>468</v>
      </c>
      <c r="D31" s="85" t="s">
        <v>52</v>
      </c>
      <c r="E31" s="79"/>
      <c r="F31" s="80" t="e">
        <f>VLOOKUP(D31,'成卓ZY（3）'!D41:F180,3,0)</f>
        <v>#N/A</v>
      </c>
      <c r="G31" s="81">
        <v>3.0864769500000002</v>
      </c>
      <c r="H31" s="82"/>
      <c r="I31" s="83"/>
      <c r="J31" s="105"/>
      <c r="K31" s="83"/>
      <c r="L31" s="83"/>
      <c r="M31" s="80"/>
      <c r="N31" s="80"/>
      <c r="O31" s="83"/>
      <c r="P31" s="119"/>
      <c r="Q31" s="119"/>
      <c r="R31" s="119"/>
      <c r="S31" s="119"/>
      <c r="T31" s="119"/>
      <c r="U31" s="119"/>
      <c r="V31" s="120">
        <v>7.8499999999999994E-6</v>
      </c>
      <c r="W31" s="120">
        <f t="shared" si="7"/>
        <v>0</v>
      </c>
      <c r="X31" s="119"/>
      <c r="Y31" s="120">
        <f t="shared" si="8"/>
        <v>0</v>
      </c>
      <c r="Z31" s="119"/>
      <c r="AA31" s="119"/>
      <c r="AB31" s="119"/>
      <c r="AC31" s="119"/>
      <c r="AD31" s="119"/>
      <c r="AE31" s="139">
        <f t="shared" si="9"/>
        <v>0</v>
      </c>
      <c r="AF31" s="119" t="s">
        <v>575</v>
      </c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41">
        <f t="shared" si="10"/>
        <v>0</v>
      </c>
      <c r="BF31" s="139">
        <f t="shared" si="11"/>
        <v>0</v>
      </c>
      <c r="BG31" s="126">
        <v>0.2</v>
      </c>
      <c r="BH31" s="127">
        <f t="shared" si="12"/>
        <v>0</v>
      </c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</row>
    <row r="32" spans="1:254" s="84" customFormat="1" ht="15" customHeight="1">
      <c r="A32" s="100">
        <v>55</v>
      </c>
      <c r="B32" s="77"/>
      <c r="C32" s="78" t="s">
        <v>474</v>
      </c>
      <c r="D32" s="78" t="s">
        <v>524</v>
      </c>
      <c r="E32" s="79"/>
      <c r="F32" s="80" t="e">
        <f>VLOOKUP(D32,'成卓ZY（3）'!D49:F188,3,0)</f>
        <v>#N/A</v>
      </c>
      <c r="G32" s="81">
        <v>0.67019240000000002</v>
      </c>
      <c r="H32" s="82"/>
      <c r="I32" s="83"/>
      <c r="J32" s="105"/>
      <c r="K32" s="83"/>
      <c r="L32" s="83"/>
      <c r="M32" s="80"/>
      <c r="N32" s="80"/>
      <c r="O32" s="83"/>
      <c r="P32" s="119"/>
      <c r="Q32" s="119"/>
      <c r="R32" s="119"/>
      <c r="S32" s="119"/>
      <c r="T32" s="119"/>
      <c r="U32" s="119"/>
      <c r="V32" s="120">
        <v>7.8499999999999994E-6</v>
      </c>
      <c r="W32" s="120">
        <f t="shared" si="7"/>
        <v>0</v>
      </c>
      <c r="X32" s="119"/>
      <c r="Y32" s="120">
        <f t="shared" si="8"/>
        <v>0</v>
      </c>
      <c r="Z32" s="119"/>
      <c r="AA32" s="119"/>
      <c r="AB32" s="119"/>
      <c r="AC32" s="119"/>
      <c r="AD32" s="119"/>
      <c r="AE32" s="139">
        <f t="shared" si="9"/>
        <v>0</v>
      </c>
      <c r="AF32" s="119" t="s">
        <v>575</v>
      </c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41">
        <f t="shared" si="10"/>
        <v>0</v>
      </c>
      <c r="BF32" s="139">
        <f t="shared" si="11"/>
        <v>0</v>
      </c>
      <c r="BG32" s="126">
        <v>0.2</v>
      </c>
      <c r="BH32" s="127">
        <f t="shared" si="12"/>
        <v>0</v>
      </c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</row>
    <row r="33" spans="1:254" s="84" customFormat="1" ht="15" customHeight="1">
      <c r="A33" s="100">
        <v>56</v>
      </c>
      <c r="B33" s="77"/>
      <c r="C33" s="78" t="s">
        <v>475</v>
      </c>
      <c r="D33" s="78" t="s">
        <v>525</v>
      </c>
      <c r="E33" s="79"/>
      <c r="F33" s="80" t="e">
        <f>VLOOKUP(D33,'成卓ZY（3）'!D50:F189,3,0)</f>
        <v>#N/A</v>
      </c>
      <c r="G33" s="81">
        <v>0.858935</v>
      </c>
      <c r="H33" s="82"/>
      <c r="I33" s="83"/>
      <c r="J33" s="105"/>
      <c r="K33" s="83"/>
      <c r="L33" s="83"/>
      <c r="M33" s="80"/>
      <c r="N33" s="80"/>
      <c r="O33" s="83"/>
      <c r="P33" s="119"/>
      <c r="Q33" s="119"/>
      <c r="R33" s="119"/>
      <c r="S33" s="119"/>
      <c r="T33" s="119"/>
      <c r="U33" s="119"/>
      <c r="V33" s="120">
        <v>7.8499999999999994E-6</v>
      </c>
      <c r="W33" s="120">
        <f t="shared" si="7"/>
        <v>0</v>
      </c>
      <c r="X33" s="119"/>
      <c r="Y33" s="120">
        <f t="shared" si="8"/>
        <v>0</v>
      </c>
      <c r="Z33" s="119"/>
      <c r="AA33" s="119"/>
      <c r="AB33" s="119"/>
      <c r="AC33" s="119"/>
      <c r="AD33" s="119"/>
      <c r="AE33" s="139">
        <f t="shared" si="9"/>
        <v>0</v>
      </c>
      <c r="AF33" s="119" t="s">
        <v>575</v>
      </c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41">
        <f t="shared" si="10"/>
        <v>0</v>
      </c>
      <c r="BF33" s="139">
        <f t="shared" si="11"/>
        <v>0</v>
      </c>
      <c r="BG33" s="126">
        <v>0.2</v>
      </c>
      <c r="BH33" s="127">
        <f t="shared" si="12"/>
        <v>0</v>
      </c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</row>
    <row r="34" spans="1:254" s="84" customFormat="1" ht="15" customHeight="1">
      <c r="A34" s="100">
        <v>60</v>
      </c>
      <c r="B34" s="77"/>
      <c r="C34" s="78" t="s">
        <v>129</v>
      </c>
      <c r="D34" s="78" t="s">
        <v>130</v>
      </c>
      <c r="E34" s="79"/>
      <c r="F34" s="80" t="e">
        <f>VLOOKUP(D34,'成卓ZY（3）'!D54:F193,3,0)</f>
        <v>#N/A</v>
      </c>
      <c r="G34" s="81">
        <v>3.07710675</v>
      </c>
      <c r="H34" s="82"/>
      <c r="I34" s="83"/>
      <c r="J34" s="105"/>
      <c r="K34" s="83"/>
      <c r="L34" s="83"/>
      <c r="M34" s="80"/>
      <c r="N34" s="80"/>
      <c r="O34" s="83"/>
      <c r="P34" s="119"/>
      <c r="Q34" s="119"/>
      <c r="R34" s="119"/>
      <c r="S34" s="119"/>
      <c r="T34" s="119"/>
      <c r="U34" s="119"/>
      <c r="V34" s="120">
        <v>7.8499999999999994E-6</v>
      </c>
      <c r="W34" s="120">
        <f t="shared" si="7"/>
        <v>0</v>
      </c>
      <c r="X34" s="119"/>
      <c r="Y34" s="120">
        <f t="shared" si="8"/>
        <v>0</v>
      </c>
      <c r="Z34" s="119"/>
      <c r="AA34" s="119"/>
      <c r="AB34" s="119"/>
      <c r="AC34" s="119"/>
      <c r="AD34" s="119"/>
      <c r="AE34" s="139">
        <f t="shared" si="9"/>
        <v>0</v>
      </c>
      <c r="AF34" s="119" t="s">
        <v>575</v>
      </c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41">
        <f t="shared" si="10"/>
        <v>0</v>
      </c>
      <c r="BF34" s="139">
        <f t="shared" si="11"/>
        <v>0</v>
      </c>
      <c r="BG34" s="126">
        <v>0.2</v>
      </c>
      <c r="BH34" s="127">
        <f t="shared" si="12"/>
        <v>0</v>
      </c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</row>
    <row r="35" spans="1:254" s="84" customFormat="1" ht="15" customHeight="1">
      <c r="A35" s="100">
        <v>61</v>
      </c>
      <c r="B35" s="77"/>
      <c r="C35" s="78" t="s">
        <v>479</v>
      </c>
      <c r="D35" s="78" t="s">
        <v>116</v>
      </c>
      <c r="E35" s="79"/>
      <c r="F35" s="80" t="e">
        <f>VLOOKUP(D35,'成卓ZY（3）'!D55:F194,3,0)</f>
        <v>#N/A</v>
      </c>
      <c r="G35" s="81">
        <v>4.8043550000000002</v>
      </c>
      <c r="H35" s="82"/>
      <c r="I35" s="83"/>
      <c r="J35" s="105"/>
      <c r="K35" s="83"/>
      <c r="L35" s="83"/>
      <c r="M35" s="80"/>
      <c r="N35" s="80"/>
      <c r="O35" s="83"/>
      <c r="P35" s="119"/>
      <c r="Q35" s="119"/>
      <c r="R35" s="119"/>
      <c r="S35" s="119"/>
      <c r="T35" s="119"/>
      <c r="U35" s="119"/>
      <c r="V35" s="120">
        <v>7.8499999999999994E-6</v>
      </c>
      <c r="W35" s="120">
        <f t="shared" si="7"/>
        <v>0</v>
      </c>
      <c r="X35" s="119"/>
      <c r="Y35" s="120">
        <f t="shared" si="8"/>
        <v>0</v>
      </c>
      <c r="Z35" s="119"/>
      <c r="AA35" s="119"/>
      <c r="AB35" s="119"/>
      <c r="AC35" s="119"/>
      <c r="AD35" s="119"/>
      <c r="AE35" s="139">
        <f t="shared" si="9"/>
        <v>0</v>
      </c>
      <c r="AF35" s="119" t="s">
        <v>575</v>
      </c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41">
        <f t="shared" si="10"/>
        <v>0</v>
      </c>
      <c r="BF35" s="139">
        <f t="shared" si="11"/>
        <v>0</v>
      </c>
      <c r="BG35" s="126">
        <v>0.2</v>
      </c>
      <c r="BH35" s="127">
        <f t="shared" si="12"/>
        <v>0</v>
      </c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</row>
    <row r="36" spans="1:254" s="84" customFormat="1" ht="15" customHeight="1">
      <c r="A36" s="100">
        <v>62</v>
      </c>
      <c r="B36" s="77"/>
      <c r="C36" s="78" t="s">
        <v>480</v>
      </c>
      <c r="D36" s="78" t="s">
        <v>136</v>
      </c>
      <c r="E36" s="79"/>
      <c r="F36" s="80" t="e">
        <f>VLOOKUP(D36,'成卓ZY（3）'!D56:F195,3,0)</f>
        <v>#N/A</v>
      </c>
      <c r="G36" s="81">
        <v>1.52904</v>
      </c>
      <c r="H36" s="82"/>
      <c r="I36" s="83"/>
      <c r="J36" s="105"/>
      <c r="K36" s="83"/>
      <c r="L36" s="83"/>
      <c r="M36" s="80"/>
      <c r="N36" s="80"/>
      <c r="O36" s="83"/>
      <c r="P36" s="119" t="s">
        <v>594</v>
      </c>
      <c r="Q36" s="119">
        <v>6.1</v>
      </c>
      <c r="R36" s="119">
        <v>3.35</v>
      </c>
      <c r="S36" s="119">
        <v>164</v>
      </c>
      <c r="T36" s="119">
        <v>67</v>
      </c>
      <c r="U36" s="119">
        <v>3</v>
      </c>
      <c r="V36" s="120">
        <v>7.8499999999999994E-6</v>
      </c>
      <c r="W36" s="120">
        <f t="shared" si="7"/>
        <v>0.25876739999999998</v>
      </c>
      <c r="X36" s="119">
        <v>0.12</v>
      </c>
      <c r="Y36" s="120">
        <f t="shared" si="8"/>
        <v>1.1136103499999999</v>
      </c>
      <c r="Z36" s="119"/>
      <c r="AA36" s="119"/>
      <c r="AB36" s="119"/>
      <c r="AC36" s="119"/>
      <c r="AD36" s="119"/>
      <c r="AE36" s="139">
        <f t="shared" si="9"/>
        <v>1.1136103499999999</v>
      </c>
      <c r="AF36" s="119" t="s">
        <v>575</v>
      </c>
      <c r="AG36" s="119"/>
      <c r="AH36" s="119"/>
      <c r="AI36" s="119">
        <v>1</v>
      </c>
      <c r="AJ36" s="119"/>
      <c r="AK36" s="119"/>
      <c r="AL36" s="119"/>
      <c r="AM36" s="119">
        <v>1</v>
      </c>
      <c r="AN36" s="119">
        <v>1</v>
      </c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40">
        <f>SUMPRODUCT(AG8:AY8,AG36:AY36)</f>
        <v>0.15000000000000002</v>
      </c>
      <c r="BA36" s="119"/>
      <c r="BB36" s="119"/>
      <c r="BC36" s="119"/>
      <c r="BD36" s="119"/>
      <c r="BE36" s="141">
        <f t="shared" si="10"/>
        <v>0</v>
      </c>
      <c r="BF36" s="139">
        <f t="shared" si="11"/>
        <v>1.26361035</v>
      </c>
      <c r="BG36" s="126">
        <v>0.2</v>
      </c>
      <c r="BH36" s="127">
        <f t="shared" si="12"/>
        <v>1.5163324199999999</v>
      </c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</row>
    <row r="37" spans="1:254" s="84" customFormat="1" ht="15" customHeight="1">
      <c r="A37" s="100">
        <v>63</v>
      </c>
      <c r="B37" s="77"/>
      <c r="C37" s="78" t="s">
        <v>481</v>
      </c>
      <c r="D37" s="78" t="s">
        <v>139</v>
      </c>
      <c r="E37" s="79"/>
      <c r="F37" s="80" t="e">
        <f>VLOOKUP(D37,'成卓ZY（3）'!D57:F196,3,0)</f>
        <v>#N/A</v>
      </c>
      <c r="G37" s="81">
        <v>1.52904</v>
      </c>
      <c r="H37" s="82"/>
      <c r="I37" s="83"/>
      <c r="J37" s="105"/>
      <c r="K37" s="83"/>
      <c r="L37" s="83"/>
      <c r="M37" s="80"/>
      <c r="N37" s="80"/>
      <c r="O37" s="83"/>
      <c r="P37" s="119" t="s">
        <v>594</v>
      </c>
      <c r="Q37" s="119">
        <v>6.1</v>
      </c>
      <c r="R37" s="119">
        <v>3.35</v>
      </c>
      <c r="S37" s="119">
        <v>164</v>
      </c>
      <c r="T37" s="119">
        <v>67</v>
      </c>
      <c r="U37" s="119">
        <v>3</v>
      </c>
      <c r="V37" s="120">
        <v>7.8499999999999994E-6</v>
      </c>
      <c r="W37" s="120">
        <f t="shared" si="7"/>
        <v>0.25876739999999998</v>
      </c>
      <c r="X37" s="119">
        <v>0.12</v>
      </c>
      <c r="Y37" s="120">
        <f t="shared" si="8"/>
        <v>1.1136103499999999</v>
      </c>
      <c r="Z37" s="119"/>
      <c r="AA37" s="119"/>
      <c r="AB37" s="119"/>
      <c r="AC37" s="119"/>
      <c r="AD37" s="119"/>
      <c r="AE37" s="139">
        <f t="shared" si="9"/>
        <v>1.1136103499999999</v>
      </c>
      <c r="AF37" s="119" t="s">
        <v>575</v>
      </c>
      <c r="AG37" s="119"/>
      <c r="AH37" s="119"/>
      <c r="AI37" s="119">
        <v>1</v>
      </c>
      <c r="AJ37" s="119"/>
      <c r="AK37" s="119"/>
      <c r="AL37" s="119"/>
      <c r="AM37" s="119">
        <v>1</v>
      </c>
      <c r="AN37" s="119">
        <v>1</v>
      </c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40">
        <f>SUMPRODUCT(AG8:AY8,AG37:AY37)</f>
        <v>0.15000000000000002</v>
      </c>
      <c r="BA37" s="119"/>
      <c r="BB37" s="119"/>
      <c r="BC37" s="119"/>
      <c r="BD37" s="119"/>
      <c r="BE37" s="141">
        <f t="shared" si="10"/>
        <v>0</v>
      </c>
      <c r="BF37" s="139">
        <f t="shared" si="11"/>
        <v>1.26361035</v>
      </c>
      <c r="BG37" s="126">
        <v>0.2</v>
      </c>
      <c r="BH37" s="127">
        <f t="shared" si="12"/>
        <v>1.5163324199999999</v>
      </c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</row>
    <row r="38" spans="1:254" s="84" customFormat="1" ht="15" customHeight="1">
      <c r="A38" s="100">
        <v>66</v>
      </c>
      <c r="B38" s="77"/>
      <c r="C38" s="94" t="s">
        <v>110</v>
      </c>
      <c r="D38" s="95" t="s">
        <v>111</v>
      </c>
      <c r="E38" s="79"/>
      <c r="F38" s="80" t="e">
        <f>VLOOKUP(D38,'成卓ZY（3）'!D60:F199,3,0)</f>
        <v>#N/A</v>
      </c>
      <c r="G38" s="81">
        <v>2.3125430499999999</v>
      </c>
      <c r="H38" s="82"/>
      <c r="I38" s="83"/>
      <c r="J38" s="105"/>
      <c r="K38" s="83"/>
      <c r="L38" s="83"/>
      <c r="M38" s="80"/>
      <c r="N38" s="80"/>
      <c r="O38" s="83"/>
      <c r="P38" s="119"/>
      <c r="Q38" s="119"/>
      <c r="R38" s="119"/>
      <c r="S38" s="119"/>
      <c r="T38" s="119"/>
      <c r="U38" s="119"/>
      <c r="V38" s="120">
        <v>7.8499999999999994E-6</v>
      </c>
      <c r="W38" s="120">
        <f t="shared" si="7"/>
        <v>0</v>
      </c>
      <c r="X38" s="119"/>
      <c r="Y38" s="120">
        <f t="shared" si="8"/>
        <v>0</v>
      </c>
      <c r="Z38" s="119"/>
      <c r="AA38" s="119"/>
      <c r="AB38" s="119"/>
      <c r="AC38" s="119"/>
      <c r="AD38" s="119"/>
      <c r="AE38" s="139">
        <f t="shared" si="9"/>
        <v>0</v>
      </c>
      <c r="AF38" s="119" t="s">
        <v>575</v>
      </c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41">
        <f t="shared" si="10"/>
        <v>0</v>
      </c>
      <c r="BF38" s="139">
        <f t="shared" si="11"/>
        <v>0</v>
      </c>
      <c r="BG38" s="126">
        <v>0.2</v>
      </c>
      <c r="BH38" s="127">
        <f t="shared" si="12"/>
        <v>0</v>
      </c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</row>
    <row r="39" spans="1:254" s="84" customFormat="1" ht="15" customHeight="1">
      <c r="A39" s="100">
        <v>67</v>
      </c>
      <c r="B39" s="77"/>
      <c r="C39" s="94" t="s">
        <v>484</v>
      </c>
      <c r="D39" s="95" t="s">
        <v>113</v>
      </c>
      <c r="E39" s="79"/>
      <c r="F39" s="80" t="e">
        <f>VLOOKUP(D39,'成卓ZY（3）'!D61:F200,3,0)</f>
        <v>#N/A</v>
      </c>
      <c r="G39" s="81">
        <v>2.3125430499999999</v>
      </c>
      <c r="H39" s="82"/>
      <c r="I39" s="83"/>
      <c r="J39" s="105"/>
      <c r="K39" s="83"/>
      <c r="L39" s="83"/>
      <c r="M39" s="80"/>
      <c r="N39" s="80"/>
      <c r="O39" s="83"/>
      <c r="P39" s="119"/>
      <c r="Q39" s="119"/>
      <c r="R39" s="119"/>
      <c r="S39" s="119"/>
      <c r="T39" s="119"/>
      <c r="U39" s="119"/>
      <c r="V39" s="120">
        <v>7.8499999999999994E-6</v>
      </c>
      <c r="W39" s="120">
        <f t="shared" si="7"/>
        <v>0</v>
      </c>
      <c r="X39" s="119"/>
      <c r="Y39" s="120">
        <f t="shared" si="8"/>
        <v>0</v>
      </c>
      <c r="Z39" s="119"/>
      <c r="AA39" s="119"/>
      <c r="AB39" s="119"/>
      <c r="AC39" s="119"/>
      <c r="AD39" s="119"/>
      <c r="AE39" s="139">
        <f t="shared" si="9"/>
        <v>0</v>
      </c>
      <c r="AF39" s="119" t="s">
        <v>575</v>
      </c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41">
        <f t="shared" si="10"/>
        <v>0</v>
      </c>
      <c r="BF39" s="139">
        <f t="shared" si="11"/>
        <v>0</v>
      </c>
      <c r="BG39" s="126">
        <v>0.2</v>
      </c>
      <c r="BH39" s="127">
        <f t="shared" si="12"/>
        <v>0</v>
      </c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</row>
    <row r="40" spans="1:254" s="84" customFormat="1" ht="15" customHeight="1">
      <c r="A40" s="100">
        <v>68</v>
      </c>
      <c r="B40" s="77"/>
      <c r="C40" s="96" t="s">
        <v>485</v>
      </c>
      <c r="D40" s="96" t="s">
        <v>121</v>
      </c>
      <c r="E40" s="79"/>
      <c r="F40" s="80" t="e">
        <f>VLOOKUP(D40,'成卓ZY（3）'!D62:F201,3,0)</f>
        <v>#N/A</v>
      </c>
      <c r="G40" s="81">
        <v>4.5589369499999997</v>
      </c>
      <c r="H40" s="82"/>
      <c r="I40" s="83"/>
      <c r="J40" s="105"/>
      <c r="K40" s="83"/>
      <c r="L40" s="83"/>
      <c r="M40" s="80"/>
      <c r="N40" s="80"/>
      <c r="O40" s="83"/>
      <c r="P40" s="119"/>
      <c r="Q40" s="119"/>
      <c r="R40" s="119"/>
      <c r="S40" s="119"/>
      <c r="T40" s="119"/>
      <c r="U40" s="119"/>
      <c r="V40" s="120">
        <v>7.8499999999999994E-6</v>
      </c>
      <c r="W40" s="120">
        <f t="shared" si="7"/>
        <v>0</v>
      </c>
      <c r="X40" s="119"/>
      <c r="Y40" s="120">
        <f t="shared" si="8"/>
        <v>0</v>
      </c>
      <c r="Z40" s="119"/>
      <c r="AA40" s="119"/>
      <c r="AB40" s="119"/>
      <c r="AC40" s="119"/>
      <c r="AD40" s="119"/>
      <c r="AE40" s="139">
        <f t="shared" si="9"/>
        <v>0</v>
      </c>
      <c r="AF40" s="119" t="s">
        <v>575</v>
      </c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41">
        <f t="shared" si="10"/>
        <v>0</v>
      </c>
      <c r="BF40" s="139">
        <f t="shared" si="11"/>
        <v>0</v>
      </c>
      <c r="BG40" s="126">
        <v>0.2</v>
      </c>
      <c r="BH40" s="127">
        <f t="shared" si="12"/>
        <v>0</v>
      </c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</row>
    <row r="41" spans="1:254" s="84" customFormat="1" ht="15" customHeight="1">
      <c r="A41" s="100">
        <v>69</v>
      </c>
      <c r="B41" s="77"/>
      <c r="C41" s="96" t="s">
        <v>486</v>
      </c>
      <c r="D41" s="96" t="s">
        <v>126</v>
      </c>
      <c r="E41" s="79"/>
      <c r="F41" s="80" t="e">
        <f>VLOOKUP(D41,'成卓ZY（3）'!D63:F202,3,0)</f>
        <v>#N/A</v>
      </c>
      <c r="G41" s="81">
        <v>5.4651449999999997</v>
      </c>
      <c r="H41" s="82"/>
      <c r="I41" s="83"/>
      <c r="J41" s="105"/>
      <c r="K41" s="83"/>
      <c r="L41" s="83"/>
      <c r="M41" s="80"/>
      <c r="N41" s="80"/>
      <c r="O41" s="83"/>
      <c r="P41" s="119"/>
      <c r="Q41" s="119"/>
      <c r="R41" s="119"/>
      <c r="S41" s="119"/>
      <c r="T41" s="119"/>
      <c r="U41" s="119"/>
      <c r="V41" s="120">
        <v>7.8499999999999994E-6</v>
      </c>
      <c r="W41" s="120">
        <f t="shared" si="7"/>
        <v>0</v>
      </c>
      <c r="X41" s="119"/>
      <c r="Y41" s="120">
        <f t="shared" si="8"/>
        <v>0</v>
      </c>
      <c r="Z41" s="119"/>
      <c r="AA41" s="119"/>
      <c r="AB41" s="119"/>
      <c r="AC41" s="119"/>
      <c r="AD41" s="119"/>
      <c r="AE41" s="139">
        <f t="shared" si="9"/>
        <v>0</v>
      </c>
      <c r="AF41" s="119" t="s">
        <v>575</v>
      </c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41">
        <f t="shared" si="10"/>
        <v>0</v>
      </c>
      <c r="BF41" s="139">
        <f t="shared" si="11"/>
        <v>0</v>
      </c>
      <c r="BG41" s="126">
        <v>0.2</v>
      </c>
      <c r="BH41" s="127">
        <f t="shared" si="12"/>
        <v>0</v>
      </c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</row>
    <row r="42" spans="1:254" s="84" customFormat="1" ht="15" customHeight="1">
      <c r="A42" s="100">
        <v>70</v>
      </c>
      <c r="B42" s="77"/>
      <c r="C42" s="96" t="s">
        <v>487</v>
      </c>
      <c r="D42" s="96" t="s">
        <v>127</v>
      </c>
      <c r="E42" s="79"/>
      <c r="F42" s="80" t="e">
        <f>VLOOKUP(D42,'成卓ZY（3）'!D64:F203,3,0)</f>
        <v>#N/A</v>
      </c>
      <c r="G42" s="81">
        <v>0</v>
      </c>
      <c r="H42" s="82"/>
      <c r="I42" s="83"/>
      <c r="J42" s="105"/>
      <c r="K42" s="83"/>
      <c r="L42" s="83"/>
      <c r="M42" s="80"/>
      <c r="N42" s="80"/>
      <c r="O42" s="83"/>
      <c r="P42" s="119"/>
      <c r="Q42" s="119"/>
      <c r="R42" s="119"/>
      <c r="S42" s="119"/>
      <c r="T42" s="119"/>
      <c r="U42" s="119"/>
      <c r="V42" s="120">
        <v>7.8499999999999994E-6</v>
      </c>
      <c r="W42" s="120">
        <f t="shared" si="7"/>
        <v>0</v>
      </c>
      <c r="X42" s="119"/>
      <c r="Y42" s="120">
        <f t="shared" si="8"/>
        <v>0</v>
      </c>
      <c r="Z42" s="119"/>
      <c r="AA42" s="119"/>
      <c r="AB42" s="119"/>
      <c r="AC42" s="119"/>
      <c r="AD42" s="119"/>
      <c r="AE42" s="139">
        <f t="shared" si="9"/>
        <v>0</v>
      </c>
      <c r="AF42" s="119" t="s">
        <v>575</v>
      </c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41">
        <f t="shared" si="10"/>
        <v>0</v>
      </c>
      <c r="BF42" s="139">
        <f t="shared" si="11"/>
        <v>0</v>
      </c>
      <c r="BG42" s="126">
        <v>0.2</v>
      </c>
      <c r="BH42" s="127">
        <f t="shared" si="12"/>
        <v>0</v>
      </c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</row>
    <row r="43" spans="1:254" s="84" customFormat="1" ht="15" customHeight="1">
      <c r="A43" s="100">
        <v>71</v>
      </c>
      <c r="B43" s="77"/>
      <c r="C43" s="96" t="s">
        <v>488</v>
      </c>
      <c r="D43" s="96" t="s">
        <v>133</v>
      </c>
      <c r="E43" s="79"/>
      <c r="F43" s="80" t="e">
        <f>VLOOKUP(D43,'成卓ZY（3）'!D65:F204,3,0)</f>
        <v>#N/A</v>
      </c>
      <c r="G43" s="81">
        <v>0</v>
      </c>
      <c r="H43" s="82"/>
      <c r="I43" s="83"/>
      <c r="J43" s="105"/>
      <c r="K43" s="83"/>
      <c r="L43" s="83"/>
      <c r="M43" s="80"/>
      <c r="N43" s="80"/>
      <c r="O43" s="83"/>
      <c r="P43" s="119"/>
      <c r="Q43" s="119"/>
      <c r="R43" s="119"/>
      <c r="S43" s="119"/>
      <c r="T43" s="119"/>
      <c r="U43" s="119"/>
      <c r="V43" s="120">
        <v>7.8499999999999994E-6</v>
      </c>
      <c r="W43" s="120">
        <f t="shared" si="7"/>
        <v>0</v>
      </c>
      <c r="X43" s="119"/>
      <c r="Y43" s="120">
        <f t="shared" si="8"/>
        <v>0</v>
      </c>
      <c r="Z43" s="119"/>
      <c r="AA43" s="119"/>
      <c r="AB43" s="119"/>
      <c r="AC43" s="119"/>
      <c r="AD43" s="119"/>
      <c r="AE43" s="139">
        <f t="shared" si="9"/>
        <v>0</v>
      </c>
      <c r="AF43" s="119" t="s">
        <v>575</v>
      </c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41">
        <f t="shared" si="10"/>
        <v>0</v>
      </c>
      <c r="BF43" s="139">
        <f t="shared" si="11"/>
        <v>0</v>
      </c>
      <c r="BG43" s="126">
        <v>0.2</v>
      </c>
      <c r="BH43" s="127">
        <f t="shared" si="12"/>
        <v>0</v>
      </c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</row>
    <row r="44" spans="1:254" s="84" customFormat="1" ht="15" customHeight="1">
      <c r="A44" s="100">
        <v>72</v>
      </c>
      <c r="B44" s="77"/>
      <c r="C44" s="96" t="s">
        <v>489</v>
      </c>
      <c r="D44" s="96" t="s">
        <v>142</v>
      </c>
      <c r="E44" s="79"/>
      <c r="F44" s="80" t="e">
        <f>VLOOKUP(D44,'成卓ZY（3）'!D66:F205,3,0)</f>
        <v>#N/A</v>
      </c>
      <c r="G44" s="81">
        <v>2.9732536999999999</v>
      </c>
      <c r="H44" s="82"/>
      <c r="I44" s="83"/>
      <c r="J44" s="105"/>
      <c r="K44" s="83"/>
      <c r="L44" s="83"/>
      <c r="M44" s="80"/>
      <c r="N44" s="80"/>
      <c r="O44" s="83"/>
      <c r="P44" s="119"/>
      <c r="Q44" s="119"/>
      <c r="R44" s="119"/>
      <c r="S44" s="119"/>
      <c r="T44" s="119"/>
      <c r="U44" s="119"/>
      <c r="V44" s="120">
        <v>7.8499999999999994E-6</v>
      </c>
      <c r="W44" s="120">
        <f t="shared" si="7"/>
        <v>0</v>
      </c>
      <c r="X44" s="119"/>
      <c r="Y44" s="120">
        <f t="shared" si="8"/>
        <v>0</v>
      </c>
      <c r="Z44" s="119"/>
      <c r="AA44" s="119"/>
      <c r="AB44" s="119"/>
      <c r="AC44" s="119"/>
      <c r="AD44" s="119"/>
      <c r="AE44" s="139">
        <f t="shared" si="9"/>
        <v>0</v>
      </c>
      <c r="AF44" s="119" t="s">
        <v>575</v>
      </c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41">
        <f t="shared" si="10"/>
        <v>0</v>
      </c>
      <c r="BF44" s="139">
        <f t="shared" si="11"/>
        <v>0</v>
      </c>
      <c r="BG44" s="126">
        <v>0.2</v>
      </c>
      <c r="BH44" s="127">
        <f t="shared" si="12"/>
        <v>0</v>
      </c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</row>
    <row r="45" spans="1:254" s="84" customFormat="1" ht="15" customHeight="1">
      <c r="A45" s="100">
        <v>109</v>
      </c>
      <c r="B45" s="77"/>
      <c r="C45" s="97" t="s">
        <v>92</v>
      </c>
      <c r="D45" s="98" t="s">
        <v>93</v>
      </c>
      <c r="E45" s="79"/>
      <c r="F45" s="80" t="e">
        <f>VLOOKUP(D45,'成卓ZY（3）'!D103:F242,3,0)</f>
        <v>#N/A</v>
      </c>
      <c r="G45" s="81">
        <v>0.35684500000000002</v>
      </c>
      <c r="H45" s="82"/>
      <c r="I45" s="83"/>
      <c r="J45" s="105"/>
      <c r="K45" s="83"/>
      <c r="L45" s="83"/>
      <c r="M45" s="99"/>
      <c r="N45" s="80"/>
      <c r="O45" s="83"/>
      <c r="P45" s="119"/>
      <c r="Q45" s="119"/>
      <c r="R45" s="119"/>
      <c r="S45" s="119"/>
      <c r="T45" s="119"/>
      <c r="U45" s="119"/>
      <c r="V45" s="120">
        <v>7.8499999999999994E-6</v>
      </c>
      <c r="W45" s="120">
        <f t="shared" si="7"/>
        <v>0</v>
      </c>
      <c r="X45" s="119"/>
      <c r="Y45" s="120">
        <f t="shared" si="8"/>
        <v>0</v>
      </c>
      <c r="Z45" s="119"/>
      <c r="AA45" s="119"/>
      <c r="AB45" s="119"/>
      <c r="AC45" s="119"/>
      <c r="AD45" s="119"/>
      <c r="AE45" s="139">
        <f t="shared" si="9"/>
        <v>0</v>
      </c>
      <c r="AF45" s="119" t="s">
        <v>575</v>
      </c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41">
        <f t="shared" si="10"/>
        <v>0</v>
      </c>
      <c r="BF45" s="139">
        <f t="shared" si="11"/>
        <v>0</v>
      </c>
      <c r="BG45" s="126">
        <v>0.2</v>
      </c>
      <c r="BH45" s="127">
        <f t="shared" si="12"/>
        <v>0</v>
      </c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</row>
    <row r="46" spans="1:254" s="84" customFormat="1" ht="15" customHeight="1">
      <c r="A46" s="100">
        <v>110</v>
      </c>
      <c r="B46" s="77"/>
      <c r="C46" s="97" t="s">
        <v>515</v>
      </c>
      <c r="D46" s="98" t="s">
        <v>228</v>
      </c>
      <c r="E46" s="79"/>
      <c r="F46" s="80" t="e">
        <f>VLOOKUP(D46,'成卓ZY（3）'!D104:F243,3,0)</f>
        <v>#N/A</v>
      </c>
      <c r="G46" s="81">
        <v>0.71242499999999997</v>
      </c>
      <c r="H46" s="82"/>
      <c r="I46" s="83"/>
      <c r="J46" s="105"/>
      <c r="K46" s="83"/>
      <c r="L46" s="83"/>
      <c r="M46" s="99"/>
      <c r="N46" s="80"/>
      <c r="O46" s="83"/>
      <c r="P46" s="119"/>
      <c r="Q46" s="119"/>
      <c r="R46" s="119"/>
      <c r="S46" s="119"/>
      <c r="T46" s="119"/>
      <c r="U46" s="119"/>
      <c r="V46" s="120">
        <v>7.8499999999999994E-6</v>
      </c>
      <c r="W46" s="120">
        <f t="shared" si="7"/>
        <v>0</v>
      </c>
      <c r="X46" s="119"/>
      <c r="Y46" s="120">
        <f t="shared" si="8"/>
        <v>0</v>
      </c>
      <c r="Z46" s="119"/>
      <c r="AA46" s="119"/>
      <c r="AB46" s="119"/>
      <c r="AC46" s="119"/>
      <c r="AD46" s="119"/>
      <c r="AE46" s="139">
        <f t="shared" si="9"/>
        <v>0</v>
      </c>
      <c r="AF46" s="119" t="s">
        <v>575</v>
      </c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41">
        <f t="shared" si="10"/>
        <v>0</v>
      </c>
      <c r="BF46" s="139">
        <f t="shared" si="11"/>
        <v>0</v>
      </c>
      <c r="BG46" s="126">
        <v>0.2</v>
      </c>
      <c r="BH46" s="127">
        <f t="shared" si="12"/>
        <v>0</v>
      </c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  <c r="IQ46" s="83"/>
      <c r="IR46" s="83"/>
      <c r="IS46" s="83"/>
      <c r="IT46" s="83"/>
    </row>
    <row r="47" spans="1:254" s="84" customFormat="1" ht="15" customHeight="1">
      <c r="A47" s="100">
        <v>111</v>
      </c>
      <c r="B47" s="77"/>
      <c r="C47" s="97" t="s">
        <v>516</v>
      </c>
      <c r="D47" s="98" t="s">
        <v>224</v>
      </c>
      <c r="E47" s="79"/>
      <c r="F47" s="80" t="e">
        <f>VLOOKUP(D47,'成卓ZY（3）'!D105:F244,3,0)</f>
        <v>#N/A</v>
      </c>
      <c r="G47" s="81">
        <v>1.227395</v>
      </c>
      <c r="H47" s="82"/>
      <c r="I47" s="83"/>
      <c r="J47" s="105"/>
      <c r="K47" s="83"/>
      <c r="L47" s="83"/>
      <c r="M47" s="99"/>
      <c r="N47" s="80"/>
      <c r="O47" s="83"/>
      <c r="P47" s="119"/>
      <c r="Q47" s="119"/>
      <c r="R47" s="119"/>
      <c r="S47" s="119"/>
      <c r="T47" s="119"/>
      <c r="U47" s="119"/>
      <c r="V47" s="120">
        <v>7.8499999999999994E-6</v>
      </c>
      <c r="W47" s="120">
        <f t="shared" si="7"/>
        <v>0</v>
      </c>
      <c r="X47" s="119"/>
      <c r="Y47" s="120">
        <f t="shared" si="8"/>
        <v>0</v>
      </c>
      <c r="Z47" s="119"/>
      <c r="AA47" s="119"/>
      <c r="AB47" s="119"/>
      <c r="AC47" s="119"/>
      <c r="AD47" s="119"/>
      <c r="AE47" s="139">
        <f t="shared" si="9"/>
        <v>0</v>
      </c>
      <c r="AF47" s="119" t="s">
        <v>575</v>
      </c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41">
        <f t="shared" si="10"/>
        <v>0</v>
      </c>
      <c r="BF47" s="139">
        <f t="shared" si="11"/>
        <v>0</v>
      </c>
      <c r="BG47" s="126">
        <v>0.2</v>
      </c>
      <c r="BH47" s="127">
        <f t="shared" si="12"/>
        <v>0</v>
      </c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  <c r="IP47" s="83"/>
      <c r="IQ47" s="83"/>
      <c r="IR47" s="83"/>
      <c r="IS47" s="83"/>
      <c r="IT47" s="83"/>
    </row>
    <row r="48" spans="1:254" s="84" customFormat="1" ht="15" customHeight="1">
      <c r="A48" s="100">
        <v>112</v>
      </c>
      <c r="B48" s="77"/>
      <c r="C48" s="97" t="s">
        <v>517</v>
      </c>
      <c r="D48" s="98" t="s">
        <v>232</v>
      </c>
      <c r="E48" s="79"/>
      <c r="F48" s="80" t="e">
        <f>VLOOKUP(D48,'成卓ZY（3）'!D106:F245,3,0)</f>
        <v>#N/A</v>
      </c>
      <c r="G48" s="81">
        <v>8.4346750000000004</v>
      </c>
      <c r="H48" s="82"/>
      <c r="I48" s="83"/>
      <c r="J48" s="105"/>
      <c r="K48" s="83"/>
      <c r="L48" s="83"/>
      <c r="M48" s="99"/>
      <c r="N48" s="80"/>
      <c r="O48" s="83"/>
      <c r="P48" s="119"/>
      <c r="Q48" s="119"/>
      <c r="R48" s="119"/>
      <c r="S48" s="119"/>
      <c r="T48" s="119"/>
      <c r="U48" s="119"/>
      <c r="V48" s="120">
        <v>7.8499999999999994E-6</v>
      </c>
      <c r="W48" s="120">
        <f t="shared" si="7"/>
        <v>0</v>
      </c>
      <c r="X48" s="119"/>
      <c r="Y48" s="120">
        <f t="shared" si="8"/>
        <v>0</v>
      </c>
      <c r="Z48" s="119"/>
      <c r="AA48" s="119"/>
      <c r="AB48" s="119"/>
      <c r="AC48" s="119"/>
      <c r="AD48" s="119"/>
      <c r="AE48" s="139">
        <f t="shared" si="9"/>
        <v>0</v>
      </c>
      <c r="AF48" s="119" t="s">
        <v>575</v>
      </c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41">
        <f t="shared" si="10"/>
        <v>0</v>
      </c>
      <c r="BF48" s="139">
        <f t="shared" si="11"/>
        <v>0</v>
      </c>
      <c r="BG48" s="126">
        <v>0.2</v>
      </c>
      <c r="BH48" s="127">
        <f t="shared" si="12"/>
        <v>0</v>
      </c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</row>
    <row r="49" spans="1:254" s="84" customFormat="1" ht="15" customHeight="1">
      <c r="A49" s="100">
        <v>113</v>
      </c>
      <c r="B49" s="77"/>
      <c r="C49" s="97" t="s">
        <v>518</v>
      </c>
      <c r="D49" s="98" t="s">
        <v>220</v>
      </c>
      <c r="E49" s="79"/>
      <c r="F49" s="80" t="e">
        <f>VLOOKUP(D49,'成卓ZY（3）'!D107:F246,3,0)</f>
        <v>#N/A</v>
      </c>
      <c r="G49" s="81">
        <v>3.9181650000000001</v>
      </c>
      <c r="H49" s="82"/>
      <c r="I49" s="83"/>
      <c r="J49" s="105"/>
      <c r="K49" s="83"/>
      <c r="L49" s="83"/>
      <c r="M49" s="99"/>
      <c r="N49" s="80"/>
      <c r="O49" s="83"/>
      <c r="P49" s="119"/>
      <c r="Q49" s="119"/>
      <c r="R49" s="119"/>
      <c r="S49" s="119"/>
      <c r="T49" s="119"/>
      <c r="U49" s="119"/>
      <c r="V49" s="120">
        <v>7.8499999999999994E-6</v>
      </c>
      <c r="W49" s="120">
        <f t="shared" si="7"/>
        <v>0</v>
      </c>
      <c r="X49" s="119"/>
      <c r="Y49" s="120">
        <f t="shared" si="8"/>
        <v>0</v>
      </c>
      <c r="Z49" s="119"/>
      <c r="AA49" s="119"/>
      <c r="AB49" s="119"/>
      <c r="AC49" s="119"/>
      <c r="AD49" s="119"/>
      <c r="AE49" s="139">
        <f t="shared" si="9"/>
        <v>0</v>
      </c>
      <c r="AF49" s="119" t="s">
        <v>575</v>
      </c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41">
        <f t="shared" si="10"/>
        <v>0</v>
      </c>
      <c r="BF49" s="139">
        <f t="shared" si="11"/>
        <v>0</v>
      </c>
      <c r="BG49" s="126">
        <v>0.2</v>
      </c>
      <c r="BH49" s="127">
        <f t="shared" si="12"/>
        <v>0</v>
      </c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  <c r="IS49" s="83"/>
      <c r="IT49" s="83"/>
    </row>
    <row r="50" spans="1:254" s="84" customFormat="1" ht="15" customHeight="1">
      <c r="A50" s="100">
        <v>114</v>
      </c>
      <c r="B50" s="77"/>
      <c r="C50" s="97" t="s">
        <v>519</v>
      </c>
      <c r="D50" s="98" t="s">
        <v>98</v>
      </c>
      <c r="E50" s="79"/>
      <c r="F50" s="80" t="e">
        <f>VLOOKUP(D50,'成卓ZY（3）'!D108:F247,3,0)</f>
        <v>#N/A</v>
      </c>
      <c r="G50" s="81">
        <v>8.1308450000000008</v>
      </c>
      <c r="H50" s="82"/>
      <c r="I50" s="83"/>
      <c r="J50" s="105"/>
      <c r="K50" s="83"/>
      <c r="L50" s="83"/>
      <c r="M50" s="99"/>
      <c r="N50" s="80"/>
      <c r="O50" s="83"/>
      <c r="P50" s="119"/>
      <c r="Q50" s="119"/>
      <c r="R50" s="119"/>
      <c r="S50" s="119"/>
      <c r="T50" s="119"/>
      <c r="U50" s="119"/>
      <c r="V50" s="120">
        <v>7.8499999999999994E-6</v>
      </c>
      <c r="W50" s="120">
        <f t="shared" si="7"/>
        <v>0</v>
      </c>
      <c r="X50" s="119"/>
      <c r="Y50" s="120">
        <f t="shared" si="8"/>
        <v>0</v>
      </c>
      <c r="Z50" s="119"/>
      <c r="AA50" s="119"/>
      <c r="AB50" s="119"/>
      <c r="AC50" s="119"/>
      <c r="AD50" s="119"/>
      <c r="AE50" s="139">
        <f t="shared" si="9"/>
        <v>0</v>
      </c>
      <c r="AF50" s="119" t="s">
        <v>575</v>
      </c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41">
        <f t="shared" si="10"/>
        <v>0</v>
      </c>
      <c r="BF50" s="139">
        <f t="shared" si="11"/>
        <v>0</v>
      </c>
      <c r="BG50" s="126">
        <v>0.2</v>
      </c>
      <c r="BH50" s="127">
        <f t="shared" si="12"/>
        <v>0</v>
      </c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  <c r="IF50" s="83"/>
      <c r="IG50" s="83"/>
      <c r="IH50" s="83"/>
      <c r="II50" s="83"/>
      <c r="IJ50" s="83"/>
      <c r="IK50" s="83"/>
      <c r="IL50" s="83"/>
      <c r="IM50" s="83"/>
      <c r="IN50" s="83"/>
      <c r="IO50" s="83"/>
      <c r="IP50" s="83"/>
      <c r="IQ50" s="83"/>
      <c r="IR50" s="83"/>
      <c r="IS50" s="83"/>
      <c r="IT50" s="83"/>
    </row>
    <row r="51" spans="1:254" s="84" customFormat="1" ht="15" customHeight="1">
      <c r="A51" s="100">
        <v>115</v>
      </c>
      <c r="B51" s="77"/>
      <c r="C51" s="97" t="s">
        <v>520</v>
      </c>
      <c r="D51" s="98" t="s">
        <v>101</v>
      </c>
      <c r="E51" s="79"/>
      <c r="F51" s="80" t="e">
        <f>VLOOKUP(D51,'成卓ZY（3）'!D109:F248,3,0)</f>
        <v>#N/A</v>
      </c>
      <c r="G51" s="81">
        <v>9.1840150000000005</v>
      </c>
      <c r="H51" s="82"/>
      <c r="I51" s="83"/>
      <c r="J51" s="105"/>
      <c r="K51" s="83"/>
      <c r="L51" s="83"/>
      <c r="M51" s="99"/>
      <c r="N51" s="80"/>
      <c r="O51" s="83"/>
      <c r="P51" s="119"/>
      <c r="Q51" s="119"/>
      <c r="R51" s="119"/>
      <c r="S51" s="119"/>
      <c r="T51" s="119"/>
      <c r="U51" s="119"/>
      <c r="V51" s="120">
        <v>7.8499999999999994E-6</v>
      </c>
      <c r="W51" s="120">
        <f t="shared" si="7"/>
        <v>0</v>
      </c>
      <c r="X51" s="119"/>
      <c r="Y51" s="120">
        <f t="shared" si="8"/>
        <v>0</v>
      </c>
      <c r="Z51" s="119"/>
      <c r="AA51" s="119"/>
      <c r="AB51" s="119"/>
      <c r="AC51" s="119"/>
      <c r="AD51" s="119"/>
      <c r="AE51" s="139">
        <f t="shared" si="9"/>
        <v>0</v>
      </c>
      <c r="AF51" s="119" t="s">
        <v>575</v>
      </c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41">
        <f t="shared" si="10"/>
        <v>0</v>
      </c>
      <c r="BF51" s="139">
        <f t="shared" si="11"/>
        <v>0</v>
      </c>
      <c r="BG51" s="126">
        <v>0.2</v>
      </c>
      <c r="BH51" s="127">
        <f t="shared" si="12"/>
        <v>0</v>
      </c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  <c r="FW51" s="83"/>
      <c r="FX51" s="83"/>
      <c r="FY51" s="83"/>
      <c r="FZ51" s="83"/>
      <c r="GA51" s="83"/>
      <c r="GB51" s="83"/>
      <c r="GC51" s="83"/>
      <c r="GD51" s="83"/>
      <c r="GE51" s="83"/>
      <c r="GF51" s="83"/>
      <c r="GG51" s="83"/>
      <c r="GH51" s="83"/>
      <c r="GI51" s="83"/>
      <c r="GJ51" s="83"/>
      <c r="GK51" s="83"/>
      <c r="GL51" s="83"/>
      <c r="GM51" s="83"/>
      <c r="GN51" s="83"/>
      <c r="GO51" s="83"/>
      <c r="GP51" s="83"/>
      <c r="GQ51" s="83"/>
      <c r="GR51" s="83"/>
      <c r="GS51" s="83"/>
      <c r="GT51" s="83"/>
      <c r="GU51" s="83"/>
      <c r="GV51" s="83"/>
      <c r="GW51" s="83"/>
      <c r="GX51" s="83"/>
      <c r="GY51" s="83"/>
      <c r="GZ51" s="83"/>
      <c r="HA51" s="83"/>
      <c r="HB51" s="83"/>
      <c r="HC51" s="83"/>
      <c r="HD51" s="83"/>
      <c r="HE51" s="83"/>
      <c r="HF51" s="83"/>
      <c r="HG51" s="83"/>
      <c r="HH51" s="83"/>
      <c r="HI51" s="83"/>
      <c r="HJ51" s="83"/>
      <c r="HK51" s="83"/>
      <c r="HL51" s="83"/>
      <c r="HM51" s="83"/>
      <c r="HN51" s="83"/>
      <c r="HO51" s="83"/>
      <c r="HP51" s="83"/>
      <c r="HQ51" s="83"/>
      <c r="HR51" s="83"/>
      <c r="HS51" s="83"/>
      <c r="HT51" s="83"/>
      <c r="HU51" s="83"/>
      <c r="HV51" s="83"/>
      <c r="HW51" s="83"/>
      <c r="HX51" s="83"/>
      <c r="HY51" s="83"/>
      <c r="HZ51" s="83"/>
      <c r="IA51" s="83"/>
      <c r="IB51" s="83"/>
      <c r="IC51" s="83"/>
      <c r="ID51" s="83"/>
      <c r="IE51" s="83"/>
      <c r="IF51" s="83"/>
      <c r="IG51" s="83"/>
      <c r="IH51" s="83"/>
      <c r="II51" s="83"/>
      <c r="IJ51" s="83"/>
      <c r="IK51" s="83"/>
      <c r="IL51" s="83"/>
      <c r="IM51" s="83"/>
      <c r="IN51" s="83"/>
      <c r="IO51" s="83"/>
      <c r="IP51" s="83"/>
      <c r="IQ51" s="83"/>
      <c r="IR51" s="83"/>
      <c r="IS51" s="83"/>
      <c r="IT51" s="83"/>
    </row>
    <row r="52" spans="1:254" s="84" customFormat="1" ht="15" customHeight="1">
      <c r="A52" s="100">
        <v>116</v>
      </c>
      <c r="B52" s="77"/>
      <c r="C52" s="97" t="s">
        <v>521</v>
      </c>
      <c r="D52" s="98" t="s">
        <v>104</v>
      </c>
      <c r="E52" s="79"/>
      <c r="F52" s="80" t="e">
        <f>VLOOKUP(D52,'成卓ZY（3）'!D110:F249,3,0)</f>
        <v>#N/A</v>
      </c>
      <c r="G52" s="81">
        <v>8.1308450000000008</v>
      </c>
      <c r="H52" s="82"/>
      <c r="I52" s="83"/>
      <c r="J52" s="105"/>
      <c r="K52" s="83"/>
      <c r="L52" s="83"/>
      <c r="M52" s="99"/>
      <c r="N52" s="80"/>
      <c r="O52" s="83"/>
      <c r="P52" s="119"/>
      <c r="Q52" s="119"/>
      <c r="R52" s="119"/>
      <c r="S52" s="119"/>
      <c r="T52" s="119"/>
      <c r="U52" s="119"/>
      <c r="V52" s="120">
        <v>7.8499999999999994E-6</v>
      </c>
      <c r="W52" s="120">
        <f t="shared" si="7"/>
        <v>0</v>
      </c>
      <c r="X52" s="119"/>
      <c r="Y52" s="120">
        <f t="shared" si="8"/>
        <v>0</v>
      </c>
      <c r="Z52" s="119"/>
      <c r="AA52" s="119"/>
      <c r="AB52" s="119"/>
      <c r="AC52" s="119"/>
      <c r="AD52" s="119"/>
      <c r="AE52" s="139">
        <f t="shared" si="9"/>
        <v>0</v>
      </c>
      <c r="AF52" s="119" t="s">
        <v>575</v>
      </c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41">
        <f t="shared" si="10"/>
        <v>0</v>
      </c>
      <c r="BF52" s="139">
        <f t="shared" si="11"/>
        <v>0</v>
      </c>
      <c r="BG52" s="126">
        <v>0.2</v>
      </c>
      <c r="BH52" s="127">
        <f t="shared" si="12"/>
        <v>0</v>
      </c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  <c r="IF52" s="83"/>
      <c r="IG52" s="83"/>
      <c r="IH52" s="83"/>
      <c r="II52" s="83"/>
      <c r="IJ52" s="83"/>
      <c r="IK52" s="83"/>
      <c r="IL52" s="83"/>
      <c r="IM52" s="83"/>
      <c r="IN52" s="83"/>
      <c r="IO52" s="83"/>
      <c r="IP52" s="83"/>
      <c r="IQ52" s="83"/>
      <c r="IR52" s="83"/>
      <c r="IS52" s="83"/>
      <c r="IT52" s="83"/>
    </row>
    <row r="53" spans="1:254" s="84" customFormat="1" ht="15" customHeight="1">
      <c r="A53" s="100">
        <v>117</v>
      </c>
      <c r="B53" s="77"/>
      <c r="C53" s="97" t="s">
        <v>106</v>
      </c>
      <c r="D53" s="98" t="s">
        <v>107</v>
      </c>
      <c r="E53" s="79"/>
      <c r="F53" s="80" t="e">
        <f>VLOOKUP(D53,'成卓ZY（3）'!D111:F250,3,0)</f>
        <v>#N/A</v>
      </c>
      <c r="G53" s="81">
        <v>4.0922749999999999</v>
      </c>
      <c r="H53" s="82"/>
      <c r="I53" s="83"/>
      <c r="J53" s="105"/>
      <c r="K53" s="83"/>
      <c r="L53" s="83"/>
      <c r="M53" s="99"/>
      <c r="N53" s="80"/>
      <c r="O53" s="83"/>
      <c r="P53" s="119"/>
      <c r="Q53" s="119"/>
      <c r="R53" s="119"/>
      <c r="S53" s="119"/>
      <c r="T53" s="119"/>
      <c r="U53" s="119"/>
      <c r="V53" s="120">
        <v>7.8499999999999994E-6</v>
      </c>
      <c r="W53" s="120">
        <f t="shared" si="7"/>
        <v>0</v>
      </c>
      <c r="X53" s="119"/>
      <c r="Y53" s="120">
        <f t="shared" si="8"/>
        <v>0</v>
      </c>
      <c r="Z53" s="119"/>
      <c r="AA53" s="119"/>
      <c r="AB53" s="119"/>
      <c r="AC53" s="119"/>
      <c r="AD53" s="119"/>
      <c r="AE53" s="139">
        <f t="shared" si="9"/>
        <v>0</v>
      </c>
      <c r="AF53" s="119" t="s">
        <v>575</v>
      </c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41">
        <f t="shared" si="10"/>
        <v>0</v>
      </c>
      <c r="BF53" s="139">
        <f t="shared" si="11"/>
        <v>0</v>
      </c>
      <c r="BG53" s="126">
        <v>0.2</v>
      </c>
      <c r="BH53" s="127">
        <f t="shared" si="12"/>
        <v>0</v>
      </c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/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/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/>
      <c r="IK53" s="83"/>
      <c r="IL53" s="83"/>
      <c r="IM53" s="83"/>
      <c r="IN53" s="83"/>
      <c r="IO53" s="83"/>
      <c r="IP53" s="83"/>
      <c r="IQ53" s="83"/>
      <c r="IR53" s="83"/>
      <c r="IS53" s="83"/>
      <c r="IT53" s="83"/>
    </row>
    <row r="54" spans="1:254" s="84" customFormat="1" ht="15" customHeight="1">
      <c r="A54" s="100">
        <v>118</v>
      </c>
      <c r="B54" s="77"/>
      <c r="C54" s="97" t="s">
        <v>117</v>
      </c>
      <c r="D54" s="98" t="s">
        <v>118</v>
      </c>
      <c r="E54" s="79"/>
      <c r="F54" s="80" t="e">
        <f>VLOOKUP(D54,'成卓ZY（3）'!D112:F251,3,0)</f>
        <v>#N/A</v>
      </c>
      <c r="G54" s="81">
        <v>5.97241</v>
      </c>
      <c r="H54" s="82"/>
      <c r="I54" s="83"/>
      <c r="J54" s="105"/>
      <c r="K54" s="83"/>
      <c r="L54" s="83"/>
      <c r="M54" s="99"/>
      <c r="N54" s="80"/>
      <c r="O54" s="83"/>
      <c r="P54" s="119"/>
      <c r="Q54" s="119"/>
      <c r="R54" s="119"/>
      <c r="S54" s="119"/>
      <c r="T54" s="119"/>
      <c r="U54" s="119"/>
      <c r="V54" s="120">
        <v>7.8499999999999994E-6</v>
      </c>
      <c r="W54" s="120">
        <f t="shared" si="7"/>
        <v>0</v>
      </c>
      <c r="X54" s="119"/>
      <c r="Y54" s="120">
        <f t="shared" si="8"/>
        <v>0</v>
      </c>
      <c r="Z54" s="119"/>
      <c r="AA54" s="119"/>
      <c r="AB54" s="119"/>
      <c r="AC54" s="119"/>
      <c r="AD54" s="119"/>
      <c r="AE54" s="139">
        <f t="shared" si="9"/>
        <v>0</v>
      </c>
      <c r="AF54" s="119" t="s">
        <v>575</v>
      </c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41">
        <f t="shared" si="10"/>
        <v>0</v>
      </c>
      <c r="BF54" s="139">
        <f t="shared" si="11"/>
        <v>0</v>
      </c>
      <c r="BG54" s="126">
        <v>0.2</v>
      </c>
      <c r="BH54" s="127">
        <f t="shared" si="12"/>
        <v>0</v>
      </c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</row>
    <row r="55" spans="1:254" s="84" customFormat="1" ht="15" customHeight="1">
      <c r="A55" s="100">
        <v>119</v>
      </c>
      <c r="B55" s="77"/>
      <c r="C55" s="97" t="s">
        <v>122</v>
      </c>
      <c r="D55" s="98" t="s">
        <v>123</v>
      </c>
      <c r="E55" s="79"/>
      <c r="F55" s="80" t="e">
        <f>VLOOKUP(D55,'成卓ZY（3）'!D113:F252,3,0)</f>
        <v>#N/A</v>
      </c>
      <c r="G55" s="81">
        <v>5.97241</v>
      </c>
      <c r="H55" s="82"/>
      <c r="I55" s="83"/>
      <c r="J55" s="105"/>
      <c r="K55" s="83"/>
      <c r="L55" s="83"/>
      <c r="M55" s="99"/>
      <c r="N55" s="80"/>
      <c r="O55" s="83"/>
      <c r="P55" s="119"/>
      <c r="Q55" s="119"/>
      <c r="R55" s="119"/>
      <c r="S55" s="119"/>
      <c r="T55" s="119"/>
      <c r="U55" s="119"/>
      <c r="V55" s="120">
        <v>7.8499999999999994E-6</v>
      </c>
      <c r="W55" s="120">
        <f t="shared" si="7"/>
        <v>0</v>
      </c>
      <c r="X55" s="119"/>
      <c r="Y55" s="120">
        <f t="shared" si="8"/>
        <v>0</v>
      </c>
      <c r="Z55" s="119"/>
      <c r="AA55" s="119"/>
      <c r="AB55" s="119"/>
      <c r="AC55" s="119"/>
      <c r="AD55" s="119"/>
      <c r="AE55" s="139">
        <f t="shared" si="9"/>
        <v>0</v>
      </c>
      <c r="AF55" s="119" t="s">
        <v>575</v>
      </c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41">
        <f t="shared" si="10"/>
        <v>0</v>
      </c>
      <c r="BF55" s="139">
        <f t="shared" si="11"/>
        <v>0</v>
      </c>
      <c r="BG55" s="126">
        <v>0.2</v>
      </c>
      <c r="BH55" s="127">
        <f t="shared" si="12"/>
        <v>0</v>
      </c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</row>
    <row r="56" spans="1:254" s="84" customFormat="1" ht="15" customHeight="1">
      <c r="A56" s="100">
        <v>120</v>
      </c>
      <c r="B56" s="77"/>
      <c r="C56" s="97" t="s">
        <v>522</v>
      </c>
      <c r="D56" s="98" t="s">
        <v>234</v>
      </c>
      <c r="E56" s="79"/>
      <c r="F56" s="80" t="e">
        <f>VLOOKUP(D56,'成卓ZY（3）'!D114:F253,3,0)</f>
        <v>#N/A</v>
      </c>
      <c r="G56" s="81">
        <v>1.3642449999999999</v>
      </c>
      <c r="H56" s="82"/>
      <c r="I56" s="83"/>
      <c r="J56" s="105"/>
      <c r="K56" s="83"/>
      <c r="L56" s="83"/>
      <c r="M56" s="99"/>
      <c r="N56" s="80"/>
      <c r="O56" s="83"/>
      <c r="P56" s="119"/>
      <c r="Q56" s="119"/>
      <c r="R56" s="119"/>
      <c r="S56" s="119"/>
      <c r="T56" s="119"/>
      <c r="U56" s="119"/>
      <c r="V56" s="120">
        <v>7.8499999999999994E-6</v>
      </c>
      <c r="W56" s="120">
        <f t="shared" si="7"/>
        <v>0</v>
      </c>
      <c r="X56" s="119"/>
      <c r="Y56" s="120">
        <f t="shared" si="8"/>
        <v>0</v>
      </c>
      <c r="Z56" s="119"/>
      <c r="AA56" s="119"/>
      <c r="AB56" s="119"/>
      <c r="AC56" s="119"/>
      <c r="AD56" s="119"/>
      <c r="AE56" s="139">
        <f t="shared" si="9"/>
        <v>0</v>
      </c>
      <c r="AF56" s="119" t="s">
        <v>575</v>
      </c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41">
        <f t="shared" si="10"/>
        <v>0</v>
      </c>
      <c r="BF56" s="139">
        <f t="shared" si="11"/>
        <v>0</v>
      </c>
      <c r="BG56" s="126">
        <v>0.2</v>
      </c>
      <c r="BH56" s="127">
        <f t="shared" si="12"/>
        <v>0</v>
      </c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</row>
    <row r="57" spans="1:254" s="48" customFormat="1" ht="15" customHeight="1">
      <c r="A57" s="49"/>
      <c r="B57" s="50"/>
      <c r="C57" s="51"/>
      <c r="D57" s="14"/>
      <c r="E57" s="52"/>
      <c r="F57" s="19"/>
      <c r="G57" s="53"/>
      <c r="H57" s="55"/>
      <c r="I57" s="46"/>
      <c r="J57" s="56"/>
      <c r="K57" s="46"/>
      <c r="L57" s="46"/>
      <c r="M57" s="19"/>
      <c r="N57" s="53"/>
      <c r="O57" s="46"/>
      <c r="P57" s="46"/>
      <c r="Q57" s="46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119" t="s">
        <v>575</v>
      </c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128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</row>
    <row r="58" spans="1:254" s="48" customFormat="1" ht="15" customHeight="1" thickBot="1">
      <c r="A58" s="49"/>
      <c r="B58" s="50"/>
      <c r="C58" s="51"/>
      <c r="D58" s="14"/>
      <c r="E58" s="52"/>
      <c r="F58" s="53"/>
      <c r="G58" s="53"/>
      <c r="H58" s="55"/>
      <c r="I58" s="46"/>
      <c r="J58" s="56"/>
      <c r="K58" s="46"/>
      <c r="L58" s="46"/>
      <c r="M58" s="57"/>
      <c r="N58" s="57"/>
      <c r="O58" s="46"/>
      <c r="P58" s="46"/>
      <c r="Q58" s="46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119" t="s">
        <v>575</v>
      </c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</row>
    <row r="59" spans="1:254" s="48" customFormat="1" ht="23.25" customHeight="1">
      <c r="A59" s="49"/>
      <c r="B59" s="50"/>
      <c r="C59" s="51"/>
      <c r="D59" s="14"/>
      <c r="E59" s="52"/>
      <c r="F59" s="53"/>
      <c r="G59" s="53"/>
      <c r="H59" s="54"/>
      <c r="I59" s="46"/>
      <c r="J59" s="56"/>
      <c r="K59" s="46"/>
      <c r="L59" s="46"/>
      <c r="M59" s="47"/>
      <c r="N59" s="47"/>
      <c r="O59" s="46"/>
      <c r="P59" s="46"/>
      <c r="Q59" s="46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119" t="s">
        <v>575</v>
      </c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</row>
    <row r="60" spans="1:254" s="48" customFormat="1" ht="27" customHeight="1">
      <c r="A60" s="49"/>
      <c r="B60" s="50"/>
      <c r="C60" s="51"/>
      <c r="D60" s="14"/>
      <c r="E60" s="52"/>
      <c r="F60" s="53"/>
      <c r="G60" s="53"/>
      <c r="H60" s="54"/>
      <c r="I60" s="46"/>
      <c r="J60" s="56"/>
      <c r="K60" s="46"/>
      <c r="L60" s="46"/>
      <c r="M60" s="53"/>
      <c r="N60" s="53"/>
      <c r="O60" s="46"/>
      <c r="P60" s="46"/>
      <c r="Q60" s="46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119" t="s">
        <v>575</v>
      </c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</row>
    <row r="61" spans="1:254" s="48" customFormat="1" ht="15" customHeight="1">
      <c r="A61" s="49"/>
      <c r="B61" s="50"/>
      <c r="C61" s="50"/>
      <c r="D61" s="14"/>
      <c r="E61" s="52"/>
      <c r="F61" s="53"/>
      <c r="G61" s="53"/>
      <c r="H61" s="54"/>
      <c r="I61" s="46"/>
      <c r="J61" s="56"/>
      <c r="K61" s="46"/>
      <c r="L61" s="46"/>
      <c r="M61" s="53"/>
      <c r="N61" s="53"/>
      <c r="O61" s="46"/>
      <c r="P61" s="46"/>
      <c r="Q61" s="46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119" t="s">
        <v>575</v>
      </c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</row>
    <row r="62" spans="1:254" s="48" customFormat="1" ht="26.25" customHeight="1">
      <c r="A62" s="49"/>
      <c r="B62" s="50"/>
      <c r="C62" s="50"/>
      <c r="D62" s="14"/>
      <c r="E62" s="52"/>
      <c r="F62" s="53"/>
      <c r="G62" s="53"/>
      <c r="H62" s="54"/>
      <c r="I62" s="46"/>
      <c r="J62" s="56"/>
      <c r="K62" s="46"/>
      <c r="L62" s="46"/>
      <c r="M62" s="53"/>
      <c r="N62" s="53"/>
      <c r="O62" s="46"/>
      <c r="P62" s="46"/>
      <c r="Q62" s="46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119" t="s">
        <v>575</v>
      </c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</row>
    <row r="63" spans="1:254" s="48" customFormat="1" ht="26.25" customHeight="1">
      <c r="A63" s="49"/>
      <c r="B63" s="50"/>
      <c r="C63" s="51"/>
      <c r="D63" s="14"/>
      <c r="E63" s="52"/>
      <c r="F63" s="53"/>
      <c r="G63" s="53"/>
      <c r="H63" s="54"/>
      <c r="I63" s="46"/>
      <c r="J63" s="56"/>
      <c r="K63" s="46"/>
      <c r="L63" s="46"/>
      <c r="M63" s="53"/>
      <c r="N63" s="53"/>
      <c r="O63" s="46"/>
      <c r="P63" s="46"/>
      <c r="Q63" s="46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119" t="s">
        <v>575</v>
      </c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</row>
    <row r="64" spans="1:254" s="48" customFormat="1" ht="15" customHeight="1">
      <c r="A64" s="49"/>
      <c r="B64" s="50"/>
      <c r="C64" s="51"/>
      <c r="D64" s="14"/>
      <c r="E64" s="52"/>
      <c r="F64" s="53"/>
      <c r="G64" s="53"/>
      <c r="H64" s="55"/>
      <c r="I64" s="46"/>
      <c r="J64" s="56"/>
      <c r="K64" s="46"/>
      <c r="L64" s="46"/>
      <c r="M64" s="53"/>
      <c r="N64" s="53"/>
      <c r="O64" s="46"/>
      <c r="P64" s="46"/>
      <c r="Q64" s="46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119" t="s">
        <v>575</v>
      </c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</row>
    <row r="65" spans="1:253" s="48" customFormat="1" ht="15" customHeight="1">
      <c r="A65" s="49"/>
      <c r="B65" s="50"/>
      <c r="C65" s="51"/>
      <c r="D65" s="14"/>
      <c r="E65" s="52"/>
      <c r="F65" s="53"/>
      <c r="G65" s="53"/>
      <c r="H65" s="55"/>
      <c r="I65" s="46"/>
      <c r="J65" s="56"/>
      <c r="K65" s="46"/>
      <c r="L65" s="46"/>
      <c r="M65" s="53"/>
      <c r="N65" s="53"/>
      <c r="O65" s="46"/>
      <c r="P65" s="46"/>
      <c r="Q65" s="46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119" t="s">
        <v>575</v>
      </c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</row>
    <row r="66" spans="1:253" s="48" customFormat="1" ht="15" customHeight="1">
      <c r="A66" s="49"/>
      <c r="B66" s="50"/>
      <c r="C66" s="51"/>
      <c r="D66" s="14"/>
      <c r="E66" s="52"/>
      <c r="F66" s="53"/>
      <c r="G66" s="53"/>
      <c r="H66" s="55"/>
      <c r="I66" s="46"/>
      <c r="J66" s="56"/>
      <c r="K66" s="46"/>
      <c r="L66" s="46"/>
      <c r="M66" s="53"/>
      <c r="N66" s="53"/>
      <c r="O66" s="46"/>
      <c r="P66" s="46"/>
      <c r="Q66" s="46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119" t="s">
        <v>575</v>
      </c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</row>
    <row r="67" spans="1:253" s="48" customFormat="1" ht="15" customHeight="1">
      <c r="A67" s="49"/>
      <c r="B67" s="50"/>
      <c r="C67" s="51"/>
      <c r="D67" s="14"/>
      <c r="E67" s="52"/>
      <c r="F67" s="53"/>
      <c r="G67" s="53"/>
      <c r="H67" s="55"/>
      <c r="I67" s="46"/>
      <c r="J67" s="56"/>
      <c r="K67" s="46"/>
      <c r="L67" s="46"/>
      <c r="M67" s="53"/>
      <c r="N67" s="53"/>
      <c r="O67" s="46"/>
      <c r="P67" s="46"/>
      <c r="Q67" s="46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119" t="s">
        <v>575</v>
      </c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</row>
    <row r="68" spans="1:253" s="48" customFormat="1" ht="15" customHeight="1">
      <c r="A68" s="49"/>
      <c r="B68" s="50"/>
      <c r="C68" s="51"/>
      <c r="D68" s="14"/>
      <c r="E68" s="52"/>
      <c r="F68" s="53"/>
      <c r="G68" s="53"/>
      <c r="H68" s="55"/>
      <c r="I68" s="46"/>
      <c r="J68" s="56"/>
      <c r="K68" s="46"/>
      <c r="L68" s="46"/>
      <c r="M68" s="53"/>
      <c r="N68" s="53"/>
      <c r="O68" s="46"/>
      <c r="P68" s="46"/>
      <c r="Q68" s="46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119" t="s">
        <v>575</v>
      </c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</row>
    <row r="69" spans="1:253" s="48" customFormat="1" ht="15" customHeight="1">
      <c r="A69" s="49"/>
      <c r="B69" s="50"/>
      <c r="C69" s="51"/>
      <c r="D69" s="14"/>
      <c r="E69" s="52"/>
      <c r="F69" s="53"/>
      <c r="G69" s="53"/>
      <c r="H69" s="55"/>
      <c r="I69" s="46"/>
      <c r="J69" s="56"/>
      <c r="K69" s="46"/>
      <c r="L69" s="46"/>
      <c r="M69" s="53"/>
      <c r="N69" s="53"/>
      <c r="O69" s="46"/>
      <c r="P69" s="46"/>
      <c r="Q69" s="46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119" t="s">
        <v>575</v>
      </c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</row>
    <row r="70" spans="1:253" s="48" customFormat="1" ht="15" customHeight="1">
      <c r="A70" s="49"/>
      <c r="B70" s="50"/>
      <c r="C70" s="51"/>
      <c r="D70" s="14"/>
      <c r="E70" s="52"/>
      <c r="F70" s="53"/>
      <c r="G70" s="53"/>
      <c r="H70" s="54"/>
      <c r="I70" s="46"/>
      <c r="J70" s="56"/>
      <c r="K70" s="46"/>
      <c r="L70" s="46"/>
      <c r="M70" s="47"/>
      <c r="N70" s="47"/>
      <c r="O70" s="46"/>
      <c r="P70" s="46"/>
      <c r="Q70" s="46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119" t="s">
        <v>575</v>
      </c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</row>
    <row r="71" spans="1:253" s="48" customFormat="1" ht="15" customHeight="1">
      <c r="A71" s="49"/>
      <c r="B71" s="50"/>
      <c r="C71" s="51"/>
      <c r="D71" s="14"/>
      <c r="E71" s="52"/>
      <c r="F71" s="53"/>
      <c r="G71" s="53"/>
      <c r="H71" s="54"/>
      <c r="I71" s="46"/>
      <c r="J71" s="56"/>
      <c r="K71" s="46"/>
      <c r="L71" s="46"/>
      <c r="M71" s="53"/>
      <c r="N71" s="53"/>
      <c r="O71" s="46"/>
      <c r="P71" s="46"/>
      <c r="Q71" s="46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119" t="s">
        <v>575</v>
      </c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</row>
    <row r="72" spans="1:253" s="48" customFormat="1" ht="15" customHeight="1">
      <c r="A72" s="49"/>
      <c r="B72" s="50"/>
      <c r="C72" s="50"/>
      <c r="D72" s="14"/>
      <c r="E72" s="52"/>
      <c r="F72" s="53"/>
      <c r="G72" s="53"/>
      <c r="H72" s="54"/>
      <c r="I72" s="46"/>
      <c r="J72" s="56"/>
      <c r="K72" s="46"/>
      <c r="L72" s="46"/>
      <c r="M72" s="53"/>
      <c r="N72" s="53"/>
      <c r="O72" s="46"/>
      <c r="P72" s="46"/>
      <c r="Q72" s="46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119" t="s">
        <v>575</v>
      </c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</row>
    <row r="73" spans="1:253" s="48" customFormat="1" ht="15" customHeight="1">
      <c r="A73" s="49"/>
      <c r="B73" s="50"/>
      <c r="C73" s="50"/>
      <c r="D73" s="14"/>
      <c r="E73" s="52"/>
      <c r="F73" s="53"/>
      <c r="G73" s="53"/>
      <c r="H73" s="54"/>
      <c r="I73" s="46"/>
      <c r="J73" s="56"/>
      <c r="K73" s="46"/>
      <c r="L73" s="46"/>
      <c r="M73" s="53"/>
      <c r="N73" s="53"/>
      <c r="O73" s="46"/>
      <c r="P73" s="46"/>
      <c r="Q73" s="46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119" t="s">
        <v>575</v>
      </c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</row>
    <row r="74" spans="1:253" s="48" customFormat="1" ht="15" customHeight="1">
      <c r="A74" s="49"/>
      <c r="B74" s="50"/>
      <c r="C74" s="51"/>
      <c r="D74" s="14"/>
      <c r="E74" s="52"/>
      <c r="F74" s="53"/>
      <c r="G74" s="53"/>
      <c r="H74" s="54"/>
      <c r="I74" s="46"/>
      <c r="J74" s="56"/>
      <c r="K74" s="46"/>
      <c r="L74" s="46"/>
      <c r="M74" s="53"/>
      <c r="N74" s="53"/>
      <c r="O74" s="46"/>
      <c r="P74" s="46"/>
      <c r="Q74" s="46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119" t="s">
        <v>575</v>
      </c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</row>
    <row r="75" spans="1:253" s="48" customFormat="1" ht="15" customHeight="1">
      <c r="A75" s="49"/>
      <c r="B75" s="50"/>
      <c r="C75" s="51"/>
      <c r="D75" s="14"/>
      <c r="E75" s="52"/>
      <c r="F75" s="53"/>
      <c r="G75" s="53"/>
      <c r="H75" s="55"/>
      <c r="I75" s="46"/>
      <c r="J75" s="56"/>
      <c r="K75" s="46"/>
      <c r="L75" s="46"/>
      <c r="M75" s="53"/>
      <c r="N75" s="53"/>
      <c r="O75" s="46"/>
      <c r="P75" s="46"/>
      <c r="Q75" s="46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119" t="s">
        <v>575</v>
      </c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</row>
    <row r="76" spans="1:253" s="48" customFormat="1" ht="15" customHeight="1" thickBot="1">
      <c r="A76" s="58"/>
      <c r="B76" s="59"/>
      <c r="C76" s="60"/>
      <c r="D76" s="45"/>
      <c r="E76" s="61"/>
      <c r="F76" s="57"/>
      <c r="G76" s="57"/>
      <c r="H76" s="62"/>
      <c r="I76" s="46"/>
      <c r="J76" s="56"/>
      <c r="K76" s="46"/>
      <c r="L76" s="46"/>
      <c r="M76" s="53"/>
      <c r="N76" s="53"/>
      <c r="O76" s="46"/>
      <c r="P76" s="46"/>
      <c r="Q76" s="46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119" t="s">
        <v>575</v>
      </c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</row>
    <row r="77" spans="1:253" s="27" customFormat="1" ht="30.75" customHeight="1">
      <c r="A77" s="320" t="s">
        <v>345</v>
      </c>
      <c r="B77" s="320"/>
      <c r="C77" s="320"/>
      <c r="D77" s="320"/>
      <c r="E77" s="320"/>
      <c r="F77" s="320"/>
      <c r="G77" s="320"/>
      <c r="H77" s="320"/>
      <c r="J77" s="36"/>
    </row>
    <row r="78" spans="1:253" s="27" customFormat="1" ht="35.25" customHeight="1">
      <c r="A78" s="321" t="s">
        <v>418</v>
      </c>
      <c r="B78" s="321"/>
      <c r="C78" s="321"/>
      <c r="D78" s="321"/>
      <c r="E78" s="321"/>
      <c r="F78" s="321"/>
      <c r="G78" s="321"/>
      <c r="H78" s="321"/>
      <c r="J78" s="36"/>
    </row>
    <row r="79" spans="1:253" s="27" customFormat="1" ht="41.25" customHeight="1">
      <c r="A79" s="321" t="s">
        <v>347</v>
      </c>
      <c r="B79" s="321"/>
      <c r="C79" s="321"/>
      <c r="D79" s="321"/>
      <c r="E79" s="321"/>
      <c r="F79" s="321"/>
      <c r="G79" s="321"/>
      <c r="H79" s="321"/>
      <c r="J79" s="36"/>
    </row>
    <row r="80" spans="1:253" s="27" customFormat="1" ht="24" customHeight="1">
      <c r="A80" s="322" t="s">
        <v>348</v>
      </c>
      <c r="B80" s="322"/>
      <c r="C80" s="322"/>
      <c r="D80" s="322"/>
      <c r="E80" s="322"/>
      <c r="F80" s="322"/>
      <c r="G80" s="322"/>
      <c r="H80" s="322"/>
      <c r="J80" s="36"/>
    </row>
    <row r="81" spans="1:10" s="27" customFormat="1">
      <c r="A81" s="63"/>
      <c r="B81" s="29"/>
      <c r="C81" s="76"/>
      <c r="D81" s="63"/>
      <c r="E81" s="63"/>
      <c r="F81" s="30"/>
      <c r="G81" s="30"/>
      <c r="H81" s="31"/>
      <c r="J81" s="36"/>
    </row>
    <row r="82" spans="1:10" s="27" customFormat="1">
      <c r="A82" s="32" t="s">
        <v>349</v>
      </c>
      <c r="B82" s="33"/>
      <c r="C82" s="76"/>
      <c r="D82" s="35" t="s">
        <v>350</v>
      </c>
      <c r="E82" s="34"/>
      <c r="F82" s="36"/>
      <c r="G82" s="36"/>
      <c r="H82" s="37"/>
      <c r="J82" s="36"/>
    </row>
    <row r="83" spans="1:10" s="27" customFormat="1">
      <c r="A83" s="32"/>
      <c r="B83" s="33"/>
      <c r="C83" s="76"/>
      <c r="D83" s="35"/>
      <c r="E83" s="34"/>
      <c r="F83" s="36"/>
      <c r="G83" s="36"/>
      <c r="H83" s="37"/>
      <c r="J83" s="36"/>
    </row>
    <row r="84" spans="1:10" s="27" customFormat="1">
      <c r="A84" s="32" t="s">
        <v>351</v>
      </c>
      <c r="B84" s="32"/>
      <c r="C84" s="76"/>
      <c r="D84" s="32" t="s">
        <v>351</v>
      </c>
      <c r="E84" s="63"/>
      <c r="F84" s="36"/>
      <c r="G84" s="36"/>
      <c r="H84" s="37"/>
      <c r="J84" s="36"/>
    </row>
    <row r="85" spans="1:10" s="27" customFormat="1" ht="14.4">
      <c r="B85" s="38"/>
      <c r="C85" s="48"/>
      <c r="F85" s="36"/>
      <c r="G85" s="36"/>
      <c r="H85" s="37"/>
      <c r="J85" s="36"/>
    </row>
    <row r="86" spans="1:10">
      <c r="B86" s="39"/>
      <c r="J86" s="42"/>
    </row>
    <row r="87" spans="1:10">
      <c r="B87" s="39"/>
      <c r="J87" s="42"/>
    </row>
    <row r="88" spans="1:10">
      <c r="B88" s="39"/>
      <c r="J88" s="42"/>
    </row>
    <row r="89" spans="1:10">
      <c r="B89" s="39"/>
      <c r="J89" s="42"/>
    </row>
    <row r="90" spans="1:10">
      <c r="B90" s="39"/>
      <c r="J90" s="42"/>
    </row>
    <row r="91" spans="1:10">
      <c r="B91" s="39"/>
      <c r="J91" s="42"/>
    </row>
    <row r="92" spans="1:10">
      <c r="B92" s="39"/>
      <c r="J92" s="42"/>
    </row>
    <row r="93" spans="1:10">
      <c r="B93" s="39"/>
      <c r="J93" s="42"/>
    </row>
    <row r="94" spans="1:10">
      <c r="B94" s="39"/>
      <c r="J94" s="42"/>
    </row>
    <row r="95" spans="1:10">
      <c r="B95" s="39"/>
      <c r="J95" s="42"/>
    </row>
    <row r="96" spans="1:10">
      <c r="B96" s="39"/>
      <c r="J96" s="42"/>
    </row>
    <row r="97" spans="2:10">
      <c r="B97" s="39"/>
      <c r="J97" s="42"/>
    </row>
    <row r="98" spans="2:10">
      <c r="B98" s="39"/>
      <c r="J98" s="42"/>
    </row>
    <row r="99" spans="2:10">
      <c r="B99" s="39"/>
      <c r="J99" s="42"/>
    </row>
    <row r="100" spans="2:10">
      <c r="B100" s="39"/>
      <c r="J100" s="42"/>
    </row>
    <row r="101" spans="2:10">
      <c r="B101" s="39"/>
      <c r="J101" s="42"/>
    </row>
    <row r="102" spans="2:10">
      <c r="B102" s="39"/>
      <c r="J102" s="42"/>
    </row>
    <row r="103" spans="2:10">
      <c r="B103" s="39"/>
      <c r="J103" s="42"/>
    </row>
    <row r="104" spans="2:10">
      <c r="B104" s="39"/>
      <c r="J104" s="42"/>
    </row>
    <row r="105" spans="2:10">
      <c r="B105" s="39"/>
      <c r="J105" s="42"/>
    </row>
    <row r="106" spans="2:10">
      <c r="B106" s="39"/>
      <c r="J106" s="42"/>
    </row>
    <row r="107" spans="2:10">
      <c r="B107" s="39"/>
      <c r="J107" s="42"/>
    </row>
    <row r="108" spans="2:10">
      <c r="J108" s="42"/>
    </row>
    <row r="109" spans="2:10">
      <c r="J109" s="42"/>
    </row>
    <row r="110" spans="2:10">
      <c r="J110" s="42"/>
    </row>
    <row r="111" spans="2:10">
      <c r="J111" s="42"/>
    </row>
    <row r="112" spans="2:10">
      <c r="J112" s="42"/>
    </row>
    <row r="113" spans="10:10">
      <c r="J113" s="42"/>
    </row>
    <row r="114" spans="10:10">
      <c r="J114" s="42"/>
    </row>
    <row r="115" spans="10:10">
      <c r="J115" s="42"/>
    </row>
    <row r="116" spans="10:10">
      <c r="J116" s="42"/>
    </row>
    <row r="117" spans="10:10">
      <c r="J117" s="42"/>
    </row>
    <row r="118" spans="10:10">
      <c r="J118" s="42"/>
    </row>
    <row r="119" spans="10:10">
      <c r="J119" s="42"/>
    </row>
    <row r="120" spans="10:10">
      <c r="J120" s="42"/>
    </row>
    <row r="121" spans="10:10">
      <c r="J121" s="42"/>
    </row>
    <row r="122" spans="10:10">
      <c r="J122" s="42"/>
    </row>
    <row r="123" spans="10:10">
      <c r="J123" s="42"/>
    </row>
    <row r="124" spans="10:10">
      <c r="J124" s="42"/>
    </row>
    <row r="125" spans="10:10">
      <c r="J125" s="42"/>
    </row>
    <row r="126" spans="10:10">
      <c r="J126" s="42"/>
    </row>
    <row r="127" spans="10:10">
      <c r="J127" s="42"/>
    </row>
    <row r="128" spans="10:10">
      <c r="J128" s="42"/>
    </row>
    <row r="129" spans="10:10">
      <c r="J129" s="42"/>
    </row>
    <row r="130" spans="10:10">
      <c r="J130" s="42"/>
    </row>
    <row r="131" spans="10:10">
      <c r="J131" s="42"/>
    </row>
    <row r="132" spans="10:10">
      <c r="J132" s="42"/>
    </row>
    <row r="133" spans="10:10">
      <c r="J133" s="42"/>
    </row>
    <row r="134" spans="10:10">
      <c r="J134" s="42"/>
    </row>
    <row r="135" spans="10:10">
      <c r="J135" s="42"/>
    </row>
    <row r="136" spans="10:10">
      <c r="J136" s="42"/>
    </row>
    <row r="137" spans="10:10">
      <c r="J137" s="42"/>
    </row>
    <row r="138" spans="10:10">
      <c r="J138" s="42"/>
    </row>
    <row r="139" spans="10:10">
      <c r="J139" s="42"/>
    </row>
    <row r="140" spans="10:10">
      <c r="J140" s="42"/>
    </row>
    <row r="141" spans="10:10">
      <c r="J141" s="42"/>
    </row>
    <row r="142" spans="10:10">
      <c r="J142" s="42"/>
    </row>
    <row r="143" spans="10:10">
      <c r="J143" s="42"/>
    </row>
    <row r="144" spans="10:10">
      <c r="J144" s="42"/>
    </row>
    <row r="145" spans="10:10">
      <c r="J145" s="42"/>
    </row>
    <row r="146" spans="10:10">
      <c r="J146" s="42"/>
    </row>
    <row r="147" spans="10:10">
      <c r="J147" s="42"/>
    </row>
    <row r="148" spans="10:10">
      <c r="J148" s="42"/>
    </row>
    <row r="149" spans="10:10">
      <c r="J149" s="42"/>
    </row>
    <row r="150" spans="10:10">
      <c r="J150" s="42"/>
    </row>
    <row r="151" spans="10:10">
      <c r="J151" s="42"/>
    </row>
    <row r="152" spans="10:10">
      <c r="J152" s="42"/>
    </row>
    <row r="153" spans="10:10">
      <c r="J153" s="42"/>
    </row>
    <row r="154" spans="10:10">
      <c r="J154" s="42"/>
    </row>
    <row r="155" spans="10:10">
      <c r="J155" s="42"/>
    </row>
    <row r="156" spans="10:10">
      <c r="J156" s="42"/>
    </row>
    <row r="157" spans="10:10">
      <c r="J157" s="42"/>
    </row>
    <row r="158" spans="10:10">
      <c r="J158" s="42"/>
    </row>
    <row r="159" spans="10:10">
      <c r="J159" s="42"/>
    </row>
    <row r="160" spans="10:10">
      <c r="J160" s="42"/>
    </row>
    <row r="161" spans="10:10">
      <c r="J161" s="42"/>
    </row>
    <row r="162" spans="10:10">
      <c r="J162" s="42"/>
    </row>
    <row r="163" spans="10:10">
      <c r="J163" s="42"/>
    </row>
    <row r="164" spans="10:10">
      <c r="J164" s="42"/>
    </row>
    <row r="165" spans="10:10">
      <c r="J165" s="42"/>
    </row>
    <row r="166" spans="10:10">
      <c r="J166" s="42"/>
    </row>
    <row r="167" spans="10:10">
      <c r="J167" s="104"/>
    </row>
    <row r="168" spans="10:10">
      <c r="J168" s="104"/>
    </row>
    <row r="169" spans="10:10">
      <c r="J169" s="104"/>
    </row>
    <row r="170" spans="10:10">
      <c r="J170" s="104"/>
    </row>
    <row r="171" spans="10:10">
      <c r="J171" s="104"/>
    </row>
    <row r="172" spans="10:10">
      <c r="J172" s="104"/>
    </row>
    <row r="173" spans="10:10">
      <c r="J173" s="104"/>
    </row>
    <row r="174" spans="10:10">
      <c r="J174" s="104"/>
    </row>
    <row r="175" spans="10:10">
      <c r="J175" s="104"/>
    </row>
  </sheetData>
  <mergeCells count="34">
    <mergeCell ref="BH6:BH8"/>
    <mergeCell ref="AZ6:AZ8"/>
    <mergeCell ref="BA6:BA8"/>
    <mergeCell ref="BE6:BE8"/>
    <mergeCell ref="BF6:BF8"/>
    <mergeCell ref="AF6:AU6"/>
    <mergeCell ref="AV6:AY6"/>
    <mergeCell ref="BB6:BD6"/>
    <mergeCell ref="BB7:BD7"/>
    <mergeCell ref="BG6:BG8"/>
    <mergeCell ref="AE6:AE8"/>
    <mergeCell ref="H7:H8"/>
    <mergeCell ref="M7:N7"/>
    <mergeCell ref="A77:H77"/>
    <mergeCell ref="A78:H78"/>
    <mergeCell ref="A6:H6"/>
    <mergeCell ref="P6:P8"/>
    <mergeCell ref="Q6:Q8"/>
    <mergeCell ref="R6:R8"/>
    <mergeCell ref="S6:Y6"/>
    <mergeCell ref="Z6:AD6"/>
    <mergeCell ref="A79:H79"/>
    <mergeCell ref="A80:H80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</mergeCells>
  <phoneticPr fontId="1" type="noConversion"/>
  <conditionalFormatting sqref="D1:D1048576">
    <cfRule type="duplicateValues" dxfId="23" priority="9"/>
  </conditionalFormatting>
  <conditionalFormatting sqref="D44">
    <cfRule type="duplicateValues" dxfId="22" priority="7" stopIfTrue="1"/>
  </conditionalFormatting>
  <conditionalFormatting sqref="D36:D37">
    <cfRule type="duplicateValues" dxfId="21" priority="4" stopIfTrue="1"/>
  </conditionalFormatting>
  <conditionalFormatting sqref="D38:D39">
    <cfRule type="duplicateValues" dxfId="20" priority="3" stopIfTrue="1"/>
  </conditionalFormatting>
  <conditionalFormatting sqref="BB7">
    <cfRule type="duplicateValues" dxfId="19" priority="14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W119"/>
  <sheetViews>
    <sheetView view="pageBreakPreview" zoomScale="90" zoomScaleNormal="90" zoomScaleSheetLayoutView="9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D12" sqref="D12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5.21875" style="40" customWidth="1"/>
    <col min="5" max="5" width="5.6640625" style="41" customWidth="1"/>
    <col min="6" max="6" width="7.88671875" style="42" customWidth="1"/>
    <col min="7" max="7" width="9.33203125" style="42" customWidth="1"/>
    <col min="8" max="8" width="18" style="43" customWidth="1"/>
    <col min="9" max="9" width="10.88671875" style="43" customWidth="1"/>
    <col min="10" max="10" width="14.6640625" style="43" customWidth="1"/>
    <col min="11" max="11" width="11.77734375" style="43" customWidth="1"/>
    <col min="12" max="12" width="13.109375" style="2" customWidth="1"/>
    <col min="13" max="13" width="3.21875" style="2" customWidth="1"/>
    <col min="14" max="14" width="8.77734375" style="2" customWidth="1"/>
    <col min="15" max="15" width="2" style="2" customWidth="1"/>
    <col min="16" max="17" width="6.88671875" style="2" customWidth="1"/>
    <col min="18" max="18" width="2.109375" style="2" customWidth="1"/>
    <col min="19" max="19" width="6" style="2" customWidth="1"/>
    <col min="20" max="20" width="5" style="2" customWidth="1"/>
    <col min="21" max="21" width="6.6640625" style="2" customWidth="1"/>
    <col min="22" max="24" width="5.77734375" style="2" customWidth="1"/>
    <col min="25" max="25" width="8.77734375" style="2" customWidth="1"/>
    <col min="26" max="28" width="5.77734375" style="2" customWidth="1"/>
    <col min="29" max="33" width="3.6640625" style="2" customWidth="1"/>
    <col min="34" max="34" width="4.88671875" style="2" customWidth="1"/>
    <col min="35" max="35" width="5.6640625" style="2" customWidth="1"/>
    <col min="36" max="54" width="4.88671875" style="2" customWidth="1"/>
    <col min="55" max="55" width="6.33203125" style="2" customWidth="1"/>
    <col min="56" max="57" width="5" style="2" customWidth="1"/>
    <col min="58" max="58" width="4.77734375" style="2" customWidth="1"/>
    <col min="59" max="59" width="3.77734375" style="2" customWidth="1"/>
    <col min="60" max="60" width="4.109375" style="2" customWidth="1"/>
    <col min="61" max="61" width="6.44140625" style="2" customWidth="1"/>
    <col min="62" max="62" width="5.6640625" style="2" customWidth="1"/>
    <col min="63" max="63" width="7" style="2" customWidth="1"/>
    <col min="64" max="230" width="9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6" width="9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42" width="9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8" width="9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4" width="9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10" width="9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6" width="9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22" width="9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8" width="9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4" width="9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90" width="9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6" width="9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302" width="9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8" width="9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4" width="9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70" width="9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6" width="9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82" width="9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8" width="9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4" width="9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50" width="9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6" width="9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62" width="9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8" width="9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4" width="9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30" width="9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6" width="9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42" width="9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8" width="9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4" width="9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10" width="9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6" width="9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22" width="9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8" width="9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4" width="9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90" width="9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6" width="9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702" width="9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8" width="9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4" width="9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70" width="9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6" width="9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82" width="9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8" width="9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4" width="9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50" width="9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6" width="9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62" width="9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8" width="9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4" width="9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30" width="9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6" width="9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42" width="9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8" width="9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4" width="9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10" width="9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6" width="9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22" width="9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8" width="9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4" width="9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90" width="9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6" width="9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102" width="9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8" width="9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9" style="2"/>
  </cols>
  <sheetData>
    <row r="1" spans="1:257" ht="22.2">
      <c r="A1" s="313" t="s">
        <v>614</v>
      </c>
      <c r="B1" s="313"/>
      <c r="C1" s="313"/>
      <c r="D1" s="313"/>
      <c r="E1" s="313"/>
      <c r="F1" s="313"/>
      <c r="G1" s="313"/>
      <c r="H1" s="313"/>
      <c r="I1" s="222"/>
      <c r="J1" s="222"/>
      <c r="K1" s="2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7" ht="16.5" customHeight="1">
      <c r="A2" s="317" t="s">
        <v>693</v>
      </c>
      <c r="B2" s="317"/>
      <c r="C2" s="317"/>
      <c r="D2" s="317"/>
      <c r="E2" s="317"/>
      <c r="F2" s="317"/>
      <c r="G2" s="317"/>
      <c r="H2" s="317"/>
      <c r="I2" s="226"/>
      <c r="J2" s="226"/>
      <c r="K2" s="2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7">
      <c r="A3" s="314" t="s">
        <v>0</v>
      </c>
      <c r="B3" s="314"/>
      <c r="C3" s="314"/>
      <c r="D3" s="314"/>
      <c r="E3" s="314"/>
      <c r="F3" s="314"/>
      <c r="G3" s="314"/>
      <c r="H3" s="314"/>
      <c r="I3" s="223"/>
      <c r="J3" s="223"/>
      <c r="K3" s="22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7" ht="20.25" customHeight="1">
      <c r="A4" s="314" t="s">
        <v>421</v>
      </c>
      <c r="B4" s="314"/>
      <c r="C4" s="314"/>
      <c r="D4" s="314"/>
      <c r="E4" s="314"/>
      <c r="F4" s="314"/>
      <c r="G4" s="314"/>
      <c r="H4" s="314"/>
      <c r="I4" s="223"/>
      <c r="J4" s="223"/>
      <c r="K4" s="2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7" ht="22.5" customHeight="1">
      <c r="A5" s="315" t="s">
        <v>1</v>
      </c>
      <c r="B5" s="315"/>
      <c r="C5" s="315"/>
      <c r="D5" s="315"/>
      <c r="E5" s="315"/>
      <c r="F5" s="315"/>
      <c r="G5" s="315"/>
      <c r="H5" s="315"/>
      <c r="I5" s="224"/>
      <c r="J5" s="224"/>
      <c r="K5" s="224"/>
      <c r="L5" s="1"/>
      <c r="M5" s="1"/>
      <c r="N5" s="1"/>
      <c r="O5" s="1"/>
      <c r="P5" s="1"/>
      <c r="Q5" s="1"/>
      <c r="R5" s="1"/>
      <c r="S5" s="1"/>
      <c r="T5" s="1" t="s">
        <v>585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7" ht="16.2" thickBot="1">
      <c r="A6" s="316" t="s">
        <v>2</v>
      </c>
      <c r="B6" s="316"/>
      <c r="C6" s="316"/>
      <c r="D6" s="316"/>
      <c r="E6" s="316"/>
      <c r="F6" s="316"/>
      <c r="G6" s="316"/>
      <c r="H6" s="316"/>
      <c r="I6" s="225"/>
      <c r="J6" s="225"/>
      <c r="K6" s="225"/>
      <c r="L6" s="1"/>
      <c r="M6" s="1"/>
      <c r="N6" s="1"/>
      <c r="O6" s="1"/>
      <c r="P6" s="1"/>
      <c r="Q6" s="1"/>
      <c r="R6" s="1"/>
      <c r="S6" s="335" t="s">
        <v>532</v>
      </c>
      <c r="T6" s="336" t="s">
        <v>533</v>
      </c>
      <c r="U6" s="336" t="s">
        <v>534</v>
      </c>
      <c r="V6" s="337" t="s">
        <v>535</v>
      </c>
      <c r="W6" s="337"/>
      <c r="X6" s="337"/>
      <c r="Y6" s="337"/>
      <c r="Z6" s="337"/>
      <c r="AA6" s="337"/>
      <c r="AB6" s="337"/>
      <c r="AC6" s="338" t="s">
        <v>536</v>
      </c>
      <c r="AD6" s="338"/>
      <c r="AE6" s="338"/>
      <c r="AF6" s="338"/>
      <c r="AG6" s="338"/>
      <c r="AH6" s="332" t="s">
        <v>537</v>
      </c>
      <c r="AI6" s="339" t="s">
        <v>577</v>
      </c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 t="s">
        <v>578</v>
      </c>
      <c r="AZ6" s="339"/>
      <c r="BA6" s="339"/>
      <c r="BB6" s="339"/>
      <c r="BC6" s="332" t="s">
        <v>556</v>
      </c>
      <c r="BD6" s="341" t="s">
        <v>557</v>
      </c>
      <c r="BE6" s="339"/>
      <c r="BF6" s="339"/>
      <c r="BG6" s="339"/>
      <c r="BH6" s="332" t="s">
        <v>559</v>
      </c>
      <c r="BI6" s="332" t="s">
        <v>560</v>
      </c>
      <c r="BJ6" s="332" t="s">
        <v>580</v>
      </c>
      <c r="BK6" s="332" t="s">
        <v>581</v>
      </c>
      <c r="BL6" s="1"/>
    </row>
    <row r="7" spans="1:257" ht="17.25" customHeight="1">
      <c r="A7" s="345" t="s">
        <v>3</v>
      </c>
      <c r="B7" s="346" t="s">
        <v>4</v>
      </c>
      <c r="C7" s="347" t="s">
        <v>5</v>
      </c>
      <c r="D7" s="347" t="s">
        <v>6</v>
      </c>
      <c r="E7" s="348" t="s">
        <v>7</v>
      </c>
      <c r="F7" s="349" t="s">
        <v>8</v>
      </c>
      <c r="G7" s="349"/>
      <c r="H7" s="344" t="s">
        <v>9</v>
      </c>
      <c r="I7" s="344" t="s">
        <v>720</v>
      </c>
      <c r="J7" s="344" t="s">
        <v>710</v>
      </c>
      <c r="K7" s="344" t="s">
        <v>723</v>
      </c>
      <c r="L7" s="1"/>
      <c r="M7" s="1"/>
      <c r="N7" s="1"/>
      <c r="O7" s="1"/>
      <c r="P7" s="331" t="s">
        <v>8</v>
      </c>
      <c r="Q7" s="331"/>
      <c r="R7" s="1"/>
      <c r="S7" s="335"/>
      <c r="T7" s="336"/>
      <c r="U7" s="336"/>
      <c r="V7" s="178"/>
      <c r="W7" s="178"/>
      <c r="X7" s="178"/>
      <c r="Y7" s="178"/>
      <c r="Z7" s="178"/>
      <c r="AA7" s="178"/>
      <c r="AB7" s="178"/>
      <c r="AC7" s="179"/>
      <c r="AD7" s="179"/>
      <c r="AE7" s="179"/>
      <c r="AF7" s="179"/>
      <c r="AG7" s="179"/>
      <c r="AH7" s="333"/>
      <c r="AI7" s="107" t="s">
        <v>538</v>
      </c>
      <c r="AJ7" s="108" t="s">
        <v>539</v>
      </c>
      <c r="AK7" s="108" t="s">
        <v>540</v>
      </c>
      <c r="AL7" s="108" t="s">
        <v>541</v>
      </c>
      <c r="AM7" s="108" t="s">
        <v>542</v>
      </c>
      <c r="AN7" s="108" t="s">
        <v>543</v>
      </c>
      <c r="AO7" s="108" t="s">
        <v>544</v>
      </c>
      <c r="AP7" s="108" t="s">
        <v>545</v>
      </c>
      <c r="AQ7" s="108" t="s">
        <v>546</v>
      </c>
      <c r="AR7" s="108" t="s">
        <v>547</v>
      </c>
      <c r="AS7" s="108" t="s">
        <v>548</v>
      </c>
      <c r="AT7" s="108" t="s">
        <v>549</v>
      </c>
      <c r="AU7" s="108" t="s">
        <v>550</v>
      </c>
      <c r="AV7" s="108" t="s">
        <v>551</v>
      </c>
      <c r="AW7" s="108" t="s">
        <v>552</v>
      </c>
      <c r="AX7" s="108" t="s">
        <v>553</v>
      </c>
      <c r="AY7" s="108" t="s">
        <v>549</v>
      </c>
      <c r="AZ7" s="108" t="s">
        <v>550</v>
      </c>
      <c r="BA7" s="108" t="s">
        <v>554</v>
      </c>
      <c r="BB7" s="109" t="s">
        <v>555</v>
      </c>
      <c r="BC7" s="333"/>
      <c r="BD7" s="342"/>
      <c r="BE7" s="340" t="s">
        <v>558</v>
      </c>
      <c r="BF7" s="340"/>
      <c r="BG7" s="340"/>
      <c r="BH7" s="333"/>
      <c r="BI7" s="333"/>
      <c r="BJ7" s="333"/>
      <c r="BK7" s="333"/>
      <c r="BL7" s="1"/>
    </row>
    <row r="8" spans="1:257" ht="17.25" customHeight="1" thickBot="1">
      <c r="A8" s="345"/>
      <c r="B8" s="346"/>
      <c r="C8" s="347"/>
      <c r="D8" s="347"/>
      <c r="E8" s="348"/>
      <c r="F8" s="180" t="s">
        <v>420</v>
      </c>
      <c r="G8" s="180" t="s">
        <v>415</v>
      </c>
      <c r="H8" s="344"/>
      <c r="I8" s="344"/>
      <c r="J8" s="344"/>
      <c r="K8" s="344"/>
      <c r="L8" s="1"/>
      <c r="M8" s="1" t="s">
        <v>531</v>
      </c>
      <c r="N8" s="1"/>
      <c r="O8" s="1"/>
      <c r="P8" s="3" t="s">
        <v>420</v>
      </c>
      <c r="Q8" s="3" t="s">
        <v>415</v>
      </c>
      <c r="R8" s="1"/>
      <c r="S8" s="335"/>
      <c r="T8" s="336"/>
      <c r="U8" s="336"/>
      <c r="V8" s="177" t="s">
        <v>561</v>
      </c>
      <c r="W8" s="178" t="s">
        <v>562</v>
      </c>
      <c r="X8" s="178" t="s">
        <v>563</v>
      </c>
      <c r="Y8" s="114" t="s">
        <v>564</v>
      </c>
      <c r="Z8" s="176" t="s">
        <v>565</v>
      </c>
      <c r="AA8" s="178" t="s">
        <v>566</v>
      </c>
      <c r="AB8" s="178" t="s">
        <v>567</v>
      </c>
      <c r="AC8" s="178" t="s">
        <v>568</v>
      </c>
      <c r="AD8" s="178" t="s">
        <v>569</v>
      </c>
      <c r="AE8" s="178" t="s">
        <v>570</v>
      </c>
      <c r="AF8" s="178" t="s">
        <v>571</v>
      </c>
      <c r="AG8" s="178" t="s">
        <v>572</v>
      </c>
      <c r="AH8" s="334"/>
      <c r="AI8" s="107" t="s">
        <v>573</v>
      </c>
      <c r="AJ8" s="116">
        <v>0.03</v>
      </c>
      <c r="AK8" s="116">
        <v>0.03</v>
      </c>
      <c r="AL8" s="116">
        <v>0.03</v>
      </c>
      <c r="AM8" s="116">
        <v>0.04</v>
      </c>
      <c r="AN8" s="116">
        <v>0.04</v>
      </c>
      <c r="AO8" s="116">
        <v>0.04</v>
      </c>
      <c r="AP8" s="116">
        <v>0.05</v>
      </c>
      <c r="AQ8" s="116">
        <v>7.0000000000000007E-2</v>
      </c>
      <c r="AR8" s="116">
        <v>7.4999999999999997E-2</v>
      </c>
      <c r="AS8" s="116">
        <v>0.08</v>
      </c>
      <c r="AT8" s="116">
        <v>7.4999999999999997E-2</v>
      </c>
      <c r="AU8" s="124">
        <v>0.15</v>
      </c>
      <c r="AV8" s="116">
        <v>0.18</v>
      </c>
      <c r="AW8" s="124">
        <v>0.28000000000000003</v>
      </c>
      <c r="AX8" s="117"/>
      <c r="AY8" s="117"/>
      <c r="AZ8" s="124">
        <v>0.2</v>
      </c>
      <c r="BA8" s="124">
        <v>0.25</v>
      </c>
      <c r="BB8" s="125">
        <v>0.53</v>
      </c>
      <c r="BC8" s="334"/>
      <c r="BD8" s="343"/>
      <c r="BE8" s="118" t="s">
        <v>570</v>
      </c>
      <c r="BF8" s="118" t="s">
        <v>579</v>
      </c>
      <c r="BG8" s="118" t="s">
        <v>574</v>
      </c>
      <c r="BH8" s="334"/>
      <c r="BI8" s="334"/>
      <c r="BJ8" s="334"/>
      <c r="BK8" s="334"/>
      <c r="BL8" s="1"/>
    </row>
    <row r="9" spans="1:257" s="48" customFormat="1" ht="24" customHeight="1">
      <c r="A9" s="168">
        <v>1</v>
      </c>
      <c r="B9" s="50" t="s">
        <v>688</v>
      </c>
      <c r="C9" s="144" t="s">
        <v>689</v>
      </c>
      <c r="D9" s="144" t="s">
        <v>690</v>
      </c>
      <c r="E9" s="52" t="s">
        <v>691</v>
      </c>
      <c r="F9" s="152"/>
      <c r="G9" s="152">
        <v>4.1599000000000004</v>
      </c>
      <c r="H9" s="174" t="s">
        <v>692</v>
      </c>
      <c r="I9" s="174">
        <v>0.34699999999999998</v>
      </c>
      <c r="J9" s="234" t="s">
        <v>733</v>
      </c>
      <c r="K9" s="174">
        <v>3</v>
      </c>
      <c r="L9" s="233" t="s">
        <v>734</v>
      </c>
      <c r="M9" s="145"/>
      <c r="N9" s="46"/>
      <c r="O9" s="46"/>
      <c r="P9" s="47"/>
      <c r="Q9" s="53"/>
      <c r="R9" s="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7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8"/>
      <c r="BD9" s="146"/>
      <c r="BE9" s="146"/>
      <c r="BF9" s="149"/>
      <c r="BG9" s="146"/>
      <c r="BH9" s="178"/>
      <c r="BI9" s="147"/>
      <c r="BJ9" s="150"/>
      <c r="BK9" s="147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spans="1:257" s="48" customFormat="1" ht="24" customHeight="1">
      <c r="A10" s="168">
        <v>2</v>
      </c>
      <c r="B10" s="50" t="s">
        <v>694</v>
      </c>
      <c r="C10" s="144" t="s">
        <v>695</v>
      </c>
      <c r="D10" s="144" t="s">
        <v>696</v>
      </c>
      <c r="E10" s="52" t="s">
        <v>691</v>
      </c>
      <c r="F10" s="152"/>
      <c r="G10" s="152">
        <v>4.1599000000000004</v>
      </c>
      <c r="H10" s="174" t="s">
        <v>692</v>
      </c>
      <c r="I10" s="174"/>
      <c r="J10" s="174"/>
      <c r="K10" s="174"/>
      <c r="L10" s="46"/>
      <c r="M10" s="145"/>
      <c r="N10" s="46"/>
      <c r="O10" s="46"/>
      <c r="P10" s="53"/>
      <c r="Q10" s="53"/>
      <c r="R10" s="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7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8"/>
      <c r="BD10" s="146"/>
      <c r="BE10" s="146"/>
      <c r="BF10" s="149"/>
      <c r="BG10" s="146"/>
      <c r="BH10" s="178"/>
      <c r="BI10" s="147"/>
      <c r="BJ10" s="150"/>
      <c r="BK10" s="147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spans="1:257" s="48" customFormat="1" ht="24" customHeight="1">
      <c r="A11" s="168">
        <v>3</v>
      </c>
      <c r="B11" s="50" t="s">
        <v>697</v>
      </c>
      <c r="C11" s="144" t="s">
        <v>701</v>
      </c>
      <c r="D11" s="144" t="s">
        <v>699</v>
      </c>
      <c r="E11" s="52" t="s">
        <v>691</v>
      </c>
      <c r="F11" s="152"/>
      <c r="G11" s="152">
        <v>3.3508</v>
      </c>
      <c r="H11" s="174" t="s">
        <v>704</v>
      </c>
      <c r="I11" s="174"/>
      <c r="J11" s="174"/>
      <c r="K11" s="174"/>
      <c r="L11" s="46"/>
      <c r="M11" s="145"/>
      <c r="N11" s="46"/>
      <c r="O11" s="46"/>
      <c r="P11" s="53"/>
      <c r="Q11" s="53"/>
      <c r="R11" s="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7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8"/>
      <c r="BD11" s="146"/>
      <c r="BE11" s="146"/>
      <c r="BF11" s="149"/>
      <c r="BG11" s="146"/>
      <c r="BH11" s="178"/>
      <c r="BI11" s="147"/>
      <c r="BJ11" s="150"/>
      <c r="BK11" s="147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spans="1:257" s="48" customFormat="1" ht="24" customHeight="1">
      <c r="A12" s="168">
        <v>4</v>
      </c>
      <c r="B12" s="50" t="s">
        <v>698</v>
      </c>
      <c r="C12" s="144" t="s">
        <v>702</v>
      </c>
      <c r="D12" s="144" t="s">
        <v>700</v>
      </c>
      <c r="E12" s="52" t="s">
        <v>691</v>
      </c>
      <c r="F12" s="152"/>
      <c r="G12" s="152">
        <v>3.3508</v>
      </c>
      <c r="H12" s="174" t="s">
        <v>703</v>
      </c>
      <c r="I12" s="174"/>
      <c r="J12" s="174"/>
      <c r="K12" s="174"/>
      <c r="L12" s="46"/>
      <c r="M12" s="145"/>
      <c r="N12" s="46"/>
      <c r="O12" s="46"/>
      <c r="P12" s="53"/>
      <c r="Q12" s="53"/>
      <c r="R12" s="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7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8"/>
      <c r="BD12" s="146"/>
      <c r="BE12" s="146"/>
      <c r="BF12" s="149"/>
      <c r="BG12" s="146"/>
      <c r="BH12" s="178"/>
      <c r="BI12" s="147"/>
      <c r="BJ12" s="150"/>
      <c r="BK12" s="147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spans="1:257" s="48" customFormat="1" ht="24" customHeight="1">
      <c r="A13" s="168"/>
      <c r="B13" s="50"/>
      <c r="C13" s="144"/>
      <c r="D13" s="144"/>
      <c r="E13" s="52"/>
      <c r="F13" s="152"/>
      <c r="G13" s="152"/>
      <c r="H13" s="174"/>
      <c r="I13" s="220"/>
      <c r="J13" s="220"/>
      <c r="K13" s="220"/>
      <c r="L13" s="46"/>
      <c r="M13" s="145"/>
      <c r="N13" s="46"/>
      <c r="O13" s="46"/>
      <c r="P13" s="53"/>
      <c r="Q13" s="53"/>
      <c r="R13" s="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7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8"/>
      <c r="BD13" s="146"/>
      <c r="BE13" s="146"/>
      <c r="BF13" s="149"/>
      <c r="BG13" s="146"/>
      <c r="BH13" s="178"/>
      <c r="BI13" s="147"/>
      <c r="BJ13" s="150"/>
      <c r="BK13" s="147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spans="1:257" s="48" customFormat="1" ht="24" customHeight="1">
      <c r="A14" s="168"/>
      <c r="B14" s="50"/>
      <c r="C14" s="144"/>
      <c r="D14" s="144"/>
      <c r="E14" s="52"/>
      <c r="F14" s="152"/>
      <c r="G14" s="152"/>
      <c r="H14" s="174"/>
      <c r="I14" s="220"/>
      <c r="J14" s="220"/>
      <c r="K14" s="220"/>
      <c r="L14" s="46"/>
      <c r="M14" s="145"/>
      <c r="N14" s="46"/>
      <c r="O14" s="46"/>
      <c r="P14" s="53"/>
      <c r="Q14" s="53"/>
      <c r="R14" s="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7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8"/>
      <c r="BD14" s="146"/>
      <c r="BE14" s="146"/>
      <c r="BF14" s="149"/>
      <c r="BG14" s="146"/>
      <c r="BH14" s="178"/>
      <c r="BI14" s="147"/>
      <c r="BJ14" s="150"/>
      <c r="BK14" s="147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spans="1:257" s="48" customFormat="1" ht="24" customHeight="1">
      <c r="A15" s="168"/>
      <c r="B15" s="50"/>
      <c r="C15" s="144"/>
      <c r="D15" s="144"/>
      <c r="E15" s="52"/>
      <c r="F15" s="153"/>
      <c r="G15" s="153"/>
      <c r="H15" s="174"/>
      <c r="I15" s="220"/>
      <c r="J15" s="220"/>
      <c r="K15" s="220"/>
      <c r="L15" s="46"/>
      <c r="M15" s="145"/>
      <c r="N15" s="46"/>
      <c r="O15" s="46"/>
      <c r="P15" s="53"/>
      <c r="Q15" s="53"/>
      <c r="R15" s="46"/>
      <c r="S15" s="64"/>
      <c r="T15" s="64"/>
      <c r="U15" s="64"/>
      <c r="V15" s="64"/>
      <c r="W15" s="64"/>
      <c r="X15" s="64"/>
      <c r="Y15" s="146"/>
      <c r="Z15" s="146"/>
      <c r="AA15" s="64"/>
      <c r="AB15" s="146"/>
      <c r="AC15" s="64"/>
      <c r="AD15" s="64"/>
      <c r="AE15" s="64"/>
      <c r="AF15" s="64"/>
      <c r="AG15" s="64"/>
      <c r="AH15" s="147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178"/>
      <c r="BI15" s="147"/>
      <c r="BJ15" s="150"/>
      <c r="BK15" s="147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spans="1:257" s="48" customFormat="1" ht="24" customHeight="1">
      <c r="A16" s="168"/>
      <c r="B16" s="50"/>
      <c r="C16" s="144"/>
      <c r="D16" s="144"/>
      <c r="E16" s="52"/>
      <c r="F16" s="153"/>
      <c r="G16" s="153"/>
      <c r="H16" s="174"/>
      <c r="I16" s="220"/>
      <c r="J16" s="220"/>
      <c r="K16" s="220"/>
      <c r="L16" s="46"/>
      <c r="M16" s="145"/>
      <c r="N16" s="46"/>
      <c r="O16" s="46"/>
      <c r="P16" s="53"/>
      <c r="Q16" s="53"/>
      <c r="R16" s="46"/>
      <c r="S16" s="64"/>
      <c r="T16" s="64"/>
      <c r="U16" s="64"/>
      <c r="V16" s="64"/>
      <c r="W16" s="64"/>
      <c r="X16" s="64"/>
      <c r="Y16" s="146"/>
      <c r="Z16" s="146"/>
      <c r="AA16" s="64"/>
      <c r="AB16" s="146"/>
      <c r="AC16" s="64"/>
      <c r="AD16" s="64"/>
      <c r="AE16" s="64"/>
      <c r="AF16" s="64"/>
      <c r="AG16" s="64"/>
      <c r="AH16" s="147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178"/>
      <c r="BI16" s="147"/>
      <c r="BJ16" s="150"/>
      <c r="BK16" s="147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spans="1:257" s="48" customFormat="1" ht="24" customHeight="1">
      <c r="A17" s="168"/>
      <c r="B17" s="50"/>
      <c r="C17" s="152"/>
      <c r="D17" s="152"/>
      <c r="E17" s="52"/>
      <c r="F17" s="153"/>
      <c r="G17" s="153"/>
      <c r="H17" s="174"/>
      <c r="I17" s="220"/>
      <c r="J17" s="220"/>
      <c r="K17" s="220"/>
      <c r="L17" s="46"/>
      <c r="M17" s="145"/>
      <c r="N17" s="46"/>
      <c r="O17" s="46"/>
      <c r="P17" s="53"/>
      <c r="Q17" s="53"/>
      <c r="R17" s="46"/>
      <c r="S17" s="64"/>
      <c r="T17" s="64"/>
      <c r="U17" s="64"/>
      <c r="V17" s="64"/>
      <c r="W17" s="64"/>
      <c r="X17" s="64"/>
      <c r="Y17" s="146"/>
      <c r="Z17" s="146"/>
      <c r="AA17" s="64"/>
      <c r="AB17" s="146"/>
      <c r="AC17" s="64"/>
      <c r="AD17" s="64"/>
      <c r="AE17" s="64"/>
      <c r="AF17" s="64"/>
      <c r="AG17" s="64"/>
      <c r="AH17" s="147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178"/>
      <c r="BI17" s="147"/>
      <c r="BJ17" s="150"/>
      <c r="BK17" s="147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spans="1:257" s="48" customFormat="1" ht="24" customHeight="1">
      <c r="A18" s="168"/>
      <c r="B18" s="50"/>
      <c r="C18" s="152"/>
      <c r="D18" s="152"/>
      <c r="E18" s="52"/>
      <c r="F18" s="153"/>
      <c r="G18" s="153"/>
      <c r="H18" s="174"/>
      <c r="I18" s="220"/>
      <c r="J18" s="220"/>
      <c r="K18" s="220"/>
      <c r="L18" s="46"/>
      <c r="M18" s="145"/>
      <c r="N18" s="46"/>
      <c r="O18" s="46"/>
      <c r="P18" s="53"/>
      <c r="Q18" s="53"/>
      <c r="R18" s="46"/>
      <c r="S18" s="64"/>
      <c r="T18" s="64"/>
      <c r="U18" s="64"/>
      <c r="V18" s="64"/>
      <c r="W18" s="64"/>
      <c r="X18" s="64"/>
      <c r="Y18" s="146"/>
      <c r="Z18" s="146"/>
      <c r="AA18" s="64"/>
      <c r="AB18" s="146"/>
      <c r="AC18" s="64"/>
      <c r="AD18" s="64"/>
      <c r="AE18" s="64"/>
      <c r="AF18" s="64"/>
      <c r="AG18" s="64"/>
      <c r="AH18" s="147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178"/>
      <c r="BI18" s="147"/>
      <c r="BJ18" s="150"/>
      <c r="BK18" s="147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spans="1:257" s="48" customFormat="1" ht="24" customHeight="1">
      <c r="A19" s="168"/>
      <c r="B19" s="50"/>
      <c r="C19" s="152"/>
      <c r="D19" s="152"/>
      <c r="E19" s="52"/>
      <c r="F19" s="153"/>
      <c r="G19" s="153"/>
      <c r="H19" s="174"/>
      <c r="I19" s="220"/>
      <c r="J19" s="220"/>
      <c r="K19" s="220"/>
      <c r="L19" s="46"/>
      <c r="M19" s="145"/>
      <c r="N19" s="46"/>
      <c r="O19" s="46"/>
      <c r="P19" s="53"/>
      <c r="Q19" s="53"/>
      <c r="R19" s="46"/>
      <c r="S19" s="64"/>
      <c r="T19" s="64"/>
      <c r="U19" s="64"/>
      <c r="V19" s="64"/>
      <c r="W19" s="64"/>
      <c r="X19" s="64"/>
      <c r="Y19" s="146"/>
      <c r="Z19" s="146"/>
      <c r="AA19" s="64"/>
      <c r="AB19" s="146"/>
      <c r="AC19" s="64"/>
      <c r="AD19" s="64"/>
      <c r="AE19" s="64"/>
      <c r="AF19" s="64"/>
      <c r="AG19" s="64"/>
      <c r="AH19" s="147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178"/>
      <c r="BI19" s="147"/>
      <c r="BJ19" s="150"/>
      <c r="BK19" s="147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spans="1:257" s="48" customFormat="1" ht="24" customHeight="1">
      <c r="A20" s="168"/>
      <c r="B20" s="50"/>
      <c r="C20" s="152"/>
      <c r="D20" s="152"/>
      <c r="E20" s="52"/>
      <c r="F20" s="153"/>
      <c r="G20" s="153"/>
      <c r="H20" s="174"/>
      <c r="I20" s="220"/>
      <c r="J20" s="220"/>
      <c r="K20" s="220"/>
      <c r="L20" s="46"/>
      <c r="M20" s="145"/>
      <c r="N20" s="46"/>
      <c r="O20" s="46"/>
      <c r="P20" s="53"/>
      <c r="Q20" s="53"/>
      <c r="R20" s="46"/>
      <c r="S20" s="64"/>
      <c r="T20" s="64"/>
      <c r="U20" s="64"/>
      <c r="V20" s="64"/>
      <c r="W20" s="64"/>
      <c r="X20" s="64"/>
      <c r="Y20" s="146"/>
      <c r="Z20" s="146"/>
      <c r="AA20" s="64"/>
      <c r="AB20" s="146"/>
      <c r="AC20" s="64"/>
      <c r="AD20" s="64"/>
      <c r="AE20" s="64"/>
      <c r="AF20" s="64"/>
      <c r="AG20" s="64"/>
      <c r="AH20" s="147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178"/>
      <c r="BI20" s="147"/>
      <c r="BJ20" s="150"/>
      <c r="BK20" s="147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spans="1:257" s="27" customFormat="1" ht="30.75" customHeight="1">
      <c r="A21" s="320" t="s">
        <v>649</v>
      </c>
      <c r="B21" s="320"/>
      <c r="C21" s="320"/>
      <c r="D21" s="320"/>
      <c r="E21" s="320"/>
      <c r="F21" s="320"/>
      <c r="G21" s="320"/>
      <c r="H21" s="320"/>
      <c r="I21" s="227"/>
      <c r="J21" s="227"/>
      <c r="K21" s="227"/>
      <c r="M21" s="36"/>
    </row>
    <row r="22" spans="1:257" s="27" customFormat="1" ht="31.5" customHeight="1">
      <c r="A22" s="321" t="s">
        <v>705</v>
      </c>
      <c r="B22" s="321"/>
      <c r="C22" s="321"/>
      <c r="D22" s="321"/>
      <c r="E22" s="321"/>
      <c r="F22" s="321"/>
      <c r="G22" s="321"/>
      <c r="H22" s="321"/>
      <c r="I22" s="228"/>
      <c r="J22" s="228"/>
      <c r="K22" s="228"/>
      <c r="M22" s="36"/>
    </row>
    <row r="23" spans="1:257" s="27" customFormat="1" ht="41.25" customHeight="1">
      <c r="A23" s="321" t="s">
        <v>347</v>
      </c>
      <c r="B23" s="321"/>
      <c r="C23" s="321"/>
      <c r="D23" s="321"/>
      <c r="E23" s="321"/>
      <c r="F23" s="321"/>
      <c r="G23" s="321"/>
      <c r="H23" s="321"/>
      <c r="I23" s="228"/>
      <c r="J23" s="228"/>
      <c r="K23" s="228"/>
      <c r="M23" s="36"/>
    </row>
    <row r="24" spans="1:257" s="27" customFormat="1" ht="19.5" customHeight="1">
      <c r="A24" s="322" t="s">
        <v>348</v>
      </c>
      <c r="B24" s="322"/>
      <c r="C24" s="322"/>
      <c r="D24" s="322"/>
      <c r="E24" s="322"/>
      <c r="F24" s="322"/>
      <c r="G24" s="322"/>
      <c r="H24" s="322"/>
      <c r="I24" s="229"/>
      <c r="J24" s="229"/>
      <c r="K24" s="229"/>
      <c r="M24" s="36"/>
    </row>
    <row r="25" spans="1:257" s="27" customFormat="1">
      <c r="A25" s="175"/>
      <c r="B25" s="29"/>
      <c r="C25" s="76"/>
      <c r="D25" s="175"/>
      <c r="E25" s="175"/>
      <c r="F25" s="30"/>
      <c r="G25" s="30"/>
      <c r="H25" s="31"/>
      <c r="I25" s="31"/>
      <c r="J25" s="31"/>
      <c r="K25" s="31"/>
      <c r="M25" s="36"/>
    </row>
    <row r="26" spans="1:257" s="27" customFormat="1">
      <c r="A26" s="32" t="s">
        <v>349</v>
      </c>
      <c r="B26" s="33"/>
      <c r="C26" s="76"/>
      <c r="D26" s="35" t="s">
        <v>350</v>
      </c>
      <c r="E26" s="34"/>
      <c r="F26" s="36"/>
      <c r="G26" s="36"/>
      <c r="H26" s="37"/>
      <c r="I26" s="37"/>
      <c r="J26" s="37"/>
      <c r="K26" s="37"/>
      <c r="M26" s="36"/>
    </row>
    <row r="27" spans="1:257" s="27" customFormat="1">
      <c r="A27" s="32"/>
      <c r="B27" s="33"/>
      <c r="C27" s="76"/>
      <c r="D27" s="35"/>
      <c r="E27" s="34"/>
      <c r="F27" s="36"/>
      <c r="G27" s="36"/>
      <c r="H27" s="37"/>
      <c r="I27" s="37"/>
      <c r="J27" s="37"/>
      <c r="K27" s="37"/>
      <c r="M27" s="36"/>
    </row>
    <row r="28" spans="1:257" s="27" customFormat="1">
      <c r="A28" s="32" t="s">
        <v>351</v>
      </c>
      <c r="B28" s="32"/>
      <c r="C28" s="76"/>
      <c r="D28" s="32" t="s">
        <v>351</v>
      </c>
      <c r="E28" s="175"/>
      <c r="F28" s="36"/>
      <c r="G28" s="36"/>
      <c r="H28" s="37"/>
      <c r="I28" s="37"/>
      <c r="J28" s="37"/>
      <c r="K28" s="37"/>
      <c r="M28" s="36"/>
    </row>
    <row r="29" spans="1:257" s="27" customFormat="1" ht="14.4">
      <c r="B29" s="38"/>
      <c r="C29" s="48"/>
      <c r="F29" s="36"/>
      <c r="G29" s="36"/>
      <c r="H29" s="37"/>
      <c r="I29" s="37"/>
      <c r="J29" s="37"/>
      <c r="K29" s="37"/>
      <c r="M29" s="36"/>
    </row>
    <row r="30" spans="1:257">
      <c r="B30" s="39"/>
      <c r="M30" s="42"/>
    </row>
    <row r="31" spans="1:257">
      <c r="B31" s="39"/>
      <c r="M31" s="42"/>
    </row>
    <row r="32" spans="1:257">
      <c r="B32" s="39"/>
      <c r="M32" s="42"/>
    </row>
    <row r="33" spans="2:13">
      <c r="B33" s="39"/>
      <c r="M33" s="42"/>
    </row>
    <row r="34" spans="2:13">
      <c r="B34" s="39"/>
      <c r="M34" s="42"/>
    </row>
    <row r="35" spans="2:13">
      <c r="B35" s="39"/>
      <c r="M35" s="42"/>
    </row>
    <row r="36" spans="2:13">
      <c r="B36" s="39"/>
      <c r="M36" s="42"/>
    </row>
    <row r="37" spans="2:13">
      <c r="B37" s="39"/>
      <c r="M37" s="42"/>
    </row>
    <row r="38" spans="2:13">
      <c r="B38" s="39"/>
      <c r="M38" s="42"/>
    </row>
    <row r="39" spans="2:13">
      <c r="B39" s="39"/>
      <c r="M39" s="42"/>
    </row>
    <row r="40" spans="2:13">
      <c r="B40" s="39"/>
      <c r="M40" s="42"/>
    </row>
    <row r="41" spans="2:13">
      <c r="B41" s="39"/>
      <c r="M41" s="42"/>
    </row>
    <row r="42" spans="2:13">
      <c r="B42" s="39"/>
      <c r="M42" s="42"/>
    </row>
    <row r="43" spans="2:13">
      <c r="B43" s="39"/>
      <c r="M43" s="42"/>
    </row>
    <row r="44" spans="2:13">
      <c r="B44" s="39"/>
      <c r="M44" s="42"/>
    </row>
    <row r="45" spans="2:13">
      <c r="B45" s="39"/>
      <c r="M45" s="42"/>
    </row>
    <row r="46" spans="2:13">
      <c r="B46" s="39"/>
      <c r="M46" s="42"/>
    </row>
    <row r="47" spans="2:13">
      <c r="B47" s="39"/>
      <c r="M47" s="42"/>
    </row>
    <row r="48" spans="2:13">
      <c r="B48" s="39"/>
      <c r="M48" s="42"/>
    </row>
    <row r="49" spans="2:13">
      <c r="B49" s="39"/>
      <c r="M49" s="42"/>
    </row>
    <row r="50" spans="2:13">
      <c r="B50" s="39"/>
      <c r="M50" s="42"/>
    </row>
    <row r="51" spans="2:13">
      <c r="B51" s="39"/>
      <c r="M51" s="42"/>
    </row>
    <row r="52" spans="2:13">
      <c r="M52" s="42"/>
    </row>
    <row r="53" spans="2:13">
      <c r="M53" s="42"/>
    </row>
    <row r="54" spans="2:13">
      <c r="M54" s="42"/>
    </row>
    <row r="55" spans="2:13">
      <c r="M55" s="42"/>
    </row>
    <row r="56" spans="2:13">
      <c r="M56" s="42"/>
    </row>
    <row r="57" spans="2:13">
      <c r="M57" s="42"/>
    </row>
    <row r="58" spans="2:13">
      <c r="M58" s="42"/>
    </row>
    <row r="59" spans="2:13">
      <c r="M59" s="42"/>
    </row>
    <row r="60" spans="2:13">
      <c r="M60" s="42"/>
    </row>
    <row r="61" spans="2:13">
      <c r="M61" s="42"/>
    </row>
    <row r="62" spans="2:13">
      <c r="M62" s="42"/>
    </row>
    <row r="63" spans="2:13">
      <c r="M63" s="42"/>
    </row>
    <row r="64" spans="2:13">
      <c r="M64" s="42"/>
    </row>
    <row r="65" spans="13:13">
      <c r="M65" s="42"/>
    </row>
    <row r="66" spans="13:13">
      <c r="M66" s="42"/>
    </row>
    <row r="67" spans="13:13">
      <c r="M67" s="42"/>
    </row>
    <row r="68" spans="13:13">
      <c r="M68" s="42"/>
    </row>
    <row r="69" spans="13:13">
      <c r="M69" s="42"/>
    </row>
    <row r="70" spans="13:13">
      <c r="M70" s="42"/>
    </row>
    <row r="71" spans="13:13">
      <c r="M71" s="42"/>
    </row>
    <row r="72" spans="13:13">
      <c r="M72" s="42"/>
    </row>
    <row r="73" spans="13:13">
      <c r="M73" s="42"/>
    </row>
    <row r="74" spans="13:13">
      <c r="M74" s="42"/>
    </row>
    <row r="75" spans="13:13">
      <c r="M75" s="42"/>
    </row>
    <row r="76" spans="13:13">
      <c r="M76" s="42"/>
    </row>
    <row r="77" spans="13:13">
      <c r="M77" s="42"/>
    </row>
    <row r="78" spans="13:13">
      <c r="M78" s="42"/>
    </row>
    <row r="79" spans="13:13">
      <c r="M79" s="42"/>
    </row>
    <row r="80" spans="13:13">
      <c r="M80" s="42"/>
    </row>
    <row r="81" spans="13:13">
      <c r="M81" s="42"/>
    </row>
    <row r="82" spans="13:13">
      <c r="M82" s="42"/>
    </row>
    <row r="83" spans="13:13">
      <c r="M83" s="42"/>
    </row>
    <row r="84" spans="13:13">
      <c r="M84" s="42"/>
    </row>
    <row r="85" spans="13:13">
      <c r="M85" s="42"/>
    </row>
    <row r="86" spans="13:13">
      <c r="M86" s="42"/>
    </row>
    <row r="87" spans="13:13">
      <c r="M87" s="42"/>
    </row>
    <row r="88" spans="13:13">
      <c r="M88" s="42"/>
    </row>
    <row r="89" spans="13:13">
      <c r="M89" s="42"/>
    </row>
    <row r="90" spans="13:13">
      <c r="M90" s="42"/>
    </row>
    <row r="91" spans="13:13">
      <c r="M91" s="42"/>
    </row>
    <row r="92" spans="13:13">
      <c r="M92" s="42"/>
    </row>
    <row r="93" spans="13:13">
      <c r="M93" s="42"/>
    </row>
    <row r="94" spans="13:13">
      <c r="M94" s="42"/>
    </row>
    <row r="95" spans="13:13">
      <c r="M95" s="42"/>
    </row>
    <row r="96" spans="13:13">
      <c r="M96" s="42"/>
    </row>
    <row r="97" spans="13:13">
      <c r="M97" s="42"/>
    </row>
    <row r="98" spans="13:13">
      <c r="M98" s="42"/>
    </row>
    <row r="99" spans="13:13">
      <c r="M99" s="42"/>
    </row>
    <row r="100" spans="13:13">
      <c r="M100" s="42"/>
    </row>
    <row r="101" spans="13:13">
      <c r="M101" s="42"/>
    </row>
    <row r="102" spans="13:13">
      <c r="M102" s="42"/>
    </row>
    <row r="103" spans="13:13">
      <c r="M103" s="42"/>
    </row>
    <row r="104" spans="13:13">
      <c r="M104" s="42"/>
    </row>
    <row r="105" spans="13:13">
      <c r="M105" s="42"/>
    </row>
    <row r="106" spans="13:13">
      <c r="M106" s="42"/>
    </row>
    <row r="107" spans="13:13">
      <c r="M107" s="42"/>
    </row>
    <row r="108" spans="13:13">
      <c r="M108" s="42"/>
    </row>
    <row r="109" spans="13:13">
      <c r="M109" s="42"/>
    </row>
    <row r="110" spans="13:13">
      <c r="M110" s="42"/>
    </row>
    <row r="111" spans="13:13">
      <c r="M111" s="104"/>
    </row>
    <row r="112" spans="13:13">
      <c r="M112" s="104"/>
    </row>
    <row r="113" spans="13:13">
      <c r="M113" s="104"/>
    </row>
    <row r="114" spans="13:13">
      <c r="M114" s="104"/>
    </row>
    <row r="115" spans="13:13">
      <c r="M115" s="104"/>
    </row>
    <row r="116" spans="13:13">
      <c r="M116" s="104"/>
    </row>
    <row r="117" spans="13:13">
      <c r="M117" s="104"/>
    </row>
    <row r="118" spans="13:13">
      <c r="M118" s="104"/>
    </row>
    <row r="119" spans="13:13">
      <c r="M119" s="104"/>
    </row>
  </sheetData>
  <mergeCells count="37">
    <mergeCell ref="A6:H6"/>
    <mergeCell ref="A1:H1"/>
    <mergeCell ref="A2:H2"/>
    <mergeCell ref="A3:H3"/>
    <mergeCell ref="A4:H4"/>
    <mergeCell ref="A5:H5"/>
    <mergeCell ref="BH6:BH8"/>
    <mergeCell ref="S6:S8"/>
    <mergeCell ref="T6:T8"/>
    <mergeCell ref="U6:U8"/>
    <mergeCell ref="V6:AB6"/>
    <mergeCell ref="AC6:AG6"/>
    <mergeCell ref="AH6:AH8"/>
    <mergeCell ref="A24:H24"/>
    <mergeCell ref="BI6:BI8"/>
    <mergeCell ref="BJ6:BJ8"/>
    <mergeCell ref="BK6:BK8"/>
    <mergeCell ref="A7:A8"/>
    <mergeCell ref="B7:B8"/>
    <mergeCell ref="C7:C8"/>
    <mergeCell ref="D7:D8"/>
    <mergeCell ref="E7:E8"/>
    <mergeCell ref="F7:G7"/>
    <mergeCell ref="H7:H8"/>
    <mergeCell ref="AI6:AX6"/>
    <mergeCell ref="AY6:BB6"/>
    <mergeCell ref="BC6:BC8"/>
    <mergeCell ref="BD6:BD8"/>
    <mergeCell ref="BE6:BG6"/>
    <mergeCell ref="P7:Q7"/>
    <mergeCell ref="BE7:BG7"/>
    <mergeCell ref="A21:H21"/>
    <mergeCell ref="A22:H22"/>
    <mergeCell ref="A23:H23"/>
    <mergeCell ref="I7:I8"/>
    <mergeCell ref="J7:J8"/>
    <mergeCell ref="K7:K8"/>
  </mergeCells>
  <phoneticPr fontId="1" type="noConversion"/>
  <conditionalFormatting sqref="D1:D1048576">
    <cfRule type="duplicateValues" dxfId="18" priority="6"/>
  </conditionalFormatting>
  <conditionalFormatting sqref="BE7">
    <cfRule type="duplicateValues" dxfId="17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4" orientation="portrait" horizontalDpi="200" verticalDpi="200" r:id="rId1"/>
  <headerFooter>
    <oddFooter>&amp;C第 &amp;P 页，共 &amp;N 页</oddFooter>
  </headerFooter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T124"/>
  <sheetViews>
    <sheetView view="pageBreakPreview" zoomScale="90" zoomScaleNormal="90" zoomScaleSheetLayoutView="90" workbookViewId="0">
      <pane xSplit="7" ySplit="8" topLeftCell="H21" activePane="bottomRight" state="frozen"/>
      <selection pane="topRight" activeCell="H1" sqref="H1"/>
      <selection pane="bottomLeft" activeCell="A9" sqref="A9"/>
      <selection pane="bottomRight" activeCell="F14" sqref="F14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5.21875" style="40" customWidth="1"/>
    <col min="5" max="5" width="5.6640625" style="41" customWidth="1"/>
    <col min="6" max="7" width="9.33203125" style="42" customWidth="1"/>
    <col min="8" max="8" width="15" style="43" customWidth="1"/>
    <col min="9" max="11" width="7.33203125" style="2" customWidth="1"/>
    <col min="12" max="12" width="2" style="2" customWidth="1"/>
    <col min="13" max="13" width="6.88671875" style="2" customWidth="1"/>
    <col min="14" max="14" width="9.88671875" style="2" customWidth="1"/>
    <col min="15" max="15" width="2.109375" style="2" customWidth="1"/>
    <col min="16" max="16" width="6" style="2" customWidth="1"/>
    <col min="17" max="17" width="5" style="2" customWidth="1"/>
    <col min="18" max="18" width="6.6640625" style="2" customWidth="1"/>
    <col min="19" max="21" width="5.77734375" style="2" customWidth="1"/>
    <col min="22" max="22" width="8.77734375" style="2" customWidth="1"/>
    <col min="23" max="25" width="5.77734375" style="2" customWidth="1"/>
    <col min="26" max="30" width="3.6640625" style="2" customWidth="1"/>
    <col min="31" max="31" width="4.88671875" style="2" customWidth="1"/>
    <col min="32" max="32" width="5.6640625" style="2" customWidth="1"/>
    <col min="33" max="51" width="4.88671875" style="2" customWidth="1"/>
    <col min="52" max="52" width="6.33203125" style="2" customWidth="1"/>
    <col min="53" max="54" width="5" style="2" customWidth="1"/>
    <col min="55" max="55" width="4.77734375" style="2" customWidth="1"/>
    <col min="56" max="56" width="3.77734375" style="2" customWidth="1"/>
    <col min="57" max="57" width="4.109375" style="2" customWidth="1"/>
    <col min="58" max="58" width="6.44140625" style="2" customWidth="1"/>
    <col min="59" max="59" width="5.6640625" style="2" customWidth="1"/>
    <col min="60" max="60" width="7" style="2" customWidth="1"/>
    <col min="61" max="227" width="9" style="2"/>
    <col min="228" max="228" width="5" style="2" customWidth="1"/>
    <col min="229" max="229" width="15" style="2" customWidth="1"/>
    <col min="230" max="231" width="14.6640625" style="2" customWidth="1"/>
    <col min="232" max="232" width="6.21875" style="2" customWidth="1"/>
    <col min="233" max="235" width="10.109375" style="2" customWidth="1"/>
    <col min="236" max="236" width="10.44140625" style="2" customWidth="1"/>
    <col min="237" max="254" width="9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83" width="9" style="2"/>
    <col min="484" max="484" width="5" style="2" customWidth="1"/>
    <col min="485" max="485" width="15" style="2" customWidth="1"/>
    <col min="486" max="487" width="14.6640625" style="2" customWidth="1"/>
    <col min="488" max="488" width="6.21875" style="2" customWidth="1"/>
    <col min="489" max="491" width="10.109375" style="2" customWidth="1"/>
    <col min="492" max="492" width="10.44140625" style="2" customWidth="1"/>
    <col min="493" max="510" width="9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39" width="9" style="2"/>
    <col min="740" max="740" width="5" style="2" customWidth="1"/>
    <col min="741" max="741" width="15" style="2" customWidth="1"/>
    <col min="742" max="743" width="14.6640625" style="2" customWidth="1"/>
    <col min="744" max="744" width="6.21875" style="2" customWidth="1"/>
    <col min="745" max="747" width="10.109375" style="2" customWidth="1"/>
    <col min="748" max="748" width="10.44140625" style="2" customWidth="1"/>
    <col min="749" max="766" width="9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995" width="9" style="2"/>
    <col min="996" max="996" width="5" style="2" customWidth="1"/>
    <col min="997" max="997" width="15" style="2" customWidth="1"/>
    <col min="998" max="999" width="14.6640625" style="2" customWidth="1"/>
    <col min="1000" max="1000" width="6.21875" style="2" customWidth="1"/>
    <col min="1001" max="1003" width="10.109375" style="2" customWidth="1"/>
    <col min="1004" max="1004" width="10.44140625" style="2" customWidth="1"/>
    <col min="1005" max="1022" width="9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51" width="9" style="2"/>
    <col min="1252" max="1252" width="5" style="2" customWidth="1"/>
    <col min="1253" max="1253" width="15" style="2" customWidth="1"/>
    <col min="1254" max="1255" width="14.6640625" style="2" customWidth="1"/>
    <col min="1256" max="1256" width="6.21875" style="2" customWidth="1"/>
    <col min="1257" max="1259" width="10.109375" style="2" customWidth="1"/>
    <col min="1260" max="1260" width="10.44140625" style="2" customWidth="1"/>
    <col min="1261" max="1278" width="9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07" width="9" style="2"/>
    <col min="1508" max="1508" width="5" style="2" customWidth="1"/>
    <col min="1509" max="1509" width="15" style="2" customWidth="1"/>
    <col min="1510" max="1511" width="14.6640625" style="2" customWidth="1"/>
    <col min="1512" max="1512" width="6.21875" style="2" customWidth="1"/>
    <col min="1513" max="1515" width="10.109375" style="2" customWidth="1"/>
    <col min="1516" max="1516" width="10.44140625" style="2" customWidth="1"/>
    <col min="1517" max="1534" width="9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63" width="9" style="2"/>
    <col min="1764" max="1764" width="5" style="2" customWidth="1"/>
    <col min="1765" max="1765" width="15" style="2" customWidth="1"/>
    <col min="1766" max="1767" width="14.6640625" style="2" customWidth="1"/>
    <col min="1768" max="1768" width="6.21875" style="2" customWidth="1"/>
    <col min="1769" max="1771" width="10.109375" style="2" customWidth="1"/>
    <col min="1772" max="1772" width="10.44140625" style="2" customWidth="1"/>
    <col min="1773" max="1790" width="9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19" width="9" style="2"/>
    <col min="2020" max="2020" width="5" style="2" customWidth="1"/>
    <col min="2021" max="2021" width="15" style="2" customWidth="1"/>
    <col min="2022" max="2023" width="14.6640625" style="2" customWidth="1"/>
    <col min="2024" max="2024" width="6.21875" style="2" customWidth="1"/>
    <col min="2025" max="2027" width="10.109375" style="2" customWidth="1"/>
    <col min="2028" max="2028" width="10.44140625" style="2" customWidth="1"/>
    <col min="2029" max="2046" width="9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75" width="9" style="2"/>
    <col min="2276" max="2276" width="5" style="2" customWidth="1"/>
    <col min="2277" max="2277" width="15" style="2" customWidth="1"/>
    <col min="2278" max="2279" width="14.6640625" style="2" customWidth="1"/>
    <col min="2280" max="2280" width="6.21875" style="2" customWidth="1"/>
    <col min="2281" max="2283" width="10.109375" style="2" customWidth="1"/>
    <col min="2284" max="2284" width="10.44140625" style="2" customWidth="1"/>
    <col min="2285" max="2302" width="9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31" width="9" style="2"/>
    <col min="2532" max="2532" width="5" style="2" customWidth="1"/>
    <col min="2533" max="2533" width="15" style="2" customWidth="1"/>
    <col min="2534" max="2535" width="14.6640625" style="2" customWidth="1"/>
    <col min="2536" max="2536" width="6.21875" style="2" customWidth="1"/>
    <col min="2537" max="2539" width="10.109375" style="2" customWidth="1"/>
    <col min="2540" max="2540" width="10.44140625" style="2" customWidth="1"/>
    <col min="2541" max="2558" width="9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87" width="9" style="2"/>
    <col min="2788" max="2788" width="5" style="2" customWidth="1"/>
    <col min="2789" max="2789" width="15" style="2" customWidth="1"/>
    <col min="2790" max="2791" width="14.6640625" style="2" customWidth="1"/>
    <col min="2792" max="2792" width="6.21875" style="2" customWidth="1"/>
    <col min="2793" max="2795" width="10.109375" style="2" customWidth="1"/>
    <col min="2796" max="2796" width="10.44140625" style="2" customWidth="1"/>
    <col min="2797" max="2814" width="9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43" width="9" style="2"/>
    <col min="3044" max="3044" width="5" style="2" customWidth="1"/>
    <col min="3045" max="3045" width="15" style="2" customWidth="1"/>
    <col min="3046" max="3047" width="14.6640625" style="2" customWidth="1"/>
    <col min="3048" max="3048" width="6.21875" style="2" customWidth="1"/>
    <col min="3049" max="3051" width="10.109375" style="2" customWidth="1"/>
    <col min="3052" max="3052" width="10.44140625" style="2" customWidth="1"/>
    <col min="3053" max="3070" width="9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299" width="9" style="2"/>
    <col min="3300" max="3300" width="5" style="2" customWidth="1"/>
    <col min="3301" max="3301" width="15" style="2" customWidth="1"/>
    <col min="3302" max="3303" width="14.6640625" style="2" customWidth="1"/>
    <col min="3304" max="3304" width="6.21875" style="2" customWidth="1"/>
    <col min="3305" max="3307" width="10.109375" style="2" customWidth="1"/>
    <col min="3308" max="3308" width="10.44140625" style="2" customWidth="1"/>
    <col min="3309" max="3326" width="9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55" width="9" style="2"/>
    <col min="3556" max="3556" width="5" style="2" customWidth="1"/>
    <col min="3557" max="3557" width="15" style="2" customWidth="1"/>
    <col min="3558" max="3559" width="14.6640625" style="2" customWidth="1"/>
    <col min="3560" max="3560" width="6.21875" style="2" customWidth="1"/>
    <col min="3561" max="3563" width="10.109375" style="2" customWidth="1"/>
    <col min="3564" max="3564" width="10.44140625" style="2" customWidth="1"/>
    <col min="3565" max="3582" width="9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11" width="9" style="2"/>
    <col min="3812" max="3812" width="5" style="2" customWidth="1"/>
    <col min="3813" max="3813" width="15" style="2" customWidth="1"/>
    <col min="3814" max="3815" width="14.6640625" style="2" customWidth="1"/>
    <col min="3816" max="3816" width="6.21875" style="2" customWidth="1"/>
    <col min="3817" max="3819" width="10.109375" style="2" customWidth="1"/>
    <col min="3820" max="3820" width="10.44140625" style="2" customWidth="1"/>
    <col min="3821" max="3838" width="9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67" width="9" style="2"/>
    <col min="4068" max="4068" width="5" style="2" customWidth="1"/>
    <col min="4069" max="4069" width="15" style="2" customWidth="1"/>
    <col min="4070" max="4071" width="14.6640625" style="2" customWidth="1"/>
    <col min="4072" max="4072" width="6.21875" style="2" customWidth="1"/>
    <col min="4073" max="4075" width="10.109375" style="2" customWidth="1"/>
    <col min="4076" max="4076" width="10.44140625" style="2" customWidth="1"/>
    <col min="4077" max="4094" width="9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23" width="9" style="2"/>
    <col min="4324" max="4324" width="5" style="2" customWidth="1"/>
    <col min="4325" max="4325" width="15" style="2" customWidth="1"/>
    <col min="4326" max="4327" width="14.6640625" style="2" customWidth="1"/>
    <col min="4328" max="4328" width="6.21875" style="2" customWidth="1"/>
    <col min="4329" max="4331" width="10.109375" style="2" customWidth="1"/>
    <col min="4332" max="4332" width="10.44140625" style="2" customWidth="1"/>
    <col min="4333" max="4350" width="9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79" width="9" style="2"/>
    <col min="4580" max="4580" width="5" style="2" customWidth="1"/>
    <col min="4581" max="4581" width="15" style="2" customWidth="1"/>
    <col min="4582" max="4583" width="14.6640625" style="2" customWidth="1"/>
    <col min="4584" max="4584" width="6.21875" style="2" customWidth="1"/>
    <col min="4585" max="4587" width="10.109375" style="2" customWidth="1"/>
    <col min="4588" max="4588" width="10.44140625" style="2" customWidth="1"/>
    <col min="4589" max="4606" width="9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35" width="9" style="2"/>
    <col min="4836" max="4836" width="5" style="2" customWidth="1"/>
    <col min="4837" max="4837" width="15" style="2" customWidth="1"/>
    <col min="4838" max="4839" width="14.6640625" style="2" customWidth="1"/>
    <col min="4840" max="4840" width="6.21875" style="2" customWidth="1"/>
    <col min="4841" max="4843" width="10.109375" style="2" customWidth="1"/>
    <col min="4844" max="4844" width="10.44140625" style="2" customWidth="1"/>
    <col min="4845" max="4862" width="9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091" width="9" style="2"/>
    <col min="5092" max="5092" width="5" style="2" customWidth="1"/>
    <col min="5093" max="5093" width="15" style="2" customWidth="1"/>
    <col min="5094" max="5095" width="14.6640625" style="2" customWidth="1"/>
    <col min="5096" max="5096" width="6.21875" style="2" customWidth="1"/>
    <col min="5097" max="5099" width="10.109375" style="2" customWidth="1"/>
    <col min="5100" max="5100" width="10.44140625" style="2" customWidth="1"/>
    <col min="5101" max="5118" width="9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47" width="9" style="2"/>
    <col min="5348" max="5348" width="5" style="2" customWidth="1"/>
    <col min="5349" max="5349" width="15" style="2" customWidth="1"/>
    <col min="5350" max="5351" width="14.6640625" style="2" customWidth="1"/>
    <col min="5352" max="5352" width="6.21875" style="2" customWidth="1"/>
    <col min="5353" max="5355" width="10.109375" style="2" customWidth="1"/>
    <col min="5356" max="5356" width="10.44140625" style="2" customWidth="1"/>
    <col min="5357" max="5374" width="9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03" width="9" style="2"/>
    <col min="5604" max="5604" width="5" style="2" customWidth="1"/>
    <col min="5605" max="5605" width="15" style="2" customWidth="1"/>
    <col min="5606" max="5607" width="14.6640625" style="2" customWidth="1"/>
    <col min="5608" max="5608" width="6.21875" style="2" customWidth="1"/>
    <col min="5609" max="5611" width="10.109375" style="2" customWidth="1"/>
    <col min="5612" max="5612" width="10.44140625" style="2" customWidth="1"/>
    <col min="5613" max="5630" width="9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59" width="9" style="2"/>
    <col min="5860" max="5860" width="5" style="2" customWidth="1"/>
    <col min="5861" max="5861" width="15" style="2" customWidth="1"/>
    <col min="5862" max="5863" width="14.6640625" style="2" customWidth="1"/>
    <col min="5864" max="5864" width="6.21875" style="2" customWidth="1"/>
    <col min="5865" max="5867" width="10.109375" style="2" customWidth="1"/>
    <col min="5868" max="5868" width="10.44140625" style="2" customWidth="1"/>
    <col min="5869" max="5886" width="9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15" width="9" style="2"/>
    <col min="6116" max="6116" width="5" style="2" customWidth="1"/>
    <col min="6117" max="6117" width="15" style="2" customWidth="1"/>
    <col min="6118" max="6119" width="14.6640625" style="2" customWidth="1"/>
    <col min="6120" max="6120" width="6.21875" style="2" customWidth="1"/>
    <col min="6121" max="6123" width="10.109375" style="2" customWidth="1"/>
    <col min="6124" max="6124" width="10.44140625" style="2" customWidth="1"/>
    <col min="6125" max="6142" width="9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71" width="9" style="2"/>
    <col min="6372" max="6372" width="5" style="2" customWidth="1"/>
    <col min="6373" max="6373" width="15" style="2" customWidth="1"/>
    <col min="6374" max="6375" width="14.6640625" style="2" customWidth="1"/>
    <col min="6376" max="6376" width="6.21875" style="2" customWidth="1"/>
    <col min="6377" max="6379" width="10.109375" style="2" customWidth="1"/>
    <col min="6380" max="6380" width="10.44140625" style="2" customWidth="1"/>
    <col min="6381" max="6398" width="9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27" width="9" style="2"/>
    <col min="6628" max="6628" width="5" style="2" customWidth="1"/>
    <col min="6629" max="6629" width="15" style="2" customWidth="1"/>
    <col min="6630" max="6631" width="14.6640625" style="2" customWidth="1"/>
    <col min="6632" max="6632" width="6.21875" style="2" customWidth="1"/>
    <col min="6633" max="6635" width="10.109375" style="2" customWidth="1"/>
    <col min="6636" max="6636" width="10.44140625" style="2" customWidth="1"/>
    <col min="6637" max="6654" width="9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83" width="9" style="2"/>
    <col min="6884" max="6884" width="5" style="2" customWidth="1"/>
    <col min="6885" max="6885" width="15" style="2" customWidth="1"/>
    <col min="6886" max="6887" width="14.6640625" style="2" customWidth="1"/>
    <col min="6888" max="6888" width="6.21875" style="2" customWidth="1"/>
    <col min="6889" max="6891" width="10.109375" style="2" customWidth="1"/>
    <col min="6892" max="6892" width="10.44140625" style="2" customWidth="1"/>
    <col min="6893" max="6910" width="9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39" width="9" style="2"/>
    <col min="7140" max="7140" width="5" style="2" customWidth="1"/>
    <col min="7141" max="7141" width="15" style="2" customWidth="1"/>
    <col min="7142" max="7143" width="14.6640625" style="2" customWidth="1"/>
    <col min="7144" max="7144" width="6.21875" style="2" customWidth="1"/>
    <col min="7145" max="7147" width="10.109375" style="2" customWidth="1"/>
    <col min="7148" max="7148" width="10.44140625" style="2" customWidth="1"/>
    <col min="7149" max="7166" width="9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395" width="9" style="2"/>
    <col min="7396" max="7396" width="5" style="2" customWidth="1"/>
    <col min="7397" max="7397" width="15" style="2" customWidth="1"/>
    <col min="7398" max="7399" width="14.6640625" style="2" customWidth="1"/>
    <col min="7400" max="7400" width="6.21875" style="2" customWidth="1"/>
    <col min="7401" max="7403" width="10.109375" style="2" customWidth="1"/>
    <col min="7404" max="7404" width="10.44140625" style="2" customWidth="1"/>
    <col min="7405" max="7422" width="9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51" width="9" style="2"/>
    <col min="7652" max="7652" width="5" style="2" customWidth="1"/>
    <col min="7653" max="7653" width="15" style="2" customWidth="1"/>
    <col min="7654" max="7655" width="14.6640625" style="2" customWidth="1"/>
    <col min="7656" max="7656" width="6.21875" style="2" customWidth="1"/>
    <col min="7657" max="7659" width="10.109375" style="2" customWidth="1"/>
    <col min="7660" max="7660" width="10.44140625" style="2" customWidth="1"/>
    <col min="7661" max="7678" width="9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07" width="9" style="2"/>
    <col min="7908" max="7908" width="5" style="2" customWidth="1"/>
    <col min="7909" max="7909" width="15" style="2" customWidth="1"/>
    <col min="7910" max="7911" width="14.6640625" style="2" customWidth="1"/>
    <col min="7912" max="7912" width="6.21875" style="2" customWidth="1"/>
    <col min="7913" max="7915" width="10.109375" style="2" customWidth="1"/>
    <col min="7916" max="7916" width="10.44140625" style="2" customWidth="1"/>
    <col min="7917" max="7934" width="9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63" width="9" style="2"/>
    <col min="8164" max="8164" width="5" style="2" customWidth="1"/>
    <col min="8165" max="8165" width="15" style="2" customWidth="1"/>
    <col min="8166" max="8167" width="14.6640625" style="2" customWidth="1"/>
    <col min="8168" max="8168" width="6.21875" style="2" customWidth="1"/>
    <col min="8169" max="8171" width="10.109375" style="2" customWidth="1"/>
    <col min="8172" max="8172" width="10.44140625" style="2" customWidth="1"/>
    <col min="8173" max="8190" width="9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19" width="9" style="2"/>
    <col min="8420" max="8420" width="5" style="2" customWidth="1"/>
    <col min="8421" max="8421" width="15" style="2" customWidth="1"/>
    <col min="8422" max="8423" width="14.6640625" style="2" customWidth="1"/>
    <col min="8424" max="8424" width="6.21875" style="2" customWidth="1"/>
    <col min="8425" max="8427" width="10.109375" style="2" customWidth="1"/>
    <col min="8428" max="8428" width="10.44140625" style="2" customWidth="1"/>
    <col min="8429" max="8446" width="9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75" width="9" style="2"/>
    <col min="8676" max="8676" width="5" style="2" customWidth="1"/>
    <col min="8677" max="8677" width="15" style="2" customWidth="1"/>
    <col min="8678" max="8679" width="14.6640625" style="2" customWidth="1"/>
    <col min="8680" max="8680" width="6.21875" style="2" customWidth="1"/>
    <col min="8681" max="8683" width="10.109375" style="2" customWidth="1"/>
    <col min="8684" max="8684" width="10.44140625" style="2" customWidth="1"/>
    <col min="8685" max="8702" width="9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31" width="9" style="2"/>
    <col min="8932" max="8932" width="5" style="2" customWidth="1"/>
    <col min="8933" max="8933" width="15" style="2" customWidth="1"/>
    <col min="8934" max="8935" width="14.6640625" style="2" customWidth="1"/>
    <col min="8936" max="8936" width="6.21875" style="2" customWidth="1"/>
    <col min="8937" max="8939" width="10.109375" style="2" customWidth="1"/>
    <col min="8940" max="8940" width="10.44140625" style="2" customWidth="1"/>
    <col min="8941" max="8958" width="9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87" width="9" style="2"/>
    <col min="9188" max="9188" width="5" style="2" customWidth="1"/>
    <col min="9189" max="9189" width="15" style="2" customWidth="1"/>
    <col min="9190" max="9191" width="14.6640625" style="2" customWidth="1"/>
    <col min="9192" max="9192" width="6.21875" style="2" customWidth="1"/>
    <col min="9193" max="9195" width="10.109375" style="2" customWidth="1"/>
    <col min="9196" max="9196" width="10.44140625" style="2" customWidth="1"/>
    <col min="9197" max="9214" width="9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43" width="9" style="2"/>
    <col min="9444" max="9444" width="5" style="2" customWidth="1"/>
    <col min="9445" max="9445" width="15" style="2" customWidth="1"/>
    <col min="9446" max="9447" width="14.6640625" style="2" customWidth="1"/>
    <col min="9448" max="9448" width="6.21875" style="2" customWidth="1"/>
    <col min="9449" max="9451" width="10.109375" style="2" customWidth="1"/>
    <col min="9452" max="9452" width="10.44140625" style="2" customWidth="1"/>
    <col min="9453" max="9470" width="9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699" width="9" style="2"/>
    <col min="9700" max="9700" width="5" style="2" customWidth="1"/>
    <col min="9701" max="9701" width="15" style="2" customWidth="1"/>
    <col min="9702" max="9703" width="14.6640625" style="2" customWidth="1"/>
    <col min="9704" max="9704" width="6.21875" style="2" customWidth="1"/>
    <col min="9705" max="9707" width="10.109375" style="2" customWidth="1"/>
    <col min="9708" max="9708" width="10.44140625" style="2" customWidth="1"/>
    <col min="9709" max="9726" width="9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55" width="9" style="2"/>
    <col min="9956" max="9956" width="5" style="2" customWidth="1"/>
    <col min="9957" max="9957" width="15" style="2" customWidth="1"/>
    <col min="9958" max="9959" width="14.6640625" style="2" customWidth="1"/>
    <col min="9960" max="9960" width="6.21875" style="2" customWidth="1"/>
    <col min="9961" max="9963" width="10.109375" style="2" customWidth="1"/>
    <col min="9964" max="9964" width="10.44140625" style="2" customWidth="1"/>
    <col min="9965" max="9982" width="9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11" width="9" style="2"/>
    <col min="10212" max="10212" width="5" style="2" customWidth="1"/>
    <col min="10213" max="10213" width="15" style="2" customWidth="1"/>
    <col min="10214" max="10215" width="14.6640625" style="2" customWidth="1"/>
    <col min="10216" max="10216" width="6.21875" style="2" customWidth="1"/>
    <col min="10217" max="10219" width="10.109375" style="2" customWidth="1"/>
    <col min="10220" max="10220" width="10.44140625" style="2" customWidth="1"/>
    <col min="10221" max="10238" width="9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67" width="9" style="2"/>
    <col min="10468" max="10468" width="5" style="2" customWidth="1"/>
    <col min="10469" max="10469" width="15" style="2" customWidth="1"/>
    <col min="10470" max="10471" width="14.6640625" style="2" customWidth="1"/>
    <col min="10472" max="10472" width="6.21875" style="2" customWidth="1"/>
    <col min="10473" max="10475" width="10.109375" style="2" customWidth="1"/>
    <col min="10476" max="10476" width="10.44140625" style="2" customWidth="1"/>
    <col min="10477" max="10494" width="9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23" width="9" style="2"/>
    <col min="10724" max="10724" width="5" style="2" customWidth="1"/>
    <col min="10725" max="10725" width="15" style="2" customWidth="1"/>
    <col min="10726" max="10727" width="14.6640625" style="2" customWidth="1"/>
    <col min="10728" max="10728" width="6.21875" style="2" customWidth="1"/>
    <col min="10729" max="10731" width="10.109375" style="2" customWidth="1"/>
    <col min="10732" max="10732" width="10.44140625" style="2" customWidth="1"/>
    <col min="10733" max="10750" width="9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79" width="9" style="2"/>
    <col min="10980" max="10980" width="5" style="2" customWidth="1"/>
    <col min="10981" max="10981" width="15" style="2" customWidth="1"/>
    <col min="10982" max="10983" width="14.6640625" style="2" customWidth="1"/>
    <col min="10984" max="10984" width="6.21875" style="2" customWidth="1"/>
    <col min="10985" max="10987" width="10.109375" style="2" customWidth="1"/>
    <col min="10988" max="10988" width="10.44140625" style="2" customWidth="1"/>
    <col min="10989" max="11006" width="9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35" width="9" style="2"/>
    <col min="11236" max="11236" width="5" style="2" customWidth="1"/>
    <col min="11237" max="11237" width="15" style="2" customWidth="1"/>
    <col min="11238" max="11239" width="14.6640625" style="2" customWidth="1"/>
    <col min="11240" max="11240" width="6.21875" style="2" customWidth="1"/>
    <col min="11241" max="11243" width="10.109375" style="2" customWidth="1"/>
    <col min="11244" max="11244" width="10.44140625" style="2" customWidth="1"/>
    <col min="11245" max="11262" width="9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491" width="9" style="2"/>
    <col min="11492" max="11492" width="5" style="2" customWidth="1"/>
    <col min="11493" max="11493" width="15" style="2" customWidth="1"/>
    <col min="11494" max="11495" width="14.6640625" style="2" customWidth="1"/>
    <col min="11496" max="11496" width="6.21875" style="2" customWidth="1"/>
    <col min="11497" max="11499" width="10.109375" style="2" customWidth="1"/>
    <col min="11500" max="11500" width="10.44140625" style="2" customWidth="1"/>
    <col min="11501" max="11518" width="9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47" width="9" style="2"/>
    <col min="11748" max="11748" width="5" style="2" customWidth="1"/>
    <col min="11749" max="11749" width="15" style="2" customWidth="1"/>
    <col min="11750" max="11751" width="14.6640625" style="2" customWidth="1"/>
    <col min="11752" max="11752" width="6.21875" style="2" customWidth="1"/>
    <col min="11753" max="11755" width="10.109375" style="2" customWidth="1"/>
    <col min="11756" max="11756" width="10.44140625" style="2" customWidth="1"/>
    <col min="11757" max="11774" width="9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03" width="9" style="2"/>
    <col min="12004" max="12004" width="5" style="2" customWidth="1"/>
    <col min="12005" max="12005" width="15" style="2" customWidth="1"/>
    <col min="12006" max="12007" width="14.6640625" style="2" customWidth="1"/>
    <col min="12008" max="12008" width="6.21875" style="2" customWidth="1"/>
    <col min="12009" max="12011" width="10.109375" style="2" customWidth="1"/>
    <col min="12012" max="12012" width="10.44140625" style="2" customWidth="1"/>
    <col min="12013" max="12030" width="9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59" width="9" style="2"/>
    <col min="12260" max="12260" width="5" style="2" customWidth="1"/>
    <col min="12261" max="12261" width="15" style="2" customWidth="1"/>
    <col min="12262" max="12263" width="14.6640625" style="2" customWidth="1"/>
    <col min="12264" max="12264" width="6.21875" style="2" customWidth="1"/>
    <col min="12265" max="12267" width="10.109375" style="2" customWidth="1"/>
    <col min="12268" max="12268" width="10.44140625" style="2" customWidth="1"/>
    <col min="12269" max="12286" width="9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15" width="9" style="2"/>
    <col min="12516" max="12516" width="5" style="2" customWidth="1"/>
    <col min="12517" max="12517" width="15" style="2" customWidth="1"/>
    <col min="12518" max="12519" width="14.6640625" style="2" customWidth="1"/>
    <col min="12520" max="12520" width="6.21875" style="2" customWidth="1"/>
    <col min="12521" max="12523" width="10.109375" style="2" customWidth="1"/>
    <col min="12524" max="12524" width="10.44140625" style="2" customWidth="1"/>
    <col min="12525" max="12542" width="9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71" width="9" style="2"/>
    <col min="12772" max="12772" width="5" style="2" customWidth="1"/>
    <col min="12773" max="12773" width="15" style="2" customWidth="1"/>
    <col min="12774" max="12775" width="14.6640625" style="2" customWidth="1"/>
    <col min="12776" max="12776" width="6.21875" style="2" customWidth="1"/>
    <col min="12777" max="12779" width="10.109375" style="2" customWidth="1"/>
    <col min="12780" max="12780" width="10.44140625" style="2" customWidth="1"/>
    <col min="12781" max="12798" width="9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27" width="9" style="2"/>
    <col min="13028" max="13028" width="5" style="2" customWidth="1"/>
    <col min="13029" max="13029" width="15" style="2" customWidth="1"/>
    <col min="13030" max="13031" width="14.6640625" style="2" customWidth="1"/>
    <col min="13032" max="13032" width="6.21875" style="2" customWidth="1"/>
    <col min="13033" max="13035" width="10.109375" style="2" customWidth="1"/>
    <col min="13036" max="13036" width="10.44140625" style="2" customWidth="1"/>
    <col min="13037" max="13054" width="9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83" width="9" style="2"/>
    <col min="13284" max="13284" width="5" style="2" customWidth="1"/>
    <col min="13285" max="13285" width="15" style="2" customWidth="1"/>
    <col min="13286" max="13287" width="14.6640625" style="2" customWidth="1"/>
    <col min="13288" max="13288" width="6.21875" style="2" customWidth="1"/>
    <col min="13289" max="13291" width="10.109375" style="2" customWidth="1"/>
    <col min="13292" max="13292" width="10.44140625" style="2" customWidth="1"/>
    <col min="13293" max="13310" width="9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39" width="9" style="2"/>
    <col min="13540" max="13540" width="5" style="2" customWidth="1"/>
    <col min="13541" max="13541" width="15" style="2" customWidth="1"/>
    <col min="13542" max="13543" width="14.6640625" style="2" customWidth="1"/>
    <col min="13544" max="13544" width="6.21875" style="2" customWidth="1"/>
    <col min="13545" max="13547" width="10.109375" style="2" customWidth="1"/>
    <col min="13548" max="13548" width="10.44140625" style="2" customWidth="1"/>
    <col min="13549" max="13566" width="9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795" width="9" style="2"/>
    <col min="13796" max="13796" width="5" style="2" customWidth="1"/>
    <col min="13797" max="13797" width="15" style="2" customWidth="1"/>
    <col min="13798" max="13799" width="14.6640625" style="2" customWidth="1"/>
    <col min="13800" max="13800" width="6.21875" style="2" customWidth="1"/>
    <col min="13801" max="13803" width="10.109375" style="2" customWidth="1"/>
    <col min="13804" max="13804" width="10.44140625" style="2" customWidth="1"/>
    <col min="13805" max="13822" width="9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51" width="9" style="2"/>
    <col min="14052" max="14052" width="5" style="2" customWidth="1"/>
    <col min="14053" max="14053" width="15" style="2" customWidth="1"/>
    <col min="14054" max="14055" width="14.6640625" style="2" customWidth="1"/>
    <col min="14056" max="14056" width="6.21875" style="2" customWidth="1"/>
    <col min="14057" max="14059" width="10.109375" style="2" customWidth="1"/>
    <col min="14060" max="14060" width="10.44140625" style="2" customWidth="1"/>
    <col min="14061" max="14078" width="9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07" width="9" style="2"/>
    <col min="14308" max="14308" width="5" style="2" customWidth="1"/>
    <col min="14309" max="14309" width="15" style="2" customWidth="1"/>
    <col min="14310" max="14311" width="14.6640625" style="2" customWidth="1"/>
    <col min="14312" max="14312" width="6.21875" style="2" customWidth="1"/>
    <col min="14313" max="14315" width="10.109375" style="2" customWidth="1"/>
    <col min="14316" max="14316" width="10.44140625" style="2" customWidth="1"/>
    <col min="14317" max="14334" width="9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63" width="9" style="2"/>
    <col min="14564" max="14564" width="5" style="2" customWidth="1"/>
    <col min="14565" max="14565" width="15" style="2" customWidth="1"/>
    <col min="14566" max="14567" width="14.6640625" style="2" customWidth="1"/>
    <col min="14568" max="14568" width="6.21875" style="2" customWidth="1"/>
    <col min="14569" max="14571" width="10.109375" style="2" customWidth="1"/>
    <col min="14572" max="14572" width="10.44140625" style="2" customWidth="1"/>
    <col min="14573" max="14590" width="9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19" width="9" style="2"/>
    <col min="14820" max="14820" width="5" style="2" customWidth="1"/>
    <col min="14821" max="14821" width="15" style="2" customWidth="1"/>
    <col min="14822" max="14823" width="14.6640625" style="2" customWidth="1"/>
    <col min="14824" max="14824" width="6.21875" style="2" customWidth="1"/>
    <col min="14825" max="14827" width="10.109375" style="2" customWidth="1"/>
    <col min="14828" max="14828" width="10.44140625" style="2" customWidth="1"/>
    <col min="14829" max="14846" width="9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75" width="9" style="2"/>
    <col min="15076" max="15076" width="5" style="2" customWidth="1"/>
    <col min="15077" max="15077" width="15" style="2" customWidth="1"/>
    <col min="15078" max="15079" width="14.6640625" style="2" customWidth="1"/>
    <col min="15080" max="15080" width="6.21875" style="2" customWidth="1"/>
    <col min="15081" max="15083" width="10.109375" style="2" customWidth="1"/>
    <col min="15084" max="15084" width="10.44140625" style="2" customWidth="1"/>
    <col min="15085" max="15102" width="9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31" width="9" style="2"/>
    <col min="15332" max="15332" width="5" style="2" customWidth="1"/>
    <col min="15333" max="15333" width="15" style="2" customWidth="1"/>
    <col min="15334" max="15335" width="14.6640625" style="2" customWidth="1"/>
    <col min="15336" max="15336" width="6.21875" style="2" customWidth="1"/>
    <col min="15337" max="15339" width="10.109375" style="2" customWidth="1"/>
    <col min="15340" max="15340" width="10.44140625" style="2" customWidth="1"/>
    <col min="15341" max="15358" width="9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87" width="9" style="2"/>
    <col min="15588" max="15588" width="5" style="2" customWidth="1"/>
    <col min="15589" max="15589" width="15" style="2" customWidth="1"/>
    <col min="15590" max="15591" width="14.6640625" style="2" customWidth="1"/>
    <col min="15592" max="15592" width="6.21875" style="2" customWidth="1"/>
    <col min="15593" max="15595" width="10.109375" style="2" customWidth="1"/>
    <col min="15596" max="15596" width="10.44140625" style="2" customWidth="1"/>
    <col min="15597" max="15614" width="9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43" width="9" style="2"/>
    <col min="15844" max="15844" width="5" style="2" customWidth="1"/>
    <col min="15845" max="15845" width="15" style="2" customWidth="1"/>
    <col min="15846" max="15847" width="14.6640625" style="2" customWidth="1"/>
    <col min="15848" max="15848" width="6.21875" style="2" customWidth="1"/>
    <col min="15849" max="15851" width="10.109375" style="2" customWidth="1"/>
    <col min="15852" max="15852" width="10.44140625" style="2" customWidth="1"/>
    <col min="15853" max="15870" width="9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099" width="9" style="2"/>
    <col min="16100" max="16100" width="5" style="2" customWidth="1"/>
    <col min="16101" max="16101" width="15" style="2" customWidth="1"/>
    <col min="16102" max="16103" width="14.6640625" style="2" customWidth="1"/>
    <col min="16104" max="16104" width="6.21875" style="2" customWidth="1"/>
    <col min="16105" max="16107" width="10.109375" style="2" customWidth="1"/>
    <col min="16108" max="16108" width="10.44140625" style="2" customWidth="1"/>
    <col min="16109" max="16126" width="9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55" width="9" style="2"/>
    <col min="16356" max="16356" width="5" style="2" customWidth="1"/>
    <col min="16357" max="16357" width="15" style="2" customWidth="1"/>
    <col min="16358" max="16359" width="14.6640625" style="2" customWidth="1"/>
    <col min="16360" max="16360" width="6.21875" style="2" customWidth="1"/>
    <col min="16361" max="16363" width="10.109375" style="2" customWidth="1"/>
    <col min="16364" max="16364" width="10.44140625" style="2" customWidth="1"/>
    <col min="16365" max="16384" width="9" style="2"/>
  </cols>
  <sheetData>
    <row r="1" spans="1:254" ht="22.2">
      <c r="A1" s="313" t="s">
        <v>614</v>
      </c>
      <c r="B1" s="313"/>
      <c r="C1" s="313"/>
      <c r="D1" s="313"/>
      <c r="E1" s="313"/>
      <c r="F1" s="313"/>
      <c r="G1" s="313"/>
      <c r="H1" s="3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4" ht="16.5" customHeight="1">
      <c r="A2" s="317" t="s">
        <v>422</v>
      </c>
      <c r="B2" s="317"/>
      <c r="C2" s="317"/>
      <c r="D2" s="317"/>
      <c r="E2" s="317"/>
      <c r="F2" s="317"/>
      <c r="G2" s="317"/>
      <c r="H2" s="31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4">
      <c r="A3" s="314" t="s">
        <v>0</v>
      </c>
      <c r="B3" s="314"/>
      <c r="C3" s="314"/>
      <c r="D3" s="314"/>
      <c r="E3" s="314"/>
      <c r="F3" s="314"/>
      <c r="G3" s="314"/>
      <c r="H3" s="3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4" ht="20.25" customHeight="1">
      <c r="A4" s="314" t="s">
        <v>421</v>
      </c>
      <c r="B4" s="314"/>
      <c r="C4" s="314"/>
      <c r="D4" s="314"/>
      <c r="E4" s="314"/>
      <c r="F4" s="314"/>
      <c r="G4" s="314"/>
      <c r="H4" s="3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4" ht="22.5" customHeight="1">
      <c r="A5" s="315" t="s">
        <v>1</v>
      </c>
      <c r="B5" s="315"/>
      <c r="C5" s="315"/>
      <c r="D5" s="315"/>
      <c r="E5" s="315"/>
      <c r="F5" s="315"/>
      <c r="G5" s="315"/>
      <c r="H5" s="315"/>
      <c r="I5" s="1"/>
      <c r="J5" s="1"/>
      <c r="K5" s="1"/>
      <c r="L5" s="1"/>
      <c r="M5" s="1"/>
      <c r="N5" s="1"/>
      <c r="O5" s="1"/>
      <c r="P5" s="1"/>
      <c r="Q5" s="1" t="s">
        <v>585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4" ht="16.2" thickBot="1">
      <c r="A6" s="316" t="s">
        <v>2</v>
      </c>
      <c r="B6" s="316"/>
      <c r="C6" s="316"/>
      <c r="D6" s="316"/>
      <c r="E6" s="316"/>
      <c r="F6" s="316"/>
      <c r="G6" s="316"/>
      <c r="H6" s="316"/>
      <c r="I6" s="1"/>
      <c r="J6" s="1"/>
      <c r="K6" s="1"/>
      <c r="L6" s="1"/>
      <c r="M6" s="1"/>
      <c r="N6" s="1"/>
      <c r="O6" s="1"/>
      <c r="P6" s="335" t="s">
        <v>532</v>
      </c>
      <c r="Q6" s="336" t="s">
        <v>533</v>
      </c>
      <c r="R6" s="336" t="s">
        <v>534</v>
      </c>
      <c r="S6" s="337" t="s">
        <v>535</v>
      </c>
      <c r="T6" s="337"/>
      <c r="U6" s="337"/>
      <c r="V6" s="337"/>
      <c r="W6" s="337"/>
      <c r="X6" s="337"/>
      <c r="Y6" s="337"/>
      <c r="Z6" s="338" t="s">
        <v>536</v>
      </c>
      <c r="AA6" s="338"/>
      <c r="AB6" s="338"/>
      <c r="AC6" s="338"/>
      <c r="AD6" s="338"/>
      <c r="AE6" s="332" t="s">
        <v>537</v>
      </c>
      <c r="AF6" s="339" t="s">
        <v>577</v>
      </c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 t="s">
        <v>578</v>
      </c>
      <c r="AW6" s="339"/>
      <c r="AX6" s="339"/>
      <c r="AY6" s="339"/>
      <c r="AZ6" s="332" t="s">
        <v>556</v>
      </c>
      <c r="BA6" s="341" t="s">
        <v>557</v>
      </c>
      <c r="BB6" s="339"/>
      <c r="BC6" s="339"/>
      <c r="BD6" s="339"/>
      <c r="BE6" s="332" t="s">
        <v>559</v>
      </c>
      <c r="BF6" s="332" t="s">
        <v>560</v>
      </c>
      <c r="BG6" s="332" t="s">
        <v>580</v>
      </c>
      <c r="BH6" s="332" t="s">
        <v>581</v>
      </c>
      <c r="BI6" s="1"/>
    </row>
    <row r="7" spans="1:254" ht="17.25" customHeight="1">
      <c r="A7" s="345" t="s">
        <v>3</v>
      </c>
      <c r="B7" s="346" t="s">
        <v>4</v>
      </c>
      <c r="C7" s="347" t="s">
        <v>5</v>
      </c>
      <c r="D7" s="347" t="s">
        <v>6</v>
      </c>
      <c r="E7" s="348" t="s">
        <v>7</v>
      </c>
      <c r="F7" s="349" t="s">
        <v>8</v>
      </c>
      <c r="G7" s="349"/>
      <c r="H7" s="344" t="s">
        <v>9</v>
      </c>
      <c r="I7" s="344" t="s">
        <v>720</v>
      </c>
      <c r="J7" s="344" t="s">
        <v>721</v>
      </c>
      <c r="K7" s="344" t="s">
        <v>723</v>
      </c>
      <c r="L7" s="1"/>
      <c r="M7" s="331" t="s">
        <v>8</v>
      </c>
      <c r="N7" s="331"/>
      <c r="O7" s="1"/>
      <c r="P7" s="335"/>
      <c r="Q7" s="336"/>
      <c r="R7" s="336"/>
      <c r="S7" s="112"/>
      <c r="T7" s="112"/>
      <c r="U7" s="112"/>
      <c r="V7" s="112"/>
      <c r="W7" s="112"/>
      <c r="X7" s="112"/>
      <c r="Y7" s="112"/>
      <c r="Z7" s="111"/>
      <c r="AA7" s="111"/>
      <c r="AB7" s="111"/>
      <c r="AC7" s="111"/>
      <c r="AD7" s="111"/>
      <c r="AE7" s="333"/>
      <c r="AF7" s="107" t="s">
        <v>538</v>
      </c>
      <c r="AG7" s="108" t="s">
        <v>539</v>
      </c>
      <c r="AH7" s="108" t="s">
        <v>540</v>
      </c>
      <c r="AI7" s="108" t="s">
        <v>541</v>
      </c>
      <c r="AJ7" s="108" t="s">
        <v>542</v>
      </c>
      <c r="AK7" s="108" t="s">
        <v>543</v>
      </c>
      <c r="AL7" s="108" t="s">
        <v>544</v>
      </c>
      <c r="AM7" s="108" t="s">
        <v>545</v>
      </c>
      <c r="AN7" s="108" t="s">
        <v>546</v>
      </c>
      <c r="AO7" s="108" t="s">
        <v>547</v>
      </c>
      <c r="AP7" s="108" t="s">
        <v>548</v>
      </c>
      <c r="AQ7" s="108" t="s">
        <v>549</v>
      </c>
      <c r="AR7" s="108" t="s">
        <v>550</v>
      </c>
      <c r="AS7" s="108" t="s">
        <v>551</v>
      </c>
      <c r="AT7" s="108" t="s">
        <v>552</v>
      </c>
      <c r="AU7" s="108" t="s">
        <v>553</v>
      </c>
      <c r="AV7" s="108" t="s">
        <v>549</v>
      </c>
      <c r="AW7" s="108" t="s">
        <v>550</v>
      </c>
      <c r="AX7" s="108" t="s">
        <v>554</v>
      </c>
      <c r="AY7" s="109" t="s">
        <v>555</v>
      </c>
      <c r="AZ7" s="333"/>
      <c r="BA7" s="342"/>
      <c r="BB7" s="340" t="s">
        <v>558</v>
      </c>
      <c r="BC7" s="340"/>
      <c r="BD7" s="340"/>
      <c r="BE7" s="333"/>
      <c r="BF7" s="333"/>
      <c r="BG7" s="333"/>
      <c r="BH7" s="333"/>
      <c r="BI7" s="1"/>
    </row>
    <row r="8" spans="1:254" ht="17.25" customHeight="1" thickBot="1">
      <c r="A8" s="345"/>
      <c r="B8" s="346"/>
      <c r="C8" s="347"/>
      <c r="D8" s="347"/>
      <c r="E8" s="348"/>
      <c r="F8" s="163" t="s">
        <v>420</v>
      </c>
      <c r="G8" s="163" t="s">
        <v>415</v>
      </c>
      <c r="H8" s="344"/>
      <c r="I8" s="344"/>
      <c r="J8" s="344"/>
      <c r="K8" s="344"/>
      <c r="L8" s="1"/>
      <c r="M8" s="3" t="s">
        <v>420</v>
      </c>
      <c r="N8" s="3" t="s">
        <v>415</v>
      </c>
      <c r="O8" s="1"/>
      <c r="P8" s="335"/>
      <c r="Q8" s="336"/>
      <c r="R8" s="336"/>
      <c r="S8" s="113" t="s">
        <v>561</v>
      </c>
      <c r="T8" s="112" t="s">
        <v>562</v>
      </c>
      <c r="U8" s="112" t="s">
        <v>563</v>
      </c>
      <c r="V8" s="114" t="s">
        <v>564</v>
      </c>
      <c r="W8" s="115" t="s">
        <v>565</v>
      </c>
      <c r="X8" s="112" t="s">
        <v>566</v>
      </c>
      <c r="Y8" s="112" t="s">
        <v>567</v>
      </c>
      <c r="Z8" s="112" t="s">
        <v>568</v>
      </c>
      <c r="AA8" s="112" t="s">
        <v>569</v>
      </c>
      <c r="AB8" s="112" t="s">
        <v>570</v>
      </c>
      <c r="AC8" s="112" t="s">
        <v>571</v>
      </c>
      <c r="AD8" s="112" t="s">
        <v>572</v>
      </c>
      <c r="AE8" s="334"/>
      <c r="AF8" s="107" t="s">
        <v>573</v>
      </c>
      <c r="AG8" s="116">
        <v>0.03</v>
      </c>
      <c r="AH8" s="116">
        <v>0.03</v>
      </c>
      <c r="AI8" s="116">
        <v>0.03</v>
      </c>
      <c r="AJ8" s="116">
        <v>0.04</v>
      </c>
      <c r="AK8" s="116">
        <v>0.04</v>
      </c>
      <c r="AL8" s="116">
        <v>0.04</v>
      </c>
      <c r="AM8" s="116">
        <v>0.05</v>
      </c>
      <c r="AN8" s="116">
        <v>7.0000000000000007E-2</v>
      </c>
      <c r="AO8" s="116">
        <v>7.4999999999999997E-2</v>
      </c>
      <c r="AP8" s="116">
        <v>0.08</v>
      </c>
      <c r="AQ8" s="116">
        <v>7.4999999999999997E-2</v>
      </c>
      <c r="AR8" s="124">
        <v>0.15</v>
      </c>
      <c r="AS8" s="116">
        <v>0.18</v>
      </c>
      <c r="AT8" s="124">
        <v>0.28000000000000003</v>
      </c>
      <c r="AU8" s="117"/>
      <c r="AV8" s="117"/>
      <c r="AW8" s="124">
        <v>0.2</v>
      </c>
      <c r="AX8" s="124">
        <v>0.25</v>
      </c>
      <c r="AY8" s="125">
        <v>0.53</v>
      </c>
      <c r="AZ8" s="334"/>
      <c r="BA8" s="343"/>
      <c r="BB8" s="118" t="s">
        <v>570</v>
      </c>
      <c r="BC8" s="118" t="s">
        <v>579</v>
      </c>
      <c r="BD8" s="118" t="s">
        <v>574</v>
      </c>
      <c r="BE8" s="334"/>
      <c r="BF8" s="334"/>
      <c r="BG8" s="334"/>
      <c r="BH8" s="334"/>
      <c r="BI8" s="1"/>
    </row>
    <row r="9" spans="1:254" s="48" customFormat="1" ht="24" customHeight="1">
      <c r="A9" s="168">
        <v>1</v>
      </c>
      <c r="B9" s="50" t="s">
        <v>786</v>
      </c>
      <c r="C9" s="144" t="s">
        <v>423</v>
      </c>
      <c r="D9" s="144" t="s">
        <v>588</v>
      </c>
      <c r="E9" s="52" t="s">
        <v>596</v>
      </c>
      <c r="F9" s="152">
        <v>1.2184999999999999</v>
      </c>
      <c r="G9" s="152"/>
      <c r="H9" s="174"/>
      <c r="I9" s="64"/>
      <c r="J9" s="181"/>
      <c r="K9" s="64"/>
      <c r="L9" s="46"/>
      <c r="M9" s="47"/>
      <c r="N9" s="53">
        <v>1.4013</v>
      </c>
      <c r="O9" s="46"/>
      <c r="P9" s="146" t="s">
        <v>583</v>
      </c>
      <c r="Q9" s="146">
        <v>5.3</v>
      </c>
      <c r="R9" s="146">
        <v>3.35</v>
      </c>
      <c r="S9" s="146">
        <v>285</v>
      </c>
      <c r="T9" s="146">
        <v>110</v>
      </c>
      <c r="U9" s="146">
        <v>1</v>
      </c>
      <c r="V9" s="146">
        <v>7.8499999999999994E-6</v>
      </c>
      <c r="W9" s="146">
        <f t="shared" ref="W9:W14" si="0">S9*T9*U9*V9</f>
        <v>0.24609749999999997</v>
      </c>
      <c r="X9" s="146">
        <v>0.11799999999999999</v>
      </c>
      <c r="Y9" s="146">
        <f t="shared" ref="Y9:Y14" si="1">Q9*W9-R9*(W9-X9)</f>
        <v>0.87519012499999982</v>
      </c>
      <c r="Z9" s="146"/>
      <c r="AA9" s="146"/>
      <c r="AB9" s="146"/>
      <c r="AC9" s="146"/>
      <c r="AD9" s="146">
        <f t="shared" ref="AD9:AD14" si="2">AB9*AC9</f>
        <v>0</v>
      </c>
      <c r="AE9" s="147">
        <f t="shared" ref="AE9:AE14" si="3">Y9+AD9</f>
        <v>0.87519012499999982</v>
      </c>
      <c r="AF9" s="146" t="s">
        <v>576</v>
      </c>
      <c r="AG9" s="146"/>
      <c r="AH9" s="146"/>
      <c r="AI9" s="146"/>
      <c r="AJ9" s="146"/>
      <c r="AK9" s="146"/>
      <c r="AL9" s="146"/>
      <c r="AM9" s="146">
        <v>1</v>
      </c>
      <c r="AN9" s="146"/>
      <c r="AO9" s="146"/>
      <c r="AP9" s="146"/>
      <c r="AQ9" s="146"/>
      <c r="AR9" s="146">
        <v>1</v>
      </c>
      <c r="AS9" s="146"/>
      <c r="AT9" s="146"/>
      <c r="AU9" s="146"/>
      <c r="AV9" s="146"/>
      <c r="AW9" s="146"/>
      <c r="AX9" s="146"/>
      <c r="AY9" s="146"/>
      <c r="AZ9" s="148">
        <f>SUMPRODUCT(AG8:AY8,AG9:AY9)</f>
        <v>0.2</v>
      </c>
      <c r="BA9" s="146"/>
      <c r="BB9" s="146"/>
      <c r="BC9" s="149"/>
      <c r="BD9" s="146"/>
      <c r="BE9" s="112">
        <f t="shared" ref="BE9:BE14" si="4">BB9*BC9*BD9</f>
        <v>0</v>
      </c>
      <c r="BF9" s="147">
        <f t="shared" ref="BF9:BF14" si="5">AE9+AZ9+BE9</f>
        <v>1.0751901249999998</v>
      </c>
      <c r="BG9" s="150">
        <v>0.2</v>
      </c>
      <c r="BH9" s="147">
        <f t="shared" ref="BH9:BH14" si="6">BF9*(1+BG9)</f>
        <v>1.2902281499999997</v>
      </c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254" s="48" customFormat="1" ht="24" customHeight="1">
      <c r="A10" s="168">
        <v>2</v>
      </c>
      <c r="B10" s="50" t="s">
        <v>615</v>
      </c>
      <c r="C10" s="144" t="s">
        <v>424</v>
      </c>
      <c r="D10" s="144" t="s">
        <v>438</v>
      </c>
      <c r="E10" s="52" t="s">
        <v>596</v>
      </c>
      <c r="F10" s="152">
        <v>1.2184999999999999</v>
      </c>
      <c r="G10" s="152"/>
      <c r="H10" s="174"/>
      <c r="I10" s="64"/>
      <c r="J10" s="181"/>
      <c r="K10" s="64"/>
      <c r="L10" s="46"/>
      <c r="M10" s="53"/>
      <c r="N10" s="53">
        <v>1.4013</v>
      </c>
      <c r="O10" s="46"/>
      <c r="P10" s="146" t="s">
        <v>583</v>
      </c>
      <c r="Q10" s="146">
        <v>5.3</v>
      </c>
      <c r="R10" s="146">
        <v>3.35</v>
      </c>
      <c r="S10" s="146">
        <v>285</v>
      </c>
      <c r="T10" s="146">
        <v>110</v>
      </c>
      <c r="U10" s="146">
        <v>1</v>
      </c>
      <c r="V10" s="146">
        <v>7.8499999999999994E-6</v>
      </c>
      <c r="W10" s="146">
        <f t="shared" si="0"/>
        <v>0.24609749999999997</v>
      </c>
      <c r="X10" s="146">
        <v>0.11799999999999999</v>
      </c>
      <c r="Y10" s="146">
        <f t="shared" si="1"/>
        <v>0.87519012499999982</v>
      </c>
      <c r="Z10" s="146"/>
      <c r="AA10" s="146"/>
      <c r="AB10" s="146"/>
      <c r="AC10" s="146"/>
      <c r="AD10" s="146">
        <f t="shared" si="2"/>
        <v>0</v>
      </c>
      <c r="AE10" s="147">
        <f t="shared" si="3"/>
        <v>0.87519012499999982</v>
      </c>
      <c r="AF10" s="146" t="s">
        <v>576</v>
      </c>
      <c r="AG10" s="146"/>
      <c r="AH10" s="146"/>
      <c r="AI10" s="146"/>
      <c r="AJ10" s="146"/>
      <c r="AK10" s="146"/>
      <c r="AL10" s="146"/>
      <c r="AM10" s="146">
        <v>1</v>
      </c>
      <c r="AN10" s="146"/>
      <c r="AO10" s="146"/>
      <c r="AP10" s="146"/>
      <c r="AQ10" s="146"/>
      <c r="AR10" s="146">
        <v>1</v>
      </c>
      <c r="AS10" s="146"/>
      <c r="AT10" s="146"/>
      <c r="AU10" s="146"/>
      <c r="AV10" s="146"/>
      <c r="AW10" s="146"/>
      <c r="AX10" s="146"/>
      <c r="AY10" s="146"/>
      <c r="AZ10" s="148">
        <f>SUMPRODUCT(AG8:AY8,AG10:AY10)</f>
        <v>0.2</v>
      </c>
      <c r="BA10" s="146"/>
      <c r="BB10" s="146"/>
      <c r="BC10" s="149"/>
      <c r="BD10" s="146"/>
      <c r="BE10" s="112">
        <f t="shared" si="4"/>
        <v>0</v>
      </c>
      <c r="BF10" s="147">
        <f t="shared" si="5"/>
        <v>1.0751901249999998</v>
      </c>
      <c r="BG10" s="150">
        <v>0.2</v>
      </c>
      <c r="BH10" s="147">
        <f t="shared" si="6"/>
        <v>1.2902281499999997</v>
      </c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254" s="48" customFormat="1" ht="24" customHeight="1">
      <c r="A11" s="168">
        <v>3</v>
      </c>
      <c r="B11" s="50" t="s">
        <v>616</v>
      </c>
      <c r="C11" s="144" t="s">
        <v>425</v>
      </c>
      <c r="D11" s="144" t="s">
        <v>595</v>
      </c>
      <c r="E11" s="52" t="s">
        <v>596</v>
      </c>
      <c r="F11" s="152">
        <v>3.5114999999999998</v>
      </c>
      <c r="G11" s="152"/>
      <c r="H11" s="174"/>
      <c r="I11" s="64"/>
      <c r="J11" s="181"/>
      <c r="K11" s="64"/>
      <c r="L11" s="46"/>
      <c r="M11" s="53"/>
      <c r="N11" s="53">
        <v>2.17</v>
      </c>
      <c r="O11" s="46"/>
      <c r="P11" s="146" t="s">
        <v>582</v>
      </c>
      <c r="Q11" s="146">
        <v>6.1</v>
      </c>
      <c r="R11" s="146">
        <v>3.35</v>
      </c>
      <c r="S11" s="146">
        <v>230</v>
      </c>
      <c r="T11" s="146">
        <v>115</v>
      </c>
      <c r="U11" s="146">
        <v>2.5</v>
      </c>
      <c r="V11" s="146">
        <v>7.8499999999999994E-6</v>
      </c>
      <c r="W11" s="146">
        <f t="shared" si="0"/>
        <v>0.51908124999999994</v>
      </c>
      <c r="X11" s="146">
        <v>0.35399999999999998</v>
      </c>
      <c r="Y11" s="146">
        <f t="shared" si="1"/>
        <v>2.6133734374999995</v>
      </c>
      <c r="Z11" s="146" t="s">
        <v>597</v>
      </c>
      <c r="AA11" s="146" t="s">
        <v>598</v>
      </c>
      <c r="AB11" s="146">
        <v>2</v>
      </c>
      <c r="AC11" s="146">
        <v>0.1137</v>
      </c>
      <c r="AD11" s="146">
        <f t="shared" si="2"/>
        <v>0.22739999999999999</v>
      </c>
      <c r="AE11" s="147">
        <f t="shared" si="3"/>
        <v>2.8407734374999993</v>
      </c>
      <c r="AF11" s="146" t="s">
        <v>576</v>
      </c>
      <c r="AG11" s="146"/>
      <c r="AH11" s="146"/>
      <c r="AI11" s="146"/>
      <c r="AJ11" s="146"/>
      <c r="AK11" s="146"/>
      <c r="AL11" s="146"/>
      <c r="AM11" s="146">
        <v>1</v>
      </c>
      <c r="AN11" s="146"/>
      <c r="AO11" s="146"/>
      <c r="AP11" s="146"/>
      <c r="AQ11" s="146"/>
      <c r="AR11" s="146">
        <v>1</v>
      </c>
      <c r="AS11" s="146"/>
      <c r="AT11" s="146"/>
      <c r="AU11" s="146"/>
      <c r="AV11" s="146"/>
      <c r="AW11" s="146"/>
      <c r="AX11" s="146">
        <v>1</v>
      </c>
      <c r="AY11" s="146"/>
      <c r="AZ11" s="148">
        <f>SUMPRODUCT(AG8:AY8,AG11:AY11)</f>
        <v>0.45</v>
      </c>
      <c r="BA11" s="146" t="s">
        <v>599</v>
      </c>
      <c r="BB11" s="146">
        <v>2</v>
      </c>
      <c r="BC11" s="149">
        <v>0.08</v>
      </c>
      <c r="BD11" s="146">
        <v>1</v>
      </c>
      <c r="BE11" s="112">
        <f t="shared" si="4"/>
        <v>0.16</v>
      </c>
      <c r="BF11" s="147">
        <f t="shared" si="5"/>
        <v>3.4507734374999997</v>
      </c>
      <c r="BG11" s="150">
        <v>0.2</v>
      </c>
      <c r="BH11" s="147">
        <f t="shared" si="6"/>
        <v>4.1409281249999994</v>
      </c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</row>
    <row r="12" spans="1:254" s="48" customFormat="1" ht="24" customHeight="1">
      <c r="A12" s="168">
        <v>4</v>
      </c>
      <c r="B12" s="50" t="s">
        <v>617</v>
      </c>
      <c r="C12" s="144" t="s">
        <v>426</v>
      </c>
      <c r="D12" s="144" t="s">
        <v>406</v>
      </c>
      <c r="E12" s="52" t="s">
        <v>596</v>
      </c>
      <c r="F12" s="152">
        <v>3.5114999999999998</v>
      </c>
      <c r="G12" s="152"/>
      <c r="H12" s="174"/>
      <c r="I12" s="64"/>
      <c r="J12" s="181"/>
      <c r="K12" s="64"/>
      <c r="L12" s="46"/>
      <c r="M12" s="53"/>
      <c r="N12" s="53">
        <v>2.17</v>
      </c>
      <c r="O12" s="46"/>
      <c r="P12" s="146" t="s">
        <v>582</v>
      </c>
      <c r="Q12" s="146">
        <v>6.1</v>
      </c>
      <c r="R12" s="146">
        <v>3.35</v>
      </c>
      <c r="S12" s="146">
        <v>230</v>
      </c>
      <c r="T12" s="146">
        <v>115</v>
      </c>
      <c r="U12" s="146">
        <v>2.5</v>
      </c>
      <c r="V12" s="146">
        <v>7.8499999999999994E-6</v>
      </c>
      <c r="W12" s="146">
        <f t="shared" si="0"/>
        <v>0.51908124999999994</v>
      </c>
      <c r="X12" s="146">
        <v>0.35399999999999998</v>
      </c>
      <c r="Y12" s="146">
        <f t="shared" si="1"/>
        <v>2.6133734374999995</v>
      </c>
      <c r="Z12" s="146" t="s">
        <v>597</v>
      </c>
      <c r="AA12" s="146" t="s">
        <v>598</v>
      </c>
      <c r="AB12" s="146">
        <v>2</v>
      </c>
      <c r="AC12" s="146">
        <v>0.1137</v>
      </c>
      <c r="AD12" s="146">
        <f t="shared" si="2"/>
        <v>0.22739999999999999</v>
      </c>
      <c r="AE12" s="147">
        <f t="shared" si="3"/>
        <v>2.8407734374999993</v>
      </c>
      <c r="AF12" s="146" t="s">
        <v>576</v>
      </c>
      <c r="AG12" s="146"/>
      <c r="AH12" s="146"/>
      <c r="AI12" s="146"/>
      <c r="AJ12" s="146"/>
      <c r="AK12" s="146"/>
      <c r="AL12" s="146"/>
      <c r="AM12" s="146">
        <v>1</v>
      </c>
      <c r="AN12" s="146"/>
      <c r="AO12" s="146"/>
      <c r="AP12" s="146"/>
      <c r="AQ12" s="146"/>
      <c r="AR12" s="146">
        <v>1</v>
      </c>
      <c r="AS12" s="146"/>
      <c r="AT12" s="146"/>
      <c r="AU12" s="146"/>
      <c r="AV12" s="146"/>
      <c r="AW12" s="146"/>
      <c r="AX12" s="146">
        <v>1</v>
      </c>
      <c r="AY12" s="146"/>
      <c r="AZ12" s="148">
        <f>SUMPRODUCT(AG8:AY8,AG12:AY12)</f>
        <v>0.45</v>
      </c>
      <c r="BA12" s="146" t="s">
        <v>599</v>
      </c>
      <c r="BB12" s="146">
        <v>2</v>
      </c>
      <c r="BC12" s="149">
        <v>0.08</v>
      </c>
      <c r="BD12" s="146">
        <v>1</v>
      </c>
      <c r="BE12" s="112">
        <f t="shared" si="4"/>
        <v>0.16</v>
      </c>
      <c r="BF12" s="147">
        <f t="shared" si="5"/>
        <v>3.4507734374999997</v>
      </c>
      <c r="BG12" s="150">
        <v>0.2</v>
      </c>
      <c r="BH12" s="147">
        <f t="shared" si="6"/>
        <v>4.1409281249999994</v>
      </c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</row>
    <row r="13" spans="1:254" s="48" customFormat="1" ht="24" customHeight="1">
      <c r="A13" s="168">
        <v>5</v>
      </c>
      <c r="B13" s="50" t="s">
        <v>618</v>
      </c>
      <c r="C13" s="144" t="s">
        <v>427</v>
      </c>
      <c r="D13" s="144" t="s">
        <v>600</v>
      </c>
      <c r="E13" s="52" t="s">
        <v>596</v>
      </c>
      <c r="F13" s="152">
        <v>1.8277000000000001</v>
      </c>
      <c r="G13" s="152"/>
      <c r="H13" s="174"/>
      <c r="I13" s="64"/>
      <c r="J13" s="181"/>
      <c r="K13" s="64"/>
      <c r="L13" s="46"/>
      <c r="M13" s="53"/>
      <c r="N13" s="53">
        <f>M13*1.15</f>
        <v>0</v>
      </c>
      <c r="O13" s="46"/>
      <c r="P13" s="146" t="s">
        <v>584</v>
      </c>
      <c r="Q13" s="146">
        <v>5.7</v>
      </c>
      <c r="R13" s="146">
        <v>3.35</v>
      </c>
      <c r="S13" s="146">
        <v>125</v>
      </c>
      <c r="T13" s="146">
        <v>210</v>
      </c>
      <c r="U13" s="146">
        <v>2</v>
      </c>
      <c r="V13" s="146">
        <v>7.8499999999999994E-6</v>
      </c>
      <c r="W13" s="146">
        <f t="shared" si="0"/>
        <v>0.41212499999999996</v>
      </c>
      <c r="X13" s="146">
        <v>0.16500000000000001</v>
      </c>
      <c r="Y13" s="146">
        <f t="shared" si="1"/>
        <v>1.52124375</v>
      </c>
      <c r="Z13" s="146"/>
      <c r="AA13" s="146"/>
      <c r="AB13" s="146"/>
      <c r="AC13" s="146"/>
      <c r="AD13" s="146">
        <f t="shared" si="2"/>
        <v>0</v>
      </c>
      <c r="AE13" s="147">
        <f t="shared" si="3"/>
        <v>1.52124375</v>
      </c>
      <c r="AF13" s="146" t="s">
        <v>576</v>
      </c>
      <c r="AG13" s="146"/>
      <c r="AH13" s="146"/>
      <c r="AI13" s="146">
        <v>2</v>
      </c>
      <c r="AJ13" s="146"/>
      <c r="AK13" s="146"/>
      <c r="AL13" s="146"/>
      <c r="AM13" s="146">
        <v>1</v>
      </c>
      <c r="AN13" s="146">
        <v>1</v>
      </c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8">
        <f>SUMPRODUCT(AG8:AY8,AG13:AY13)</f>
        <v>0.18</v>
      </c>
      <c r="BA13" s="146"/>
      <c r="BB13" s="146"/>
      <c r="BC13" s="149"/>
      <c r="BD13" s="146"/>
      <c r="BE13" s="112">
        <f t="shared" si="4"/>
        <v>0</v>
      </c>
      <c r="BF13" s="147">
        <f t="shared" si="5"/>
        <v>1.7012437499999999</v>
      </c>
      <c r="BG13" s="150">
        <v>0.2</v>
      </c>
      <c r="BH13" s="147">
        <f t="shared" si="6"/>
        <v>2.0414924999999999</v>
      </c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</row>
    <row r="14" spans="1:254" s="48" customFormat="1" ht="24" customHeight="1">
      <c r="A14" s="168">
        <v>6</v>
      </c>
      <c r="B14" s="50" t="s">
        <v>619</v>
      </c>
      <c r="C14" s="144" t="s">
        <v>428</v>
      </c>
      <c r="D14" s="144" t="s">
        <v>441</v>
      </c>
      <c r="E14" s="52" t="s">
        <v>596</v>
      </c>
      <c r="F14" s="152">
        <v>1.8277000000000001</v>
      </c>
      <c r="G14" s="152"/>
      <c r="H14" s="174"/>
      <c r="I14" s="64"/>
      <c r="J14" s="181"/>
      <c r="K14" s="64"/>
      <c r="L14" s="46"/>
      <c r="M14" s="53"/>
      <c r="N14" s="53">
        <f>M14*1.15</f>
        <v>0</v>
      </c>
      <c r="O14" s="46"/>
      <c r="P14" s="146" t="s">
        <v>584</v>
      </c>
      <c r="Q14" s="146">
        <v>5.7</v>
      </c>
      <c r="R14" s="146">
        <v>3.35</v>
      </c>
      <c r="S14" s="146">
        <v>125</v>
      </c>
      <c r="T14" s="146">
        <v>210</v>
      </c>
      <c r="U14" s="146">
        <v>2</v>
      </c>
      <c r="V14" s="146">
        <v>7.8499999999999994E-6</v>
      </c>
      <c r="W14" s="146">
        <f t="shared" si="0"/>
        <v>0.41212499999999996</v>
      </c>
      <c r="X14" s="146">
        <v>0.16500000000000001</v>
      </c>
      <c r="Y14" s="146">
        <f t="shared" si="1"/>
        <v>1.52124375</v>
      </c>
      <c r="Z14" s="146"/>
      <c r="AA14" s="146"/>
      <c r="AB14" s="146"/>
      <c r="AC14" s="146"/>
      <c r="AD14" s="146">
        <f t="shared" si="2"/>
        <v>0</v>
      </c>
      <c r="AE14" s="147">
        <f t="shared" si="3"/>
        <v>1.52124375</v>
      </c>
      <c r="AF14" s="146" t="s">
        <v>576</v>
      </c>
      <c r="AG14" s="146"/>
      <c r="AH14" s="146"/>
      <c r="AI14" s="146">
        <v>2</v>
      </c>
      <c r="AJ14" s="146"/>
      <c r="AK14" s="146"/>
      <c r="AL14" s="146"/>
      <c r="AM14" s="146">
        <v>1</v>
      </c>
      <c r="AN14" s="146">
        <v>1</v>
      </c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8">
        <f>SUMPRODUCT(AG8:AY8,AG14:AY14)</f>
        <v>0.18</v>
      </c>
      <c r="BA14" s="146"/>
      <c r="BB14" s="146"/>
      <c r="BC14" s="149"/>
      <c r="BD14" s="146"/>
      <c r="BE14" s="112">
        <f t="shared" si="4"/>
        <v>0</v>
      </c>
      <c r="BF14" s="147">
        <f t="shared" si="5"/>
        <v>1.7012437499999999</v>
      </c>
      <c r="BG14" s="150">
        <v>0.2</v>
      </c>
      <c r="BH14" s="147">
        <f t="shared" si="6"/>
        <v>2.0414924999999999</v>
      </c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</row>
    <row r="15" spans="1:254" s="48" customFormat="1" ht="24" customHeight="1">
      <c r="A15" s="168">
        <v>7</v>
      </c>
      <c r="B15" s="50" t="s">
        <v>789</v>
      </c>
      <c r="C15" s="144" t="s">
        <v>432</v>
      </c>
      <c r="D15" s="144" t="s">
        <v>629</v>
      </c>
      <c r="E15" s="52" t="s">
        <v>596</v>
      </c>
      <c r="F15" s="153">
        <v>6.3470000000000004</v>
      </c>
      <c r="G15" s="153"/>
      <c r="H15" s="174"/>
      <c r="I15" s="64"/>
      <c r="J15" s="181"/>
      <c r="K15" s="64"/>
      <c r="L15" s="46"/>
      <c r="M15" s="53"/>
      <c r="N15" s="53">
        <f>M15*1.15</f>
        <v>0</v>
      </c>
      <c r="O15" s="46"/>
      <c r="P15" s="64"/>
      <c r="Q15" s="64"/>
      <c r="R15" s="64"/>
      <c r="S15" s="64"/>
      <c r="T15" s="64"/>
      <c r="U15" s="64"/>
      <c r="V15" s="146">
        <v>7.8499999999999994E-6</v>
      </c>
      <c r="W15" s="146">
        <f>S15*T15*U15*V15</f>
        <v>0</v>
      </c>
      <c r="X15" s="64"/>
      <c r="Y15" s="146">
        <f>Q15*W15-R15*(W15-X15)</f>
        <v>0</v>
      </c>
      <c r="Z15" s="64"/>
      <c r="AA15" s="64"/>
      <c r="AB15" s="64"/>
      <c r="AC15" s="64"/>
      <c r="AD15" s="64"/>
      <c r="AE15" s="147">
        <f>Y15+AD15</f>
        <v>0</v>
      </c>
      <c r="AF15" s="64" t="s">
        <v>575</v>
      </c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112">
        <f>BB15*BC15*BD15</f>
        <v>0</v>
      </c>
      <c r="BF15" s="147">
        <f>AE15+AZ15+BE15</f>
        <v>0</v>
      </c>
      <c r="BG15" s="150">
        <v>0.2</v>
      </c>
      <c r="BH15" s="147">
        <f>BF15*(1+BG15)</f>
        <v>0</v>
      </c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</row>
    <row r="16" spans="1:254" s="48" customFormat="1" ht="24" customHeight="1">
      <c r="A16" s="168">
        <v>8</v>
      </c>
      <c r="B16" s="50" t="s">
        <v>622</v>
      </c>
      <c r="C16" s="144" t="s">
        <v>433</v>
      </c>
      <c r="D16" s="144" t="s">
        <v>590</v>
      </c>
      <c r="E16" s="52" t="s">
        <v>596</v>
      </c>
      <c r="F16" s="153">
        <v>6.3470000000000004</v>
      </c>
      <c r="G16" s="153"/>
      <c r="H16" s="174"/>
      <c r="I16" s="64"/>
      <c r="J16" s="181"/>
      <c r="K16" s="64"/>
      <c r="L16" s="46"/>
      <c r="M16" s="53"/>
      <c r="N16" s="53">
        <f>M16*1.15</f>
        <v>0</v>
      </c>
      <c r="O16" s="46"/>
      <c r="P16" s="64"/>
      <c r="Q16" s="64"/>
      <c r="R16" s="64"/>
      <c r="S16" s="64"/>
      <c r="T16" s="64"/>
      <c r="U16" s="64"/>
      <c r="V16" s="146">
        <v>7.8499999999999994E-6</v>
      </c>
      <c r="W16" s="146">
        <f>S16*T16*U16*V16</f>
        <v>0</v>
      </c>
      <c r="X16" s="64"/>
      <c r="Y16" s="146">
        <f>Q16*W16-R16*(W16-X16)</f>
        <v>0</v>
      </c>
      <c r="Z16" s="64"/>
      <c r="AA16" s="64"/>
      <c r="AB16" s="64"/>
      <c r="AC16" s="64"/>
      <c r="AD16" s="64"/>
      <c r="AE16" s="147">
        <f>Y16+AD16</f>
        <v>0</v>
      </c>
      <c r="AF16" s="64" t="s">
        <v>575</v>
      </c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112">
        <f>BB16*BC16*BD16</f>
        <v>0</v>
      </c>
      <c r="BF16" s="147">
        <f>AE16+AZ16+BE16</f>
        <v>0</v>
      </c>
      <c r="BG16" s="150">
        <v>0.2</v>
      </c>
      <c r="BH16" s="147">
        <f>BF16*(1+BG16)</f>
        <v>0</v>
      </c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</row>
    <row r="17" spans="1:254" s="48" customFormat="1" ht="24" customHeight="1">
      <c r="A17" s="168">
        <v>9</v>
      </c>
      <c r="B17" s="50" t="s">
        <v>362</v>
      </c>
      <c r="C17" s="152" t="s">
        <v>601</v>
      </c>
      <c r="D17" s="152" t="s">
        <v>607</v>
      </c>
      <c r="E17" s="52" t="s">
        <v>596</v>
      </c>
      <c r="F17" s="153">
        <v>1.7699115044247788</v>
      </c>
      <c r="G17" s="153"/>
      <c r="H17" s="174" t="s">
        <v>177</v>
      </c>
      <c r="I17" s="64"/>
      <c r="J17" s="181"/>
      <c r="K17" s="64"/>
      <c r="L17" s="46"/>
      <c r="M17" s="53"/>
      <c r="N17" s="53"/>
      <c r="O17" s="46"/>
      <c r="P17" s="64"/>
      <c r="Q17" s="64"/>
      <c r="R17" s="64"/>
      <c r="S17" s="64"/>
      <c r="T17" s="64"/>
      <c r="U17" s="64"/>
      <c r="V17" s="146"/>
      <c r="W17" s="146"/>
      <c r="X17" s="64"/>
      <c r="Y17" s="146"/>
      <c r="Z17" s="64"/>
      <c r="AA17" s="64"/>
      <c r="AB17" s="64"/>
      <c r="AC17" s="64"/>
      <c r="AD17" s="64"/>
      <c r="AE17" s="147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151"/>
      <c r="BF17" s="147"/>
      <c r="BG17" s="150"/>
      <c r="BH17" s="147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</row>
    <row r="18" spans="1:254" s="48" customFormat="1" ht="24" customHeight="1">
      <c r="A18" s="168">
        <v>10</v>
      </c>
      <c r="B18" s="50" t="s">
        <v>625</v>
      </c>
      <c r="C18" s="152" t="s">
        <v>602</v>
      </c>
      <c r="D18" s="152" t="s">
        <v>608</v>
      </c>
      <c r="E18" s="52" t="s">
        <v>596</v>
      </c>
      <c r="F18" s="153">
        <v>0.33628318584070799</v>
      </c>
      <c r="G18" s="153"/>
      <c r="H18" s="174"/>
      <c r="I18" s="64">
        <v>1.2E-2</v>
      </c>
      <c r="J18" s="181" t="s">
        <v>726</v>
      </c>
      <c r="K18" s="64"/>
      <c r="L18" s="46"/>
      <c r="M18" s="53"/>
      <c r="N18" s="53"/>
      <c r="O18" s="46"/>
      <c r="P18" s="64"/>
      <c r="Q18" s="64"/>
      <c r="R18" s="64"/>
      <c r="S18" s="64"/>
      <c r="T18" s="64"/>
      <c r="U18" s="64"/>
      <c r="V18" s="146"/>
      <c r="W18" s="146"/>
      <c r="X18" s="64"/>
      <c r="Y18" s="146"/>
      <c r="Z18" s="64"/>
      <c r="AA18" s="64"/>
      <c r="AB18" s="64"/>
      <c r="AC18" s="64"/>
      <c r="AD18" s="64"/>
      <c r="AE18" s="147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151"/>
      <c r="BF18" s="147"/>
      <c r="BG18" s="150"/>
      <c r="BH18" s="147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</row>
    <row r="19" spans="1:254" s="48" customFormat="1" ht="24" customHeight="1">
      <c r="A19" s="168">
        <v>11</v>
      </c>
      <c r="B19" s="50" t="s">
        <v>626</v>
      </c>
      <c r="C19" s="152" t="s">
        <v>603</v>
      </c>
      <c r="D19" s="152" t="s">
        <v>609</v>
      </c>
      <c r="E19" s="52" t="s">
        <v>596</v>
      </c>
      <c r="F19" s="153">
        <v>0.3539823008849558</v>
      </c>
      <c r="G19" s="153"/>
      <c r="H19" s="174"/>
      <c r="I19" s="64">
        <v>3.6999999999999998E-2</v>
      </c>
      <c r="J19" s="181" t="s">
        <v>724</v>
      </c>
      <c r="K19" s="230">
        <v>4</v>
      </c>
      <c r="L19" s="46"/>
      <c r="M19" s="53"/>
      <c r="N19" s="53"/>
      <c r="O19" s="46"/>
      <c r="P19" s="64"/>
      <c r="Q19" s="64"/>
      <c r="R19" s="64"/>
      <c r="S19" s="64"/>
      <c r="T19" s="64"/>
      <c r="U19" s="64"/>
      <c r="V19" s="146"/>
      <c r="W19" s="146"/>
      <c r="X19" s="64"/>
      <c r="Y19" s="146"/>
      <c r="Z19" s="64"/>
      <c r="AA19" s="64"/>
      <c r="AB19" s="64"/>
      <c r="AC19" s="64"/>
      <c r="AD19" s="64"/>
      <c r="AE19" s="147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151"/>
      <c r="BF19" s="147"/>
      <c r="BG19" s="150"/>
      <c r="BH19" s="147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</row>
    <row r="20" spans="1:254" s="48" customFormat="1" ht="24" customHeight="1">
      <c r="A20" s="168">
        <v>12</v>
      </c>
      <c r="B20" s="50"/>
      <c r="C20" s="152" t="s">
        <v>604</v>
      </c>
      <c r="D20" s="152" t="s">
        <v>610</v>
      </c>
      <c r="E20" s="52" t="s">
        <v>596</v>
      </c>
      <c r="F20" s="153">
        <v>1.6283185840707968</v>
      </c>
      <c r="G20" s="153"/>
      <c r="H20" s="174"/>
      <c r="I20" s="64"/>
      <c r="J20" s="181"/>
      <c r="K20" s="64"/>
      <c r="L20" s="46"/>
      <c r="M20" s="53"/>
      <c r="N20" s="53"/>
      <c r="O20" s="46"/>
      <c r="P20" s="64"/>
      <c r="Q20" s="64"/>
      <c r="R20" s="64"/>
      <c r="S20" s="64"/>
      <c r="T20" s="64"/>
      <c r="U20" s="64"/>
      <c r="V20" s="146"/>
      <c r="W20" s="146"/>
      <c r="X20" s="64"/>
      <c r="Y20" s="146"/>
      <c r="Z20" s="64"/>
      <c r="AA20" s="64"/>
      <c r="AB20" s="64"/>
      <c r="AC20" s="64"/>
      <c r="AD20" s="64"/>
      <c r="AE20" s="147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151"/>
      <c r="BF20" s="147"/>
      <c r="BG20" s="150"/>
      <c r="BH20" s="147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</row>
    <row r="21" spans="1:254" s="48" customFormat="1" ht="24" customHeight="1">
      <c r="A21" s="168">
        <v>13</v>
      </c>
      <c r="B21" s="50" t="s">
        <v>382</v>
      </c>
      <c r="C21" s="152" t="s">
        <v>605</v>
      </c>
      <c r="D21" s="152" t="s">
        <v>611</v>
      </c>
      <c r="E21" s="52" t="s">
        <v>596</v>
      </c>
      <c r="F21" s="153">
        <v>0.89380530973451333</v>
      </c>
      <c r="G21" s="153"/>
      <c r="H21" s="174"/>
      <c r="I21" s="64"/>
      <c r="J21" s="181"/>
      <c r="K21" s="64"/>
      <c r="L21" s="46"/>
      <c r="M21" s="53"/>
      <c r="N21" s="53"/>
      <c r="O21" s="46"/>
      <c r="P21" s="64"/>
      <c r="Q21" s="64"/>
      <c r="R21" s="64"/>
      <c r="S21" s="64"/>
      <c r="T21" s="64"/>
      <c r="U21" s="64"/>
      <c r="V21" s="146"/>
      <c r="W21" s="146"/>
      <c r="X21" s="64"/>
      <c r="Y21" s="146"/>
      <c r="Z21" s="64"/>
      <c r="AA21" s="64"/>
      <c r="AB21" s="64"/>
      <c r="AC21" s="64"/>
      <c r="AD21" s="64"/>
      <c r="AE21" s="147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151"/>
      <c r="BF21" s="147"/>
      <c r="BG21" s="150"/>
      <c r="BH21" s="147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</row>
    <row r="22" spans="1:254" s="48" customFormat="1" ht="24" customHeight="1">
      <c r="A22" s="168">
        <v>14</v>
      </c>
      <c r="B22" s="50" t="s">
        <v>627</v>
      </c>
      <c r="C22" s="152" t="s">
        <v>606</v>
      </c>
      <c r="D22" s="152" t="s">
        <v>612</v>
      </c>
      <c r="E22" s="52" t="s">
        <v>596</v>
      </c>
      <c r="F22" s="153">
        <v>4.7079646017699126</v>
      </c>
      <c r="G22" s="153"/>
      <c r="H22" s="174" t="s">
        <v>630</v>
      </c>
      <c r="I22" s="64"/>
      <c r="J22" s="181"/>
      <c r="K22" s="64"/>
      <c r="L22" s="46"/>
      <c r="M22" s="53"/>
      <c r="N22" s="53"/>
      <c r="O22" s="46"/>
      <c r="P22" s="64"/>
      <c r="Q22" s="64"/>
      <c r="R22" s="64"/>
      <c r="S22" s="64"/>
      <c r="T22" s="64"/>
      <c r="U22" s="64"/>
      <c r="V22" s="146"/>
      <c r="W22" s="146"/>
      <c r="X22" s="64"/>
      <c r="Y22" s="146"/>
      <c r="Z22" s="64"/>
      <c r="AA22" s="64"/>
      <c r="AB22" s="64"/>
      <c r="AC22" s="64"/>
      <c r="AD22" s="64"/>
      <c r="AE22" s="147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112"/>
      <c r="BF22" s="147"/>
      <c r="BG22" s="150"/>
      <c r="BH22" s="147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</row>
    <row r="23" spans="1:254" s="48" customFormat="1" ht="24" customHeight="1">
      <c r="A23" s="168">
        <v>15</v>
      </c>
      <c r="B23" s="50" t="s">
        <v>644</v>
      </c>
      <c r="C23" s="152" t="s">
        <v>643</v>
      </c>
      <c r="D23" s="152" t="s">
        <v>642</v>
      </c>
      <c r="E23" s="52" t="s">
        <v>596</v>
      </c>
      <c r="F23" s="153">
        <v>4.7079646017699126</v>
      </c>
      <c r="G23" s="153"/>
      <c r="H23" s="174" t="s">
        <v>630</v>
      </c>
      <c r="I23" s="64">
        <v>0.63</v>
      </c>
      <c r="J23" s="181" t="s">
        <v>724</v>
      </c>
      <c r="K23" s="64">
        <v>3</v>
      </c>
      <c r="L23" s="46"/>
      <c r="M23" s="169"/>
      <c r="N23" s="169"/>
      <c r="O23" s="46"/>
      <c r="P23" s="170"/>
      <c r="Q23" s="170"/>
      <c r="R23" s="170"/>
      <c r="S23" s="170"/>
      <c r="T23" s="170"/>
      <c r="U23" s="170"/>
      <c r="V23" s="171"/>
      <c r="W23" s="171"/>
      <c r="X23" s="170"/>
      <c r="Y23" s="171"/>
      <c r="Z23" s="170"/>
      <c r="AA23" s="170"/>
      <c r="AB23" s="170"/>
      <c r="AC23" s="170"/>
      <c r="AD23" s="170"/>
      <c r="AE23" s="172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1"/>
      <c r="BF23" s="172"/>
      <c r="BG23" s="173"/>
      <c r="BH23" s="172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</row>
    <row r="24" spans="1:254" s="48" customFormat="1" ht="24" customHeight="1">
      <c r="A24" s="168">
        <v>16</v>
      </c>
      <c r="B24" s="50" t="s">
        <v>389</v>
      </c>
      <c r="C24" s="152" t="s">
        <v>646</v>
      </c>
      <c r="D24" s="152" t="s">
        <v>613</v>
      </c>
      <c r="E24" s="52" t="s">
        <v>596</v>
      </c>
      <c r="F24" s="153">
        <v>4.3539823008849563</v>
      </c>
      <c r="G24" s="153"/>
      <c r="H24" s="174" t="s">
        <v>631</v>
      </c>
      <c r="I24" s="64">
        <v>0.51600000000000001</v>
      </c>
      <c r="J24" s="181" t="s">
        <v>724</v>
      </c>
      <c r="K24" s="64">
        <v>3</v>
      </c>
      <c r="L24" s="46"/>
      <c r="M24" s="169"/>
      <c r="N24" s="169"/>
      <c r="O24" s="46"/>
      <c r="P24" s="170"/>
      <c r="Q24" s="170"/>
      <c r="R24" s="170"/>
      <c r="S24" s="170"/>
      <c r="T24" s="170"/>
      <c r="U24" s="170"/>
      <c r="V24" s="171"/>
      <c r="W24" s="171"/>
      <c r="X24" s="170"/>
      <c r="Y24" s="171"/>
      <c r="Z24" s="170"/>
      <c r="AA24" s="170"/>
      <c r="AB24" s="170"/>
      <c r="AC24" s="170"/>
      <c r="AD24" s="170"/>
      <c r="AE24" s="172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1"/>
      <c r="BF24" s="172"/>
      <c r="BG24" s="173"/>
      <c r="BH24" s="172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</row>
    <row r="25" spans="1:254" s="48" customFormat="1" ht="24" customHeight="1">
      <c r="A25" s="168">
        <v>17</v>
      </c>
      <c r="B25" s="50" t="s">
        <v>648</v>
      </c>
      <c r="C25" s="152" t="s">
        <v>647</v>
      </c>
      <c r="D25" s="152" t="s">
        <v>645</v>
      </c>
      <c r="E25" s="52" t="s">
        <v>596</v>
      </c>
      <c r="F25" s="153">
        <v>4.3539823008849563</v>
      </c>
      <c r="G25" s="153"/>
      <c r="H25" s="174" t="s">
        <v>631</v>
      </c>
      <c r="I25" s="64">
        <v>0.51600000000000001</v>
      </c>
      <c r="J25" s="181" t="s">
        <v>724</v>
      </c>
      <c r="K25" s="64">
        <v>3</v>
      </c>
      <c r="L25" s="46"/>
      <c r="M25" s="169"/>
      <c r="N25" s="169"/>
      <c r="O25" s="46"/>
      <c r="P25" s="170"/>
      <c r="Q25" s="170"/>
      <c r="R25" s="170"/>
      <c r="S25" s="170"/>
      <c r="T25" s="170"/>
      <c r="U25" s="170"/>
      <c r="V25" s="171"/>
      <c r="W25" s="171"/>
      <c r="X25" s="170"/>
      <c r="Y25" s="171"/>
      <c r="Z25" s="170"/>
      <c r="AA25" s="170"/>
      <c r="AB25" s="170"/>
      <c r="AC25" s="170"/>
      <c r="AD25" s="170"/>
      <c r="AE25" s="172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1"/>
      <c r="BF25" s="172"/>
      <c r="BG25" s="173"/>
      <c r="BH25" s="172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</row>
    <row r="26" spans="1:254" s="27" customFormat="1" ht="30.75" customHeight="1">
      <c r="A26" s="320" t="s">
        <v>649</v>
      </c>
      <c r="B26" s="320"/>
      <c r="C26" s="320"/>
      <c r="D26" s="320"/>
      <c r="E26" s="320"/>
      <c r="F26" s="320"/>
      <c r="G26" s="320"/>
      <c r="H26" s="320"/>
      <c r="J26" s="36"/>
    </row>
    <row r="27" spans="1:254" s="27" customFormat="1" ht="22.5" customHeight="1">
      <c r="A27" s="321" t="s">
        <v>711</v>
      </c>
      <c r="B27" s="321"/>
      <c r="C27" s="321"/>
      <c r="D27" s="321"/>
      <c r="E27" s="321"/>
      <c r="F27" s="321"/>
      <c r="G27" s="321"/>
      <c r="H27" s="321"/>
      <c r="J27" s="36"/>
    </row>
    <row r="28" spans="1:254" s="27" customFormat="1" ht="41.25" customHeight="1">
      <c r="A28" s="321" t="s">
        <v>347</v>
      </c>
      <c r="B28" s="321"/>
      <c r="C28" s="321"/>
      <c r="D28" s="321"/>
      <c r="E28" s="321"/>
      <c r="F28" s="321"/>
      <c r="G28" s="321"/>
      <c r="H28" s="321"/>
      <c r="J28" s="36"/>
    </row>
    <row r="29" spans="1:254" s="27" customFormat="1" ht="19.5" customHeight="1">
      <c r="A29" s="322" t="s">
        <v>348</v>
      </c>
      <c r="B29" s="322"/>
      <c r="C29" s="322"/>
      <c r="D29" s="322"/>
      <c r="E29" s="322"/>
      <c r="F29" s="322"/>
      <c r="G29" s="322"/>
      <c r="H29" s="322"/>
      <c r="J29" s="36"/>
    </row>
    <row r="30" spans="1:254" s="27" customFormat="1">
      <c r="A30" s="63"/>
      <c r="B30" s="29"/>
      <c r="C30" s="76"/>
      <c r="D30" s="63"/>
      <c r="E30" s="63"/>
      <c r="F30" s="30"/>
      <c r="G30" s="30"/>
      <c r="H30" s="31"/>
      <c r="J30" s="36"/>
    </row>
    <row r="31" spans="1:254" s="27" customFormat="1">
      <c r="A31" s="32" t="s">
        <v>349</v>
      </c>
      <c r="B31" s="33"/>
      <c r="C31" s="76"/>
      <c r="D31" s="35" t="s">
        <v>350</v>
      </c>
      <c r="E31" s="34"/>
      <c r="F31" s="36"/>
      <c r="G31" s="36"/>
      <c r="H31" s="37"/>
      <c r="J31" s="36"/>
    </row>
    <row r="32" spans="1:254" s="27" customFormat="1">
      <c r="A32" s="32"/>
      <c r="B32" s="33"/>
      <c r="C32" s="76"/>
      <c r="D32" s="35"/>
      <c r="E32" s="34"/>
      <c r="F32" s="36"/>
      <c r="G32" s="36"/>
      <c r="H32" s="37"/>
      <c r="J32" s="36"/>
    </row>
    <row r="33" spans="1:10" s="27" customFormat="1">
      <c r="A33" s="32" t="s">
        <v>351</v>
      </c>
      <c r="B33" s="32"/>
      <c r="C33" s="76"/>
      <c r="D33" s="32" t="s">
        <v>351</v>
      </c>
      <c r="E33" s="63"/>
      <c r="F33" s="36"/>
      <c r="G33" s="36"/>
      <c r="H33" s="37"/>
      <c r="J33" s="36"/>
    </row>
    <row r="34" spans="1:10" s="27" customFormat="1" ht="14.4">
      <c r="B34" s="38"/>
      <c r="C34" s="48"/>
      <c r="F34" s="36"/>
      <c r="G34" s="36"/>
      <c r="H34" s="37"/>
      <c r="J34" s="36"/>
    </row>
    <row r="35" spans="1:10">
      <c r="B35" s="39"/>
      <c r="J35" s="42"/>
    </row>
    <row r="36" spans="1:10">
      <c r="B36" s="39"/>
      <c r="J36" s="42"/>
    </row>
    <row r="37" spans="1:10">
      <c r="B37" s="39"/>
      <c r="J37" s="42"/>
    </row>
    <row r="38" spans="1:10">
      <c r="B38" s="39"/>
      <c r="J38" s="42"/>
    </row>
    <row r="39" spans="1:10">
      <c r="B39" s="39"/>
      <c r="J39" s="42"/>
    </row>
    <row r="40" spans="1:10">
      <c r="B40" s="39"/>
      <c r="J40" s="42"/>
    </row>
    <row r="41" spans="1:10">
      <c r="B41" s="39"/>
      <c r="J41" s="42"/>
    </row>
    <row r="42" spans="1:10">
      <c r="B42" s="39"/>
      <c r="J42" s="42"/>
    </row>
    <row r="43" spans="1:10">
      <c r="B43" s="39"/>
      <c r="J43" s="42"/>
    </row>
    <row r="44" spans="1:10">
      <c r="B44" s="39"/>
      <c r="J44" s="42"/>
    </row>
    <row r="45" spans="1:10">
      <c r="B45" s="39"/>
      <c r="J45" s="42"/>
    </row>
    <row r="46" spans="1:10">
      <c r="B46" s="39"/>
      <c r="J46" s="42"/>
    </row>
    <row r="47" spans="1:10">
      <c r="B47" s="39"/>
      <c r="J47" s="42"/>
    </row>
    <row r="48" spans="1:10">
      <c r="B48" s="39"/>
      <c r="J48" s="42"/>
    </row>
    <row r="49" spans="2:10">
      <c r="B49" s="39"/>
      <c r="J49" s="42"/>
    </row>
    <row r="50" spans="2:10">
      <c r="B50" s="39"/>
      <c r="J50" s="42"/>
    </row>
    <row r="51" spans="2:10">
      <c r="B51" s="39"/>
      <c r="J51" s="42"/>
    </row>
    <row r="52" spans="2:10">
      <c r="B52" s="39"/>
      <c r="J52" s="42"/>
    </row>
    <row r="53" spans="2:10">
      <c r="B53" s="39"/>
      <c r="J53" s="42"/>
    </row>
    <row r="54" spans="2:10">
      <c r="B54" s="39"/>
      <c r="J54" s="42"/>
    </row>
    <row r="55" spans="2:10">
      <c r="B55" s="39"/>
      <c r="J55" s="42"/>
    </row>
    <row r="56" spans="2:10">
      <c r="B56" s="39"/>
      <c r="J56" s="42"/>
    </row>
    <row r="57" spans="2:10">
      <c r="J57" s="42"/>
    </row>
    <row r="58" spans="2:10">
      <c r="J58" s="42"/>
    </row>
    <row r="59" spans="2:10">
      <c r="J59" s="42"/>
    </row>
    <row r="60" spans="2:10">
      <c r="J60" s="42"/>
    </row>
    <row r="61" spans="2:10">
      <c r="J61" s="42"/>
    </row>
    <row r="62" spans="2:10">
      <c r="J62" s="42"/>
    </row>
    <row r="63" spans="2:10">
      <c r="J63" s="42"/>
    </row>
    <row r="64" spans="2:10">
      <c r="J64" s="42"/>
    </row>
    <row r="65" spans="10:10">
      <c r="J65" s="42"/>
    </row>
    <row r="66" spans="10:10">
      <c r="J66" s="42"/>
    </row>
    <row r="67" spans="10:10">
      <c r="J67" s="42"/>
    </row>
    <row r="68" spans="10:10">
      <c r="J68" s="42"/>
    </row>
    <row r="69" spans="10:10">
      <c r="J69" s="42"/>
    </row>
    <row r="70" spans="10:10">
      <c r="J70" s="42"/>
    </row>
    <row r="71" spans="10:10">
      <c r="J71" s="42"/>
    </row>
    <row r="72" spans="10:10">
      <c r="J72" s="42"/>
    </row>
    <row r="73" spans="10:10">
      <c r="J73" s="42"/>
    </row>
    <row r="74" spans="10:10">
      <c r="J74" s="42"/>
    </row>
    <row r="75" spans="10:10">
      <c r="J75" s="42"/>
    </row>
    <row r="76" spans="10:10">
      <c r="J76" s="42"/>
    </row>
    <row r="77" spans="10:10">
      <c r="J77" s="42"/>
    </row>
    <row r="78" spans="10:10">
      <c r="J78" s="42"/>
    </row>
    <row r="79" spans="10:10">
      <c r="J79" s="42"/>
    </row>
    <row r="80" spans="10:10">
      <c r="J80" s="42"/>
    </row>
    <row r="81" spans="10:10">
      <c r="J81" s="42"/>
    </row>
    <row r="82" spans="10:10">
      <c r="J82" s="42"/>
    </row>
    <row r="83" spans="10:10">
      <c r="J83" s="42"/>
    </row>
    <row r="84" spans="10:10">
      <c r="J84" s="42"/>
    </row>
    <row r="85" spans="10:10">
      <c r="J85" s="42"/>
    </row>
    <row r="86" spans="10:10">
      <c r="J86" s="42"/>
    </row>
    <row r="87" spans="10:10">
      <c r="J87" s="42"/>
    </row>
    <row r="88" spans="10:10">
      <c r="J88" s="42"/>
    </row>
    <row r="89" spans="10:10">
      <c r="J89" s="42"/>
    </row>
    <row r="90" spans="10:10">
      <c r="J90" s="42"/>
    </row>
    <row r="91" spans="10:10">
      <c r="J91" s="42"/>
    </row>
    <row r="92" spans="10:10">
      <c r="J92" s="42"/>
    </row>
    <row r="93" spans="10:10">
      <c r="J93" s="42"/>
    </row>
    <row r="94" spans="10:10">
      <c r="J94" s="42"/>
    </row>
    <row r="95" spans="10:10">
      <c r="J95" s="42"/>
    </row>
    <row r="96" spans="10:10">
      <c r="J96" s="42"/>
    </row>
    <row r="97" spans="10:10">
      <c r="J97" s="42"/>
    </row>
    <row r="98" spans="10:10">
      <c r="J98" s="42"/>
    </row>
    <row r="99" spans="10:10">
      <c r="J99" s="42"/>
    </row>
    <row r="100" spans="10:10">
      <c r="J100" s="42"/>
    </row>
    <row r="101" spans="10:10">
      <c r="J101" s="42"/>
    </row>
    <row r="102" spans="10:10">
      <c r="J102" s="42"/>
    </row>
    <row r="103" spans="10:10">
      <c r="J103" s="42"/>
    </row>
    <row r="104" spans="10:10">
      <c r="J104" s="42"/>
    </row>
    <row r="105" spans="10:10">
      <c r="J105" s="42"/>
    </row>
    <row r="106" spans="10:10">
      <c r="J106" s="42"/>
    </row>
    <row r="107" spans="10:10">
      <c r="J107" s="42"/>
    </row>
    <row r="108" spans="10:10">
      <c r="J108" s="42"/>
    </row>
    <row r="109" spans="10:10">
      <c r="J109" s="42"/>
    </row>
    <row r="110" spans="10:10">
      <c r="J110" s="42"/>
    </row>
    <row r="111" spans="10:10">
      <c r="J111" s="42"/>
    </row>
    <row r="112" spans="10:10">
      <c r="J112" s="42"/>
    </row>
    <row r="113" spans="10:10">
      <c r="J113" s="42"/>
    </row>
    <row r="114" spans="10:10">
      <c r="J114" s="42"/>
    </row>
    <row r="115" spans="10:10">
      <c r="J115" s="42"/>
    </row>
    <row r="116" spans="10:10">
      <c r="J116" s="104"/>
    </row>
    <row r="117" spans="10:10">
      <c r="J117" s="104"/>
    </row>
    <row r="118" spans="10:10">
      <c r="J118" s="104"/>
    </row>
    <row r="119" spans="10:10">
      <c r="J119" s="104"/>
    </row>
    <row r="120" spans="10:10">
      <c r="J120" s="104"/>
    </row>
    <row r="121" spans="10:10">
      <c r="J121" s="104"/>
    </row>
    <row r="122" spans="10:10">
      <c r="J122" s="104"/>
    </row>
    <row r="123" spans="10:10">
      <c r="J123" s="104"/>
    </row>
    <row r="124" spans="10:10">
      <c r="J124" s="104"/>
    </row>
  </sheetData>
  <mergeCells count="37">
    <mergeCell ref="M7:N7"/>
    <mergeCell ref="BB7:BD7"/>
    <mergeCell ref="A26:H26"/>
    <mergeCell ref="A27:H27"/>
    <mergeCell ref="A28:H28"/>
    <mergeCell ref="I7:I8"/>
    <mergeCell ref="J7:J8"/>
    <mergeCell ref="K7:K8"/>
    <mergeCell ref="A29:H29"/>
    <mergeCell ref="BF6:BF8"/>
    <mergeCell ref="BG6:BG8"/>
    <mergeCell ref="BH6:BH8"/>
    <mergeCell ref="A7:A8"/>
    <mergeCell ref="B7:B8"/>
    <mergeCell ref="C7:C8"/>
    <mergeCell ref="D7:D8"/>
    <mergeCell ref="E7:E8"/>
    <mergeCell ref="F7:G7"/>
    <mergeCell ref="H7:H8"/>
    <mergeCell ref="AF6:AU6"/>
    <mergeCell ref="AV6:AY6"/>
    <mergeCell ref="AZ6:AZ8"/>
    <mergeCell ref="BA6:BA8"/>
    <mergeCell ref="BB6:BD6"/>
    <mergeCell ref="BE6:BE8"/>
    <mergeCell ref="P6:P8"/>
    <mergeCell ref="Q6:Q8"/>
    <mergeCell ref="R6:R8"/>
    <mergeCell ref="S6:Y6"/>
    <mergeCell ref="Z6:AD6"/>
    <mergeCell ref="AE6:AE8"/>
    <mergeCell ref="A6:H6"/>
    <mergeCell ref="A1:H1"/>
    <mergeCell ref="A2:H2"/>
    <mergeCell ref="A3:H3"/>
    <mergeCell ref="A4:H4"/>
    <mergeCell ref="A5:H5"/>
  </mergeCells>
  <phoneticPr fontId="1" type="noConversion"/>
  <conditionalFormatting sqref="D1:D1048576">
    <cfRule type="duplicateValues" dxfId="16" priority="9"/>
  </conditionalFormatting>
  <conditionalFormatting sqref="BB7">
    <cfRule type="duplicateValues" dxfId="15" priority="5"/>
  </conditionalFormatting>
  <conditionalFormatting sqref="D22:D25">
    <cfRule type="duplicateValues" dxfId="14" priority="4"/>
  </conditionalFormatting>
  <conditionalFormatting sqref="D22">
    <cfRule type="duplicateValues" dxfId="13" priority="3"/>
  </conditionalFormatting>
  <conditionalFormatting sqref="D23">
    <cfRule type="duplicateValues" dxfId="12" priority="2"/>
  </conditionalFormatting>
  <conditionalFormatting sqref="D24:D25">
    <cfRule type="duplicateValues" dxfId="11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4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A179"/>
  <sheetViews>
    <sheetView zoomScaleSheetLayoutView="100" workbookViewId="0">
      <pane xSplit="5" ySplit="8" topLeftCell="F135" activePane="bottomRight" state="frozen"/>
      <selection pane="topRight" activeCell="F1" sqref="F1"/>
      <selection pane="bottomLeft" activeCell="A9" sqref="A9"/>
      <selection pane="bottomRight" activeCell="I102" sqref="I102"/>
    </sheetView>
  </sheetViews>
  <sheetFormatPr defaultRowHeight="15.6"/>
  <cols>
    <col min="1" max="1" width="6.44140625" style="2" customWidth="1"/>
    <col min="2" max="2" width="12.21875" style="44" customWidth="1"/>
    <col min="3" max="3" width="32.33203125" style="2" customWidth="1"/>
    <col min="4" max="4" width="13.77734375" style="40" customWidth="1"/>
    <col min="5" max="5" width="5.6640625" style="41" customWidth="1"/>
    <col min="6" max="7" width="9.33203125" style="42" customWidth="1"/>
    <col min="8" max="8" width="13.109375" style="43" customWidth="1"/>
    <col min="9" max="10" width="34.77734375" style="2" customWidth="1"/>
    <col min="11" max="11" width="7.44140625" style="2" customWidth="1"/>
    <col min="12" max="12" width="9.33203125" style="2" customWidth="1"/>
    <col min="13" max="13" width="7.44140625" style="2" customWidth="1"/>
    <col min="14" max="14" width="51.6640625" style="2" customWidth="1"/>
    <col min="15" max="15" width="8.88671875" style="2" customWidth="1"/>
    <col min="16" max="16" width="9.6640625" style="2" customWidth="1"/>
    <col min="17" max="17" width="9" style="2"/>
    <col min="18" max="18" width="11" style="2" customWidth="1"/>
    <col min="19" max="234" width="9" style="2"/>
    <col min="235" max="235" width="5" style="2" customWidth="1"/>
    <col min="236" max="236" width="15" style="2" customWidth="1"/>
    <col min="237" max="238" width="14.6640625" style="2" customWidth="1"/>
    <col min="239" max="239" width="6.21875" style="2" customWidth="1"/>
    <col min="240" max="242" width="10.109375" style="2" customWidth="1"/>
    <col min="243" max="243" width="10.44140625" style="2" customWidth="1"/>
    <col min="244" max="261" width="9" style="2"/>
    <col min="262" max="262" width="6.44140625" style="2" customWidth="1"/>
    <col min="263" max="263" width="12.21875" style="2" customWidth="1"/>
    <col min="264" max="264" width="28.21875" style="2" customWidth="1"/>
    <col min="265" max="265" width="13.77734375" style="2" customWidth="1"/>
    <col min="266" max="266" width="5.6640625" style="2" customWidth="1"/>
    <col min="267" max="268" width="9.33203125" style="2" customWidth="1"/>
    <col min="269" max="269" width="13.109375" style="2" customWidth="1"/>
    <col min="270" max="490" width="9" style="2"/>
    <col min="491" max="491" width="5" style="2" customWidth="1"/>
    <col min="492" max="492" width="15" style="2" customWidth="1"/>
    <col min="493" max="494" width="14.6640625" style="2" customWidth="1"/>
    <col min="495" max="495" width="6.21875" style="2" customWidth="1"/>
    <col min="496" max="498" width="10.109375" style="2" customWidth="1"/>
    <col min="499" max="499" width="10.44140625" style="2" customWidth="1"/>
    <col min="500" max="517" width="9" style="2"/>
    <col min="518" max="518" width="6.44140625" style="2" customWidth="1"/>
    <col min="519" max="519" width="12.21875" style="2" customWidth="1"/>
    <col min="520" max="520" width="28.21875" style="2" customWidth="1"/>
    <col min="521" max="521" width="13.77734375" style="2" customWidth="1"/>
    <col min="522" max="522" width="5.6640625" style="2" customWidth="1"/>
    <col min="523" max="524" width="9.33203125" style="2" customWidth="1"/>
    <col min="525" max="525" width="13.109375" style="2" customWidth="1"/>
    <col min="526" max="746" width="9" style="2"/>
    <col min="747" max="747" width="5" style="2" customWidth="1"/>
    <col min="748" max="748" width="15" style="2" customWidth="1"/>
    <col min="749" max="750" width="14.6640625" style="2" customWidth="1"/>
    <col min="751" max="751" width="6.21875" style="2" customWidth="1"/>
    <col min="752" max="754" width="10.109375" style="2" customWidth="1"/>
    <col min="755" max="755" width="10.44140625" style="2" customWidth="1"/>
    <col min="756" max="773" width="9" style="2"/>
    <col min="774" max="774" width="6.44140625" style="2" customWidth="1"/>
    <col min="775" max="775" width="12.21875" style="2" customWidth="1"/>
    <col min="776" max="776" width="28.21875" style="2" customWidth="1"/>
    <col min="777" max="777" width="13.77734375" style="2" customWidth="1"/>
    <col min="778" max="778" width="5.6640625" style="2" customWidth="1"/>
    <col min="779" max="780" width="9.33203125" style="2" customWidth="1"/>
    <col min="781" max="781" width="13.109375" style="2" customWidth="1"/>
    <col min="782" max="1002" width="9" style="2"/>
    <col min="1003" max="1003" width="5" style="2" customWidth="1"/>
    <col min="1004" max="1004" width="15" style="2" customWidth="1"/>
    <col min="1005" max="1006" width="14.6640625" style="2" customWidth="1"/>
    <col min="1007" max="1007" width="6.21875" style="2" customWidth="1"/>
    <col min="1008" max="1010" width="10.109375" style="2" customWidth="1"/>
    <col min="1011" max="1011" width="10.44140625" style="2" customWidth="1"/>
    <col min="1012" max="1029" width="9" style="2"/>
    <col min="1030" max="1030" width="6.44140625" style="2" customWidth="1"/>
    <col min="1031" max="1031" width="12.21875" style="2" customWidth="1"/>
    <col min="1032" max="1032" width="28.21875" style="2" customWidth="1"/>
    <col min="1033" max="1033" width="13.77734375" style="2" customWidth="1"/>
    <col min="1034" max="1034" width="5.6640625" style="2" customWidth="1"/>
    <col min="1035" max="1036" width="9.33203125" style="2" customWidth="1"/>
    <col min="1037" max="1037" width="13.109375" style="2" customWidth="1"/>
    <col min="1038" max="1258" width="9" style="2"/>
    <col min="1259" max="1259" width="5" style="2" customWidth="1"/>
    <col min="1260" max="1260" width="15" style="2" customWidth="1"/>
    <col min="1261" max="1262" width="14.6640625" style="2" customWidth="1"/>
    <col min="1263" max="1263" width="6.21875" style="2" customWidth="1"/>
    <col min="1264" max="1266" width="10.109375" style="2" customWidth="1"/>
    <col min="1267" max="1267" width="10.44140625" style="2" customWidth="1"/>
    <col min="1268" max="1285" width="9" style="2"/>
    <col min="1286" max="1286" width="6.44140625" style="2" customWidth="1"/>
    <col min="1287" max="1287" width="12.21875" style="2" customWidth="1"/>
    <col min="1288" max="1288" width="28.21875" style="2" customWidth="1"/>
    <col min="1289" max="1289" width="13.77734375" style="2" customWidth="1"/>
    <col min="1290" max="1290" width="5.6640625" style="2" customWidth="1"/>
    <col min="1291" max="1292" width="9.33203125" style="2" customWidth="1"/>
    <col min="1293" max="1293" width="13.109375" style="2" customWidth="1"/>
    <col min="1294" max="1514" width="9" style="2"/>
    <col min="1515" max="1515" width="5" style="2" customWidth="1"/>
    <col min="1516" max="1516" width="15" style="2" customWidth="1"/>
    <col min="1517" max="1518" width="14.6640625" style="2" customWidth="1"/>
    <col min="1519" max="1519" width="6.21875" style="2" customWidth="1"/>
    <col min="1520" max="1522" width="10.109375" style="2" customWidth="1"/>
    <col min="1523" max="1523" width="10.44140625" style="2" customWidth="1"/>
    <col min="1524" max="1541" width="9" style="2"/>
    <col min="1542" max="1542" width="6.44140625" style="2" customWidth="1"/>
    <col min="1543" max="1543" width="12.21875" style="2" customWidth="1"/>
    <col min="1544" max="1544" width="28.21875" style="2" customWidth="1"/>
    <col min="1545" max="1545" width="13.77734375" style="2" customWidth="1"/>
    <col min="1546" max="1546" width="5.6640625" style="2" customWidth="1"/>
    <col min="1547" max="1548" width="9.33203125" style="2" customWidth="1"/>
    <col min="1549" max="1549" width="13.109375" style="2" customWidth="1"/>
    <col min="1550" max="1770" width="9" style="2"/>
    <col min="1771" max="1771" width="5" style="2" customWidth="1"/>
    <col min="1772" max="1772" width="15" style="2" customWidth="1"/>
    <col min="1773" max="1774" width="14.6640625" style="2" customWidth="1"/>
    <col min="1775" max="1775" width="6.21875" style="2" customWidth="1"/>
    <col min="1776" max="1778" width="10.109375" style="2" customWidth="1"/>
    <col min="1779" max="1779" width="10.44140625" style="2" customWidth="1"/>
    <col min="1780" max="1797" width="9" style="2"/>
    <col min="1798" max="1798" width="6.44140625" style="2" customWidth="1"/>
    <col min="1799" max="1799" width="12.21875" style="2" customWidth="1"/>
    <col min="1800" max="1800" width="28.21875" style="2" customWidth="1"/>
    <col min="1801" max="1801" width="13.77734375" style="2" customWidth="1"/>
    <col min="1802" max="1802" width="5.6640625" style="2" customWidth="1"/>
    <col min="1803" max="1804" width="9.33203125" style="2" customWidth="1"/>
    <col min="1805" max="1805" width="13.109375" style="2" customWidth="1"/>
    <col min="1806" max="2026" width="9" style="2"/>
    <col min="2027" max="2027" width="5" style="2" customWidth="1"/>
    <col min="2028" max="2028" width="15" style="2" customWidth="1"/>
    <col min="2029" max="2030" width="14.6640625" style="2" customWidth="1"/>
    <col min="2031" max="2031" width="6.21875" style="2" customWidth="1"/>
    <col min="2032" max="2034" width="10.109375" style="2" customWidth="1"/>
    <col min="2035" max="2035" width="10.44140625" style="2" customWidth="1"/>
    <col min="2036" max="2053" width="9" style="2"/>
    <col min="2054" max="2054" width="6.44140625" style="2" customWidth="1"/>
    <col min="2055" max="2055" width="12.21875" style="2" customWidth="1"/>
    <col min="2056" max="2056" width="28.21875" style="2" customWidth="1"/>
    <col min="2057" max="2057" width="13.77734375" style="2" customWidth="1"/>
    <col min="2058" max="2058" width="5.6640625" style="2" customWidth="1"/>
    <col min="2059" max="2060" width="9.33203125" style="2" customWidth="1"/>
    <col min="2061" max="2061" width="13.109375" style="2" customWidth="1"/>
    <col min="2062" max="2282" width="9" style="2"/>
    <col min="2283" max="2283" width="5" style="2" customWidth="1"/>
    <col min="2284" max="2284" width="15" style="2" customWidth="1"/>
    <col min="2285" max="2286" width="14.6640625" style="2" customWidth="1"/>
    <col min="2287" max="2287" width="6.21875" style="2" customWidth="1"/>
    <col min="2288" max="2290" width="10.109375" style="2" customWidth="1"/>
    <col min="2291" max="2291" width="10.44140625" style="2" customWidth="1"/>
    <col min="2292" max="2309" width="9" style="2"/>
    <col min="2310" max="2310" width="6.44140625" style="2" customWidth="1"/>
    <col min="2311" max="2311" width="12.21875" style="2" customWidth="1"/>
    <col min="2312" max="2312" width="28.21875" style="2" customWidth="1"/>
    <col min="2313" max="2313" width="13.77734375" style="2" customWidth="1"/>
    <col min="2314" max="2314" width="5.6640625" style="2" customWidth="1"/>
    <col min="2315" max="2316" width="9.33203125" style="2" customWidth="1"/>
    <col min="2317" max="2317" width="13.109375" style="2" customWidth="1"/>
    <col min="2318" max="2538" width="9" style="2"/>
    <col min="2539" max="2539" width="5" style="2" customWidth="1"/>
    <col min="2540" max="2540" width="15" style="2" customWidth="1"/>
    <col min="2541" max="2542" width="14.6640625" style="2" customWidth="1"/>
    <col min="2543" max="2543" width="6.21875" style="2" customWidth="1"/>
    <col min="2544" max="2546" width="10.109375" style="2" customWidth="1"/>
    <col min="2547" max="2547" width="10.44140625" style="2" customWidth="1"/>
    <col min="2548" max="2565" width="9" style="2"/>
    <col min="2566" max="2566" width="6.44140625" style="2" customWidth="1"/>
    <col min="2567" max="2567" width="12.21875" style="2" customWidth="1"/>
    <col min="2568" max="2568" width="28.21875" style="2" customWidth="1"/>
    <col min="2569" max="2569" width="13.77734375" style="2" customWidth="1"/>
    <col min="2570" max="2570" width="5.6640625" style="2" customWidth="1"/>
    <col min="2571" max="2572" width="9.33203125" style="2" customWidth="1"/>
    <col min="2573" max="2573" width="13.109375" style="2" customWidth="1"/>
    <col min="2574" max="2794" width="9" style="2"/>
    <col min="2795" max="2795" width="5" style="2" customWidth="1"/>
    <col min="2796" max="2796" width="15" style="2" customWidth="1"/>
    <col min="2797" max="2798" width="14.6640625" style="2" customWidth="1"/>
    <col min="2799" max="2799" width="6.21875" style="2" customWidth="1"/>
    <col min="2800" max="2802" width="10.109375" style="2" customWidth="1"/>
    <col min="2803" max="2803" width="10.44140625" style="2" customWidth="1"/>
    <col min="2804" max="2821" width="9" style="2"/>
    <col min="2822" max="2822" width="6.44140625" style="2" customWidth="1"/>
    <col min="2823" max="2823" width="12.21875" style="2" customWidth="1"/>
    <col min="2824" max="2824" width="28.21875" style="2" customWidth="1"/>
    <col min="2825" max="2825" width="13.77734375" style="2" customWidth="1"/>
    <col min="2826" max="2826" width="5.6640625" style="2" customWidth="1"/>
    <col min="2827" max="2828" width="9.33203125" style="2" customWidth="1"/>
    <col min="2829" max="2829" width="13.109375" style="2" customWidth="1"/>
    <col min="2830" max="3050" width="9" style="2"/>
    <col min="3051" max="3051" width="5" style="2" customWidth="1"/>
    <col min="3052" max="3052" width="15" style="2" customWidth="1"/>
    <col min="3053" max="3054" width="14.6640625" style="2" customWidth="1"/>
    <col min="3055" max="3055" width="6.21875" style="2" customWidth="1"/>
    <col min="3056" max="3058" width="10.109375" style="2" customWidth="1"/>
    <col min="3059" max="3059" width="10.44140625" style="2" customWidth="1"/>
    <col min="3060" max="3077" width="9" style="2"/>
    <col min="3078" max="3078" width="6.44140625" style="2" customWidth="1"/>
    <col min="3079" max="3079" width="12.21875" style="2" customWidth="1"/>
    <col min="3080" max="3080" width="28.21875" style="2" customWidth="1"/>
    <col min="3081" max="3081" width="13.77734375" style="2" customWidth="1"/>
    <col min="3082" max="3082" width="5.6640625" style="2" customWidth="1"/>
    <col min="3083" max="3084" width="9.33203125" style="2" customWidth="1"/>
    <col min="3085" max="3085" width="13.109375" style="2" customWidth="1"/>
    <col min="3086" max="3306" width="9" style="2"/>
    <col min="3307" max="3307" width="5" style="2" customWidth="1"/>
    <col min="3308" max="3308" width="15" style="2" customWidth="1"/>
    <col min="3309" max="3310" width="14.6640625" style="2" customWidth="1"/>
    <col min="3311" max="3311" width="6.21875" style="2" customWidth="1"/>
    <col min="3312" max="3314" width="10.109375" style="2" customWidth="1"/>
    <col min="3315" max="3315" width="10.44140625" style="2" customWidth="1"/>
    <col min="3316" max="3333" width="9" style="2"/>
    <col min="3334" max="3334" width="6.44140625" style="2" customWidth="1"/>
    <col min="3335" max="3335" width="12.21875" style="2" customWidth="1"/>
    <col min="3336" max="3336" width="28.21875" style="2" customWidth="1"/>
    <col min="3337" max="3337" width="13.77734375" style="2" customWidth="1"/>
    <col min="3338" max="3338" width="5.6640625" style="2" customWidth="1"/>
    <col min="3339" max="3340" width="9.33203125" style="2" customWidth="1"/>
    <col min="3341" max="3341" width="13.109375" style="2" customWidth="1"/>
    <col min="3342" max="3562" width="9" style="2"/>
    <col min="3563" max="3563" width="5" style="2" customWidth="1"/>
    <col min="3564" max="3564" width="15" style="2" customWidth="1"/>
    <col min="3565" max="3566" width="14.6640625" style="2" customWidth="1"/>
    <col min="3567" max="3567" width="6.21875" style="2" customWidth="1"/>
    <col min="3568" max="3570" width="10.109375" style="2" customWidth="1"/>
    <col min="3571" max="3571" width="10.44140625" style="2" customWidth="1"/>
    <col min="3572" max="3589" width="9" style="2"/>
    <col min="3590" max="3590" width="6.44140625" style="2" customWidth="1"/>
    <col min="3591" max="3591" width="12.21875" style="2" customWidth="1"/>
    <col min="3592" max="3592" width="28.21875" style="2" customWidth="1"/>
    <col min="3593" max="3593" width="13.77734375" style="2" customWidth="1"/>
    <col min="3594" max="3594" width="5.6640625" style="2" customWidth="1"/>
    <col min="3595" max="3596" width="9.33203125" style="2" customWidth="1"/>
    <col min="3597" max="3597" width="13.109375" style="2" customWidth="1"/>
    <col min="3598" max="3818" width="9" style="2"/>
    <col min="3819" max="3819" width="5" style="2" customWidth="1"/>
    <col min="3820" max="3820" width="15" style="2" customWidth="1"/>
    <col min="3821" max="3822" width="14.6640625" style="2" customWidth="1"/>
    <col min="3823" max="3823" width="6.21875" style="2" customWidth="1"/>
    <col min="3824" max="3826" width="10.109375" style="2" customWidth="1"/>
    <col min="3827" max="3827" width="10.44140625" style="2" customWidth="1"/>
    <col min="3828" max="3845" width="9" style="2"/>
    <col min="3846" max="3846" width="6.44140625" style="2" customWidth="1"/>
    <col min="3847" max="3847" width="12.21875" style="2" customWidth="1"/>
    <col min="3848" max="3848" width="28.21875" style="2" customWidth="1"/>
    <col min="3849" max="3849" width="13.77734375" style="2" customWidth="1"/>
    <col min="3850" max="3850" width="5.6640625" style="2" customWidth="1"/>
    <col min="3851" max="3852" width="9.33203125" style="2" customWidth="1"/>
    <col min="3853" max="3853" width="13.109375" style="2" customWidth="1"/>
    <col min="3854" max="4074" width="9" style="2"/>
    <col min="4075" max="4075" width="5" style="2" customWidth="1"/>
    <col min="4076" max="4076" width="15" style="2" customWidth="1"/>
    <col min="4077" max="4078" width="14.6640625" style="2" customWidth="1"/>
    <col min="4079" max="4079" width="6.21875" style="2" customWidth="1"/>
    <col min="4080" max="4082" width="10.109375" style="2" customWidth="1"/>
    <col min="4083" max="4083" width="10.44140625" style="2" customWidth="1"/>
    <col min="4084" max="4101" width="9" style="2"/>
    <col min="4102" max="4102" width="6.44140625" style="2" customWidth="1"/>
    <col min="4103" max="4103" width="12.21875" style="2" customWidth="1"/>
    <col min="4104" max="4104" width="28.21875" style="2" customWidth="1"/>
    <col min="4105" max="4105" width="13.77734375" style="2" customWidth="1"/>
    <col min="4106" max="4106" width="5.6640625" style="2" customWidth="1"/>
    <col min="4107" max="4108" width="9.33203125" style="2" customWidth="1"/>
    <col min="4109" max="4109" width="13.109375" style="2" customWidth="1"/>
    <col min="4110" max="4330" width="9" style="2"/>
    <col min="4331" max="4331" width="5" style="2" customWidth="1"/>
    <col min="4332" max="4332" width="15" style="2" customWidth="1"/>
    <col min="4333" max="4334" width="14.6640625" style="2" customWidth="1"/>
    <col min="4335" max="4335" width="6.21875" style="2" customWidth="1"/>
    <col min="4336" max="4338" width="10.109375" style="2" customWidth="1"/>
    <col min="4339" max="4339" width="10.44140625" style="2" customWidth="1"/>
    <col min="4340" max="4357" width="9" style="2"/>
    <col min="4358" max="4358" width="6.44140625" style="2" customWidth="1"/>
    <col min="4359" max="4359" width="12.21875" style="2" customWidth="1"/>
    <col min="4360" max="4360" width="28.21875" style="2" customWidth="1"/>
    <col min="4361" max="4361" width="13.77734375" style="2" customWidth="1"/>
    <col min="4362" max="4362" width="5.6640625" style="2" customWidth="1"/>
    <col min="4363" max="4364" width="9.33203125" style="2" customWidth="1"/>
    <col min="4365" max="4365" width="13.109375" style="2" customWidth="1"/>
    <col min="4366" max="4586" width="9" style="2"/>
    <col min="4587" max="4587" width="5" style="2" customWidth="1"/>
    <col min="4588" max="4588" width="15" style="2" customWidth="1"/>
    <col min="4589" max="4590" width="14.6640625" style="2" customWidth="1"/>
    <col min="4591" max="4591" width="6.21875" style="2" customWidth="1"/>
    <col min="4592" max="4594" width="10.109375" style="2" customWidth="1"/>
    <col min="4595" max="4595" width="10.44140625" style="2" customWidth="1"/>
    <col min="4596" max="4613" width="9" style="2"/>
    <col min="4614" max="4614" width="6.44140625" style="2" customWidth="1"/>
    <col min="4615" max="4615" width="12.21875" style="2" customWidth="1"/>
    <col min="4616" max="4616" width="28.21875" style="2" customWidth="1"/>
    <col min="4617" max="4617" width="13.77734375" style="2" customWidth="1"/>
    <col min="4618" max="4618" width="5.6640625" style="2" customWidth="1"/>
    <col min="4619" max="4620" width="9.33203125" style="2" customWidth="1"/>
    <col min="4621" max="4621" width="13.109375" style="2" customWidth="1"/>
    <col min="4622" max="4842" width="9" style="2"/>
    <col min="4843" max="4843" width="5" style="2" customWidth="1"/>
    <col min="4844" max="4844" width="15" style="2" customWidth="1"/>
    <col min="4845" max="4846" width="14.6640625" style="2" customWidth="1"/>
    <col min="4847" max="4847" width="6.21875" style="2" customWidth="1"/>
    <col min="4848" max="4850" width="10.109375" style="2" customWidth="1"/>
    <col min="4851" max="4851" width="10.44140625" style="2" customWidth="1"/>
    <col min="4852" max="4869" width="9" style="2"/>
    <col min="4870" max="4870" width="6.44140625" style="2" customWidth="1"/>
    <col min="4871" max="4871" width="12.21875" style="2" customWidth="1"/>
    <col min="4872" max="4872" width="28.21875" style="2" customWidth="1"/>
    <col min="4873" max="4873" width="13.77734375" style="2" customWidth="1"/>
    <col min="4874" max="4874" width="5.6640625" style="2" customWidth="1"/>
    <col min="4875" max="4876" width="9.33203125" style="2" customWidth="1"/>
    <col min="4877" max="4877" width="13.109375" style="2" customWidth="1"/>
    <col min="4878" max="5098" width="9" style="2"/>
    <col min="5099" max="5099" width="5" style="2" customWidth="1"/>
    <col min="5100" max="5100" width="15" style="2" customWidth="1"/>
    <col min="5101" max="5102" width="14.6640625" style="2" customWidth="1"/>
    <col min="5103" max="5103" width="6.21875" style="2" customWidth="1"/>
    <col min="5104" max="5106" width="10.109375" style="2" customWidth="1"/>
    <col min="5107" max="5107" width="10.44140625" style="2" customWidth="1"/>
    <col min="5108" max="5125" width="9" style="2"/>
    <col min="5126" max="5126" width="6.44140625" style="2" customWidth="1"/>
    <col min="5127" max="5127" width="12.21875" style="2" customWidth="1"/>
    <col min="5128" max="5128" width="28.21875" style="2" customWidth="1"/>
    <col min="5129" max="5129" width="13.77734375" style="2" customWidth="1"/>
    <col min="5130" max="5130" width="5.6640625" style="2" customWidth="1"/>
    <col min="5131" max="5132" width="9.33203125" style="2" customWidth="1"/>
    <col min="5133" max="5133" width="13.109375" style="2" customWidth="1"/>
    <col min="5134" max="5354" width="9" style="2"/>
    <col min="5355" max="5355" width="5" style="2" customWidth="1"/>
    <col min="5356" max="5356" width="15" style="2" customWidth="1"/>
    <col min="5357" max="5358" width="14.6640625" style="2" customWidth="1"/>
    <col min="5359" max="5359" width="6.21875" style="2" customWidth="1"/>
    <col min="5360" max="5362" width="10.109375" style="2" customWidth="1"/>
    <col min="5363" max="5363" width="10.44140625" style="2" customWidth="1"/>
    <col min="5364" max="5381" width="9" style="2"/>
    <col min="5382" max="5382" width="6.44140625" style="2" customWidth="1"/>
    <col min="5383" max="5383" width="12.21875" style="2" customWidth="1"/>
    <col min="5384" max="5384" width="28.21875" style="2" customWidth="1"/>
    <col min="5385" max="5385" width="13.77734375" style="2" customWidth="1"/>
    <col min="5386" max="5386" width="5.6640625" style="2" customWidth="1"/>
    <col min="5387" max="5388" width="9.33203125" style="2" customWidth="1"/>
    <col min="5389" max="5389" width="13.109375" style="2" customWidth="1"/>
    <col min="5390" max="5610" width="9" style="2"/>
    <col min="5611" max="5611" width="5" style="2" customWidth="1"/>
    <col min="5612" max="5612" width="15" style="2" customWidth="1"/>
    <col min="5613" max="5614" width="14.6640625" style="2" customWidth="1"/>
    <col min="5615" max="5615" width="6.21875" style="2" customWidth="1"/>
    <col min="5616" max="5618" width="10.109375" style="2" customWidth="1"/>
    <col min="5619" max="5619" width="10.44140625" style="2" customWidth="1"/>
    <col min="5620" max="5637" width="9" style="2"/>
    <col min="5638" max="5638" width="6.44140625" style="2" customWidth="1"/>
    <col min="5639" max="5639" width="12.21875" style="2" customWidth="1"/>
    <col min="5640" max="5640" width="28.21875" style="2" customWidth="1"/>
    <col min="5641" max="5641" width="13.77734375" style="2" customWidth="1"/>
    <col min="5642" max="5642" width="5.6640625" style="2" customWidth="1"/>
    <col min="5643" max="5644" width="9.33203125" style="2" customWidth="1"/>
    <col min="5645" max="5645" width="13.109375" style="2" customWidth="1"/>
    <col min="5646" max="5866" width="9" style="2"/>
    <col min="5867" max="5867" width="5" style="2" customWidth="1"/>
    <col min="5868" max="5868" width="15" style="2" customWidth="1"/>
    <col min="5869" max="5870" width="14.6640625" style="2" customWidth="1"/>
    <col min="5871" max="5871" width="6.21875" style="2" customWidth="1"/>
    <col min="5872" max="5874" width="10.109375" style="2" customWidth="1"/>
    <col min="5875" max="5875" width="10.44140625" style="2" customWidth="1"/>
    <col min="5876" max="5893" width="9" style="2"/>
    <col min="5894" max="5894" width="6.44140625" style="2" customWidth="1"/>
    <col min="5895" max="5895" width="12.21875" style="2" customWidth="1"/>
    <col min="5896" max="5896" width="28.21875" style="2" customWidth="1"/>
    <col min="5897" max="5897" width="13.77734375" style="2" customWidth="1"/>
    <col min="5898" max="5898" width="5.6640625" style="2" customWidth="1"/>
    <col min="5899" max="5900" width="9.33203125" style="2" customWidth="1"/>
    <col min="5901" max="5901" width="13.109375" style="2" customWidth="1"/>
    <col min="5902" max="6122" width="9" style="2"/>
    <col min="6123" max="6123" width="5" style="2" customWidth="1"/>
    <col min="6124" max="6124" width="15" style="2" customWidth="1"/>
    <col min="6125" max="6126" width="14.6640625" style="2" customWidth="1"/>
    <col min="6127" max="6127" width="6.21875" style="2" customWidth="1"/>
    <col min="6128" max="6130" width="10.109375" style="2" customWidth="1"/>
    <col min="6131" max="6131" width="10.44140625" style="2" customWidth="1"/>
    <col min="6132" max="6149" width="9" style="2"/>
    <col min="6150" max="6150" width="6.44140625" style="2" customWidth="1"/>
    <col min="6151" max="6151" width="12.21875" style="2" customWidth="1"/>
    <col min="6152" max="6152" width="28.21875" style="2" customWidth="1"/>
    <col min="6153" max="6153" width="13.77734375" style="2" customWidth="1"/>
    <col min="6154" max="6154" width="5.6640625" style="2" customWidth="1"/>
    <col min="6155" max="6156" width="9.33203125" style="2" customWidth="1"/>
    <col min="6157" max="6157" width="13.109375" style="2" customWidth="1"/>
    <col min="6158" max="6378" width="9" style="2"/>
    <col min="6379" max="6379" width="5" style="2" customWidth="1"/>
    <col min="6380" max="6380" width="15" style="2" customWidth="1"/>
    <col min="6381" max="6382" width="14.6640625" style="2" customWidth="1"/>
    <col min="6383" max="6383" width="6.21875" style="2" customWidth="1"/>
    <col min="6384" max="6386" width="10.109375" style="2" customWidth="1"/>
    <col min="6387" max="6387" width="10.44140625" style="2" customWidth="1"/>
    <col min="6388" max="6405" width="9" style="2"/>
    <col min="6406" max="6406" width="6.44140625" style="2" customWidth="1"/>
    <col min="6407" max="6407" width="12.21875" style="2" customWidth="1"/>
    <col min="6408" max="6408" width="28.21875" style="2" customWidth="1"/>
    <col min="6409" max="6409" width="13.77734375" style="2" customWidth="1"/>
    <col min="6410" max="6410" width="5.6640625" style="2" customWidth="1"/>
    <col min="6411" max="6412" width="9.33203125" style="2" customWidth="1"/>
    <col min="6413" max="6413" width="13.109375" style="2" customWidth="1"/>
    <col min="6414" max="6634" width="9" style="2"/>
    <col min="6635" max="6635" width="5" style="2" customWidth="1"/>
    <col min="6636" max="6636" width="15" style="2" customWidth="1"/>
    <col min="6637" max="6638" width="14.6640625" style="2" customWidth="1"/>
    <col min="6639" max="6639" width="6.21875" style="2" customWidth="1"/>
    <col min="6640" max="6642" width="10.109375" style="2" customWidth="1"/>
    <col min="6643" max="6643" width="10.44140625" style="2" customWidth="1"/>
    <col min="6644" max="6661" width="9" style="2"/>
    <col min="6662" max="6662" width="6.44140625" style="2" customWidth="1"/>
    <col min="6663" max="6663" width="12.21875" style="2" customWidth="1"/>
    <col min="6664" max="6664" width="28.21875" style="2" customWidth="1"/>
    <col min="6665" max="6665" width="13.77734375" style="2" customWidth="1"/>
    <col min="6666" max="6666" width="5.6640625" style="2" customWidth="1"/>
    <col min="6667" max="6668" width="9.33203125" style="2" customWidth="1"/>
    <col min="6669" max="6669" width="13.109375" style="2" customWidth="1"/>
    <col min="6670" max="6890" width="9" style="2"/>
    <col min="6891" max="6891" width="5" style="2" customWidth="1"/>
    <col min="6892" max="6892" width="15" style="2" customWidth="1"/>
    <col min="6893" max="6894" width="14.6640625" style="2" customWidth="1"/>
    <col min="6895" max="6895" width="6.21875" style="2" customWidth="1"/>
    <col min="6896" max="6898" width="10.109375" style="2" customWidth="1"/>
    <col min="6899" max="6899" width="10.44140625" style="2" customWidth="1"/>
    <col min="6900" max="6917" width="9" style="2"/>
    <col min="6918" max="6918" width="6.44140625" style="2" customWidth="1"/>
    <col min="6919" max="6919" width="12.21875" style="2" customWidth="1"/>
    <col min="6920" max="6920" width="28.21875" style="2" customWidth="1"/>
    <col min="6921" max="6921" width="13.77734375" style="2" customWidth="1"/>
    <col min="6922" max="6922" width="5.6640625" style="2" customWidth="1"/>
    <col min="6923" max="6924" width="9.33203125" style="2" customWidth="1"/>
    <col min="6925" max="6925" width="13.109375" style="2" customWidth="1"/>
    <col min="6926" max="7146" width="9" style="2"/>
    <col min="7147" max="7147" width="5" style="2" customWidth="1"/>
    <col min="7148" max="7148" width="15" style="2" customWidth="1"/>
    <col min="7149" max="7150" width="14.6640625" style="2" customWidth="1"/>
    <col min="7151" max="7151" width="6.21875" style="2" customWidth="1"/>
    <col min="7152" max="7154" width="10.109375" style="2" customWidth="1"/>
    <col min="7155" max="7155" width="10.44140625" style="2" customWidth="1"/>
    <col min="7156" max="7173" width="9" style="2"/>
    <col min="7174" max="7174" width="6.44140625" style="2" customWidth="1"/>
    <col min="7175" max="7175" width="12.21875" style="2" customWidth="1"/>
    <col min="7176" max="7176" width="28.21875" style="2" customWidth="1"/>
    <col min="7177" max="7177" width="13.77734375" style="2" customWidth="1"/>
    <col min="7178" max="7178" width="5.6640625" style="2" customWidth="1"/>
    <col min="7179" max="7180" width="9.33203125" style="2" customWidth="1"/>
    <col min="7181" max="7181" width="13.109375" style="2" customWidth="1"/>
    <col min="7182" max="7402" width="9" style="2"/>
    <col min="7403" max="7403" width="5" style="2" customWidth="1"/>
    <col min="7404" max="7404" width="15" style="2" customWidth="1"/>
    <col min="7405" max="7406" width="14.6640625" style="2" customWidth="1"/>
    <col min="7407" max="7407" width="6.21875" style="2" customWidth="1"/>
    <col min="7408" max="7410" width="10.109375" style="2" customWidth="1"/>
    <col min="7411" max="7411" width="10.44140625" style="2" customWidth="1"/>
    <col min="7412" max="7429" width="9" style="2"/>
    <col min="7430" max="7430" width="6.44140625" style="2" customWidth="1"/>
    <col min="7431" max="7431" width="12.21875" style="2" customWidth="1"/>
    <col min="7432" max="7432" width="28.21875" style="2" customWidth="1"/>
    <col min="7433" max="7433" width="13.77734375" style="2" customWidth="1"/>
    <col min="7434" max="7434" width="5.6640625" style="2" customWidth="1"/>
    <col min="7435" max="7436" width="9.33203125" style="2" customWidth="1"/>
    <col min="7437" max="7437" width="13.109375" style="2" customWidth="1"/>
    <col min="7438" max="7658" width="9" style="2"/>
    <col min="7659" max="7659" width="5" style="2" customWidth="1"/>
    <col min="7660" max="7660" width="15" style="2" customWidth="1"/>
    <col min="7661" max="7662" width="14.6640625" style="2" customWidth="1"/>
    <col min="7663" max="7663" width="6.21875" style="2" customWidth="1"/>
    <col min="7664" max="7666" width="10.109375" style="2" customWidth="1"/>
    <col min="7667" max="7667" width="10.44140625" style="2" customWidth="1"/>
    <col min="7668" max="7685" width="9" style="2"/>
    <col min="7686" max="7686" width="6.44140625" style="2" customWidth="1"/>
    <col min="7687" max="7687" width="12.21875" style="2" customWidth="1"/>
    <col min="7688" max="7688" width="28.21875" style="2" customWidth="1"/>
    <col min="7689" max="7689" width="13.77734375" style="2" customWidth="1"/>
    <col min="7690" max="7690" width="5.6640625" style="2" customWidth="1"/>
    <col min="7691" max="7692" width="9.33203125" style="2" customWidth="1"/>
    <col min="7693" max="7693" width="13.109375" style="2" customWidth="1"/>
    <col min="7694" max="7914" width="9" style="2"/>
    <col min="7915" max="7915" width="5" style="2" customWidth="1"/>
    <col min="7916" max="7916" width="15" style="2" customWidth="1"/>
    <col min="7917" max="7918" width="14.6640625" style="2" customWidth="1"/>
    <col min="7919" max="7919" width="6.21875" style="2" customWidth="1"/>
    <col min="7920" max="7922" width="10.109375" style="2" customWidth="1"/>
    <col min="7923" max="7923" width="10.44140625" style="2" customWidth="1"/>
    <col min="7924" max="7941" width="9" style="2"/>
    <col min="7942" max="7942" width="6.44140625" style="2" customWidth="1"/>
    <col min="7943" max="7943" width="12.21875" style="2" customWidth="1"/>
    <col min="7944" max="7944" width="28.21875" style="2" customWidth="1"/>
    <col min="7945" max="7945" width="13.77734375" style="2" customWidth="1"/>
    <col min="7946" max="7946" width="5.6640625" style="2" customWidth="1"/>
    <col min="7947" max="7948" width="9.33203125" style="2" customWidth="1"/>
    <col min="7949" max="7949" width="13.109375" style="2" customWidth="1"/>
    <col min="7950" max="8170" width="9" style="2"/>
    <col min="8171" max="8171" width="5" style="2" customWidth="1"/>
    <col min="8172" max="8172" width="15" style="2" customWidth="1"/>
    <col min="8173" max="8174" width="14.6640625" style="2" customWidth="1"/>
    <col min="8175" max="8175" width="6.21875" style="2" customWidth="1"/>
    <col min="8176" max="8178" width="10.109375" style="2" customWidth="1"/>
    <col min="8179" max="8179" width="10.44140625" style="2" customWidth="1"/>
    <col min="8180" max="8197" width="9" style="2"/>
    <col min="8198" max="8198" width="6.44140625" style="2" customWidth="1"/>
    <col min="8199" max="8199" width="12.21875" style="2" customWidth="1"/>
    <col min="8200" max="8200" width="28.21875" style="2" customWidth="1"/>
    <col min="8201" max="8201" width="13.77734375" style="2" customWidth="1"/>
    <col min="8202" max="8202" width="5.6640625" style="2" customWidth="1"/>
    <col min="8203" max="8204" width="9.33203125" style="2" customWidth="1"/>
    <col min="8205" max="8205" width="13.109375" style="2" customWidth="1"/>
    <col min="8206" max="8426" width="9" style="2"/>
    <col min="8427" max="8427" width="5" style="2" customWidth="1"/>
    <col min="8428" max="8428" width="15" style="2" customWidth="1"/>
    <col min="8429" max="8430" width="14.6640625" style="2" customWidth="1"/>
    <col min="8431" max="8431" width="6.21875" style="2" customWidth="1"/>
    <col min="8432" max="8434" width="10.109375" style="2" customWidth="1"/>
    <col min="8435" max="8435" width="10.44140625" style="2" customWidth="1"/>
    <col min="8436" max="8453" width="9" style="2"/>
    <col min="8454" max="8454" width="6.44140625" style="2" customWidth="1"/>
    <col min="8455" max="8455" width="12.21875" style="2" customWidth="1"/>
    <col min="8456" max="8456" width="28.21875" style="2" customWidth="1"/>
    <col min="8457" max="8457" width="13.77734375" style="2" customWidth="1"/>
    <col min="8458" max="8458" width="5.6640625" style="2" customWidth="1"/>
    <col min="8459" max="8460" width="9.33203125" style="2" customWidth="1"/>
    <col min="8461" max="8461" width="13.109375" style="2" customWidth="1"/>
    <col min="8462" max="8682" width="9" style="2"/>
    <col min="8683" max="8683" width="5" style="2" customWidth="1"/>
    <col min="8684" max="8684" width="15" style="2" customWidth="1"/>
    <col min="8685" max="8686" width="14.6640625" style="2" customWidth="1"/>
    <col min="8687" max="8687" width="6.21875" style="2" customWidth="1"/>
    <col min="8688" max="8690" width="10.109375" style="2" customWidth="1"/>
    <col min="8691" max="8691" width="10.44140625" style="2" customWidth="1"/>
    <col min="8692" max="8709" width="9" style="2"/>
    <col min="8710" max="8710" width="6.44140625" style="2" customWidth="1"/>
    <col min="8711" max="8711" width="12.21875" style="2" customWidth="1"/>
    <col min="8712" max="8712" width="28.21875" style="2" customWidth="1"/>
    <col min="8713" max="8713" width="13.77734375" style="2" customWidth="1"/>
    <col min="8714" max="8714" width="5.6640625" style="2" customWidth="1"/>
    <col min="8715" max="8716" width="9.33203125" style="2" customWidth="1"/>
    <col min="8717" max="8717" width="13.109375" style="2" customWidth="1"/>
    <col min="8718" max="8938" width="9" style="2"/>
    <col min="8939" max="8939" width="5" style="2" customWidth="1"/>
    <col min="8940" max="8940" width="15" style="2" customWidth="1"/>
    <col min="8941" max="8942" width="14.6640625" style="2" customWidth="1"/>
    <col min="8943" max="8943" width="6.21875" style="2" customWidth="1"/>
    <col min="8944" max="8946" width="10.109375" style="2" customWidth="1"/>
    <col min="8947" max="8947" width="10.44140625" style="2" customWidth="1"/>
    <col min="8948" max="8965" width="9" style="2"/>
    <col min="8966" max="8966" width="6.44140625" style="2" customWidth="1"/>
    <col min="8967" max="8967" width="12.21875" style="2" customWidth="1"/>
    <col min="8968" max="8968" width="28.21875" style="2" customWidth="1"/>
    <col min="8969" max="8969" width="13.77734375" style="2" customWidth="1"/>
    <col min="8970" max="8970" width="5.6640625" style="2" customWidth="1"/>
    <col min="8971" max="8972" width="9.33203125" style="2" customWidth="1"/>
    <col min="8973" max="8973" width="13.109375" style="2" customWidth="1"/>
    <col min="8974" max="9194" width="9" style="2"/>
    <col min="9195" max="9195" width="5" style="2" customWidth="1"/>
    <col min="9196" max="9196" width="15" style="2" customWidth="1"/>
    <col min="9197" max="9198" width="14.6640625" style="2" customWidth="1"/>
    <col min="9199" max="9199" width="6.21875" style="2" customWidth="1"/>
    <col min="9200" max="9202" width="10.109375" style="2" customWidth="1"/>
    <col min="9203" max="9203" width="10.44140625" style="2" customWidth="1"/>
    <col min="9204" max="9221" width="9" style="2"/>
    <col min="9222" max="9222" width="6.44140625" style="2" customWidth="1"/>
    <col min="9223" max="9223" width="12.21875" style="2" customWidth="1"/>
    <col min="9224" max="9224" width="28.21875" style="2" customWidth="1"/>
    <col min="9225" max="9225" width="13.77734375" style="2" customWidth="1"/>
    <col min="9226" max="9226" width="5.6640625" style="2" customWidth="1"/>
    <col min="9227" max="9228" width="9.33203125" style="2" customWidth="1"/>
    <col min="9229" max="9229" width="13.109375" style="2" customWidth="1"/>
    <col min="9230" max="9450" width="9" style="2"/>
    <col min="9451" max="9451" width="5" style="2" customWidth="1"/>
    <col min="9452" max="9452" width="15" style="2" customWidth="1"/>
    <col min="9453" max="9454" width="14.6640625" style="2" customWidth="1"/>
    <col min="9455" max="9455" width="6.21875" style="2" customWidth="1"/>
    <col min="9456" max="9458" width="10.109375" style="2" customWidth="1"/>
    <col min="9459" max="9459" width="10.44140625" style="2" customWidth="1"/>
    <col min="9460" max="9477" width="9" style="2"/>
    <col min="9478" max="9478" width="6.44140625" style="2" customWidth="1"/>
    <col min="9479" max="9479" width="12.21875" style="2" customWidth="1"/>
    <col min="9480" max="9480" width="28.21875" style="2" customWidth="1"/>
    <col min="9481" max="9481" width="13.77734375" style="2" customWidth="1"/>
    <col min="9482" max="9482" width="5.6640625" style="2" customWidth="1"/>
    <col min="9483" max="9484" width="9.33203125" style="2" customWidth="1"/>
    <col min="9485" max="9485" width="13.109375" style="2" customWidth="1"/>
    <col min="9486" max="9706" width="9" style="2"/>
    <col min="9707" max="9707" width="5" style="2" customWidth="1"/>
    <col min="9708" max="9708" width="15" style="2" customWidth="1"/>
    <col min="9709" max="9710" width="14.6640625" style="2" customWidth="1"/>
    <col min="9711" max="9711" width="6.21875" style="2" customWidth="1"/>
    <col min="9712" max="9714" width="10.109375" style="2" customWidth="1"/>
    <col min="9715" max="9715" width="10.44140625" style="2" customWidth="1"/>
    <col min="9716" max="9733" width="9" style="2"/>
    <col min="9734" max="9734" width="6.44140625" style="2" customWidth="1"/>
    <col min="9735" max="9735" width="12.21875" style="2" customWidth="1"/>
    <col min="9736" max="9736" width="28.21875" style="2" customWidth="1"/>
    <col min="9737" max="9737" width="13.77734375" style="2" customWidth="1"/>
    <col min="9738" max="9738" width="5.6640625" style="2" customWidth="1"/>
    <col min="9739" max="9740" width="9.33203125" style="2" customWidth="1"/>
    <col min="9741" max="9741" width="13.109375" style="2" customWidth="1"/>
    <col min="9742" max="9962" width="9" style="2"/>
    <col min="9963" max="9963" width="5" style="2" customWidth="1"/>
    <col min="9964" max="9964" width="15" style="2" customWidth="1"/>
    <col min="9965" max="9966" width="14.6640625" style="2" customWidth="1"/>
    <col min="9967" max="9967" width="6.21875" style="2" customWidth="1"/>
    <col min="9968" max="9970" width="10.109375" style="2" customWidth="1"/>
    <col min="9971" max="9971" width="10.44140625" style="2" customWidth="1"/>
    <col min="9972" max="9989" width="9" style="2"/>
    <col min="9990" max="9990" width="6.44140625" style="2" customWidth="1"/>
    <col min="9991" max="9991" width="12.21875" style="2" customWidth="1"/>
    <col min="9992" max="9992" width="28.21875" style="2" customWidth="1"/>
    <col min="9993" max="9993" width="13.77734375" style="2" customWidth="1"/>
    <col min="9994" max="9994" width="5.6640625" style="2" customWidth="1"/>
    <col min="9995" max="9996" width="9.33203125" style="2" customWidth="1"/>
    <col min="9997" max="9997" width="13.109375" style="2" customWidth="1"/>
    <col min="9998" max="10218" width="9" style="2"/>
    <col min="10219" max="10219" width="5" style="2" customWidth="1"/>
    <col min="10220" max="10220" width="15" style="2" customWidth="1"/>
    <col min="10221" max="10222" width="14.6640625" style="2" customWidth="1"/>
    <col min="10223" max="10223" width="6.21875" style="2" customWidth="1"/>
    <col min="10224" max="10226" width="10.109375" style="2" customWidth="1"/>
    <col min="10227" max="10227" width="10.44140625" style="2" customWidth="1"/>
    <col min="10228" max="10245" width="9" style="2"/>
    <col min="10246" max="10246" width="6.44140625" style="2" customWidth="1"/>
    <col min="10247" max="10247" width="12.21875" style="2" customWidth="1"/>
    <col min="10248" max="10248" width="28.21875" style="2" customWidth="1"/>
    <col min="10249" max="10249" width="13.77734375" style="2" customWidth="1"/>
    <col min="10250" max="10250" width="5.6640625" style="2" customWidth="1"/>
    <col min="10251" max="10252" width="9.33203125" style="2" customWidth="1"/>
    <col min="10253" max="10253" width="13.109375" style="2" customWidth="1"/>
    <col min="10254" max="10474" width="9" style="2"/>
    <col min="10475" max="10475" width="5" style="2" customWidth="1"/>
    <col min="10476" max="10476" width="15" style="2" customWidth="1"/>
    <col min="10477" max="10478" width="14.6640625" style="2" customWidth="1"/>
    <col min="10479" max="10479" width="6.21875" style="2" customWidth="1"/>
    <col min="10480" max="10482" width="10.109375" style="2" customWidth="1"/>
    <col min="10483" max="10483" width="10.44140625" style="2" customWidth="1"/>
    <col min="10484" max="10501" width="9" style="2"/>
    <col min="10502" max="10502" width="6.44140625" style="2" customWidth="1"/>
    <col min="10503" max="10503" width="12.21875" style="2" customWidth="1"/>
    <col min="10504" max="10504" width="28.21875" style="2" customWidth="1"/>
    <col min="10505" max="10505" width="13.77734375" style="2" customWidth="1"/>
    <col min="10506" max="10506" width="5.6640625" style="2" customWidth="1"/>
    <col min="10507" max="10508" width="9.33203125" style="2" customWidth="1"/>
    <col min="10509" max="10509" width="13.109375" style="2" customWidth="1"/>
    <col min="10510" max="10730" width="9" style="2"/>
    <col min="10731" max="10731" width="5" style="2" customWidth="1"/>
    <col min="10732" max="10732" width="15" style="2" customWidth="1"/>
    <col min="10733" max="10734" width="14.6640625" style="2" customWidth="1"/>
    <col min="10735" max="10735" width="6.21875" style="2" customWidth="1"/>
    <col min="10736" max="10738" width="10.109375" style="2" customWidth="1"/>
    <col min="10739" max="10739" width="10.44140625" style="2" customWidth="1"/>
    <col min="10740" max="10757" width="9" style="2"/>
    <col min="10758" max="10758" width="6.44140625" style="2" customWidth="1"/>
    <col min="10759" max="10759" width="12.21875" style="2" customWidth="1"/>
    <col min="10760" max="10760" width="28.21875" style="2" customWidth="1"/>
    <col min="10761" max="10761" width="13.77734375" style="2" customWidth="1"/>
    <col min="10762" max="10762" width="5.6640625" style="2" customWidth="1"/>
    <col min="10763" max="10764" width="9.33203125" style="2" customWidth="1"/>
    <col min="10765" max="10765" width="13.109375" style="2" customWidth="1"/>
    <col min="10766" max="10986" width="9" style="2"/>
    <col min="10987" max="10987" width="5" style="2" customWidth="1"/>
    <col min="10988" max="10988" width="15" style="2" customWidth="1"/>
    <col min="10989" max="10990" width="14.6640625" style="2" customWidth="1"/>
    <col min="10991" max="10991" width="6.21875" style="2" customWidth="1"/>
    <col min="10992" max="10994" width="10.109375" style="2" customWidth="1"/>
    <col min="10995" max="10995" width="10.44140625" style="2" customWidth="1"/>
    <col min="10996" max="11013" width="9" style="2"/>
    <col min="11014" max="11014" width="6.44140625" style="2" customWidth="1"/>
    <col min="11015" max="11015" width="12.21875" style="2" customWidth="1"/>
    <col min="11016" max="11016" width="28.21875" style="2" customWidth="1"/>
    <col min="11017" max="11017" width="13.77734375" style="2" customWidth="1"/>
    <col min="11018" max="11018" width="5.6640625" style="2" customWidth="1"/>
    <col min="11019" max="11020" width="9.33203125" style="2" customWidth="1"/>
    <col min="11021" max="11021" width="13.109375" style="2" customWidth="1"/>
    <col min="11022" max="11242" width="9" style="2"/>
    <col min="11243" max="11243" width="5" style="2" customWidth="1"/>
    <col min="11244" max="11244" width="15" style="2" customWidth="1"/>
    <col min="11245" max="11246" width="14.6640625" style="2" customWidth="1"/>
    <col min="11247" max="11247" width="6.21875" style="2" customWidth="1"/>
    <col min="11248" max="11250" width="10.109375" style="2" customWidth="1"/>
    <col min="11251" max="11251" width="10.44140625" style="2" customWidth="1"/>
    <col min="11252" max="11269" width="9" style="2"/>
    <col min="11270" max="11270" width="6.44140625" style="2" customWidth="1"/>
    <col min="11271" max="11271" width="12.21875" style="2" customWidth="1"/>
    <col min="11272" max="11272" width="28.21875" style="2" customWidth="1"/>
    <col min="11273" max="11273" width="13.77734375" style="2" customWidth="1"/>
    <col min="11274" max="11274" width="5.6640625" style="2" customWidth="1"/>
    <col min="11275" max="11276" width="9.33203125" style="2" customWidth="1"/>
    <col min="11277" max="11277" width="13.109375" style="2" customWidth="1"/>
    <col min="11278" max="11498" width="9" style="2"/>
    <col min="11499" max="11499" width="5" style="2" customWidth="1"/>
    <col min="11500" max="11500" width="15" style="2" customWidth="1"/>
    <col min="11501" max="11502" width="14.6640625" style="2" customWidth="1"/>
    <col min="11503" max="11503" width="6.21875" style="2" customWidth="1"/>
    <col min="11504" max="11506" width="10.109375" style="2" customWidth="1"/>
    <col min="11507" max="11507" width="10.44140625" style="2" customWidth="1"/>
    <col min="11508" max="11525" width="9" style="2"/>
    <col min="11526" max="11526" width="6.44140625" style="2" customWidth="1"/>
    <col min="11527" max="11527" width="12.21875" style="2" customWidth="1"/>
    <col min="11528" max="11528" width="28.21875" style="2" customWidth="1"/>
    <col min="11529" max="11529" width="13.77734375" style="2" customWidth="1"/>
    <col min="11530" max="11530" width="5.6640625" style="2" customWidth="1"/>
    <col min="11531" max="11532" width="9.33203125" style="2" customWidth="1"/>
    <col min="11533" max="11533" width="13.109375" style="2" customWidth="1"/>
    <col min="11534" max="11754" width="9" style="2"/>
    <col min="11755" max="11755" width="5" style="2" customWidth="1"/>
    <col min="11756" max="11756" width="15" style="2" customWidth="1"/>
    <col min="11757" max="11758" width="14.6640625" style="2" customWidth="1"/>
    <col min="11759" max="11759" width="6.21875" style="2" customWidth="1"/>
    <col min="11760" max="11762" width="10.109375" style="2" customWidth="1"/>
    <col min="11763" max="11763" width="10.44140625" style="2" customWidth="1"/>
    <col min="11764" max="11781" width="9" style="2"/>
    <col min="11782" max="11782" width="6.44140625" style="2" customWidth="1"/>
    <col min="11783" max="11783" width="12.21875" style="2" customWidth="1"/>
    <col min="11784" max="11784" width="28.21875" style="2" customWidth="1"/>
    <col min="11785" max="11785" width="13.77734375" style="2" customWidth="1"/>
    <col min="11786" max="11786" width="5.6640625" style="2" customWidth="1"/>
    <col min="11787" max="11788" width="9.33203125" style="2" customWidth="1"/>
    <col min="11789" max="11789" width="13.109375" style="2" customWidth="1"/>
    <col min="11790" max="12010" width="9" style="2"/>
    <col min="12011" max="12011" width="5" style="2" customWidth="1"/>
    <col min="12012" max="12012" width="15" style="2" customWidth="1"/>
    <col min="12013" max="12014" width="14.6640625" style="2" customWidth="1"/>
    <col min="12015" max="12015" width="6.21875" style="2" customWidth="1"/>
    <col min="12016" max="12018" width="10.109375" style="2" customWidth="1"/>
    <col min="12019" max="12019" width="10.44140625" style="2" customWidth="1"/>
    <col min="12020" max="12037" width="9" style="2"/>
    <col min="12038" max="12038" width="6.44140625" style="2" customWidth="1"/>
    <col min="12039" max="12039" width="12.21875" style="2" customWidth="1"/>
    <col min="12040" max="12040" width="28.21875" style="2" customWidth="1"/>
    <col min="12041" max="12041" width="13.77734375" style="2" customWidth="1"/>
    <col min="12042" max="12042" width="5.6640625" style="2" customWidth="1"/>
    <col min="12043" max="12044" width="9.33203125" style="2" customWidth="1"/>
    <col min="12045" max="12045" width="13.109375" style="2" customWidth="1"/>
    <col min="12046" max="12266" width="9" style="2"/>
    <col min="12267" max="12267" width="5" style="2" customWidth="1"/>
    <col min="12268" max="12268" width="15" style="2" customWidth="1"/>
    <col min="12269" max="12270" width="14.6640625" style="2" customWidth="1"/>
    <col min="12271" max="12271" width="6.21875" style="2" customWidth="1"/>
    <col min="12272" max="12274" width="10.109375" style="2" customWidth="1"/>
    <col min="12275" max="12275" width="10.44140625" style="2" customWidth="1"/>
    <col min="12276" max="12293" width="9" style="2"/>
    <col min="12294" max="12294" width="6.44140625" style="2" customWidth="1"/>
    <col min="12295" max="12295" width="12.21875" style="2" customWidth="1"/>
    <col min="12296" max="12296" width="28.21875" style="2" customWidth="1"/>
    <col min="12297" max="12297" width="13.77734375" style="2" customWidth="1"/>
    <col min="12298" max="12298" width="5.6640625" style="2" customWidth="1"/>
    <col min="12299" max="12300" width="9.33203125" style="2" customWidth="1"/>
    <col min="12301" max="12301" width="13.109375" style="2" customWidth="1"/>
    <col min="12302" max="12522" width="9" style="2"/>
    <col min="12523" max="12523" width="5" style="2" customWidth="1"/>
    <col min="12524" max="12524" width="15" style="2" customWidth="1"/>
    <col min="12525" max="12526" width="14.6640625" style="2" customWidth="1"/>
    <col min="12527" max="12527" width="6.21875" style="2" customWidth="1"/>
    <col min="12528" max="12530" width="10.109375" style="2" customWidth="1"/>
    <col min="12531" max="12531" width="10.44140625" style="2" customWidth="1"/>
    <col min="12532" max="12549" width="9" style="2"/>
    <col min="12550" max="12550" width="6.44140625" style="2" customWidth="1"/>
    <col min="12551" max="12551" width="12.21875" style="2" customWidth="1"/>
    <col min="12552" max="12552" width="28.21875" style="2" customWidth="1"/>
    <col min="12553" max="12553" width="13.77734375" style="2" customWidth="1"/>
    <col min="12554" max="12554" width="5.6640625" style="2" customWidth="1"/>
    <col min="12555" max="12556" width="9.33203125" style="2" customWidth="1"/>
    <col min="12557" max="12557" width="13.109375" style="2" customWidth="1"/>
    <col min="12558" max="12778" width="9" style="2"/>
    <col min="12779" max="12779" width="5" style="2" customWidth="1"/>
    <col min="12780" max="12780" width="15" style="2" customWidth="1"/>
    <col min="12781" max="12782" width="14.6640625" style="2" customWidth="1"/>
    <col min="12783" max="12783" width="6.21875" style="2" customWidth="1"/>
    <col min="12784" max="12786" width="10.109375" style="2" customWidth="1"/>
    <col min="12787" max="12787" width="10.44140625" style="2" customWidth="1"/>
    <col min="12788" max="12805" width="9" style="2"/>
    <col min="12806" max="12806" width="6.44140625" style="2" customWidth="1"/>
    <col min="12807" max="12807" width="12.21875" style="2" customWidth="1"/>
    <col min="12808" max="12808" width="28.21875" style="2" customWidth="1"/>
    <col min="12809" max="12809" width="13.77734375" style="2" customWidth="1"/>
    <col min="12810" max="12810" width="5.6640625" style="2" customWidth="1"/>
    <col min="12811" max="12812" width="9.33203125" style="2" customWidth="1"/>
    <col min="12813" max="12813" width="13.109375" style="2" customWidth="1"/>
    <col min="12814" max="13034" width="9" style="2"/>
    <col min="13035" max="13035" width="5" style="2" customWidth="1"/>
    <col min="13036" max="13036" width="15" style="2" customWidth="1"/>
    <col min="13037" max="13038" width="14.6640625" style="2" customWidth="1"/>
    <col min="13039" max="13039" width="6.21875" style="2" customWidth="1"/>
    <col min="13040" max="13042" width="10.109375" style="2" customWidth="1"/>
    <col min="13043" max="13043" width="10.44140625" style="2" customWidth="1"/>
    <col min="13044" max="13061" width="9" style="2"/>
    <col min="13062" max="13062" width="6.44140625" style="2" customWidth="1"/>
    <col min="13063" max="13063" width="12.21875" style="2" customWidth="1"/>
    <col min="13064" max="13064" width="28.21875" style="2" customWidth="1"/>
    <col min="13065" max="13065" width="13.77734375" style="2" customWidth="1"/>
    <col min="13066" max="13066" width="5.6640625" style="2" customWidth="1"/>
    <col min="13067" max="13068" width="9.33203125" style="2" customWidth="1"/>
    <col min="13069" max="13069" width="13.109375" style="2" customWidth="1"/>
    <col min="13070" max="13290" width="9" style="2"/>
    <col min="13291" max="13291" width="5" style="2" customWidth="1"/>
    <col min="13292" max="13292" width="15" style="2" customWidth="1"/>
    <col min="13293" max="13294" width="14.6640625" style="2" customWidth="1"/>
    <col min="13295" max="13295" width="6.21875" style="2" customWidth="1"/>
    <col min="13296" max="13298" width="10.109375" style="2" customWidth="1"/>
    <col min="13299" max="13299" width="10.44140625" style="2" customWidth="1"/>
    <col min="13300" max="13317" width="9" style="2"/>
    <col min="13318" max="13318" width="6.44140625" style="2" customWidth="1"/>
    <col min="13319" max="13319" width="12.21875" style="2" customWidth="1"/>
    <col min="13320" max="13320" width="28.21875" style="2" customWidth="1"/>
    <col min="13321" max="13321" width="13.77734375" style="2" customWidth="1"/>
    <col min="13322" max="13322" width="5.6640625" style="2" customWidth="1"/>
    <col min="13323" max="13324" width="9.33203125" style="2" customWidth="1"/>
    <col min="13325" max="13325" width="13.109375" style="2" customWidth="1"/>
    <col min="13326" max="13546" width="9" style="2"/>
    <col min="13547" max="13547" width="5" style="2" customWidth="1"/>
    <col min="13548" max="13548" width="15" style="2" customWidth="1"/>
    <col min="13549" max="13550" width="14.6640625" style="2" customWidth="1"/>
    <col min="13551" max="13551" width="6.21875" style="2" customWidth="1"/>
    <col min="13552" max="13554" width="10.109375" style="2" customWidth="1"/>
    <col min="13555" max="13555" width="10.44140625" style="2" customWidth="1"/>
    <col min="13556" max="13573" width="9" style="2"/>
    <col min="13574" max="13574" width="6.44140625" style="2" customWidth="1"/>
    <col min="13575" max="13575" width="12.21875" style="2" customWidth="1"/>
    <col min="13576" max="13576" width="28.21875" style="2" customWidth="1"/>
    <col min="13577" max="13577" width="13.77734375" style="2" customWidth="1"/>
    <col min="13578" max="13578" width="5.6640625" style="2" customWidth="1"/>
    <col min="13579" max="13580" width="9.33203125" style="2" customWidth="1"/>
    <col min="13581" max="13581" width="13.109375" style="2" customWidth="1"/>
    <col min="13582" max="13802" width="9" style="2"/>
    <col min="13803" max="13803" width="5" style="2" customWidth="1"/>
    <col min="13804" max="13804" width="15" style="2" customWidth="1"/>
    <col min="13805" max="13806" width="14.6640625" style="2" customWidth="1"/>
    <col min="13807" max="13807" width="6.21875" style="2" customWidth="1"/>
    <col min="13808" max="13810" width="10.109375" style="2" customWidth="1"/>
    <col min="13811" max="13811" width="10.44140625" style="2" customWidth="1"/>
    <col min="13812" max="13829" width="9" style="2"/>
    <col min="13830" max="13830" width="6.44140625" style="2" customWidth="1"/>
    <col min="13831" max="13831" width="12.21875" style="2" customWidth="1"/>
    <col min="13832" max="13832" width="28.21875" style="2" customWidth="1"/>
    <col min="13833" max="13833" width="13.77734375" style="2" customWidth="1"/>
    <col min="13834" max="13834" width="5.6640625" style="2" customWidth="1"/>
    <col min="13835" max="13836" width="9.33203125" style="2" customWidth="1"/>
    <col min="13837" max="13837" width="13.109375" style="2" customWidth="1"/>
    <col min="13838" max="14058" width="9" style="2"/>
    <col min="14059" max="14059" width="5" style="2" customWidth="1"/>
    <col min="14060" max="14060" width="15" style="2" customWidth="1"/>
    <col min="14061" max="14062" width="14.6640625" style="2" customWidth="1"/>
    <col min="14063" max="14063" width="6.21875" style="2" customWidth="1"/>
    <col min="14064" max="14066" width="10.109375" style="2" customWidth="1"/>
    <col min="14067" max="14067" width="10.44140625" style="2" customWidth="1"/>
    <col min="14068" max="14085" width="9" style="2"/>
    <col min="14086" max="14086" width="6.44140625" style="2" customWidth="1"/>
    <col min="14087" max="14087" width="12.21875" style="2" customWidth="1"/>
    <col min="14088" max="14088" width="28.21875" style="2" customWidth="1"/>
    <col min="14089" max="14089" width="13.77734375" style="2" customWidth="1"/>
    <col min="14090" max="14090" width="5.6640625" style="2" customWidth="1"/>
    <col min="14091" max="14092" width="9.33203125" style="2" customWidth="1"/>
    <col min="14093" max="14093" width="13.109375" style="2" customWidth="1"/>
    <col min="14094" max="14314" width="9" style="2"/>
    <col min="14315" max="14315" width="5" style="2" customWidth="1"/>
    <col min="14316" max="14316" width="15" style="2" customWidth="1"/>
    <col min="14317" max="14318" width="14.6640625" style="2" customWidth="1"/>
    <col min="14319" max="14319" width="6.21875" style="2" customWidth="1"/>
    <col min="14320" max="14322" width="10.109375" style="2" customWidth="1"/>
    <col min="14323" max="14323" width="10.44140625" style="2" customWidth="1"/>
    <col min="14324" max="14341" width="9" style="2"/>
    <col min="14342" max="14342" width="6.44140625" style="2" customWidth="1"/>
    <col min="14343" max="14343" width="12.21875" style="2" customWidth="1"/>
    <col min="14344" max="14344" width="28.21875" style="2" customWidth="1"/>
    <col min="14345" max="14345" width="13.77734375" style="2" customWidth="1"/>
    <col min="14346" max="14346" width="5.6640625" style="2" customWidth="1"/>
    <col min="14347" max="14348" width="9.33203125" style="2" customWidth="1"/>
    <col min="14349" max="14349" width="13.109375" style="2" customWidth="1"/>
    <col min="14350" max="14570" width="9" style="2"/>
    <col min="14571" max="14571" width="5" style="2" customWidth="1"/>
    <col min="14572" max="14572" width="15" style="2" customWidth="1"/>
    <col min="14573" max="14574" width="14.6640625" style="2" customWidth="1"/>
    <col min="14575" max="14575" width="6.21875" style="2" customWidth="1"/>
    <col min="14576" max="14578" width="10.109375" style="2" customWidth="1"/>
    <col min="14579" max="14579" width="10.44140625" style="2" customWidth="1"/>
    <col min="14580" max="14597" width="9" style="2"/>
    <col min="14598" max="14598" width="6.44140625" style="2" customWidth="1"/>
    <col min="14599" max="14599" width="12.21875" style="2" customWidth="1"/>
    <col min="14600" max="14600" width="28.21875" style="2" customWidth="1"/>
    <col min="14601" max="14601" width="13.77734375" style="2" customWidth="1"/>
    <col min="14602" max="14602" width="5.6640625" style="2" customWidth="1"/>
    <col min="14603" max="14604" width="9.33203125" style="2" customWidth="1"/>
    <col min="14605" max="14605" width="13.109375" style="2" customWidth="1"/>
    <col min="14606" max="14826" width="9" style="2"/>
    <col min="14827" max="14827" width="5" style="2" customWidth="1"/>
    <col min="14828" max="14828" width="15" style="2" customWidth="1"/>
    <col min="14829" max="14830" width="14.6640625" style="2" customWidth="1"/>
    <col min="14831" max="14831" width="6.21875" style="2" customWidth="1"/>
    <col min="14832" max="14834" width="10.109375" style="2" customWidth="1"/>
    <col min="14835" max="14835" width="10.44140625" style="2" customWidth="1"/>
    <col min="14836" max="14853" width="9" style="2"/>
    <col min="14854" max="14854" width="6.44140625" style="2" customWidth="1"/>
    <col min="14855" max="14855" width="12.21875" style="2" customWidth="1"/>
    <col min="14856" max="14856" width="28.21875" style="2" customWidth="1"/>
    <col min="14857" max="14857" width="13.77734375" style="2" customWidth="1"/>
    <col min="14858" max="14858" width="5.6640625" style="2" customWidth="1"/>
    <col min="14859" max="14860" width="9.33203125" style="2" customWidth="1"/>
    <col min="14861" max="14861" width="13.109375" style="2" customWidth="1"/>
    <col min="14862" max="15082" width="9" style="2"/>
    <col min="15083" max="15083" width="5" style="2" customWidth="1"/>
    <col min="15084" max="15084" width="15" style="2" customWidth="1"/>
    <col min="15085" max="15086" width="14.6640625" style="2" customWidth="1"/>
    <col min="15087" max="15087" width="6.21875" style="2" customWidth="1"/>
    <col min="15088" max="15090" width="10.109375" style="2" customWidth="1"/>
    <col min="15091" max="15091" width="10.44140625" style="2" customWidth="1"/>
    <col min="15092" max="15109" width="9" style="2"/>
    <col min="15110" max="15110" width="6.44140625" style="2" customWidth="1"/>
    <col min="15111" max="15111" width="12.21875" style="2" customWidth="1"/>
    <col min="15112" max="15112" width="28.21875" style="2" customWidth="1"/>
    <col min="15113" max="15113" width="13.77734375" style="2" customWidth="1"/>
    <col min="15114" max="15114" width="5.6640625" style="2" customWidth="1"/>
    <col min="15115" max="15116" width="9.33203125" style="2" customWidth="1"/>
    <col min="15117" max="15117" width="13.109375" style="2" customWidth="1"/>
    <col min="15118" max="15338" width="9" style="2"/>
    <col min="15339" max="15339" width="5" style="2" customWidth="1"/>
    <col min="15340" max="15340" width="15" style="2" customWidth="1"/>
    <col min="15341" max="15342" width="14.6640625" style="2" customWidth="1"/>
    <col min="15343" max="15343" width="6.21875" style="2" customWidth="1"/>
    <col min="15344" max="15346" width="10.109375" style="2" customWidth="1"/>
    <col min="15347" max="15347" width="10.44140625" style="2" customWidth="1"/>
    <col min="15348" max="15365" width="9" style="2"/>
    <col min="15366" max="15366" width="6.44140625" style="2" customWidth="1"/>
    <col min="15367" max="15367" width="12.21875" style="2" customWidth="1"/>
    <col min="15368" max="15368" width="28.21875" style="2" customWidth="1"/>
    <col min="15369" max="15369" width="13.77734375" style="2" customWidth="1"/>
    <col min="15370" max="15370" width="5.6640625" style="2" customWidth="1"/>
    <col min="15371" max="15372" width="9.33203125" style="2" customWidth="1"/>
    <col min="15373" max="15373" width="13.109375" style="2" customWidth="1"/>
    <col min="15374" max="15594" width="9" style="2"/>
    <col min="15595" max="15595" width="5" style="2" customWidth="1"/>
    <col min="15596" max="15596" width="15" style="2" customWidth="1"/>
    <col min="15597" max="15598" width="14.6640625" style="2" customWidth="1"/>
    <col min="15599" max="15599" width="6.21875" style="2" customWidth="1"/>
    <col min="15600" max="15602" width="10.109375" style="2" customWidth="1"/>
    <col min="15603" max="15603" width="10.44140625" style="2" customWidth="1"/>
    <col min="15604" max="15621" width="9" style="2"/>
    <col min="15622" max="15622" width="6.44140625" style="2" customWidth="1"/>
    <col min="15623" max="15623" width="12.21875" style="2" customWidth="1"/>
    <col min="15624" max="15624" width="28.21875" style="2" customWidth="1"/>
    <col min="15625" max="15625" width="13.77734375" style="2" customWidth="1"/>
    <col min="15626" max="15626" width="5.6640625" style="2" customWidth="1"/>
    <col min="15627" max="15628" width="9.33203125" style="2" customWidth="1"/>
    <col min="15629" max="15629" width="13.109375" style="2" customWidth="1"/>
    <col min="15630" max="15850" width="9" style="2"/>
    <col min="15851" max="15851" width="5" style="2" customWidth="1"/>
    <col min="15852" max="15852" width="15" style="2" customWidth="1"/>
    <col min="15853" max="15854" width="14.6640625" style="2" customWidth="1"/>
    <col min="15855" max="15855" width="6.21875" style="2" customWidth="1"/>
    <col min="15856" max="15858" width="10.109375" style="2" customWidth="1"/>
    <col min="15859" max="15859" width="10.44140625" style="2" customWidth="1"/>
    <col min="15860" max="15877" width="9" style="2"/>
    <col min="15878" max="15878" width="6.44140625" style="2" customWidth="1"/>
    <col min="15879" max="15879" width="12.21875" style="2" customWidth="1"/>
    <col min="15880" max="15880" width="28.21875" style="2" customWidth="1"/>
    <col min="15881" max="15881" width="13.77734375" style="2" customWidth="1"/>
    <col min="15882" max="15882" width="5.6640625" style="2" customWidth="1"/>
    <col min="15883" max="15884" width="9.33203125" style="2" customWidth="1"/>
    <col min="15885" max="15885" width="13.109375" style="2" customWidth="1"/>
    <col min="15886" max="16106" width="9" style="2"/>
    <col min="16107" max="16107" width="5" style="2" customWidth="1"/>
    <col min="16108" max="16108" width="15" style="2" customWidth="1"/>
    <col min="16109" max="16110" width="14.6640625" style="2" customWidth="1"/>
    <col min="16111" max="16111" width="6.21875" style="2" customWidth="1"/>
    <col min="16112" max="16114" width="10.109375" style="2" customWidth="1"/>
    <col min="16115" max="16115" width="10.44140625" style="2" customWidth="1"/>
    <col min="16116" max="16133" width="9" style="2"/>
    <col min="16134" max="16134" width="6.44140625" style="2" customWidth="1"/>
    <col min="16135" max="16135" width="12.21875" style="2" customWidth="1"/>
    <col min="16136" max="16136" width="28.21875" style="2" customWidth="1"/>
    <col min="16137" max="16137" width="13.77734375" style="2" customWidth="1"/>
    <col min="16138" max="16138" width="5.6640625" style="2" customWidth="1"/>
    <col min="16139" max="16140" width="9.33203125" style="2" customWidth="1"/>
    <col min="16141" max="16141" width="13.109375" style="2" customWidth="1"/>
    <col min="16142" max="16362" width="9" style="2"/>
    <col min="16363" max="16363" width="5" style="2" customWidth="1"/>
    <col min="16364" max="16364" width="15" style="2" customWidth="1"/>
    <col min="16365" max="16366" width="14.6640625" style="2" customWidth="1"/>
    <col min="16367" max="16367" width="6.21875" style="2" customWidth="1"/>
    <col min="16368" max="16370" width="10.109375" style="2" customWidth="1"/>
    <col min="16371" max="16371" width="10.44140625" style="2" customWidth="1"/>
    <col min="16372" max="16384" width="9" style="2"/>
  </cols>
  <sheetData>
    <row r="1" spans="1:261" ht="22.2">
      <c r="A1" s="313" t="s">
        <v>419</v>
      </c>
      <c r="B1" s="313"/>
      <c r="C1" s="313"/>
      <c r="D1" s="313"/>
      <c r="E1" s="313"/>
      <c r="F1" s="313"/>
      <c r="G1" s="313"/>
      <c r="H1" s="313"/>
      <c r="I1" s="1"/>
      <c r="J1" s="1"/>
      <c r="K1" s="231"/>
      <c r="L1" s="231"/>
      <c r="M1" s="23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261" ht="16.5" customHeight="1">
      <c r="A2" s="317" t="s">
        <v>687</v>
      </c>
      <c r="B2" s="317"/>
      <c r="C2" s="317"/>
      <c r="D2" s="317"/>
      <c r="E2" s="317"/>
      <c r="F2" s="317"/>
      <c r="G2" s="317"/>
      <c r="H2" s="317"/>
      <c r="I2" s="1"/>
      <c r="J2" s="1"/>
      <c r="K2" s="231"/>
      <c r="L2" s="231"/>
      <c r="M2" s="23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261">
      <c r="A3" s="314" t="s">
        <v>0</v>
      </c>
      <c r="B3" s="314"/>
      <c r="C3" s="314"/>
      <c r="D3" s="314"/>
      <c r="E3" s="314"/>
      <c r="F3" s="314"/>
      <c r="G3" s="314"/>
      <c r="H3" s="314"/>
      <c r="I3" s="1"/>
      <c r="J3" s="1"/>
      <c r="K3" s="231"/>
      <c r="L3" s="231"/>
      <c r="M3" s="2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261" ht="21" customHeight="1">
      <c r="A4" s="314" t="s">
        <v>421</v>
      </c>
      <c r="B4" s="314"/>
      <c r="C4" s="314"/>
      <c r="D4" s="314"/>
      <c r="E4" s="314"/>
      <c r="F4" s="314"/>
      <c r="G4" s="314"/>
      <c r="H4" s="314"/>
      <c r="I4" s="1"/>
      <c r="J4" s="1"/>
      <c r="K4" s="231"/>
      <c r="L4" s="231"/>
      <c r="M4" s="23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261" ht="31.5" customHeight="1">
      <c r="A5" s="315" t="s">
        <v>1</v>
      </c>
      <c r="B5" s="315"/>
      <c r="C5" s="315"/>
      <c r="D5" s="315"/>
      <c r="E5" s="315"/>
      <c r="F5" s="315"/>
      <c r="G5" s="315"/>
      <c r="H5" s="315"/>
      <c r="I5" s="1"/>
      <c r="J5" s="1"/>
      <c r="K5" s="231"/>
      <c r="L5" s="231"/>
      <c r="M5" s="23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261" ht="16.2" thickBot="1">
      <c r="A6" s="316" t="s">
        <v>2</v>
      </c>
      <c r="B6" s="316"/>
      <c r="C6" s="316"/>
      <c r="D6" s="316"/>
      <c r="E6" s="316"/>
      <c r="F6" s="316"/>
      <c r="G6" s="316"/>
      <c r="H6" s="316"/>
      <c r="I6" s="1"/>
      <c r="J6" s="1"/>
      <c r="K6" s="231"/>
      <c r="L6" s="231"/>
      <c r="M6" s="23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261" ht="15">
      <c r="A7" s="323" t="s">
        <v>3</v>
      </c>
      <c r="B7" s="325" t="s">
        <v>4</v>
      </c>
      <c r="C7" s="327" t="s">
        <v>5</v>
      </c>
      <c r="D7" s="327" t="s">
        <v>6</v>
      </c>
      <c r="E7" s="329" t="s">
        <v>7</v>
      </c>
      <c r="F7" s="331" t="s">
        <v>8</v>
      </c>
      <c r="G7" s="331"/>
      <c r="H7" s="318" t="s">
        <v>9</v>
      </c>
      <c r="I7" s="1"/>
      <c r="J7" s="1"/>
      <c r="K7" s="344" t="s">
        <v>720</v>
      </c>
      <c r="L7" s="344" t="s">
        <v>721</v>
      </c>
      <c r="M7" s="344" t="s">
        <v>723</v>
      </c>
      <c r="N7" s="1"/>
      <c r="O7" s="331" t="s">
        <v>8</v>
      </c>
      <c r="P7" s="331"/>
      <c r="Q7" s="1"/>
      <c r="R7" s="351" t="s">
        <v>710</v>
      </c>
      <c r="S7" s="344" t="s">
        <v>706</v>
      </c>
      <c r="T7" s="350" t="s">
        <v>707</v>
      </c>
      <c r="U7" s="350" t="s">
        <v>708</v>
      </c>
      <c r="V7" s="350" t="s">
        <v>709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261" thickBot="1">
      <c r="A8" s="324"/>
      <c r="B8" s="326"/>
      <c r="C8" s="328"/>
      <c r="D8" s="328"/>
      <c r="E8" s="330"/>
      <c r="F8" s="3" t="s">
        <v>420</v>
      </c>
      <c r="G8" s="3" t="s">
        <v>415</v>
      </c>
      <c r="H8" s="319"/>
      <c r="I8" s="1"/>
      <c r="J8" s="1"/>
      <c r="K8" s="344"/>
      <c r="L8" s="344"/>
      <c r="M8" s="344"/>
      <c r="N8" s="1"/>
      <c r="O8" s="3" t="s">
        <v>10</v>
      </c>
      <c r="P8" s="3" t="s">
        <v>11</v>
      </c>
      <c r="Q8" s="1"/>
      <c r="R8" s="351"/>
      <c r="S8" s="344"/>
      <c r="T8" s="350"/>
      <c r="U8" s="350"/>
      <c r="V8" s="350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261" s="199" customFormat="1" ht="15" customHeight="1">
      <c r="A9" s="202">
        <v>1</v>
      </c>
      <c r="B9" s="203" t="s">
        <v>12</v>
      </c>
      <c r="C9" s="204" t="s">
        <v>13</v>
      </c>
      <c r="D9" s="205" t="s">
        <v>14</v>
      </c>
      <c r="E9" s="206" t="s">
        <v>15</v>
      </c>
      <c r="F9" s="207">
        <v>2.7905929999999999</v>
      </c>
      <c r="G9" s="207"/>
      <c r="H9" s="208"/>
      <c r="I9" s="197"/>
      <c r="J9" s="197"/>
      <c r="K9" s="232"/>
      <c r="L9" s="232"/>
      <c r="M9" s="232"/>
      <c r="N9" s="197"/>
      <c r="O9" s="209">
        <v>2.8769</v>
      </c>
      <c r="P9" s="209">
        <f>O9*0.97</f>
        <v>2.7905929999999999</v>
      </c>
      <c r="Q9" s="197"/>
      <c r="R9" s="198"/>
      <c r="S9" s="198"/>
      <c r="T9" s="198"/>
      <c r="U9" s="198"/>
      <c r="V9" s="198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19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  <c r="HQ9" s="197"/>
      <c r="HR9" s="197"/>
      <c r="HS9" s="197"/>
      <c r="HT9" s="197"/>
      <c r="HU9" s="197"/>
      <c r="HV9" s="197"/>
      <c r="HW9" s="197"/>
      <c r="HX9" s="197"/>
      <c r="HY9" s="197"/>
      <c r="HZ9" s="197"/>
      <c r="IA9" s="197"/>
      <c r="IB9" s="197"/>
      <c r="IC9" s="197"/>
      <c r="ID9" s="197"/>
      <c r="IE9" s="197"/>
      <c r="IF9" s="197"/>
      <c r="IG9" s="197"/>
      <c r="IH9" s="197"/>
      <c r="II9" s="197"/>
      <c r="IJ9" s="197"/>
      <c r="IK9" s="197"/>
      <c r="IL9" s="197"/>
      <c r="IM9" s="197"/>
      <c r="IN9" s="197"/>
      <c r="IO9" s="197"/>
      <c r="IP9" s="197"/>
      <c r="IQ9" s="197"/>
      <c r="IR9" s="197"/>
      <c r="IS9" s="197"/>
      <c r="IT9" s="197"/>
      <c r="IU9" s="197"/>
      <c r="IV9" s="197"/>
      <c r="IW9" s="197"/>
      <c r="IX9" s="197"/>
      <c r="IY9" s="197"/>
      <c r="IZ9" s="197"/>
      <c r="JA9" s="197"/>
    </row>
    <row r="10" spans="1:261" s="199" customFormat="1" ht="15" customHeight="1">
      <c r="A10" s="190">
        <v>2</v>
      </c>
      <c r="B10" s="191" t="s">
        <v>16</v>
      </c>
      <c r="C10" s="192" t="s">
        <v>17</v>
      </c>
      <c r="D10" s="193" t="s">
        <v>18</v>
      </c>
      <c r="E10" s="194" t="s">
        <v>15</v>
      </c>
      <c r="F10" s="195">
        <v>0.88570700000000002</v>
      </c>
      <c r="G10" s="195"/>
      <c r="H10" s="200"/>
      <c r="I10" s="197"/>
      <c r="J10" s="197"/>
      <c r="K10" s="232"/>
      <c r="L10" s="232"/>
      <c r="M10" s="232"/>
      <c r="N10" s="197"/>
      <c r="O10" s="195">
        <v>0.91310000000000002</v>
      </c>
      <c r="P10" s="195">
        <f>O10*0.97</f>
        <v>0.88570700000000002</v>
      </c>
      <c r="Q10" s="197"/>
      <c r="R10" s="198"/>
      <c r="S10" s="198"/>
      <c r="T10" s="198"/>
      <c r="U10" s="198"/>
      <c r="V10" s="198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197"/>
      <c r="DD10" s="197"/>
      <c r="DE10" s="197"/>
      <c r="DF10" s="197"/>
      <c r="DG10" s="197"/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197"/>
      <c r="DU10" s="197"/>
      <c r="DV10" s="197"/>
      <c r="DW10" s="197"/>
      <c r="DX10" s="197"/>
      <c r="DY10" s="197"/>
      <c r="DZ10" s="197"/>
      <c r="EA10" s="197"/>
      <c r="EB10" s="197"/>
      <c r="EC10" s="197"/>
      <c r="ED10" s="197"/>
      <c r="EE10" s="197"/>
      <c r="EF10" s="197"/>
      <c r="EG10" s="197"/>
      <c r="EH10" s="197"/>
      <c r="EI10" s="197"/>
      <c r="EJ10" s="197"/>
      <c r="EK10" s="197"/>
      <c r="EL10" s="197"/>
      <c r="EM10" s="197"/>
      <c r="EN10" s="197"/>
      <c r="EO10" s="197"/>
      <c r="EP10" s="197"/>
      <c r="EQ10" s="197"/>
      <c r="ER10" s="197"/>
      <c r="ES10" s="197"/>
      <c r="ET10" s="197"/>
      <c r="EU10" s="197"/>
      <c r="EV10" s="197"/>
      <c r="EW10" s="197"/>
      <c r="EX10" s="197"/>
      <c r="EY10" s="197"/>
      <c r="EZ10" s="197"/>
      <c r="FA10" s="197"/>
      <c r="FB10" s="197"/>
      <c r="FC10" s="197"/>
      <c r="FD10" s="197"/>
      <c r="FE10" s="197"/>
      <c r="FF10" s="197"/>
      <c r="FG10" s="197"/>
      <c r="FH10" s="197"/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7"/>
      <c r="GA10" s="197"/>
      <c r="GB10" s="197"/>
      <c r="GC10" s="197"/>
      <c r="GD10" s="197"/>
      <c r="GE10" s="197"/>
      <c r="GF10" s="197"/>
      <c r="GG10" s="197"/>
      <c r="GH10" s="197"/>
      <c r="GI10" s="197"/>
      <c r="GJ10" s="197"/>
      <c r="GK10" s="197"/>
      <c r="GL10" s="197"/>
      <c r="GM10" s="197"/>
      <c r="GN10" s="197"/>
      <c r="GO10" s="197"/>
      <c r="GP10" s="197"/>
      <c r="GQ10" s="197"/>
      <c r="GR10" s="197"/>
      <c r="GS10" s="197"/>
      <c r="GT10" s="197"/>
      <c r="GU10" s="197"/>
      <c r="GV10" s="197"/>
      <c r="GW10" s="197"/>
      <c r="GX10" s="197"/>
      <c r="GY10" s="197"/>
      <c r="GZ10" s="197"/>
      <c r="HA10" s="197"/>
      <c r="HB10" s="197"/>
      <c r="HC10" s="197"/>
      <c r="HD10" s="197"/>
      <c r="HE10" s="197"/>
      <c r="HF10" s="197"/>
      <c r="HG10" s="197"/>
      <c r="HH10" s="197"/>
      <c r="HI10" s="197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7"/>
      <c r="IF10" s="197"/>
      <c r="IG10" s="197"/>
      <c r="IH10" s="197"/>
      <c r="II10" s="197"/>
      <c r="IJ10" s="197"/>
      <c r="IK10" s="197"/>
      <c r="IL10" s="197"/>
      <c r="IM10" s="197"/>
      <c r="IN10" s="197"/>
      <c r="IO10" s="197"/>
      <c r="IP10" s="197"/>
      <c r="IQ10" s="197"/>
      <c r="IR10" s="197"/>
      <c r="IS10" s="197"/>
      <c r="IT10" s="197"/>
      <c r="IU10" s="197"/>
      <c r="IV10" s="197"/>
      <c r="IW10" s="197"/>
      <c r="IX10" s="197"/>
      <c r="IY10" s="197"/>
      <c r="IZ10" s="197"/>
      <c r="JA10" s="197"/>
    </row>
    <row r="11" spans="1:261" s="199" customFormat="1" ht="15" customHeight="1">
      <c r="A11" s="190">
        <v>3</v>
      </c>
      <c r="B11" s="191" t="s">
        <v>19</v>
      </c>
      <c r="C11" s="191" t="s">
        <v>20</v>
      </c>
      <c r="D11" s="193" t="s">
        <v>21</v>
      </c>
      <c r="E11" s="194" t="s">
        <v>15</v>
      </c>
      <c r="F11" s="195">
        <v>0.88570700000000002</v>
      </c>
      <c r="G11" s="195"/>
      <c r="H11" s="200"/>
      <c r="I11" s="197"/>
      <c r="J11" s="197"/>
      <c r="K11" s="232"/>
      <c r="L11" s="232"/>
      <c r="M11" s="232"/>
      <c r="N11" s="197"/>
      <c r="O11" s="195">
        <v>0.91310000000000002</v>
      </c>
      <c r="P11" s="195">
        <f t="shared" ref="P11:P37" si="0">O11*0.97</f>
        <v>0.88570700000000002</v>
      </c>
      <c r="Q11" s="197"/>
      <c r="R11" s="198"/>
      <c r="S11" s="198"/>
      <c r="T11" s="198"/>
      <c r="U11" s="198"/>
      <c r="V11" s="198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  <c r="CV11" s="197"/>
      <c r="CW11" s="197"/>
      <c r="CX11" s="197"/>
      <c r="CY11" s="197"/>
      <c r="CZ11" s="197"/>
      <c r="DA11" s="197"/>
      <c r="DB11" s="197"/>
      <c r="DC11" s="197"/>
      <c r="DD11" s="197"/>
      <c r="DE11" s="197"/>
      <c r="DF11" s="197"/>
      <c r="DG11" s="197"/>
      <c r="DH11" s="197"/>
      <c r="DI11" s="197"/>
      <c r="DJ11" s="197"/>
      <c r="DK11" s="197"/>
      <c r="DL11" s="197"/>
      <c r="DM11" s="197"/>
      <c r="DN11" s="197"/>
      <c r="DO11" s="197"/>
      <c r="DP11" s="197"/>
      <c r="DQ11" s="197"/>
      <c r="DR11" s="197"/>
      <c r="DS11" s="197"/>
      <c r="DT11" s="197"/>
      <c r="DU11" s="197"/>
      <c r="DV11" s="197"/>
      <c r="DW11" s="197"/>
      <c r="DX11" s="197"/>
      <c r="DY11" s="197"/>
      <c r="DZ11" s="197"/>
      <c r="EA11" s="197"/>
      <c r="EB11" s="197"/>
      <c r="EC11" s="197"/>
      <c r="ED11" s="197"/>
      <c r="EE11" s="197"/>
      <c r="EF11" s="197"/>
      <c r="EG11" s="197"/>
      <c r="EH11" s="197"/>
      <c r="EI11" s="197"/>
      <c r="EJ11" s="197"/>
      <c r="EK11" s="197"/>
      <c r="EL11" s="197"/>
      <c r="EM11" s="197"/>
      <c r="EN11" s="197"/>
      <c r="EO11" s="197"/>
      <c r="EP11" s="197"/>
      <c r="EQ11" s="197"/>
      <c r="ER11" s="197"/>
      <c r="ES11" s="197"/>
      <c r="ET11" s="197"/>
      <c r="EU11" s="197"/>
      <c r="EV11" s="197"/>
      <c r="EW11" s="197"/>
      <c r="EX11" s="197"/>
      <c r="EY11" s="197"/>
      <c r="EZ11" s="197"/>
      <c r="FA11" s="197"/>
      <c r="FB11" s="197"/>
      <c r="FC11" s="197"/>
      <c r="FD11" s="197"/>
      <c r="FE11" s="197"/>
      <c r="FF11" s="197"/>
      <c r="FG11" s="197"/>
      <c r="FH11" s="197"/>
      <c r="FI11" s="197"/>
      <c r="FJ11" s="197"/>
      <c r="FK11" s="197"/>
      <c r="FL11" s="197"/>
      <c r="FM11" s="197"/>
      <c r="FN11" s="197"/>
      <c r="FO11" s="197"/>
      <c r="FP11" s="197"/>
      <c r="FQ11" s="197"/>
      <c r="FR11" s="197"/>
      <c r="FS11" s="197"/>
      <c r="FT11" s="197"/>
      <c r="FU11" s="197"/>
      <c r="FV11" s="197"/>
      <c r="FW11" s="197"/>
      <c r="FX11" s="197"/>
      <c r="FY11" s="197"/>
      <c r="FZ11" s="197"/>
      <c r="GA11" s="197"/>
      <c r="GB11" s="197"/>
      <c r="GC11" s="197"/>
      <c r="GD11" s="197"/>
      <c r="GE11" s="197"/>
      <c r="GF11" s="197"/>
      <c r="GG11" s="197"/>
      <c r="GH11" s="197"/>
      <c r="GI11" s="197"/>
      <c r="GJ11" s="197"/>
      <c r="GK11" s="197"/>
      <c r="GL11" s="197"/>
      <c r="GM11" s="197"/>
      <c r="GN11" s="197"/>
      <c r="GO11" s="197"/>
      <c r="GP11" s="197"/>
      <c r="GQ11" s="197"/>
      <c r="GR11" s="197"/>
      <c r="GS11" s="197"/>
      <c r="GT11" s="197"/>
      <c r="GU11" s="197"/>
      <c r="GV11" s="197"/>
      <c r="GW11" s="197"/>
      <c r="GX11" s="197"/>
      <c r="GY11" s="197"/>
      <c r="GZ11" s="197"/>
      <c r="HA11" s="197"/>
      <c r="HB11" s="197"/>
      <c r="HC11" s="197"/>
      <c r="HD11" s="197"/>
      <c r="HE11" s="197"/>
      <c r="HF11" s="197"/>
      <c r="HG11" s="197"/>
      <c r="HH11" s="197"/>
      <c r="HI11" s="197"/>
      <c r="HJ11" s="197"/>
      <c r="HK11" s="197"/>
      <c r="HL11" s="197"/>
      <c r="HM11" s="197"/>
      <c r="HN11" s="197"/>
      <c r="HO11" s="197"/>
      <c r="HP11" s="197"/>
      <c r="HQ11" s="197"/>
      <c r="HR11" s="197"/>
      <c r="HS11" s="197"/>
      <c r="HT11" s="197"/>
      <c r="HU11" s="197"/>
      <c r="HV11" s="197"/>
      <c r="HW11" s="197"/>
      <c r="HX11" s="197"/>
      <c r="HY11" s="197"/>
      <c r="HZ11" s="197"/>
      <c r="IA11" s="197"/>
      <c r="IB11" s="197"/>
      <c r="IC11" s="197"/>
      <c r="ID11" s="197"/>
      <c r="IE11" s="197"/>
      <c r="IF11" s="197"/>
      <c r="IG11" s="197"/>
      <c r="IH11" s="197"/>
      <c r="II11" s="197"/>
      <c r="IJ11" s="197"/>
      <c r="IK11" s="197"/>
      <c r="IL11" s="197"/>
      <c r="IM11" s="197"/>
      <c r="IN11" s="197"/>
      <c r="IO11" s="197"/>
      <c r="IP11" s="197"/>
      <c r="IQ11" s="197"/>
      <c r="IR11" s="197"/>
      <c r="IS11" s="197"/>
      <c r="IT11" s="197"/>
      <c r="IU11" s="197"/>
      <c r="IV11" s="197"/>
      <c r="IW11" s="197"/>
      <c r="IX11" s="197"/>
      <c r="IY11" s="197"/>
      <c r="IZ11" s="197"/>
      <c r="JA11" s="197"/>
    </row>
    <row r="12" spans="1:261" s="199" customFormat="1" ht="15" customHeight="1">
      <c r="A12" s="190">
        <v>4</v>
      </c>
      <c r="B12" s="191" t="s">
        <v>22</v>
      </c>
      <c r="C12" s="191" t="s">
        <v>23</v>
      </c>
      <c r="D12" s="193" t="s">
        <v>24</v>
      </c>
      <c r="E12" s="194" t="s">
        <v>15</v>
      </c>
      <c r="F12" s="195">
        <v>1.2147384615384689</v>
      </c>
      <c r="G12" s="195"/>
      <c r="H12" s="200"/>
      <c r="I12" s="197"/>
      <c r="J12" s="197"/>
      <c r="K12" s="232"/>
      <c r="L12" s="232"/>
      <c r="M12" s="232"/>
      <c r="N12" s="197"/>
      <c r="O12" s="195">
        <v>1.2523076923076999</v>
      </c>
      <c r="P12" s="195">
        <f t="shared" si="0"/>
        <v>1.2147384615384689</v>
      </c>
      <c r="Q12" s="197"/>
      <c r="R12" s="198"/>
      <c r="S12" s="198"/>
      <c r="T12" s="198"/>
      <c r="U12" s="198"/>
      <c r="V12" s="198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7"/>
      <c r="CS12" s="197"/>
      <c r="CT12" s="197"/>
      <c r="CU12" s="197"/>
      <c r="CV12" s="197"/>
      <c r="CW12" s="197"/>
      <c r="CX12" s="197"/>
      <c r="CY12" s="197"/>
      <c r="CZ12" s="197"/>
      <c r="DA12" s="197"/>
      <c r="DB12" s="197"/>
      <c r="DC12" s="197"/>
      <c r="DD12" s="197"/>
      <c r="DE12" s="197"/>
      <c r="DF12" s="197"/>
      <c r="DG12" s="197"/>
      <c r="DH12" s="197"/>
      <c r="DI12" s="197"/>
      <c r="DJ12" s="197"/>
      <c r="DK12" s="197"/>
      <c r="DL12" s="197"/>
      <c r="DM12" s="197"/>
      <c r="DN12" s="197"/>
      <c r="DO12" s="197"/>
      <c r="DP12" s="197"/>
      <c r="DQ12" s="197"/>
      <c r="DR12" s="197"/>
      <c r="DS12" s="197"/>
      <c r="DT12" s="197"/>
      <c r="DU12" s="197"/>
      <c r="DV12" s="197"/>
      <c r="DW12" s="197"/>
      <c r="DX12" s="197"/>
      <c r="DY12" s="197"/>
      <c r="DZ12" s="197"/>
      <c r="EA12" s="197"/>
      <c r="EB12" s="197"/>
      <c r="EC12" s="197"/>
      <c r="ED12" s="197"/>
      <c r="EE12" s="197"/>
      <c r="EF12" s="197"/>
      <c r="EG12" s="197"/>
      <c r="EH12" s="197"/>
      <c r="EI12" s="197"/>
      <c r="EJ12" s="197"/>
      <c r="EK12" s="197"/>
      <c r="EL12" s="197"/>
      <c r="EM12" s="197"/>
      <c r="EN12" s="197"/>
      <c r="EO12" s="197"/>
      <c r="EP12" s="197"/>
      <c r="EQ12" s="197"/>
      <c r="ER12" s="197"/>
      <c r="ES12" s="197"/>
      <c r="ET12" s="197"/>
      <c r="EU12" s="197"/>
      <c r="EV12" s="197"/>
      <c r="EW12" s="197"/>
      <c r="EX12" s="197"/>
      <c r="EY12" s="197"/>
      <c r="EZ12" s="197"/>
      <c r="FA12" s="197"/>
      <c r="FB12" s="197"/>
      <c r="FC12" s="197"/>
      <c r="FD12" s="197"/>
      <c r="FE12" s="197"/>
      <c r="FF12" s="197"/>
      <c r="FG12" s="197"/>
      <c r="FH12" s="197"/>
      <c r="FI12" s="197"/>
      <c r="FJ12" s="197"/>
      <c r="FK12" s="197"/>
      <c r="FL12" s="197"/>
      <c r="FM12" s="197"/>
      <c r="FN12" s="197"/>
      <c r="FO12" s="197"/>
      <c r="FP12" s="197"/>
      <c r="FQ12" s="197"/>
      <c r="FR12" s="197"/>
      <c r="FS12" s="197"/>
      <c r="FT12" s="197"/>
      <c r="FU12" s="197"/>
      <c r="FV12" s="197"/>
      <c r="FW12" s="197"/>
      <c r="FX12" s="197"/>
      <c r="FY12" s="197"/>
      <c r="FZ12" s="197"/>
      <c r="GA12" s="197"/>
      <c r="GB12" s="197"/>
      <c r="GC12" s="197"/>
      <c r="GD12" s="197"/>
      <c r="GE12" s="197"/>
      <c r="GF12" s="197"/>
      <c r="GG12" s="197"/>
      <c r="GH12" s="197"/>
      <c r="GI12" s="197"/>
      <c r="GJ12" s="197"/>
      <c r="GK12" s="197"/>
      <c r="GL12" s="197"/>
      <c r="GM12" s="197"/>
      <c r="GN12" s="197"/>
      <c r="GO12" s="197"/>
      <c r="GP12" s="197"/>
      <c r="GQ12" s="197"/>
      <c r="GR12" s="197"/>
      <c r="GS12" s="197"/>
      <c r="GT12" s="197"/>
      <c r="GU12" s="197"/>
      <c r="GV12" s="197"/>
      <c r="GW12" s="197"/>
      <c r="GX12" s="197"/>
      <c r="GY12" s="197"/>
      <c r="GZ12" s="197"/>
      <c r="HA12" s="197"/>
      <c r="HB12" s="197"/>
      <c r="HC12" s="197"/>
      <c r="HD12" s="197"/>
      <c r="HE12" s="197"/>
      <c r="HF12" s="197"/>
      <c r="HG12" s="197"/>
      <c r="HH12" s="197"/>
      <c r="HI12" s="197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7"/>
      <c r="IF12" s="197"/>
      <c r="IG12" s="197"/>
      <c r="IH12" s="197"/>
      <c r="II12" s="197"/>
      <c r="IJ12" s="197"/>
      <c r="IK12" s="197"/>
      <c r="IL12" s="197"/>
      <c r="IM12" s="197"/>
      <c r="IN12" s="197"/>
      <c r="IO12" s="197"/>
      <c r="IP12" s="197"/>
      <c r="IQ12" s="197"/>
      <c r="IR12" s="197"/>
      <c r="IS12" s="197"/>
      <c r="IT12" s="197"/>
      <c r="IU12" s="197"/>
      <c r="IV12" s="197"/>
      <c r="IW12" s="197"/>
      <c r="IX12" s="197"/>
      <c r="IY12" s="197"/>
      <c r="IZ12" s="197"/>
      <c r="JA12" s="197"/>
    </row>
    <row r="13" spans="1:261" s="199" customFormat="1" ht="15" customHeight="1">
      <c r="A13" s="190">
        <v>5</v>
      </c>
      <c r="B13" s="191" t="s">
        <v>25</v>
      </c>
      <c r="C13" s="192" t="s">
        <v>26</v>
      </c>
      <c r="D13" s="193" t="s">
        <v>27</v>
      </c>
      <c r="E13" s="194" t="s">
        <v>15</v>
      </c>
      <c r="F13" s="195">
        <v>2.5033461538461532</v>
      </c>
      <c r="G13" s="195"/>
      <c r="H13" s="196"/>
      <c r="I13" s="197"/>
      <c r="J13" s="197"/>
      <c r="K13" s="232"/>
      <c r="L13" s="232"/>
      <c r="M13" s="232"/>
      <c r="N13" s="197"/>
      <c r="O13" s="195">
        <v>2.58076923076923</v>
      </c>
      <c r="P13" s="195">
        <f t="shared" si="0"/>
        <v>2.5033461538461532</v>
      </c>
      <c r="Q13" s="197"/>
      <c r="R13" s="198"/>
      <c r="S13" s="198"/>
      <c r="T13" s="198"/>
      <c r="U13" s="198"/>
      <c r="V13" s="198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197"/>
      <c r="DA13" s="197"/>
      <c r="DB13" s="197"/>
      <c r="DC13" s="197"/>
      <c r="DD13" s="197"/>
      <c r="DE13" s="197"/>
      <c r="DF13" s="197"/>
      <c r="DG13" s="197"/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T13" s="197"/>
      <c r="DU13" s="197"/>
      <c r="DV13" s="197"/>
      <c r="DW13" s="197"/>
      <c r="DX13" s="197"/>
      <c r="DY13" s="197"/>
      <c r="DZ13" s="197"/>
      <c r="EA13" s="197"/>
      <c r="EB13" s="197"/>
      <c r="EC13" s="197"/>
      <c r="ED13" s="197"/>
      <c r="EE13" s="197"/>
      <c r="EF13" s="197"/>
      <c r="EG13" s="197"/>
      <c r="EH13" s="197"/>
      <c r="EI13" s="197"/>
      <c r="EJ13" s="197"/>
      <c r="EK13" s="197"/>
      <c r="EL13" s="197"/>
      <c r="EM13" s="197"/>
      <c r="EN13" s="197"/>
      <c r="EO13" s="197"/>
      <c r="EP13" s="197"/>
      <c r="EQ13" s="197"/>
      <c r="ER13" s="197"/>
      <c r="ES13" s="197"/>
      <c r="ET13" s="197"/>
      <c r="EU13" s="197"/>
      <c r="EV13" s="197"/>
      <c r="EW13" s="197"/>
      <c r="EX13" s="197"/>
      <c r="EY13" s="197"/>
      <c r="EZ13" s="197"/>
      <c r="FA13" s="197"/>
      <c r="FB13" s="197"/>
      <c r="FC13" s="197"/>
      <c r="FD13" s="197"/>
      <c r="FE13" s="197"/>
      <c r="FF13" s="197"/>
      <c r="FG13" s="197"/>
      <c r="FH13" s="197"/>
      <c r="FI13" s="197"/>
      <c r="FJ13" s="197"/>
      <c r="FK13" s="197"/>
      <c r="FL13" s="197"/>
      <c r="FM13" s="197"/>
      <c r="FN13" s="197"/>
      <c r="FO13" s="197"/>
      <c r="FP13" s="197"/>
      <c r="FQ13" s="197"/>
      <c r="FR13" s="197"/>
      <c r="FS13" s="197"/>
      <c r="FT13" s="197"/>
      <c r="FU13" s="197"/>
      <c r="FV13" s="197"/>
      <c r="FW13" s="197"/>
      <c r="FX13" s="197"/>
      <c r="FY13" s="197"/>
      <c r="FZ13" s="197"/>
      <c r="GA13" s="197"/>
      <c r="GB13" s="197"/>
      <c r="GC13" s="197"/>
      <c r="GD13" s="197"/>
      <c r="GE13" s="197"/>
      <c r="GF13" s="197"/>
      <c r="GG13" s="197"/>
      <c r="GH13" s="197"/>
      <c r="GI13" s="197"/>
      <c r="GJ13" s="197"/>
      <c r="GK13" s="197"/>
      <c r="GL13" s="197"/>
      <c r="GM13" s="197"/>
      <c r="GN13" s="197"/>
      <c r="GO13" s="197"/>
      <c r="GP13" s="197"/>
      <c r="GQ13" s="197"/>
      <c r="GR13" s="197"/>
      <c r="GS13" s="197"/>
      <c r="GT13" s="197"/>
      <c r="GU13" s="197"/>
      <c r="GV13" s="197"/>
      <c r="GW13" s="197"/>
      <c r="GX13" s="197"/>
      <c r="GY13" s="197"/>
      <c r="GZ13" s="197"/>
      <c r="HA13" s="197"/>
      <c r="HB13" s="197"/>
      <c r="HC13" s="197"/>
      <c r="HD13" s="197"/>
      <c r="HE13" s="197"/>
      <c r="HF13" s="197"/>
      <c r="HG13" s="197"/>
      <c r="HH13" s="197"/>
      <c r="HI13" s="197"/>
      <c r="HJ13" s="197"/>
      <c r="HK13" s="197"/>
      <c r="HL13" s="197"/>
      <c r="HM13" s="197"/>
      <c r="HN13" s="197"/>
      <c r="HO13" s="197"/>
      <c r="HP13" s="197"/>
      <c r="HQ13" s="197"/>
      <c r="HR13" s="197"/>
      <c r="HS13" s="197"/>
      <c r="HT13" s="197"/>
      <c r="HU13" s="197"/>
      <c r="HV13" s="197"/>
      <c r="HW13" s="197"/>
      <c r="HX13" s="197"/>
      <c r="HY13" s="197"/>
      <c r="HZ13" s="197"/>
      <c r="IA13" s="197"/>
      <c r="IB13" s="197"/>
      <c r="IC13" s="197"/>
      <c r="ID13" s="197"/>
      <c r="IE13" s="197"/>
      <c r="IF13" s="197"/>
      <c r="IG13" s="197"/>
      <c r="IH13" s="197"/>
      <c r="II13" s="197"/>
      <c r="IJ13" s="197"/>
      <c r="IK13" s="197"/>
      <c r="IL13" s="197"/>
      <c r="IM13" s="197"/>
      <c r="IN13" s="197"/>
      <c r="IO13" s="197"/>
      <c r="IP13" s="197"/>
      <c r="IQ13" s="197"/>
      <c r="IR13" s="197"/>
      <c r="IS13" s="197"/>
      <c r="IT13" s="197"/>
      <c r="IU13" s="197"/>
      <c r="IV13" s="197"/>
      <c r="IW13" s="197"/>
      <c r="IX13" s="197"/>
      <c r="IY13" s="197"/>
      <c r="IZ13" s="197"/>
      <c r="JA13" s="197"/>
    </row>
    <row r="14" spans="1:261" s="199" customFormat="1" ht="15" customHeight="1">
      <c r="A14" s="190">
        <v>6</v>
      </c>
      <c r="B14" s="191" t="s">
        <v>28</v>
      </c>
      <c r="C14" s="192" t="s">
        <v>29</v>
      </c>
      <c r="D14" s="193" t="s">
        <v>30</v>
      </c>
      <c r="E14" s="194" t="s">
        <v>15</v>
      </c>
      <c r="F14" s="195">
        <v>2.0519230769230812</v>
      </c>
      <c r="G14" s="195"/>
      <c r="H14" s="196"/>
      <c r="I14" s="197"/>
      <c r="J14" s="197"/>
      <c r="K14" s="232"/>
      <c r="L14" s="232"/>
      <c r="M14" s="232"/>
      <c r="N14" s="197"/>
      <c r="O14" s="195">
        <v>2.1153846153846199</v>
      </c>
      <c r="P14" s="195">
        <f t="shared" si="0"/>
        <v>2.0519230769230812</v>
      </c>
      <c r="Q14" s="197"/>
      <c r="R14" s="198"/>
      <c r="S14" s="198"/>
      <c r="T14" s="198"/>
      <c r="U14" s="198"/>
      <c r="V14" s="198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197"/>
      <c r="CZ14" s="197"/>
      <c r="DA14" s="197"/>
      <c r="DB14" s="197"/>
      <c r="DC14" s="197"/>
      <c r="DD14" s="197"/>
      <c r="DE14" s="197"/>
      <c r="DF14" s="197"/>
      <c r="DG14" s="197"/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197"/>
      <c r="DU14" s="197"/>
      <c r="DV14" s="197"/>
      <c r="DW14" s="197"/>
      <c r="DX14" s="197"/>
      <c r="DY14" s="197"/>
      <c r="DZ14" s="197"/>
      <c r="EA14" s="197"/>
      <c r="EB14" s="197"/>
      <c r="EC14" s="197"/>
      <c r="ED14" s="197"/>
      <c r="EE14" s="197"/>
      <c r="EF14" s="197"/>
      <c r="EG14" s="197"/>
      <c r="EH14" s="197"/>
      <c r="EI14" s="197"/>
      <c r="EJ14" s="197"/>
      <c r="EK14" s="197"/>
      <c r="EL14" s="197"/>
      <c r="EM14" s="197"/>
      <c r="EN14" s="197"/>
      <c r="EO14" s="197"/>
      <c r="EP14" s="197"/>
      <c r="EQ14" s="197"/>
      <c r="ER14" s="197"/>
      <c r="ES14" s="197"/>
      <c r="ET14" s="197"/>
      <c r="EU14" s="197"/>
      <c r="EV14" s="197"/>
      <c r="EW14" s="197"/>
      <c r="EX14" s="197"/>
      <c r="EY14" s="197"/>
      <c r="EZ14" s="197"/>
      <c r="FA14" s="197"/>
      <c r="FB14" s="197"/>
      <c r="FC14" s="197"/>
      <c r="FD14" s="197"/>
      <c r="FE14" s="197"/>
      <c r="FF14" s="197"/>
      <c r="FG14" s="197"/>
      <c r="FH14" s="197"/>
      <c r="FI14" s="197"/>
      <c r="FJ14" s="197"/>
      <c r="FK14" s="197"/>
      <c r="FL14" s="197"/>
      <c r="FM14" s="197"/>
      <c r="FN14" s="197"/>
      <c r="FO14" s="197"/>
      <c r="FP14" s="197"/>
      <c r="FQ14" s="197"/>
      <c r="FR14" s="197"/>
      <c r="FS14" s="197"/>
      <c r="FT14" s="197"/>
      <c r="FU14" s="197"/>
      <c r="FV14" s="197"/>
      <c r="FW14" s="197"/>
      <c r="FX14" s="197"/>
      <c r="FY14" s="197"/>
      <c r="FZ14" s="197"/>
      <c r="GA14" s="197"/>
      <c r="GB14" s="197"/>
      <c r="GC14" s="197"/>
      <c r="GD14" s="197"/>
      <c r="GE14" s="197"/>
      <c r="GF14" s="197"/>
      <c r="GG14" s="197"/>
      <c r="GH14" s="197"/>
      <c r="GI14" s="197"/>
      <c r="GJ14" s="197"/>
      <c r="GK14" s="197"/>
      <c r="GL14" s="197"/>
      <c r="GM14" s="197"/>
      <c r="GN14" s="197"/>
      <c r="GO14" s="197"/>
      <c r="GP14" s="197"/>
      <c r="GQ14" s="197"/>
      <c r="GR14" s="197"/>
      <c r="GS14" s="197"/>
      <c r="GT14" s="197"/>
      <c r="GU14" s="197"/>
      <c r="GV14" s="197"/>
      <c r="GW14" s="197"/>
      <c r="GX14" s="197"/>
      <c r="GY14" s="197"/>
      <c r="GZ14" s="197"/>
      <c r="HA14" s="197"/>
      <c r="HB14" s="197"/>
      <c r="HC14" s="197"/>
      <c r="HD14" s="197"/>
      <c r="HE14" s="197"/>
      <c r="HF14" s="197"/>
      <c r="HG14" s="197"/>
      <c r="HH14" s="197"/>
      <c r="HI14" s="197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7"/>
      <c r="IF14" s="197"/>
      <c r="IG14" s="197"/>
      <c r="IH14" s="197"/>
      <c r="II14" s="197"/>
      <c r="IJ14" s="197"/>
      <c r="IK14" s="197"/>
      <c r="IL14" s="197"/>
      <c r="IM14" s="197"/>
      <c r="IN14" s="197"/>
      <c r="IO14" s="197"/>
      <c r="IP14" s="197"/>
      <c r="IQ14" s="197"/>
      <c r="IR14" s="197"/>
      <c r="IS14" s="197"/>
      <c r="IT14" s="197"/>
      <c r="IU14" s="197"/>
      <c r="IV14" s="197"/>
      <c r="IW14" s="197"/>
      <c r="IX14" s="197"/>
      <c r="IY14" s="197"/>
      <c r="IZ14" s="197"/>
      <c r="JA14" s="197"/>
    </row>
    <row r="15" spans="1:261" s="199" customFormat="1" ht="15" customHeight="1">
      <c r="A15" s="190">
        <v>7</v>
      </c>
      <c r="B15" s="191" t="s">
        <v>31</v>
      </c>
      <c r="C15" s="192" t="s">
        <v>32</v>
      </c>
      <c r="D15" s="193" t="s">
        <v>33</v>
      </c>
      <c r="E15" s="194" t="s">
        <v>15</v>
      </c>
      <c r="F15" s="195">
        <v>1.8631461538461529</v>
      </c>
      <c r="G15" s="195"/>
      <c r="H15" s="196"/>
      <c r="I15" s="197"/>
      <c r="J15" s="197"/>
      <c r="K15" s="232"/>
      <c r="L15" s="232"/>
      <c r="M15" s="232"/>
      <c r="N15" s="197"/>
      <c r="O15" s="195">
        <v>1.9207692307692299</v>
      </c>
      <c r="P15" s="195">
        <f t="shared" si="0"/>
        <v>1.8631461538461529</v>
      </c>
      <c r="Q15" s="197"/>
      <c r="R15" s="198"/>
      <c r="S15" s="198"/>
      <c r="T15" s="198"/>
      <c r="U15" s="198"/>
      <c r="V15" s="198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197"/>
      <c r="DU15" s="197"/>
      <c r="DV15" s="197"/>
      <c r="DW15" s="197"/>
      <c r="DX15" s="197"/>
      <c r="DY15" s="197"/>
      <c r="DZ15" s="197"/>
      <c r="EA15" s="197"/>
      <c r="EB15" s="197"/>
      <c r="EC15" s="197"/>
      <c r="ED15" s="197"/>
      <c r="EE15" s="197"/>
      <c r="EF15" s="197"/>
      <c r="EG15" s="197"/>
      <c r="EH15" s="197"/>
      <c r="EI15" s="197"/>
      <c r="EJ15" s="197"/>
      <c r="EK15" s="197"/>
      <c r="EL15" s="197"/>
      <c r="EM15" s="197"/>
      <c r="EN15" s="197"/>
      <c r="EO15" s="197"/>
      <c r="EP15" s="197"/>
      <c r="EQ15" s="197"/>
      <c r="ER15" s="197"/>
      <c r="ES15" s="197"/>
      <c r="ET15" s="197"/>
      <c r="EU15" s="197"/>
      <c r="EV15" s="197"/>
      <c r="EW15" s="197"/>
      <c r="EX15" s="197"/>
      <c r="EY15" s="197"/>
      <c r="EZ15" s="197"/>
      <c r="FA15" s="197"/>
      <c r="FB15" s="197"/>
      <c r="FC15" s="197"/>
      <c r="FD15" s="197"/>
      <c r="FE15" s="197"/>
      <c r="FF15" s="197"/>
      <c r="FG15" s="197"/>
      <c r="FH15" s="197"/>
      <c r="FI15" s="197"/>
      <c r="FJ15" s="197"/>
      <c r="FK15" s="197"/>
      <c r="FL15" s="197"/>
      <c r="FM15" s="197"/>
      <c r="FN15" s="197"/>
      <c r="FO15" s="197"/>
      <c r="FP15" s="197"/>
      <c r="FQ15" s="197"/>
      <c r="FR15" s="197"/>
      <c r="FS15" s="197"/>
      <c r="FT15" s="197"/>
      <c r="FU15" s="197"/>
      <c r="FV15" s="197"/>
      <c r="FW15" s="197"/>
      <c r="FX15" s="197"/>
      <c r="FY15" s="197"/>
      <c r="FZ15" s="197"/>
      <c r="GA15" s="197"/>
      <c r="GB15" s="197"/>
      <c r="GC15" s="197"/>
      <c r="GD15" s="197"/>
      <c r="GE15" s="197"/>
      <c r="GF15" s="197"/>
      <c r="GG15" s="197"/>
      <c r="GH15" s="197"/>
      <c r="GI15" s="197"/>
      <c r="GJ15" s="197"/>
      <c r="GK15" s="197"/>
      <c r="GL15" s="197"/>
      <c r="GM15" s="197"/>
      <c r="GN15" s="197"/>
      <c r="GO15" s="197"/>
      <c r="GP15" s="197"/>
      <c r="GQ15" s="197"/>
      <c r="GR15" s="197"/>
      <c r="GS15" s="197"/>
      <c r="GT15" s="197"/>
      <c r="GU15" s="197"/>
      <c r="GV15" s="197"/>
      <c r="GW15" s="197"/>
      <c r="GX15" s="197"/>
      <c r="GY15" s="197"/>
      <c r="GZ15" s="197"/>
      <c r="HA15" s="197"/>
      <c r="HB15" s="197"/>
      <c r="HC15" s="197"/>
      <c r="HD15" s="197"/>
      <c r="HE15" s="197"/>
      <c r="HF15" s="197"/>
      <c r="HG15" s="197"/>
      <c r="HH15" s="197"/>
      <c r="HI15" s="197"/>
      <c r="HJ15" s="197"/>
      <c r="HK15" s="197"/>
      <c r="HL15" s="197"/>
      <c r="HM15" s="197"/>
      <c r="HN15" s="197"/>
      <c r="HO15" s="197"/>
      <c r="HP15" s="197"/>
      <c r="HQ15" s="197"/>
      <c r="HR15" s="197"/>
      <c r="HS15" s="197"/>
      <c r="HT15" s="197"/>
      <c r="HU15" s="197"/>
      <c r="HV15" s="197"/>
      <c r="HW15" s="197"/>
      <c r="HX15" s="197"/>
      <c r="HY15" s="197"/>
      <c r="HZ15" s="197"/>
      <c r="IA15" s="197"/>
      <c r="IB15" s="197"/>
      <c r="IC15" s="197"/>
      <c r="ID15" s="197"/>
      <c r="IE15" s="197"/>
      <c r="IF15" s="197"/>
      <c r="IG15" s="197"/>
      <c r="IH15" s="197"/>
      <c r="II15" s="197"/>
      <c r="IJ15" s="197"/>
      <c r="IK15" s="197"/>
      <c r="IL15" s="197"/>
      <c r="IM15" s="197"/>
      <c r="IN15" s="197"/>
      <c r="IO15" s="197"/>
      <c r="IP15" s="197"/>
      <c r="IQ15" s="197"/>
      <c r="IR15" s="197"/>
      <c r="IS15" s="197"/>
      <c r="IT15" s="197"/>
      <c r="IU15" s="197"/>
      <c r="IV15" s="197"/>
      <c r="IW15" s="197"/>
      <c r="IX15" s="197"/>
      <c r="IY15" s="197"/>
      <c r="IZ15" s="197"/>
      <c r="JA15" s="197"/>
    </row>
    <row r="16" spans="1:261" s="199" customFormat="1" ht="15" customHeight="1">
      <c r="A16" s="190">
        <v>8</v>
      </c>
      <c r="B16" s="191" t="s">
        <v>34</v>
      </c>
      <c r="C16" s="192" t="s">
        <v>35</v>
      </c>
      <c r="D16" s="193" t="s">
        <v>36</v>
      </c>
      <c r="E16" s="194" t="s">
        <v>15</v>
      </c>
      <c r="F16" s="195">
        <v>1.8631461538461529</v>
      </c>
      <c r="G16" s="195"/>
      <c r="H16" s="196"/>
      <c r="I16" s="197"/>
      <c r="J16" s="197"/>
      <c r="K16" s="232"/>
      <c r="L16" s="232"/>
      <c r="M16" s="232"/>
      <c r="N16" s="197"/>
      <c r="O16" s="195">
        <v>1.9207692307692299</v>
      </c>
      <c r="P16" s="195">
        <f t="shared" si="0"/>
        <v>1.8631461538461529</v>
      </c>
      <c r="Q16" s="197"/>
      <c r="R16" s="198"/>
      <c r="S16" s="198"/>
      <c r="T16" s="198"/>
      <c r="U16" s="198"/>
      <c r="V16" s="198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97"/>
      <c r="FG16" s="197"/>
      <c r="FH16" s="197"/>
      <c r="FI16" s="197"/>
      <c r="FJ16" s="197"/>
      <c r="FK16" s="197"/>
      <c r="FL16" s="197"/>
      <c r="FM16" s="197"/>
      <c r="FN16" s="197"/>
      <c r="FO16" s="197"/>
      <c r="FP16" s="197"/>
      <c r="FQ16" s="197"/>
      <c r="FR16" s="197"/>
      <c r="FS16" s="197"/>
      <c r="FT16" s="197"/>
      <c r="FU16" s="197"/>
      <c r="FV16" s="197"/>
      <c r="FW16" s="197"/>
      <c r="FX16" s="197"/>
      <c r="FY16" s="197"/>
      <c r="FZ16" s="197"/>
      <c r="GA16" s="197"/>
      <c r="GB16" s="197"/>
      <c r="GC16" s="197"/>
      <c r="GD16" s="197"/>
      <c r="GE16" s="197"/>
      <c r="GF16" s="197"/>
      <c r="GG16" s="197"/>
      <c r="GH16" s="197"/>
      <c r="GI16" s="197"/>
      <c r="GJ16" s="197"/>
      <c r="GK16" s="197"/>
      <c r="GL16" s="197"/>
      <c r="GM16" s="197"/>
      <c r="GN16" s="197"/>
      <c r="GO16" s="197"/>
      <c r="GP16" s="197"/>
      <c r="GQ16" s="197"/>
      <c r="GR16" s="197"/>
      <c r="GS16" s="197"/>
      <c r="GT16" s="197"/>
      <c r="GU16" s="197"/>
      <c r="GV16" s="197"/>
      <c r="GW16" s="197"/>
      <c r="GX16" s="197"/>
      <c r="GY16" s="197"/>
      <c r="GZ16" s="197"/>
      <c r="HA16" s="197"/>
      <c r="HB16" s="197"/>
      <c r="HC16" s="197"/>
      <c r="HD16" s="197"/>
      <c r="HE16" s="197"/>
      <c r="HF16" s="197"/>
      <c r="HG16" s="197"/>
      <c r="HH16" s="197"/>
      <c r="HI16" s="197"/>
      <c r="HJ16" s="197"/>
      <c r="HK16" s="197"/>
      <c r="HL16" s="197"/>
      <c r="HM16" s="197"/>
      <c r="HN16" s="197"/>
      <c r="HO16" s="197"/>
      <c r="HP16" s="197"/>
      <c r="HQ16" s="197"/>
      <c r="HR16" s="197"/>
      <c r="HS16" s="197"/>
      <c r="HT16" s="197"/>
      <c r="HU16" s="197"/>
      <c r="HV16" s="197"/>
      <c r="HW16" s="197"/>
      <c r="HX16" s="197"/>
      <c r="HY16" s="197"/>
      <c r="HZ16" s="197"/>
      <c r="IA16" s="197"/>
      <c r="IB16" s="197"/>
      <c r="IC16" s="197"/>
      <c r="ID16" s="197"/>
      <c r="IE16" s="197"/>
      <c r="IF16" s="197"/>
      <c r="IG16" s="197"/>
      <c r="IH16" s="197"/>
      <c r="II16" s="197"/>
      <c r="IJ16" s="197"/>
      <c r="IK16" s="197"/>
      <c r="IL16" s="197"/>
      <c r="IM16" s="197"/>
      <c r="IN16" s="197"/>
      <c r="IO16" s="197"/>
      <c r="IP16" s="197"/>
      <c r="IQ16" s="197"/>
      <c r="IR16" s="197"/>
      <c r="IS16" s="197"/>
      <c r="IT16" s="197"/>
      <c r="IU16" s="197"/>
      <c r="IV16" s="197"/>
      <c r="IW16" s="197"/>
      <c r="IX16" s="197"/>
      <c r="IY16" s="197"/>
      <c r="IZ16" s="197"/>
      <c r="JA16" s="197"/>
    </row>
    <row r="17" spans="1:261" s="48" customFormat="1" ht="15" customHeight="1">
      <c r="A17" s="49">
        <v>9</v>
      </c>
      <c r="B17" s="50" t="s">
        <v>37</v>
      </c>
      <c r="C17" s="51" t="s">
        <v>800</v>
      </c>
      <c r="D17" s="14" t="s">
        <v>801</v>
      </c>
      <c r="E17" s="52" t="s">
        <v>15</v>
      </c>
      <c r="F17" s="53">
        <v>2.7742</v>
      </c>
      <c r="G17" s="53">
        <v>3.1903299999999999</v>
      </c>
      <c r="H17" s="55"/>
      <c r="I17" s="46"/>
      <c r="J17" s="46" t="str">
        <f>VLOOKUP(D17,'[1]2021.8'!$C$4:$C$350,1,0)</f>
        <v>02.03.07.209</v>
      </c>
      <c r="K17" s="230"/>
      <c r="L17" s="230"/>
      <c r="M17" s="230"/>
      <c r="N17" s="46"/>
      <c r="O17" s="53">
        <v>2.86</v>
      </c>
      <c r="P17" s="53">
        <f t="shared" si="0"/>
        <v>2.7742</v>
      </c>
      <c r="Q17" s="46"/>
      <c r="R17" s="64"/>
      <c r="S17" s="64"/>
      <c r="T17" s="64"/>
      <c r="U17" s="64"/>
      <c r="V17" s="64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</row>
    <row r="18" spans="1:261" s="48" customFormat="1" ht="15" customHeight="1">
      <c r="A18" s="49">
        <v>10</v>
      </c>
      <c r="B18" s="50" t="s">
        <v>803</v>
      </c>
      <c r="C18" s="51" t="s">
        <v>802</v>
      </c>
      <c r="D18" s="14" t="s">
        <v>845</v>
      </c>
      <c r="E18" s="52" t="s">
        <v>15</v>
      </c>
      <c r="F18" s="53">
        <v>1.5266307692307655</v>
      </c>
      <c r="G18" s="53">
        <v>1.7555738999999999</v>
      </c>
      <c r="H18" s="55"/>
      <c r="I18" s="46"/>
      <c r="J18" s="46" t="e">
        <f>VLOOKUP(D18,'[1]2021.8'!$C$4:$C$350,1,0)</f>
        <v>#N/A</v>
      </c>
      <c r="K18" s="258"/>
      <c r="L18" s="258"/>
      <c r="M18" s="258"/>
      <c r="N18" s="46"/>
      <c r="O18" s="53">
        <v>1.5738461538461499</v>
      </c>
      <c r="P18" s="53">
        <f t="shared" si="0"/>
        <v>1.5266307692307655</v>
      </c>
      <c r="Q18" s="46"/>
      <c r="R18" s="64"/>
      <c r="S18" s="64"/>
      <c r="T18" s="64"/>
      <c r="U18" s="64"/>
      <c r="V18" s="64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</row>
    <row r="19" spans="1:261" s="48" customFormat="1" ht="15" customHeight="1">
      <c r="A19" s="49">
        <v>11</v>
      </c>
      <c r="B19" s="50" t="s">
        <v>41</v>
      </c>
      <c r="C19" s="51" t="s">
        <v>846</v>
      </c>
      <c r="D19" s="14" t="s">
        <v>847</v>
      </c>
      <c r="E19" s="52" t="s">
        <v>15</v>
      </c>
      <c r="F19" s="53">
        <v>1.5266307692307655</v>
      </c>
      <c r="G19" s="53">
        <v>1.7555738999999999</v>
      </c>
      <c r="H19" s="55"/>
      <c r="I19" s="46"/>
      <c r="J19" s="46" t="e">
        <f>VLOOKUP(D19,'[1]2021.8'!$C$4:$C$350,1,0)</f>
        <v>#N/A</v>
      </c>
      <c r="K19" s="258"/>
      <c r="L19" s="258"/>
      <c r="M19" s="258"/>
      <c r="N19" s="46"/>
      <c r="O19" s="53">
        <v>1.5738461538461499</v>
      </c>
      <c r="P19" s="53">
        <f t="shared" si="0"/>
        <v>1.5266307692307655</v>
      </c>
      <c r="Q19" s="46"/>
      <c r="R19" s="64"/>
      <c r="S19" s="64"/>
      <c r="T19" s="64"/>
      <c r="U19" s="64"/>
      <c r="V19" s="64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</row>
    <row r="20" spans="1:261" s="48" customFormat="1" ht="15" customHeight="1">
      <c r="A20" s="49">
        <v>12</v>
      </c>
      <c r="B20" s="50" t="s">
        <v>43</v>
      </c>
      <c r="C20" s="51" t="s">
        <v>848</v>
      </c>
      <c r="D20" s="14" t="s">
        <v>849</v>
      </c>
      <c r="E20" s="52" t="s">
        <v>15</v>
      </c>
      <c r="F20" s="53">
        <v>1.2968153846153876</v>
      </c>
      <c r="G20" s="53">
        <v>1.4913119500000001</v>
      </c>
      <c r="H20" s="55"/>
      <c r="I20" s="46"/>
      <c r="J20" s="46" t="e">
        <f>VLOOKUP(D20,'[1]2021.8'!$C$4:$C$350,1,0)</f>
        <v>#N/A</v>
      </c>
      <c r="K20" s="258"/>
      <c r="L20" s="258"/>
      <c r="M20" s="258"/>
      <c r="N20" s="46"/>
      <c r="O20" s="53">
        <v>1.33692307692308</v>
      </c>
      <c r="P20" s="53">
        <f t="shared" si="0"/>
        <v>1.2968153846153876</v>
      </c>
      <c r="Q20" s="46"/>
      <c r="R20" s="64"/>
      <c r="S20" s="64"/>
      <c r="T20" s="64"/>
      <c r="U20" s="64"/>
      <c r="V20" s="64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</row>
    <row r="21" spans="1:261" s="199" customFormat="1" ht="15" customHeight="1">
      <c r="A21" s="190">
        <v>13</v>
      </c>
      <c r="B21" s="191"/>
      <c r="C21" s="192" t="s">
        <v>850</v>
      </c>
      <c r="D21" s="193" t="s">
        <v>851</v>
      </c>
      <c r="E21" s="194" t="s">
        <v>15</v>
      </c>
      <c r="F21" s="195">
        <v>0.21340000000000001</v>
      </c>
      <c r="G21" s="195"/>
      <c r="H21" s="196"/>
      <c r="I21" s="197"/>
      <c r="J21" s="197" t="s">
        <v>852</v>
      </c>
      <c r="K21" s="232"/>
      <c r="L21" s="232"/>
      <c r="M21" s="232"/>
      <c r="N21" s="197"/>
      <c r="O21" s="195">
        <v>0.22</v>
      </c>
      <c r="P21" s="195">
        <f t="shared" si="0"/>
        <v>0.21340000000000001</v>
      </c>
      <c r="Q21" s="197"/>
      <c r="R21" s="198"/>
      <c r="S21" s="198"/>
      <c r="T21" s="198"/>
      <c r="U21" s="198"/>
      <c r="V21" s="198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197"/>
      <c r="CX21" s="197"/>
      <c r="CY21" s="197"/>
      <c r="CZ21" s="197"/>
      <c r="DA21" s="197"/>
      <c r="DB21" s="197"/>
      <c r="DC21" s="197"/>
      <c r="DD21" s="197"/>
      <c r="DE21" s="197"/>
      <c r="DF21" s="197"/>
      <c r="DG21" s="197"/>
      <c r="DH21" s="197"/>
      <c r="DI21" s="197"/>
      <c r="DJ21" s="197"/>
      <c r="DK21" s="197"/>
      <c r="DL21" s="197"/>
      <c r="DM21" s="197"/>
      <c r="DN21" s="197"/>
      <c r="DO21" s="197"/>
      <c r="DP21" s="197"/>
      <c r="DQ21" s="197"/>
      <c r="DR21" s="197"/>
      <c r="DS21" s="197"/>
      <c r="DT21" s="197"/>
      <c r="DU21" s="197"/>
      <c r="DV21" s="197"/>
      <c r="DW21" s="197"/>
      <c r="DX21" s="197"/>
      <c r="DY21" s="197"/>
      <c r="DZ21" s="197"/>
      <c r="EA21" s="197"/>
      <c r="EB21" s="197"/>
      <c r="EC21" s="197"/>
      <c r="ED21" s="197"/>
      <c r="EE21" s="197"/>
      <c r="EF21" s="197"/>
      <c r="EG21" s="197"/>
      <c r="EH21" s="197"/>
      <c r="EI21" s="197"/>
      <c r="EJ21" s="197"/>
      <c r="EK21" s="197"/>
      <c r="EL21" s="197"/>
      <c r="EM21" s="197"/>
      <c r="EN21" s="197"/>
      <c r="EO21" s="197"/>
      <c r="EP21" s="197"/>
      <c r="EQ21" s="197"/>
      <c r="ER21" s="197"/>
      <c r="ES21" s="197"/>
      <c r="ET21" s="197"/>
      <c r="EU21" s="197"/>
      <c r="EV21" s="197"/>
      <c r="EW21" s="197"/>
      <c r="EX21" s="197"/>
      <c r="EY21" s="197"/>
      <c r="EZ21" s="197"/>
      <c r="FA21" s="197"/>
      <c r="FB21" s="197"/>
      <c r="FC21" s="197"/>
      <c r="FD21" s="197"/>
      <c r="FE21" s="197"/>
      <c r="FF21" s="197"/>
      <c r="FG21" s="197"/>
      <c r="FH21" s="197"/>
      <c r="FI21" s="197"/>
      <c r="FJ21" s="197"/>
      <c r="FK21" s="197"/>
      <c r="FL21" s="197"/>
      <c r="FM21" s="197"/>
      <c r="FN21" s="197"/>
      <c r="FO21" s="197"/>
      <c r="FP21" s="197"/>
      <c r="FQ21" s="197"/>
      <c r="FR21" s="197"/>
      <c r="FS21" s="197"/>
      <c r="FT21" s="197"/>
      <c r="FU21" s="197"/>
      <c r="FV21" s="197"/>
      <c r="FW21" s="197"/>
      <c r="FX21" s="197"/>
      <c r="FY21" s="197"/>
      <c r="FZ21" s="197"/>
      <c r="GA21" s="197"/>
      <c r="GB21" s="197"/>
      <c r="GC21" s="197"/>
      <c r="GD21" s="197"/>
      <c r="GE21" s="197"/>
      <c r="GF21" s="197"/>
      <c r="GG21" s="197"/>
      <c r="GH21" s="197"/>
      <c r="GI21" s="197"/>
      <c r="GJ21" s="197"/>
      <c r="GK21" s="197"/>
      <c r="GL21" s="197"/>
      <c r="GM21" s="197"/>
      <c r="GN21" s="197"/>
      <c r="GO21" s="197"/>
      <c r="GP21" s="197"/>
      <c r="GQ21" s="197"/>
      <c r="GR21" s="197"/>
      <c r="GS21" s="197"/>
      <c r="GT21" s="197"/>
      <c r="GU21" s="197"/>
      <c r="GV21" s="197"/>
      <c r="GW21" s="197"/>
      <c r="GX21" s="197"/>
      <c r="GY21" s="197"/>
      <c r="GZ21" s="197"/>
      <c r="HA21" s="197"/>
      <c r="HB21" s="197"/>
      <c r="HC21" s="197"/>
      <c r="HD21" s="197"/>
      <c r="HE21" s="197"/>
      <c r="HF21" s="197"/>
      <c r="HG21" s="197"/>
      <c r="HH21" s="197"/>
      <c r="HI21" s="197"/>
      <c r="HJ21" s="197"/>
      <c r="HK21" s="197"/>
      <c r="HL21" s="197"/>
      <c r="HM21" s="197"/>
      <c r="HN21" s="197"/>
      <c r="HO21" s="197"/>
      <c r="HP21" s="197"/>
      <c r="HQ21" s="197"/>
      <c r="HR21" s="197"/>
      <c r="HS21" s="197"/>
      <c r="HT21" s="197"/>
      <c r="HU21" s="197"/>
      <c r="HV21" s="197"/>
      <c r="HW21" s="197"/>
      <c r="HX21" s="197"/>
      <c r="HY21" s="197"/>
      <c r="HZ21" s="197"/>
      <c r="IA21" s="197"/>
      <c r="IB21" s="197"/>
      <c r="IC21" s="197"/>
      <c r="ID21" s="197"/>
      <c r="IE21" s="197"/>
      <c r="IF21" s="197"/>
      <c r="IG21" s="197"/>
      <c r="IH21" s="197"/>
      <c r="II21" s="197"/>
      <c r="IJ21" s="197"/>
      <c r="IK21" s="197"/>
      <c r="IL21" s="197"/>
      <c r="IM21" s="197"/>
      <c r="IN21" s="197"/>
      <c r="IO21" s="197"/>
      <c r="IP21" s="197"/>
      <c r="IQ21" s="197"/>
      <c r="IR21" s="197"/>
      <c r="IS21" s="197"/>
      <c r="IT21" s="197"/>
      <c r="IU21" s="197"/>
      <c r="IV21" s="197"/>
      <c r="IW21" s="197"/>
      <c r="IX21" s="197"/>
      <c r="IY21" s="197"/>
      <c r="IZ21" s="197"/>
      <c r="JA21" s="197"/>
    </row>
    <row r="22" spans="1:261" s="48" customFormat="1" ht="15" customHeight="1">
      <c r="A22" s="49">
        <v>14</v>
      </c>
      <c r="B22" s="50" t="s">
        <v>45</v>
      </c>
      <c r="C22" s="51" t="s">
        <v>853</v>
      </c>
      <c r="D22" s="14" t="s">
        <v>854</v>
      </c>
      <c r="E22" s="52" t="s">
        <v>15</v>
      </c>
      <c r="F22" s="53">
        <v>0.86180769230769283</v>
      </c>
      <c r="G22" s="53">
        <v>0.99112175000000002</v>
      </c>
      <c r="H22" s="55"/>
      <c r="I22" s="46"/>
      <c r="J22" s="46" t="e">
        <f>VLOOKUP(D22,'[1]2021.8'!$C$4:$C$350,1,0)</f>
        <v>#N/A</v>
      </c>
      <c r="K22" s="258"/>
      <c r="L22" s="258"/>
      <c r="M22" s="258"/>
      <c r="N22" s="46"/>
      <c r="O22" s="53">
        <v>0.88846153846153897</v>
      </c>
      <c r="P22" s="53">
        <f t="shared" si="0"/>
        <v>0.86180769230769283</v>
      </c>
      <c r="Q22" s="46"/>
      <c r="R22" s="64"/>
      <c r="S22" s="64"/>
      <c r="T22" s="64"/>
      <c r="U22" s="64"/>
      <c r="V22" s="64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</row>
    <row r="23" spans="1:261" s="48" customFormat="1" ht="15" customHeight="1">
      <c r="A23" s="49">
        <v>15</v>
      </c>
      <c r="B23" s="50" t="s">
        <v>48</v>
      </c>
      <c r="C23" s="51" t="s">
        <v>49</v>
      </c>
      <c r="D23" s="14" t="s">
        <v>855</v>
      </c>
      <c r="E23" s="52" t="s">
        <v>15</v>
      </c>
      <c r="F23" s="53">
        <v>0.49246153846153873</v>
      </c>
      <c r="G23" s="53">
        <v>0.56633935000000002</v>
      </c>
      <c r="H23" s="55"/>
      <c r="I23" s="46"/>
      <c r="J23" s="46" t="e">
        <f>VLOOKUP(D23,'[1]2021.8'!$C$4:$C$350,1,0)</f>
        <v>#N/A</v>
      </c>
      <c r="K23" s="258"/>
      <c r="L23" s="258"/>
      <c r="M23" s="258"/>
      <c r="N23" s="46"/>
      <c r="O23" s="53">
        <v>0.507692307692308</v>
      </c>
      <c r="P23" s="53">
        <f t="shared" si="0"/>
        <v>0.49246153846153873</v>
      </c>
      <c r="Q23" s="46"/>
      <c r="R23" s="64"/>
      <c r="S23" s="64"/>
      <c r="T23" s="64"/>
      <c r="U23" s="64"/>
      <c r="V23" s="64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</row>
    <row r="24" spans="1:261" s="48" customFormat="1" ht="15" customHeight="1">
      <c r="A24" s="49">
        <v>16</v>
      </c>
      <c r="B24" s="50" t="s">
        <v>51</v>
      </c>
      <c r="C24" s="51" t="s">
        <v>856</v>
      </c>
      <c r="D24" s="14" t="s">
        <v>857</v>
      </c>
      <c r="E24" s="52" t="s">
        <v>15</v>
      </c>
      <c r="F24" s="53">
        <v>2.6839153846153776</v>
      </c>
      <c r="G24" s="53">
        <v>3.0864769500000002</v>
      </c>
      <c r="H24" s="55"/>
      <c r="I24" s="46"/>
      <c r="J24" s="46" t="e">
        <f>VLOOKUP(D24,'[1]2021.8'!$C$4:$C$350,1,0)</f>
        <v>#N/A</v>
      </c>
      <c r="K24" s="258"/>
      <c r="L24" s="258"/>
      <c r="M24" s="258"/>
      <c r="N24" s="46"/>
      <c r="O24" s="53">
        <v>2.7669230769230699</v>
      </c>
      <c r="P24" s="53">
        <f t="shared" si="0"/>
        <v>2.6839153846153776</v>
      </c>
      <c r="Q24" s="46"/>
      <c r="R24" s="64"/>
      <c r="S24" s="64"/>
      <c r="T24" s="64"/>
      <c r="U24" s="64"/>
      <c r="V24" s="64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</row>
    <row r="25" spans="1:261" s="48" customFormat="1" ht="15" customHeight="1">
      <c r="A25" s="49">
        <v>17</v>
      </c>
      <c r="B25" s="50" t="s">
        <v>53</v>
      </c>
      <c r="C25" s="51" t="s">
        <v>843</v>
      </c>
      <c r="D25" s="14" t="s">
        <v>844</v>
      </c>
      <c r="E25" s="52" t="s">
        <v>15</v>
      </c>
      <c r="F25" s="53">
        <v>0.88643076923076936</v>
      </c>
      <c r="G25" s="53">
        <v>1.0193439</v>
      </c>
      <c r="H25" s="55"/>
      <c r="I25" s="46"/>
      <c r="J25" s="46" t="s">
        <v>842</v>
      </c>
      <c r="K25" s="258"/>
      <c r="L25" s="258"/>
      <c r="M25" s="258"/>
      <c r="N25" s="46"/>
      <c r="O25" s="53">
        <v>0.91384615384615397</v>
      </c>
      <c r="P25" s="53">
        <f t="shared" si="0"/>
        <v>0.88643076923076936</v>
      </c>
      <c r="Q25" s="46"/>
      <c r="R25" s="64"/>
      <c r="S25" s="64"/>
      <c r="T25" s="64"/>
      <c r="U25" s="64"/>
      <c r="V25" s="64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</row>
    <row r="26" spans="1:261" s="199" customFormat="1" ht="15" customHeight="1">
      <c r="A26" s="190">
        <v>18</v>
      </c>
      <c r="B26" s="191"/>
      <c r="C26" s="192" t="s">
        <v>56</v>
      </c>
      <c r="D26" s="193" t="s">
        <v>57</v>
      </c>
      <c r="E26" s="194" t="s">
        <v>15</v>
      </c>
      <c r="F26" s="195">
        <v>1.8139000000000001</v>
      </c>
      <c r="G26" s="195"/>
      <c r="H26" s="196"/>
      <c r="I26" s="197"/>
      <c r="J26" s="197"/>
      <c r="K26" s="232"/>
      <c r="L26" s="232"/>
      <c r="M26" s="232"/>
      <c r="N26" s="197"/>
      <c r="O26" s="195">
        <v>1.87</v>
      </c>
      <c r="P26" s="195">
        <f t="shared" si="0"/>
        <v>1.8139000000000001</v>
      </c>
      <c r="Q26" s="197"/>
      <c r="R26" s="198"/>
      <c r="S26" s="198"/>
      <c r="T26" s="198"/>
      <c r="U26" s="198"/>
      <c r="V26" s="198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97"/>
      <c r="EJ26" s="197"/>
      <c r="EK26" s="197"/>
      <c r="EL26" s="197"/>
      <c r="EM26" s="197"/>
      <c r="EN26" s="197"/>
      <c r="EO26" s="197"/>
      <c r="EP26" s="197"/>
      <c r="EQ26" s="197"/>
      <c r="ER26" s="197"/>
      <c r="ES26" s="197"/>
      <c r="ET26" s="197"/>
      <c r="EU26" s="197"/>
      <c r="EV26" s="197"/>
      <c r="EW26" s="197"/>
      <c r="EX26" s="197"/>
      <c r="EY26" s="197"/>
      <c r="EZ26" s="197"/>
      <c r="FA26" s="197"/>
      <c r="FB26" s="197"/>
      <c r="FC26" s="197"/>
      <c r="FD26" s="197"/>
      <c r="FE26" s="197"/>
      <c r="FF26" s="197"/>
      <c r="FG26" s="197"/>
      <c r="FH26" s="197"/>
      <c r="FI26" s="197"/>
      <c r="FJ26" s="197"/>
      <c r="FK26" s="197"/>
      <c r="FL26" s="197"/>
      <c r="FM26" s="197"/>
      <c r="FN26" s="197"/>
      <c r="FO26" s="197"/>
      <c r="FP26" s="197"/>
      <c r="FQ26" s="197"/>
      <c r="FR26" s="197"/>
      <c r="FS26" s="197"/>
      <c r="FT26" s="197"/>
      <c r="FU26" s="197"/>
      <c r="FV26" s="197"/>
      <c r="FW26" s="197"/>
      <c r="FX26" s="197"/>
      <c r="FY26" s="197"/>
      <c r="FZ26" s="197"/>
      <c r="GA26" s="197"/>
      <c r="GB26" s="197"/>
      <c r="GC26" s="197"/>
      <c r="GD26" s="197"/>
      <c r="GE26" s="197"/>
      <c r="GF26" s="197"/>
      <c r="GG26" s="197"/>
      <c r="GH26" s="197"/>
      <c r="GI26" s="197"/>
      <c r="GJ26" s="197"/>
      <c r="GK26" s="197"/>
      <c r="GL26" s="197"/>
      <c r="GM26" s="197"/>
      <c r="GN26" s="197"/>
      <c r="GO26" s="197"/>
      <c r="GP26" s="197"/>
      <c r="GQ26" s="197"/>
      <c r="GR26" s="197"/>
      <c r="GS26" s="197"/>
      <c r="GT26" s="197"/>
      <c r="GU26" s="197"/>
      <c r="GV26" s="197"/>
      <c r="GW26" s="197"/>
      <c r="GX26" s="197"/>
      <c r="GY26" s="197"/>
      <c r="GZ26" s="197"/>
      <c r="HA26" s="197"/>
      <c r="HB26" s="197"/>
      <c r="HC26" s="197"/>
      <c r="HD26" s="197"/>
      <c r="HE26" s="197"/>
      <c r="HF26" s="197"/>
      <c r="HG26" s="197"/>
      <c r="HH26" s="197"/>
      <c r="HI26" s="197"/>
      <c r="HJ26" s="197"/>
      <c r="HK26" s="197"/>
      <c r="HL26" s="197"/>
      <c r="HM26" s="197"/>
      <c r="HN26" s="197"/>
      <c r="HO26" s="197"/>
      <c r="HP26" s="197"/>
      <c r="HQ26" s="197"/>
      <c r="HR26" s="197"/>
      <c r="HS26" s="197"/>
      <c r="HT26" s="197"/>
      <c r="HU26" s="197"/>
      <c r="HV26" s="197"/>
      <c r="HW26" s="197"/>
      <c r="HX26" s="197"/>
      <c r="HY26" s="197"/>
      <c r="HZ26" s="197"/>
      <c r="IA26" s="197"/>
      <c r="IB26" s="197"/>
      <c r="IC26" s="197"/>
      <c r="ID26" s="197"/>
      <c r="IE26" s="197"/>
      <c r="IF26" s="197"/>
      <c r="IG26" s="197"/>
      <c r="IH26" s="197"/>
      <c r="II26" s="197"/>
      <c r="IJ26" s="197"/>
      <c r="IK26" s="197"/>
      <c r="IL26" s="197"/>
      <c r="IM26" s="197"/>
      <c r="IN26" s="197"/>
      <c r="IO26" s="197"/>
      <c r="IP26" s="197"/>
      <c r="IQ26" s="197"/>
      <c r="IR26" s="197"/>
      <c r="IS26" s="197"/>
      <c r="IT26" s="197"/>
      <c r="IU26" s="197"/>
      <c r="IV26" s="197"/>
      <c r="IW26" s="197"/>
      <c r="IX26" s="197"/>
      <c r="IY26" s="197"/>
      <c r="IZ26" s="197"/>
      <c r="JA26" s="197"/>
    </row>
    <row r="27" spans="1:261" s="199" customFormat="1" ht="15" customHeight="1">
      <c r="A27" s="190">
        <v>19</v>
      </c>
      <c r="B27" s="191" t="s">
        <v>58</v>
      </c>
      <c r="C27" s="192" t="s">
        <v>59</v>
      </c>
      <c r="D27" s="193" t="s">
        <v>60</v>
      </c>
      <c r="E27" s="194" t="s">
        <v>15</v>
      </c>
      <c r="F27" s="195">
        <v>0.12311538461538468</v>
      </c>
      <c r="G27" s="195">
        <v>0.14155694999999999</v>
      </c>
      <c r="H27" s="196"/>
      <c r="I27" s="197"/>
      <c r="J27" s="197"/>
      <c r="K27" s="232"/>
      <c r="L27" s="232"/>
      <c r="M27" s="232"/>
      <c r="N27" s="197"/>
      <c r="O27" s="195">
        <v>0.126923076923077</v>
      </c>
      <c r="P27" s="195">
        <f t="shared" si="0"/>
        <v>0.12311538461538468</v>
      </c>
      <c r="Q27" s="197"/>
      <c r="R27" s="198"/>
      <c r="S27" s="198"/>
      <c r="T27" s="198"/>
      <c r="U27" s="198"/>
      <c r="V27" s="198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197"/>
      <c r="CX27" s="197"/>
      <c r="CY27" s="197"/>
      <c r="CZ27" s="197"/>
      <c r="DA27" s="197"/>
      <c r="DB27" s="197"/>
      <c r="DC27" s="197"/>
      <c r="DD27" s="197"/>
      <c r="DE27" s="197"/>
      <c r="DF27" s="197"/>
      <c r="DG27" s="197"/>
      <c r="DH27" s="197"/>
      <c r="DI27" s="197"/>
      <c r="DJ27" s="197"/>
      <c r="DK27" s="197"/>
      <c r="DL27" s="197"/>
      <c r="DM27" s="197"/>
      <c r="DN27" s="197"/>
      <c r="DO27" s="197"/>
      <c r="DP27" s="197"/>
      <c r="DQ27" s="197"/>
      <c r="DR27" s="197"/>
      <c r="DS27" s="197"/>
      <c r="DT27" s="197"/>
      <c r="DU27" s="197"/>
      <c r="DV27" s="197"/>
      <c r="DW27" s="197"/>
      <c r="DX27" s="197"/>
      <c r="DY27" s="197"/>
      <c r="DZ27" s="197"/>
      <c r="EA27" s="197"/>
      <c r="EB27" s="197"/>
      <c r="EC27" s="197"/>
      <c r="ED27" s="197"/>
      <c r="EE27" s="197"/>
      <c r="EF27" s="197"/>
      <c r="EG27" s="197"/>
      <c r="EH27" s="197"/>
      <c r="EI27" s="197"/>
      <c r="EJ27" s="197"/>
      <c r="EK27" s="197"/>
      <c r="EL27" s="197"/>
      <c r="EM27" s="197"/>
      <c r="EN27" s="197"/>
      <c r="EO27" s="197"/>
      <c r="EP27" s="197"/>
      <c r="EQ27" s="197"/>
      <c r="ER27" s="197"/>
      <c r="ES27" s="197"/>
      <c r="ET27" s="197"/>
      <c r="EU27" s="197"/>
      <c r="EV27" s="197"/>
      <c r="EW27" s="197"/>
      <c r="EX27" s="197"/>
      <c r="EY27" s="197"/>
      <c r="EZ27" s="197"/>
      <c r="FA27" s="197"/>
      <c r="FB27" s="197"/>
      <c r="FC27" s="197"/>
      <c r="FD27" s="197"/>
      <c r="FE27" s="197"/>
      <c r="FF27" s="197"/>
      <c r="FG27" s="197"/>
      <c r="FH27" s="197"/>
      <c r="FI27" s="197"/>
      <c r="FJ27" s="197"/>
      <c r="FK27" s="197"/>
      <c r="FL27" s="197"/>
      <c r="FM27" s="197"/>
      <c r="FN27" s="197"/>
      <c r="FO27" s="197"/>
      <c r="FP27" s="197"/>
      <c r="FQ27" s="197"/>
      <c r="FR27" s="197"/>
      <c r="FS27" s="197"/>
      <c r="FT27" s="197"/>
      <c r="FU27" s="197"/>
      <c r="FV27" s="197"/>
      <c r="FW27" s="197"/>
      <c r="FX27" s="197"/>
      <c r="FY27" s="197"/>
      <c r="FZ27" s="197"/>
      <c r="GA27" s="197"/>
      <c r="GB27" s="197"/>
      <c r="GC27" s="197"/>
      <c r="GD27" s="197"/>
      <c r="GE27" s="197"/>
      <c r="GF27" s="197"/>
      <c r="GG27" s="197"/>
      <c r="GH27" s="197"/>
      <c r="GI27" s="197"/>
      <c r="GJ27" s="197"/>
      <c r="GK27" s="197"/>
      <c r="GL27" s="197"/>
      <c r="GM27" s="197"/>
      <c r="GN27" s="197"/>
      <c r="GO27" s="197"/>
      <c r="GP27" s="197"/>
      <c r="GQ27" s="197"/>
      <c r="GR27" s="197"/>
      <c r="GS27" s="197"/>
      <c r="GT27" s="197"/>
      <c r="GU27" s="197"/>
      <c r="GV27" s="197"/>
      <c r="GW27" s="197"/>
      <c r="GX27" s="197"/>
      <c r="GY27" s="197"/>
      <c r="GZ27" s="197"/>
      <c r="HA27" s="197"/>
      <c r="HB27" s="197"/>
      <c r="HC27" s="197"/>
      <c r="HD27" s="197"/>
      <c r="HE27" s="197"/>
      <c r="HF27" s="197"/>
      <c r="HG27" s="197"/>
      <c r="HH27" s="197"/>
      <c r="HI27" s="197"/>
      <c r="HJ27" s="197"/>
      <c r="HK27" s="197"/>
      <c r="HL27" s="197"/>
      <c r="HM27" s="197"/>
      <c r="HN27" s="197"/>
      <c r="HO27" s="197"/>
      <c r="HP27" s="197"/>
      <c r="HQ27" s="197"/>
      <c r="HR27" s="197"/>
      <c r="HS27" s="197"/>
      <c r="HT27" s="197"/>
      <c r="HU27" s="197"/>
      <c r="HV27" s="197"/>
      <c r="HW27" s="197"/>
      <c r="HX27" s="197"/>
      <c r="HY27" s="197"/>
      <c r="HZ27" s="197"/>
      <c r="IA27" s="197"/>
      <c r="IB27" s="197"/>
      <c r="IC27" s="197"/>
      <c r="ID27" s="197"/>
      <c r="IE27" s="197"/>
      <c r="IF27" s="197"/>
      <c r="IG27" s="197"/>
      <c r="IH27" s="197"/>
      <c r="II27" s="197"/>
      <c r="IJ27" s="197"/>
      <c r="IK27" s="197"/>
      <c r="IL27" s="197"/>
      <c r="IM27" s="197"/>
      <c r="IN27" s="197"/>
      <c r="IO27" s="197"/>
      <c r="IP27" s="197"/>
      <c r="IQ27" s="197"/>
      <c r="IR27" s="197"/>
      <c r="IS27" s="197"/>
      <c r="IT27" s="197"/>
      <c r="IU27" s="197"/>
      <c r="IV27" s="197"/>
      <c r="IW27" s="197"/>
      <c r="IX27" s="197"/>
      <c r="IY27" s="197"/>
      <c r="IZ27" s="197"/>
      <c r="JA27" s="197"/>
    </row>
    <row r="28" spans="1:261" s="199" customFormat="1" ht="15" customHeight="1">
      <c r="A28" s="190">
        <v>20</v>
      </c>
      <c r="B28" s="191" t="s">
        <v>61</v>
      </c>
      <c r="C28" s="192" t="s">
        <v>62</v>
      </c>
      <c r="D28" s="193" t="s">
        <v>63</v>
      </c>
      <c r="E28" s="194" t="s">
        <v>15</v>
      </c>
      <c r="F28" s="195">
        <v>0.11490769230769284</v>
      </c>
      <c r="G28" s="195">
        <v>0.13218674999999999</v>
      </c>
      <c r="H28" s="196"/>
      <c r="I28" s="197"/>
      <c r="J28" s="197"/>
      <c r="K28" s="232"/>
      <c r="L28" s="232"/>
      <c r="M28" s="232"/>
      <c r="N28" s="197"/>
      <c r="O28" s="195">
        <v>0.11846153846153901</v>
      </c>
      <c r="P28" s="195">
        <f t="shared" si="0"/>
        <v>0.11490769230769284</v>
      </c>
      <c r="Q28" s="197"/>
      <c r="R28" s="198"/>
      <c r="S28" s="198"/>
      <c r="T28" s="198"/>
      <c r="U28" s="198"/>
      <c r="V28" s="198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197"/>
      <c r="CV28" s="197"/>
      <c r="CW28" s="197"/>
      <c r="CX28" s="197"/>
      <c r="CY28" s="197"/>
      <c r="CZ28" s="197"/>
      <c r="DA28" s="197"/>
      <c r="DB28" s="197"/>
      <c r="DC28" s="197"/>
      <c r="DD28" s="197"/>
      <c r="DE28" s="197"/>
      <c r="DF28" s="197"/>
      <c r="DG28" s="197"/>
      <c r="DH28" s="197"/>
      <c r="DI28" s="197"/>
      <c r="DJ28" s="197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  <c r="DU28" s="197"/>
      <c r="DV28" s="197"/>
      <c r="DW28" s="197"/>
      <c r="DX28" s="197"/>
      <c r="DY28" s="197"/>
      <c r="DZ28" s="197"/>
      <c r="EA28" s="197"/>
      <c r="EB28" s="197"/>
      <c r="EC28" s="197"/>
      <c r="ED28" s="197"/>
      <c r="EE28" s="197"/>
      <c r="EF28" s="197"/>
      <c r="EG28" s="197"/>
      <c r="EH28" s="197"/>
      <c r="EI28" s="197"/>
      <c r="EJ28" s="197"/>
      <c r="EK28" s="197"/>
      <c r="EL28" s="197"/>
      <c r="EM28" s="197"/>
      <c r="EN28" s="197"/>
      <c r="EO28" s="197"/>
      <c r="EP28" s="197"/>
      <c r="EQ28" s="197"/>
      <c r="ER28" s="197"/>
      <c r="ES28" s="197"/>
      <c r="ET28" s="197"/>
      <c r="EU28" s="197"/>
      <c r="EV28" s="197"/>
      <c r="EW28" s="197"/>
      <c r="EX28" s="197"/>
      <c r="EY28" s="197"/>
      <c r="EZ28" s="197"/>
      <c r="FA28" s="197"/>
      <c r="FB28" s="197"/>
      <c r="FC28" s="197"/>
      <c r="FD28" s="197"/>
      <c r="FE28" s="197"/>
      <c r="FF28" s="197"/>
      <c r="FG28" s="197"/>
      <c r="FH28" s="197"/>
      <c r="FI28" s="197"/>
      <c r="FJ28" s="197"/>
      <c r="FK28" s="197"/>
      <c r="FL28" s="197"/>
      <c r="FM28" s="197"/>
      <c r="FN28" s="197"/>
      <c r="FO28" s="197"/>
      <c r="FP28" s="197"/>
      <c r="FQ28" s="197"/>
      <c r="FR28" s="197"/>
      <c r="FS28" s="197"/>
      <c r="FT28" s="197"/>
      <c r="FU28" s="197"/>
      <c r="FV28" s="197"/>
      <c r="FW28" s="197"/>
      <c r="FX28" s="197"/>
      <c r="FY28" s="197"/>
      <c r="FZ28" s="197"/>
      <c r="GA28" s="197"/>
      <c r="GB28" s="197"/>
      <c r="GC28" s="197"/>
      <c r="GD28" s="197"/>
      <c r="GE28" s="197"/>
      <c r="GF28" s="197"/>
      <c r="GG28" s="197"/>
      <c r="GH28" s="197"/>
      <c r="GI28" s="197"/>
      <c r="GJ28" s="197"/>
      <c r="GK28" s="197"/>
      <c r="GL28" s="197"/>
      <c r="GM28" s="197"/>
      <c r="GN28" s="197"/>
      <c r="GO28" s="197"/>
      <c r="GP28" s="197"/>
      <c r="GQ28" s="197"/>
      <c r="GR28" s="197"/>
      <c r="GS28" s="197"/>
      <c r="GT28" s="197"/>
      <c r="GU28" s="197"/>
      <c r="GV28" s="197"/>
      <c r="GW28" s="197"/>
      <c r="GX28" s="197"/>
      <c r="GY28" s="197"/>
      <c r="GZ28" s="197"/>
      <c r="HA28" s="197"/>
      <c r="HB28" s="197"/>
      <c r="HC28" s="197"/>
      <c r="HD28" s="197"/>
      <c r="HE28" s="197"/>
      <c r="HF28" s="197"/>
      <c r="HG28" s="197"/>
      <c r="HH28" s="197"/>
      <c r="HI28" s="197"/>
      <c r="HJ28" s="197"/>
      <c r="HK28" s="197"/>
      <c r="HL28" s="197"/>
      <c r="HM28" s="197"/>
      <c r="HN28" s="197"/>
      <c r="HO28" s="197"/>
      <c r="HP28" s="197"/>
      <c r="HQ28" s="197"/>
      <c r="HR28" s="197"/>
      <c r="HS28" s="197"/>
      <c r="HT28" s="197"/>
      <c r="HU28" s="197"/>
      <c r="HV28" s="197"/>
      <c r="HW28" s="197"/>
      <c r="HX28" s="197"/>
      <c r="HY28" s="197"/>
      <c r="HZ28" s="197"/>
      <c r="IA28" s="197"/>
      <c r="IB28" s="197"/>
      <c r="IC28" s="197"/>
      <c r="ID28" s="197"/>
      <c r="IE28" s="197"/>
      <c r="IF28" s="197"/>
      <c r="IG28" s="197"/>
      <c r="IH28" s="197"/>
      <c r="II28" s="197"/>
      <c r="IJ28" s="197"/>
      <c r="IK28" s="197"/>
      <c r="IL28" s="197"/>
      <c r="IM28" s="197"/>
      <c r="IN28" s="197"/>
      <c r="IO28" s="197"/>
      <c r="IP28" s="197"/>
      <c r="IQ28" s="197"/>
      <c r="IR28" s="197"/>
      <c r="IS28" s="197"/>
      <c r="IT28" s="197"/>
      <c r="IU28" s="197"/>
      <c r="IV28" s="197"/>
      <c r="IW28" s="197"/>
      <c r="IX28" s="197"/>
      <c r="IY28" s="197"/>
      <c r="IZ28" s="197"/>
      <c r="JA28" s="197"/>
    </row>
    <row r="29" spans="1:261" s="199" customFormat="1" ht="15" customHeight="1">
      <c r="A29" s="190">
        <v>21</v>
      </c>
      <c r="B29" s="191" t="s">
        <v>64</v>
      </c>
      <c r="C29" s="192" t="s">
        <v>65</v>
      </c>
      <c r="D29" s="193" t="s">
        <v>66</v>
      </c>
      <c r="E29" s="194" t="s">
        <v>15</v>
      </c>
      <c r="F29" s="195">
        <v>1.1737</v>
      </c>
      <c r="G29" s="195">
        <v>1.349755</v>
      </c>
      <c r="H29" s="196"/>
      <c r="I29" s="197"/>
      <c r="J29" s="197"/>
      <c r="K29" s="232"/>
      <c r="L29" s="232"/>
      <c r="M29" s="232"/>
      <c r="N29" s="197"/>
      <c r="O29" s="195">
        <v>1.21</v>
      </c>
      <c r="P29" s="195">
        <f t="shared" si="0"/>
        <v>1.1737</v>
      </c>
      <c r="Q29" s="197"/>
      <c r="R29" s="198"/>
      <c r="S29" s="198"/>
      <c r="T29" s="198"/>
      <c r="U29" s="198"/>
      <c r="V29" s="198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7"/>
      <c r="EN29" s="197"/>
      <c r="EO29" s="197"/>
      <c r="EP29" s="197"/>
      <c r="EQ29" s="197"/>
      <c r="ER29" s="197"/>
      <c r="ES29" s="197"/>
      <c r="ET29" s="197"/>
      <c r="EU29" s="197"/>
      <c r="EV29" s="197"/>
      <c r="EW29" s="197"/>
      <c r="EX29" s="197"/>
      <c r="EY29" s="197"/>
      <c r="EZ29" s="197"/>
      <c r="FA29" s="197"/>
      <c r="FB29" s="197"/>
      <c r="FC29" s="197"/>
      <c r="FD29" s="197"/>
      <c r="FE29" s="197"/>
      <c r="FF29" s="197"/>
      <c r="FG29" s="197"/>
      <c r="FH29" s="197"/>
      <c r="FI29" s="197"/>
      <c r="FJ29" s="197"/>
      <c r="FK29" s="197"/>
      <c r="FL29" s="197"/>
      <c r="FM29" s="197"/>
      <c r="FN29" s="197"/>
      <c r="FO29" s="197"/>
      <c r="FP29" s="197"/>
      <c r="FQ29" s="197"/>
      <c r="FR29" s="197"/>
      <c r="FS29" s="197"/>
      <c r="FT29" s="197"/>
      <c r="FU29" s="197"/>
      <c r="FV29" s="197"/>
      <c r="FW29" s="197"/>
      <c r="FX29" s="197"/>
      <c r="FY29" s="197"/>
      <c r="FZ29" s="197"/>
      <c r="GA29" s="197"/>
      <c r="GB29" s="197"/>
      <c r="GC29" s="197"/>
      <c r="GD29" s="197"/>
      <c r="GE29" s="197"/>
      <c r="GF29" s="197"/>
      <c r="GG29" s="197"/>
      <c r="GH29" s="197"/>
      <c r="GI29" s="197"/>
      <c r="GJ29" s="197"/>
      <c r="GK29" s="197"/>
      <c r="GL29" s="197"/>
      <c r="GM29" s="197"/>
      <c r="GN29" s="197"/>
      <c r="GO29" s="197"/>
      <c r="GP29" s="197"/>
      <c r="GQ29" s="197"/>
      <c r="GR29" s="197"/>
      <c r="GS29" s="197"/>
      <c r="GT29" s="197"/>
      <c r="GU29" s="197"/>
      <c r="GV29" s="197"/>
      <c r="GW29" s="197"/>
      <c r="GX29" s="197"/>
      <c r="GY29" s="197"/>
      <c r="GZ29" s="197"/>
      <c r="HA29" s="197"/>
      <c r="HB29" s="197"/>
      <c r="HC29" s="197"/>
      <c r="HD29" s="197"/>
      <c r="HE29" s="197"/>
      <c r="HF29" s="197"/>
      <c r="HG29" s="197"/>
      <c r="HH29" s="197"/>
      <c r="HI29" s="197"/>
      <c r="HJ29" s="197"/>
      <c r="HK29" s="197"/>
      <c r="HL29" s="197"/>
      <c r="HM29" s="197"/>
      <c r="HN29" s="197"/>
      <c r="HO29" s="197"/>
      <c r="HP29" s="197"/>
      <c r="HQ29" s="197"/>
      <c r="HR29" s="197"/>
      <c r="HS29" s="197"/>
      <c r="HT29" s="197"/>
      <c r="HU29" s="197"/>
      <c r="HV29" s="197"/>
      <c r="HW29" s="197"/>
      <c r="HX29" s="197"/>
      <c r="HY29" s="197"/>
      <c r="HZ29" s="197"/>
      <c r="IA29" s="197"/>
      <c r="IB29" s="197"/>
      <c r="IC29" s="197"/>
      <c r="ID29" s="197"/>
      <c r="IE29" s="197"/>
      <c r="IF29" s="197"/>
      <c r="IG29" s="197"/>
      <c r="IH29" s="197"/>
      <c r="II29" s="197"/>
      <c r="IJ29" s="197"/>
      <c r="IK29" s="197"/>
      <c r="IL29" s="197"/>
      <c r="IM29" s="197"/>
      <c r="IN29" s="197"/>
      <c r="IO29" s="197"/>
      <c r="IP29" s="197"/>
      <c r="IQ29" s="197"/>
      <c r="IR29" s="197"/>
      <c r="IS29" s="197"/>
      <c r="IT29" s="197"/>
      <c r="IU29" s="197"/>
      <c r="IV29" s="197"/>
      <c r="IW29" s="197"/>
      <c r="IX29" s="197"/>
      <c r="IY29" s="197"/>
      <c r="IZ29" s="197"/>
      <c r="JA29" s="197"/>
    </row>
    <row r="30" spans="1:261" s="199" customFormat="1" ht="15" customHeight="1">
      <c r="A30" s="190">
        <v>22</v>
      </c>
      <c r="B30" s="191" t="s">
        <v>67</v>
      </c>
      <c r="C30" s="192" t="s">
        <v>68</v>
      </c>
      <c r="D30" s="193" t="s">
        <v>69</v>
      </c>
      <c r="E30" s="194" t="s">
        <v>15</v>
      </c>
      <c r="F30" s="195">
        <v>1.1737</v>
      </c>
      <c r="G30" s="195">
        <v>1.349755</v>
      </c>
      <c r="H30" s="196"/>
      <c r="I30" s="197"/>
      <c r="J30" s="197"/>
      <c r="K30" s="232"/>
      <c r="L30" s="232"/>
      <c r="M30" s="232"/>
      <c r="N30" s="197"/>
      <c r="O30" s="195">
        <v>1.21</v>
      </c>
      <c r="P30" s="195">
        <f t="shared" si="0"/>
        <v>1.1737</v>
      </c>
      <c r="Q30" s="197"/>
      <c r="R30" s="198"/>
      <c r="S30" s="198"/>
      <c r="T30" s="198"/>
      <c r="U30" s="198"/>
      <c r="V30" s="198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197"/>
      <c r="CV30" s="197"/>
      <c r="CW30" s="197"/>
      <c r="CX30" s="197"/>
      <c r="CY30" s="197"/>
      <c r="CZ30" s="197"/>
      <c r="DA30" s="197"/>
      <c r="DB30" s="197"/>
      <c r="DC30" s="197"/>
      <c r="DD30" s="197"/>
      <c r="DE30" s="197"/>
      <c r="DF30" s="197"/>
      <c r="DG30" s="197"/>
      <c r="DH30" s="197"/>
      <c r="DI30" s="197"/>
      <c r="DJ30" s="197"/>
      <c r="DK30" s="197"/>
      <c r="DL30" s="197"/>
      <c r="DM30" s="197"/>
      <c r="DN30" s="197"/>
      <c r="DO30" s="197"/>
      <c r="DP30" s="197"/>
      <c r="DQ30" s="197"/>
      <c r="DR30" s="197"/>
      <c r="DS30" s="197"/>
      <c r="DT30" s="197"/>
      <c r="DU30" s="197"/>
      <c r="DV30" s="197"/>
      <c r="DW30" s="197"/>
      <c r="DX30" s="197"/>
      <c r="DY30" s="197"/>
      <c r="DZ30" s="197"/>
      <c r="EA30" s="197"/>
      <c r="EB30" s="197"/>
      <c r="EC30" s="197"/>
      <c r="ED30" s="197"/>
      <c r="EE30" s="197"/>
      <c r="EF30" s="197"/>
      <c r="EG30" s="197"/>
      <c r="EH30" s="197"/>
      <c r="EI30" s="197"/>
      <c r="EJ30" s="197"/>
      <c r="EK30" s="197"/>
      <c r="EL30" s="197"/>
      <c r="EM30" s="197"/>
      <c r="EN30" s="197"/>
      <c r="EO30" s="197"/>
      <c r="EP30" s="197"/>
      <c r="EQ30" s="197"/>
      <c r="ER30" s="197"/>
      <c r="ES30" s="197"/>
      <c r="ET30" s="197"/>
      <c r="EU30" s="197"/>
      <c r="EV30" s="197"/>
      <c r="EW30" s="197"/>
      <c r="EX30" s="197"/>
      <c r="EY30" s="197"/>
      <c r="EZ30" s="197"/>
      <c r="FA30" s="197"/>
      <c r="FB30" s="197"/>
      <c r="FC30" s="197"/>
      <c r="FD30" s="197"/>
      <c r="FE30" s="197"/>
      <c r="FF30" s="197"/>
      <c r="FG30" s="197"/>
      <c r="FH30" s="197"/>
      <c r="FI30" s="197"/>
      <c r="FJ30" s="197"/>
      <c r="FK30" s="197"/>
      <c r="FL30" s="197"/>
      <c r="FM30" s="197"/>
      <c r="FN30" s="197"/>
      <c r="FO30" s="197"/>
      <c r="FP30" s="197"/>
      <c r="FQ30" s="197"/>
      <c r="FR30" s="197"/>
      <c r="FS30" s="197"/>
      <c r="FT30" s="197"/>
      <c r="FU30" s="197"/>
      <c r="FV30" s="197"/>
      <c r="FW30" s="197"/>
      <c r="FX30" s="197"/>
      <c r="FY30" s="197"/>
      <c r="FZ30" s="197"/>
      <c r="GA30" s="197"/>
      <c r="GB30" s="197"/>
      <c r="GC30" s="197"/>
      <c r="GD30" s="197"/>
      <c r="GE30" s="197"/>
      <c r="GF30" s="197"/>
      <c r="GG30" s="197"/>
      <c r="GH30" s="197"/>
      <c r="GI30" s="197"/>
      <c r="GJ30" s="197"/>
      <c r="GK30" s="197"/>
      <c r="GL30" s="197"/>
      <c r="GM30" s="197"/>
      <c r="GN30" s="197"/>
      <c r="GO30" s="197"/>
      <c r="GP30" s="197"/>
      <c r="GQ30" s="197"/>
      <c r="GR30" s="197"/>
      <c r="GS30" s="197"/>
      <c r="GT30" s="197"/>
      <c r="GU30" s="197"/>
      <c r="GV30" s="197"/>
      <c r="GW30" s="197"/>
      <c r="GX30" s="197"/>
      <c r="GY30" s="197"/>
      <c r="GZ30" s="197"/>
      <c r="HA30" s="197"/>
      <c r="HB30" s="197"/>
      <c r="HC30" s="197"/>
      <c r="HD30" s="197"/>
      <c r="HE30" s="197"/>
      <c r="HF30" s="197"/>
      <c r="HG30" s="197"/>
      <c r="HH30" s="197"/>
      <c r="HI30" s="197"/>
      <c r="HJ30" s="197"/>
      <c r="HK30" s="197"/>
      <c r="HL30" s="197"/>
      <c r="HM30" s="197"/>
      <c r="HN30" s="197"/>
      <c r="HO30" s="197"/>
      <c r="HP30" s="197"/>
      <c r="HQ30" s="197"/>
      <c r="HR30" s="197"/>
      <c r="HS30" s="197"/>
      <c r="HT30" s="197"/>
      <c r="HU30" s="197"/>
      <c r="HV30" s="197"/>
      <c r="HW30" s="197"/>
      <c r="HX30" s="197"/>
      <c r="HY30" s="197"/>
      <c r="HZ30" s="197"/>
      <c r="IA30" s="197"/>
      <c r="IB30" s="197"/>
      <c r="IC30" s="197"/>
      <c r="ID30" s="197"/>
      <c r="IE30" s="197"/>
      <c r="IF30" s="197"/>
      <c r="IG30" s="197"/>
      <c r="IH30" s="197"/>
      <c r="II30" s="197"/>
      <c r="IJ30" s="197"/>
      <c r="IK30" s="197"/>
      <c r="IL30" s="197"/>
      <c r="IM30" s="197"/>
      <c r="IN30" s="197"/>
      <c r="IO30" s="197"/>
      <c r="IP30" s="197"/>
      <c r="IQ30" s="197"/>
      <c r="IR30" s="197"/>
      <c r="IS30" s="197"/>
      <c r="IT30" s="197"/>
      <c r="IU30" s="197"/>
      <c r="IV30" s="197"/>
      <c r="IW30" s="197"/>
      <c r="IX30" s="197"/>
      <c r="IY30" s="197"/>
      <c r="IZ30" s="197"/>
      <c r="JA30" s="197"/>
    </row>
    <row r="31" spans="1:261" s="199" customFormat="1" ht="15" customHeight="1">
      <c r="A31" s="190">
        <v>23</v>
      </c>
      <c r="B31" s="191" t="s">
        <v>70</v>
      </c>
      <c r="C31" s="192" t="s">
        <v>71</v>
      </c>
      <c r="D31" s="193" t="s">
        <v>72</v>
      </c>
      <c r="E31" s="194" t="s">
        <v>15</v>
      </c>
      <c r="F31" s="195">
        <v>0.4678384615384612</v>
      </c>
      <c r="G31" s="195">
        <v>0.53800565</v>
      </c>
      <c r="H31" s="196"/>
      <c r="I31" s="197"/>
      <c r="J31" s="197"/>
      <c r="K31" s="232"/>
      <c r="L31" s="232"/>
      <c r="M31" s="232"/>
      <c r="N31" s="197"/>
      <c r="O31" s="195">
        <v>0.48230769230769199</v>
      </c>
      <c r="P31" s="195">
        <f t="shared" si="0"/>
        <v>0.4678384615384612</v>
      </c>
      <c r="Q31" s="197"/>
      <c r="R31" s="198"/>
      <c r="S31" s="198"/>
      <c r="T31" s="198"/>
      <c r="U31" s="198"/>
      <c r="V31" s="198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  <c r="DD31" s="197"/>
      <c r="DE31" s="197"/>
      <c r="DF31" s="197"/>
      <c r="DG31" s="197"/>
      <c r="DH31" s="197"/>
      <c r="DI31" s="197"/>
      <c r="DJ31" s="197"/>
      <c r="DK31" s="197"/>
      <c r="DL31" s="197"/>
      <c r="DM31" s="197"/>
      <c r="DN31" s="197"/>
      <c r="DO31" s="197"/>
      <c r="DP31" s="197"/>
      <c r="DQ31" s="197"/>
      <c r="DR31" s="197"/>
      <c r="DS31" s="197"/>
      <c r="DT31" s="197"/>
      <c r="DU31" s="197"/>
      <c r="DV31" s="197"/>
      <c r="DW31" s="197"/>
      <c r="DX31" s="197"/>
      <c r="DY31" s="197"/>
      <c r="DZ31" s="197"/>
      <c r="EA31" s="197"/>
      <c r="EB31" s="197"/>
      <c r="EC31" s="197"/>
      <c r="ED31" s="197"/>
      <c r="EE31" s="197"/>
      <c r="EF31" s="197"/>
      <c r="EG31" s="197"/>
      <c r="EH31" s="197"/>
      <c r="EI31" s="197"/>
      <c r="EJ31" s="197"/>
      <c r="EK31" s="197"/>
      <c r="EL31" s="197"/>
      <c r="EM31" s="197"/>
      <c r="EN31" s="197"/>
      <c r="EO31" s="197"/>
      <c r="EP31" s="197"/>
      <c r="EQ31" s="197"/>
      <c r="ER31" s="197"/>
      <c r="ES31" s="197"/>
      <c r="ET31" s="197"/>
      <c r="EU31" s="197"/>
      <c r="EV31" s="197"/>
      <c r="EW31" s="197"/>
      <c r="EX31" s="197"/>
      <c r="EY31" s="197"/>
      <c r="EZ31" s="197"/>
      <c r="FA31" s="197"/>
      <c r="FB31" s="197"/>
      <c r="FC31" s="197"/>
      <c r="FD31" s="197"/>
      <c r="FE31" s="197"/>
      <c r="FF31" s="197"/>
      <c r="FG31" s="197"/>
      <c r="FH31" s="197"/>
      <c r="FI31" s="197"/>
      <c r="FJ31" s="197"/>
      <c r="FK31" s="197"/>
      <c r="FL31" s="197"/>
      <c r="FM31" s="197"/>
      <c r="FN31" s="197"/>
      <c r="FO31" s="197"/>
      <c r="FP31" s="197"/>
      <c r="FQ31" s="197"/>
      <c r="FR31" s="197"/>
      <c r="FS31" s="197"/>
      <c r="FT31" s="197"/>
      <c r="FU31" s="197"/>
      <c r="FV31" s="197"/>
      <c r="FW31" s="197"/>
      <c r="FX31" s="197"/>
      <c r="FY31" s="197"/>
      <c r="FZ31" s="197"/>
      <c r="GA31" s="197"/>
      <c r="GB31" s="197"/>
      <c r="GC31" s="197"/>
      <c r="GD31" s="197"/>
      <c r="GE31" s="197"/>
      <c r="GF31" s="197"/>
      <c r="GG31" s="197"/>
      <c r="GH31" s="197"/>
      <c r="GI31" s="197"/>
      <c r="GJ31" s="197"/>
      <c r="GK31" s="197"/>
      <c r="GL31" s="197"/>
      <c r="GM31" s="197"/>
      <c r="GN31" s="197"/>
      <c r="GO31" s="197"/>
      <c r="GP31" s="197"/>
      <c r="GQ31" s="197"/>
      <c r="GR31" s="197"/>
      <c r="GS31" s="197"/>
      <c r="GT31" s="197"/>
      <c r="GU31" s="197"/>
      <c r="GV31" s="197"/>
      <c r="GW31" s="197"/>
      <c r="GX31" s="197"/>
      <c r="GY31" s="197"/>
      <c r="GZ31" s="197"/>
      <c r="HA31" s="197"/>
      <c r="HB31" s="197"/>
      <c r="HC31" s="197"/>
      <c r="HD31" s="197"/>
      <c r="HE31" s="197"/>
      <c r="HF31" s="197"/>
      <c r="HG31" s="197"/>
      <c r="HH31" s="197"/>
      <c r="HI31" s="197"/>
      <c r="HJ31" s="197"/>
      <c r="HK31" s="197"/>
      <c r="HL31" s="197"/>
      <c r="HM31" s="197"/>
      <c r="HN31" s="197"/>
      <c r="HO31" s="197"/>
      <c r="HP31" s="197"/>
      <c r="HQ31" s="197"/>
      <c r="HR31" s="197"/>
      <c r="HS31" s="197"/>
      <c r="HT31" s="197"/>
      <c r="HU31" s="197"/>
      <c r="HV31" s="197"/>
      <c r="HW31" s="197"/>
      <c r="HX31" s="197"/>
      <c r="HY31" s="197"/>
      <c r="HZ31" s="197"/>
      <c r="IA31" s="197"/>
      <c r="IB31" s="197"/>
      <c r="IC31" s="197"/>
      <c r="ID31" s="197"/>
      <c r="IE31" s="197"/>
      <c r="IF31" s="197"/>
      <c r="IG31" s="197"/>
      <c r="IH31" s="197"/>
      <c r="II31" s="197"/>
      <c r="IJ31" s="197"/>
      <c r="IK31" s="197"/>
      <c r="IL31" s="197"/>
      <c r="IM31" s="197"/>
      <c r="IN31" s="197"/>
      <c r="IO31" s="197"/>
      <c r="IP31" s="197"/>
      <c r="IQ31" s="197"/>
      <c r="IR31" s="197"/>
      <c r="IS31" s="197"/>
      <c r="IT31" s="197"/>
      <c r="IU31" s="197"/>
      <c r="IV31" s="197"/>
      <c r="IW31" s="197"/>
      <c r="IX31" s="197"/>
      <c r="IY31" s="197"/>
      <c r="IZ31" s="197"/>
      <c r="JA31" s="197"/>
    </row>
    <row r="32" spans="1:261" s="199" customFormat="1" ht="15" customHeight="1">
      <c r="A32" s="190">
        <v>24</v>
      </c>
      <c r="B32" s="191" t="s">
        <v>73</v>
      </c>
      <c r="C32" s="192" t="s">
        <v>74</v>
      </c>
      <c r="D32" s="193" t="s">
        <v>75</v>
      </c>
      <c r="E32" s="194" t="s">
        <v>15</v>
      </c>
      <c r="F32" s="195">
        <v>0.4678384615384612</v>
      </c>
      <c r="G32" s="195">
        <v>0.53800565</v>
      </c>
      <c r="H32" s="196"/>
      <c r="I32" s="197"/>
      <c r="J32" s="197"/>
      <c r="K32" s="232"/>
      <c r="L32" s="232"/>
      <c r="M32" s="232"/>
      <c r="N32" s="197"/>
      <c r="O32" s="195">
        <v>0.48230769230769199</v>
      </c>
      <c r="P32" s="195">
        <f t="shared" si="0"/>
        <v>0.4678384615384612</v>
      </c>
      <c r="Q32" s="197"/>
      <c r="R32" s="198"/>
      <c r="S32" s="198"/>
      <c r="T32" s="198"/>
      <c r="U32" s="198"/>
      <c r="V32" s="198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  <c r="DD32" s="197"/>
      <c r="DE32" s="197"/>
      <c r="DF32" s="197"/>
      <c r="DG32" s="197"/>
      <c r="DH32" s="197"/>
      <c r="DI32" s="197"/>
      <c r="DJ32" s="197"/>
      <c r="DK32" s="197"/>
      <c r="DL32" s="197"/>
      <c r="DM32" s="197"/>
      <c r="DN32" s="197"/>
      <c r="DO32" s="197"/>
      <c r="DP32" s="197"/>
      <c r="DQ32" s="197"/>
      <c r="DR32" s="197"/>
      <c r="DS32" s="197"/>
      <c r="DT32" s="197"/>
      <c r="DU32" s="197"/>
      <c r="DV32" s="197"/>
      <c r="DW32" s="197"/>
      <c r="DX32" s="197"/>
      <c r="DY32" s="197"/>
      <c r="DZ32" s="197"/>
      <c r="EA32" s="197"/>
      <c r="EB32" s="197"/>
      <c r="EC32" s="197"/>
      <c r="ED32" s="197"/>
      <c r="EE32" s="197"/>
      <c r="EF32" s="197"/>
      <c r="EG32" s="197"/>
      <c r="EH32" s="197"/>
      <c r="EI32" s="197"/>
      <c r="EJ32" s="197"/>
      <c r="EK32" s="197"/>
      <c r="EL32" s="197"/>
      <c r="EM32" s="197"/>
      <c r="EN32" s="197"/>
      <c r="EO32" s="197"/>
      <c r="EP32" s="197"/>
      <c r="EQ32" s="197"/>
      <c r="ER32" s="197"/>
      <c r="ES32" s="197"/>
      <c r="ET32" s="197"/>
      <c r="EU32" s="197"/>
      <c r="EV32" s="197"/>
      <c r="EW32" s="197"/>
      <c r="EX32" s="197"/>
      <c r="EY32" s="197"/>
      <c r="EZ32" s="197"/>
      <c r="FA32" s="197"/>
      <c r="FB32" s="197"/>
      <c r="FC32" s="197"/>
      <c r="FD32" s="197"/>
      <c r="FE32" s="197"/>
      <c r="FF32" s="197"/>
      <c r="FG32" s="197"/>
      <c r="FH32" s="197"/>
      <c r="FI32" s="197"/>
      <c r="FJ32" s="197"/>
      <c r="FK32" s="197"/>
      <c r="FL32" s="197"/>
      <c r="FM32" s="197"/>
      <c r="FN32" s="197"/>
      <c r="FO32" s="197"/>
      <c r="FP32" s="197"/>
      <c r="FQ32" s="197"/>
      <c r="FR32" s="197"/>
      <c r="FS32" s="197"/>
      <c r="FT32" s="197"/>
      <c r="FU32" s="197"/>
      <c r="FV32" s="197"/>
      <c r="FW32" s="197"/>
      <c r="FX32" s="197"/>
      <c r="FY32" s="197"/>
      <c r="FZ32" s="197"/>
      <c r="GA32" s="197"/>
      <c r="GB32" s="197"/>
      <c r="GC32" s="197"/>
      <c r="GD32" s="197"/>
      <c r="GE32" s="197"/>
      <c r="GF32" s="197"/>
      <c r="GG32" s="197"/>
      <c r="GH32" s="197"/>
      <c r="GI32" s="197"/>
      <c r="GJ32" s="197"/>
      <c r="GK32" s="197"/>
      <c r="GL32" s="197"/>
      <c r="GM32" s="197"/>
      <c r="GN32" s="197"/>
      <c r="GO32" s="197"/>
      <c r="GP32" s="197"/>
      <c r="GQ32" s="197"/>
      <c r="GR32" s="197"/>
      <c r="GS32" s="197"/>
      <c r="GT32" s="197"/>
      <c r="GU32" s="197"/>
      <c r="GV32" s="197"/>
      <c r="GW32" s="197"/>
      <c r="GX32" s="197"/>
      <c r="GY32" s="197"/>
      <c r="GZ32" s="197"/>
      <c r="HA32" s="197"/>
      <c r="HB32" s="197"/>
      <c r="HC32" s="197"/>
      <c r="HD32" s="197"/>
      <c r="HE32" s="197"/>
      <c r="HF32" s="197"/>
      <c r="HG32" s="197"/>
      <c r="HH32" s="197"/>
      <c r="HI32" s="197"/>
      <c r="HJ32" s="197"/>
      <c r="HK32" s="197"/>
      <c r="HL32" s="197"/>
      <c r="HM32" s="197"/>
      <c r="HN32" s="197"/>
      <c r="HO32" s="197"/>
      <c r="HP32" s="197"/>
      <c r="HQ32" s="197"/>
      <c r="HR32" s="197"/>
      <c r="HS32" s="197"/>
      <c r="HT32" s="197"/>
      <c r="HU32" s="197"/>
      <c r="HV32" s="197"/>
      <c r="HW32" s="197"/>
      <c r="HX32" s="197"/>
      <c r="HY32" s="197"/>
      <c r="HZ32" s="197"/>
      <c r="IA32" s="197"/>
      <c r="IB32" s="197"/>
      <c r="IC32" s="197"/>
      <c r="ID32" s="197"/>
      <c r="IE32" s="197"/>
      <c r="IF32" s="197"/>
      <c r="IG32" s="197"/>
      <c r="IH32" s="197"/>
      <c r="II32" s="197"/>
      <c r="IJ32" s="197"/>
      <c r="IK32" s="197"/>
      <c r="IL32" s="197"/>
      <c r="IM32" s="197"/>
      <c r="IN32" s="197"/>
      <c r="IO32" s="197"/>
      <c r="IP32" s="197"/>
      <c r="IQ32" s="197"/>
      <c r="IR32" s="197"/>
      <c r="IS32" s="197"/>
      <c r="IT32" s="197"/>
      <c r="IU32" s="197"/>
      <c r="IV32" s="197"/>
      <c r="IW32" s="197"/>
      <c r="IX32" s="197"/>
      <c r="IY32" s="197"/>
      <c r="IZ32" s="197"/>
      <c r="JA32" s="197"/>
    </row>
    <row r="33" spans="1:261" s="273" customFormat="1" ht="15" customHeight="1">
      <c r="A33" s="263">
        <v>25</v>
      </c>
      <c r="B33" s="264" t="s">
        <v>76</v>
      </c>
      <c r="C33" s="265" t="s">
        <v>77</v>
      </c>
      <c r="D33" s="266" t="s">
        <v>78</v>
      </c>
      <c r="E33" s="267" t="s">
        <v>15</v>
      </c>
      <c r="F33" s="268">
        <v>2.2653230769230812</v>
      </c>
      <c r="G33" s="268">
        <v>2.6051386999999999</v>
      </c>
      <c r="H33" s="269"/>
      <c r="I33" s="270"/>
      <c r="J33" s="270" t="e">
        <f>VLOOKUP(D33,'[1]2021.8'!$C$4:$C$350,1,0)</f>
        <v>#N/A</v>
      </c>
      <c r="K33" s="271"/>
      <c r="L33" s="271"/>
      <c r="M33" s="271"/>
      <c r="N33" s="270"/>
      <c r="O33" s="268">
        <v>2.3353846153846201</v>
      </c>
      <c r="P33" s="268">
        <f t="shared" si="0"/>
        <v>2.2653230769230812</v>
      </c>
      <c r="Q33" s="270"/>
      <c r="R33" s="272"/>
      <c r="S33" s="272"/>
      <c r="T33" s="272"/>
      <c r="U33" s="272"/>
      <c r="V33" s="272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  <c r="IW33" s="270"/>
      <c r="IX33" s="270"/>
      <c r="IY33" s="270"/>
      <c r="IZ33" s="270"/>
      <c r="JA33" s="270"/>
    </row>
    <row r="34" spans="1:261" s="273" customFormat="1" ht="15" customHeight="1">
      <c r="A34" s="263">
        <v>26</v>
      </c>
      <c r="B34" s="264" t="s">
        <v>79</v>
      </c>
      <c r="C34" s="265" t="s">
        <v>80</v>
      </c>
      <c r="D34" s="266" t="s">
        <v>81</v>
      </c>
      <c r="E34" s="267" t="s">
        <v>15</v>
      </c>
      <c r="F34" s="268">
        <v>2.2653230769230812</v>
      </c>
      <c r="G34" s="268">
        <v>2.6051386999999999</v>
      </c>
      <c r="H34" s="269"/>
      <c r="I34" s="270"/>
      <c r="J34" s="270" t="e">
        <f>VLOOKUP(D34,'[1]2021.8'!$C$4:$C$350,1,0)</f>
        <v>#N/A</v>
      </c>
      <c r="K34" s="271"/>
      <c r="L34" s="271"/>
      <c r="M34" s="271"/>
      <c r="N34" s="270"/>
      <c r="O34" s="268">
        <v>2.3353846153846201</v>
      </c>
      <c r="P34" s="268">
        <f t="shared" si="0"/>
        <v>2.2653230769230812</v>
      </c>
      <c r="Q34" s="270"/>
      <c r="R34" s="272"/>
      <c r="S34" s="272"/>
      <c r="T34" s="272"/>
      <c r="U34" s="272"/>
      <c r="V34" s="272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  <c r="IW34" s="270"/>
      <c r="IX34" s="270"/>
      <c r="IY34" s="270"/>
      <c r="IZ34" s="270"/>
      <c r="JA34" s="270"/>
    </row>
    <row r="35" spans="1:261" s="273" customFormat="1" ht="15" customHeight="1">
      <c r="A35" s="263">
        <v>27</v>
      </c>
      <c r="B35" s="264" t="s">
        <v>82</v>
      </c>
      <c r="C35" s="265" t="s">
        <v>83</v>
      </c>
      <c r="D35" s="266" t="s">
        <v>530</v>
      </c>
      <c r="E35" s="267" t="s">
        <v>15</v>
      </c>
      <c r="F35" s="268">
        <v>0.47604615384615406</v>
      </c>
      <c r="G35" s="268">
        <v>0.5474</v>
      </c>
      <c r="H35" s="269"/>
      <c r="I35" s="270"/>
      <c r="J35" s="270" t="e">
        <f>VLOOKUP(D35,'[1]2021.8'!$C$4:$C$350,1,0)</f>
        <v>#N/A</v>
      </c>
      <c r="K35" s="271"/>
      <c r="L35" s="271"/>
      <c r="M35" s="271"/>
      <c r="N35" s="270"/>
      <c r="O35" s="268">
        <v>0.49076923076923101</v>
      </c>
      <c r="P35" s="268">
        <f t="shared" si="0"/>
        <v>0.47604615384615406</v>
      </c>
      <c r="Q35" s="270"/>
      <c r="R35" s="272"/>
      <c r="S35" s="272"/>
      <c r="T35" s="272"/>
      <c r="U35" s="272"/>
      <c r="V35" s="272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  <c r="IW35" s="270"/>
      <c r="IX35" s="270"/>
      <c r="IY35" s="270"/>
      <c r="IZ35" s="270"/>
      <c r="JA35" s="270"/>
    </row>
    <row r="36" spans="1:261" s="273" customFormat="1" ht="15" customHeight="1">
      <c r="A36" s="263">
        <v>28</v>
      </c>
      <c r="B36" s="264" t="s">
        <v>85</v>
      </c>
      <c r="C36" s="265" t="s">
        <v>86</v>
      </c>
      <c r="D36" s="266" t="s">
        <v>87</v>
      </c>
      <c r="E36" s="267" t="s">
        <v>15</v>
      </c>
      <c r="F36" s="268">
        <v>0.14773846153846124</v>
      </c>
      <c r="G36" s="268">
        <v>0.16989065</v>
      </c>
      <c r="H36" s="269"/>
      <c r="I36" s="270"/>
      <c r="J36" s="270" t="e">
        <f>VLOOKUP(D36,'[1]2021.8'!$C$4:$C$350,1,0)</f>
        <v>#N/A</v>
      </c>
      <c r="K36" s="271"/>
      <c r="L36" s="271"/>
      <c r="M36" s="271"/>
      <c r="N36" s="270"/>
      <c r="O36" s="268">
        <v>0.15230769230769201</v>
      </c>
      <c r="P36" s="268">
        <f t="shared" si="0"/>
        <v>0.14773846153846124</v>
      </c>
      <c r="Q36" s="270"/>
      <c r="R36" s="272"/>
      <c r="S36" s="272"/>
      <c r="T36" s="272"/>
      <c r="U36" s="272"/>
      <c r="V36" s="272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0"/>
      <c r="CH36" s="270"/>
      <c r="CI36" s="270"/>
      <c r="CJ36" s="270"/>
      <c r="CK36" s="270"/>
      <c r="CL36" s="270"/>
      <c r="CM36" s="270"/>
      <c r="CN36" s="270"/>
      <c r="CO36" s="270"/>
      <c r="CP36" s="270"/>
      <c r="CQ36" s="270"/>
      <c r="CR36" s="270"/>
      <c r="CS36" s="270"/>
      <c r="CT36" s="270"/>
      <c r="CU36" s="270"/>
      <c r="CV36" s="270"/>
      <c r="CW36" s="270"/>
      <c r="CX36" s="270"/>
      <c r="CY36" s="270"/>
      <c r="CZ36" s="270"/>
      <c r="DA36" s="270"/>
      <c r="DB36" s="270"/>
      <c r="DC36" s="270"/>
      <c r="DD36" s="270"/>
      <c r="DE36" s="270"/>
      <c r="DF36" s="270"/>
      <c r="DG36" s="270"/>
      <c r="DH36" s="270"/>
      <c r="DI36" s="270"/>
      <c r="DJ36" s="270"/>
      <c r="DK36" s="270"/>
      <c r="DL36" s="270"/>
      <c r="DM36" s="270"/>
      <c r="DN36" s="270"/>
      <c r="DO36" s="270"/>
      <c r="DP36" s="270"/>
      <c r="DQ36" s="270"/>
      <c r="DR36" s="270"/>
      <c r="DS36" s="270"/>
      <c r="DT36" s="270"/>
      <c r="DU36" s="270"/>
      <c r="DV36" s="270"/>
      <c r="DW36" s="270"/>
      <c r="DX36" s="270"/>
      <c r="DY36" s="270"/>
      <c r="DZ36" s="270"/>
      <c r="EA36" s="270"/>
      <c r="EB36" s="270"/>
      <c r="EC36" s="270"/>
      <c r="ED36" s="270"/>
      <c r="EE36" s="270"/>
      <c r="EF36" s="270"/>
      <c r="EG36" s="270"/>
      <c r="EH36" s="270"/>
      <c r="EI36" s="270"/>
      <c r="EJ36" s="270"/>
      <c r="EK36" s="270"/>
      <c r="EL36" s="270"/>
      <c r="EM36" s="270"/>
      <c r="EN36" s="270"/>
      <c r="EO36" s="270"/>
      <c r="EP36" s="270"/>
      <c r="EQ36" s="270"/>
      <c r="ER36" s="270"/>
      <c r="ES36" s="270"/>
      <c r="ET36" s="270"/>
      <c r="EU36" s="270"/>
      <c r="EV36" s="270"/>
      <c r="EW36" s="270"/>
      <c r="EX36" s="270"/>
      <c r="EY36" s="270"/>
      <c r="EZ36" s="270"/>
      <c r="FA36" s="270"/>
      <c r="FB36" s="270"/>
      <c r="FC36" s="270"/>
      <c r="FD36" s="270"/>
      <c r="FE36" s="270"/>
      <c r="FF36" s="270"/>
      <c r="FG36" s="270"/>
      <c r="FH36" s="270"/>
      <c r="FI36" s="270"/>
      <c r="FJ36" s="270"/>
      <c r="FK36" s="270"/>
      <c r="FL36" s="270"/>
      <c r="FM36" s="270"/>
      <c r="FN36" s="270"/>
      <c r="FO36" s="270"/>
      <c r="FP36" s="270"/>
      <c r="FQ36" s="270"/>
      <c r="FR36" s="270"/>
      <c r="FS36" s="270"/>
      <c r="FT36" s="270"/>
      <c r="FU36" s="270"/>
      <c r="FV36" s="270"/>
      <c r="FW36" s="270"/>
      <c r="FX36" s="270"/>
      <c r="FY36" s="270"/>
      <c r="FZ36" s="270"/>
      <c r="GA36" s="270"/>
      <c r="GB36" s="270"/>
      <c r="GC36" s="270"/>
      <c r="GD36" s="270"/>
      <c r="GE36" s="270"/>
      <c r="GF36" s="270"/>
      <c r="GG36" s="270"/>
      <c r="GH36" s="270"/>
      <c r="GI36" s="270"/>
      <c r="GJ36" s="270"/>
      <c r="GK36" s="270"/>
      <c r="GL36" s="270"/>
      <c r="GM36" s="270"/>
      <c r="GN36" s="270"/>
      <c r="GO36" s="270"/>
      <c r="GP36" s="270"/>
      <c r="GQ36" s="270"/>
      <c r="GR36" s="270"/>
      <c r="GS36" s="270"/>
      <c r="GT36" s="270"/>
      <c r="GU36" s="270"/>
      <c r="GV36" s="270"/>
      <c r="GW36" s="270"/>
      <c r="GX36" s="270"/>
      <c r="GY36" s="270"/>
      <c r="GZ36" s="270"/>
      <c r="HA36" s="270"/>
      <c r="HB36" s="270"/>
      <c r="HC36" s="270"/>
      <c r="HD36" s="270"/>
      <c r="HE36" s="270"/>
      <c r="HF36" s="270"/>
      <c r="HG36" s="270"/>
      <c r="HH36" s="270"/>
      <c r="HI36" s="270"/>
      <c r="HJ36" s="270"/>
      <c r="HK36" s="270"/>
      <c r="HL36" s="270"/>
      <c r="HM36" s="270"/>
      <c r="HN36" s="270"/>
      <c r="HO36" s="270"/>
      <c r="HP36" s="270"/>
      <c r="HQ36" s="270"/>
      <c r="HR36" s="270"/>
      <c r="HS36" s="270"/>
      <c r="HT36" s="270"/>
      <c r="HU36" s="270"/>
      <c r="HV36" s="270"/>
      <c r="HW36" s="270"/>
      <c r="HX36" s="270"/>
      <c r="HY36" s="270"/>
      <c r="HZ36" s="270"/>
      <c r="IA36" s="270"/>
      <c r="IB36" s="270"/>
      <c r="IC36" s="270"/>
      <c r="ID36" s="270"/>
      <c r="IE36" s="270"/>
      <c r="IF36" s="270"/>
      <c r="IG36" s="270"/>
      <c r="IH36" s="270"/>
      <c r="II36" s="270"/>
      <c r="IJ36" s="270"/>
      <c r="IK36" s="270"/>
      <c r="IL36" s="270"/>
      <c r="IM36" s="270"/>
      <c r="IN36" s="270"/>
      <c r="IO36" s="270"/>
      <c r="IP36" s="270"/>
      <c r="IQ36" s="270"/>
      <c r="IR36" s="270"/>
      <c r="IS36" s="270"/>
      <c r="IT36" s="270"/>
      <c r="IU36" s="270"/>
      <c r="IV36" s="270"/>
      <c r="IW36" s="270"/>
      <c r="IX36" s="270"/>
      <c r="IY36" s="270"/>
      <c r="IZ36" s="270"/>
      <c r="JA36" s="270"/>
    </row>
    <row r="37" spans="1:261" s="273" customFormat="1" ht="15" customHeight="1">
      <c r="A37" s="263">
        <v>29</v>
      </c>
      <c r="B37" s="264" t="s">
        <v>88</v>
      </c>
      <c r="C37" s="265" t="s">
        <v>89</v>
      </c>
      <c r="D37" s="266" t="s">
        <v>90</v>
      </c>
      <c r="E37" s="267" t="s">
        <v>15</v>
      </c>
      <c r="F37" s="268">
        <v>0.14773846153846124</v>
      </c>
      <c r="G37" s="268">
        <v>0.16989065</v>
      </c>
      <c r="H37" s="269"/>
      <c r="I37" s="270"/>
      <c r="J37" s="270" t="e">
        <f>VLOOKUP(D37,'[1]2021.8'!$C$4:$C$350,1,0)</f>
        <v>#N/A</v>
      </c>
      <c r="K37" s="271"/>
      <c r="L37" s="271"/>
      <c r="M37" s="271"/>
      <c r="N37" s="270"/>
      <c r="O37" s="268">
        <v>0.15230769230769201</v>
      </c>
      <c r="P37" s="268">
        <f t="shared" si="0"/>
        <v>0.14773846153846124</v>
      </c>
      <c r="Q37" s="270"/>
      <c r="R37" s="272"/>
      <c r="S37" s="272"/>
      <c r="T37" s="272"/>
      <c r="U37" s="272"/>
      <c r="V37" s="272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270"/>
      <c r="AX37" s="270"/>
      <c r="AY37" s="270"/>
      <c r="AZ37" s="270"/>
      <c r="BA37" s="270"/>
      <c r="BB37" s="270"/>
      <c r="BC37" s="270"/>
      <c r="BD37" s="270"/>
      <c r="BE37" s="270"/>
      <c r="BF37" s="270"/>
      <c r="BG37" s="270"/>
      <c r="BH37" s="270"/>
      <c r="BI37" s="270"/>
      <c r="BJ37" s="270"/>
      <c r="BK37" s="270"/>
      <c r="BL37" s="270"/>
      <c r="BM37" s="270"/>
      <c r="BN37" s="270"/>
      <c r="BO37" s="270"/>
      <c r="BP37" s="270"/>
      <c r="BQ37" s="270"/>
      <c r="BR37" s="270"/>
      <c r="BS37" s="270"/>
      <c r="BT37" s="270"/>
      <c r="BU37" s="270"/>
      <c r="BV37" s="270"/>
      <c r="BW37" s="270"/>
      <c r="BX37" s="270"/>
      <c r="BY37" s="270"/>
      <c r="BZ37" s="270"/>
      <c r="CA37" s="270"/>
      <c r="CB37" s="270"/>
      <c r="CC37" s="270"/>
      <c r="CD37" s="270"/>
      <c r="CE37" s="270"/>
      <c r="CF37" s="270"/>
      <c r="CG37" s="270"/>
      <c r="CH37" s="270"/>
      <c r="CI37" s="270"/>
      <c r="CJ37" s="270"/>
      <c r="CK37" s="270"/>
      <c r="CL37" s="270"/>
      <c r="CM37" s="270"/>
      <c r="CN37" s="270"/>
      <c r="CO37" s="270"/>
      <c r="CP37" s="270"/>
      <c r="CQ37" s="270"/>
      <c r="CR37" s="270"/>
      <c r="CS37" s="270"/>
      <c r="CT37" s="270"/>
      <c r="CU37" s="270"/>
      <c r="CV37" s="270"/>
      <c r="CW37" s="270"/>
      <c r="CX37" s="270"/>
      <c r="CY37" s="270"/>
      <c r="CZ37" s="270"/>
      <c r="DA37" s="270"/>
      <c r="DB37" s="270"/>
      <c r="DC37" s="270"/>
      <c r="DD37" s="270"/>
      <c r="DE37" s="270"/>
      <c r="DF37" s="270"/>
      <c r="DG37" s="270"/>
      <c r="DH37" s="270"/>
      <c r="DI37" s="270"/>
      <c r="DJ37" s="270"/>
      <c r="DK37" s="270"/>
      <c r="DL37" s="270"/>
      <c r="DM37" s="270"/>
      <c r="DN37" s="270"/>
      <c r="DO37" s="270"/>
      <c r="DP37" s="270"/>
      <c r="DQ37" s="270"/>
      <c r="DR37" s="270"/>
      <c r="DS37" s="270"/>
      <c r="DT37" s="270"/>
      <c r="DU37" s="270"/>
      <c r="DV37" s="270"/>
      <c r="DW37" s="270"/>
      <c r="DX37" s="270"/>
      <c r="DY37" s="270"/>
      <c r="DZ37" s="270"/>
      <c r="EA37" s="270"/>
      <c r="EB37" s="270"/>
      <c r="EC37" s="270"/>
      <c r="ED37" s="270"/>
      <c r="EE37" s="270"/>
      <c r="EF37" s="270"/>
      <c r="EG37" s="270"/>
      <c r="EH37" s="270"/>
      <c r="EI37" s="270"/>
      <c r="EJ37" s="270"/>
      <c r="EK37" s="270"/>
      <c r="EL37" s="270"/>
      <c r="EM37" s="270"/>
      <c r="EN37" s="270"/>
      <c r="EO37" s="270"/>
      <c r="EP37" s="270"/>
      <c r="EQ37" s="270"/>
      <c r="ER37" s="270"/>
      <c r="ES37" s="270"/>
      <c r="ET37" s="270"/>
      <c r="EU37" s="270"/>
      <c r="EV37" s="270"/>
      <c r="EW37" s="270"/>
      <c r="EX37" s="270"/>
      <c r="EY37" s="270"/>
      <c r="EZ37" s="270"/>
      <c r="FA37" s="270"/>
      <c r="FB37" s="270"/>
      <c r="FC37" s="270"/>
      <c r="FD37" s="270"/>
      <c r="FE37" s="270"/>
      <c r="FF37" s="270"/>
      <c r="FG37" s="270"/>
      <c r="FH37" s="270"/>
      <c r="FI37" s="270"/>
      <c r="FJ37" s="270"/>
      <c r="FK37" s="270"/>
      <c r="FL37" s="270"/>
      <c r="FM37" s="270"/>
      <c r="FN37" s="270"/>
      <c r="FO37" s="270"/>
      <c r="FP37" s="270"/>
      <c r="FQ37" s="270"/>
      <c r="FR37" s="270"/>
      <c r="FS37" s="270"/>
      <c r="FT37" s="270"/>
      <c r="FU37" s="270"/>
      <c r="FV37" s="270"/>
      <c r="FW37" s="270"/>
      <c r="FX37" s="270"/>
      <c r="FY37" s="270"/>
      <c r="FZ37" s="270"/>
      <c r="GA37" s="270"/>
      <c r="GB37" s="270"/>
      <c r="GC37" s="270"/>
      <c r="GD37" s="270"/>
      <c r="GE37" s="270"/>
      <c r="GF37" s="270"/>
      <c r="GG37" s="270"/>
      <c r="GH37" s="270"/>
      <c r="GI37" s="270"/>
      <c r="GJ37" s="270"/>
      <c r="GK37" s="270"/>
      <c r="GL37" s="270"/>
      <c r="GM37" s="270"/>
      <c r="GN37" s="270"/>
      <c r="GO37" s="270"/>
      <c r="GP37" s="270"/>
      <c r="GQ37" s="270"/>
      <c r="GR37" s="270"/>
      <c r="GS37" s="270"/>
      <c r="GT37" s="270"/>
      <c r="GU37" s="270"/>
      <c r="GV37" s="270"/>
      <c r="GW37" s="270"/>
      <c r="GX37" s="270"/>
      <c r="GY37" s="270"/>
      <c r="GZ37" s="270"/>
      <c r="HA37" s="270"/>
      <c r="HB37" s="270"/>
      <c r="HC37" s="270"/>
      <c r="HD37" s="270"/>
      <c r="HE37" s="270"/>
      <c r="HF37" s="270"/>
      <c r="HG37" s="270"/>
      <c r="HH37" s="270"/>
      <c r="HI37" s="270"/>
      <c r="HJ37" s="270"/>
      <c r="HK37" s="270"/>
      <c r="HL37" s="270"/>
      <c r="HM37" s="270"/>
      <c r="HN37" s="270"/>
      <c r="HO37" s="270"/>
      <c r="HP37" s="270"/>
      <c r="HQ37" s="270"/>
      <c r="HR37" s="270"/>
      <c r="HS37" s="270"/>
      <c r="HT37" s="270"/>
      <c r="HU37" s="270"/>
      <c r="HV37" s="270"/>
      <c r="HW37" s="270"/>
      <c r="HX37" s="270"/>
      <c r="HY37" s="270"/>
      <c r="HZ37" s="270"/>
      <c r="IA37" s="270"/>
      <c r="IB37" s="270"/>
      <c r="IC37" s="270"/>
      <c r="ID37" s="270"/>
      <c r="IE37" s="270"/>
      <c r="IF37" s="270"/>
      <c r="IG37" s="270"/>
      <c r="IH37" s="270"/>
      <c r="II37" s="270"/>
      <c r="IJ37" s="270"/>
      <c r="IK37" s="270"/>
      <c r="IL37" s="270"/>
      <c r="IM37" s="270"/>
      <c r="IN37" s="270"/>
      <c r="IO37" s="270"/>
      <c r="IP37" s="270"/>
      <c r="IQ37" s="270"/>
      <c r="IR37" s="270"/>
      <c r="IS37" s="270"/>
      <c r="IT37" s="270"/>
      <c r="IU37" s="270"/>
      <c r="IV37" s="270"/>
      <c r="IW37" s="270"/>
      <c r="IX37" s="270"/>
      <c r="IY37" s="270"/>
      <c r="IZ37" s="270"/>
      <c r="JA37" s="270"/>
    </row>
    <row r="38" spans="1:261" s="48" customFormat="1" ht="15" customHeight="1">
      <c r="A38" s="49">
        <v>30</v>
      </c>
      <c r="B38" s="50" t="s">
        <v>91</v>
      </c>
      <c r="C38" s="51" t="s">
        <v>92</v>
      </c>
      <c r="D38" s="14" t="s">
        <v>93</v>
      </c>
      <c r="E38" s="52" t="s">
        <v>15</v>
      </c>
      <c r="F38" s="53">
        <v>0.31030000000000002</v>
      </c>
      <c r="G38" s="53">
        <v>0.35684500000000002</v>
      </c>
      <c r="H38" s="55"/>
      <c r="I38" s="46"/>
      <c r="J38" s="46" t="str">
        <f>VLOOKUP(D38,'[1]2021.8'!$C$4:$C$350,1,0)</f>
        <v>02.03.27.014</v>
      </c>
      <c r="K38" s="230">
        <v>2.5000000000000001E-2</v>
      </c>
      <c r="L38" s="230" t="s">
        <v>722</v>
      </c>
      <c r="M38" s="230">
        <v>3</v>
      </c>
      <c r="N38" s="46"/>
      <c r="O38" s="53"/>
      <c r="P38" s="53">
        <v>0.31030000000000002</v>
      </c>
      <c r="Q38" s="46"/>
      <c r="R38" s="64"/>
      <c r="S38" s="64"/>
      <c r="T38" s="64"/>
      <c r="U38" s="64"/>
      <c r="V38" s="64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</row>
    <row r="39" spans="1:261" s="199" customFormat="1" ht="15" customHeight="1">
      <c r="A39" s="190">
        <v>31</v>
      </c>
      <c r="B39" s="191" t="s">
        <v>94</v>
      </c>
      <c r="C39" s="192" t="s">
        <v>95</v>
      </c>
      <c r="D39" s="193" t="s">
        <v>96</v>
      </c>
      <c r="E39" s="194" t="s">
        <v>15</v>
      </c>
      <c r="F39" s="195">
        <v>1.2557769230769282</v>
      </c>
      <c r="G39" s="195">
        <v>1.4441263</v>
      </c>
      <c r="H39" s="196"/>
      <c r="I39" s="197" t="s">
        <v>712</v>
      </c>
      <c r="J39" s="197"/>
      <c r="K39" s="232"/>
      <c r="L39" s="232"/>
      <c r="M39" s="232"/>
      <c r="N39" s="197"/>
      <c r="O39" s="195">
        <v>1.2946153846153901</v>
      </c>
      <c r="P39" s="195">
        <f>O39*0.97</f>
        <v>1.2557769230769282</v>
      </c>
      <c r="Q39" s="197"/>
      <c r="R39" s="198"/>
      <c r="S39" s="198"/>
      <c r="T39" s="198"/>
      <c r="U39" s="198"/>
      <c r="V39" s="198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197"/>
      <c r="DU39" s="197"/>
      <c r="DV39" s="197"/>
      <c r="DW39" s="197"/>
      <c r="DX39" s="197"/>
      <c r="DY39" s="197"/>
      <c r="DZ39" s="197"/>
      <c r="EA39" s="197"/>
      <c r="EB39" s="197"/>
      <c r="EC39" s="197"/>
      <c r="ED39" s="197"/>
      <c r="EE39" s="197"/>
      <c r="EF39" s="197"/>
      <c r="EG39" s="197"/>
      <c r="EH39" s="197"/>
      <c r="EI39" s="197"/>
      <c r="EJ39" s="197"/>
      <c r="EK39" s="197"/>
      <c r="EL39" s="197"/>
      <c r="EM39" s="197"/>
      <c r="EN39" s="197"/>
      <c r="EO39" s="197"/>
      <c r="EP39" s="197"/>
      <c r="EQ39" s="197"/>
      <c r="ER39" s="197"/>
      <c r="ES39" s="197"/>
      <c r="ET39" s="197"/>
      <c r="EU39" s="197"/>
      <c r="EV39" s="197"/>
      <c r="EW39" s="197"/>
      <c r="EX39" s="197"/>
      <c r="EY39" s="197"/>
      <c r="EZ39" s="197"/>
      <c r="FA39" s="197"/>
      <c r="FB39" s="197"/>
      <c r="FC39" s="197"/>
      <c r="FD39" s="197"/>
      <c r="FE39" s="197"/>
      <c r="FF39" s="197"/>
      <c r="FG39" s="197"/>
      <c r="FH39" s="197"/>
      <c r="FI39" s="197"/>
      <c r="FJ39" s="197"/>
      <c r="FK39" s="197"/>
      <c r="FL39" s="197"/>
      <c r="FM39" s="197"/>
      <c r="FN39" s="197"/>
      <c r="FO39" s="197"/>
      <c r="FP39" s="197"/>
      <c r="FQ39" s="197"/>
      <c r="FR39" s="197"/>
      <c r="FS39" s="197"/>
      <c r="FT39" s="197"/>
      <c r="FU39" s="197"/>
      <c r="FV39" s="197"/>
      <c r="FW39" s="197"/>
      <c r="FX39" s="197"/>
      <c r="FY39" s="197"/>
      <c r="FZ39" s="197"/>
      <c r="GA39" s="197"/>
      <c r="GB39" s="197"/>
      <c r="GC39" s="197"/>
      <c r="GD39" s="197"/>
      <c r="GE39" s="197"/>
      <c r="GF39" s="197"/>
      <c r="GG39" s="197"/>
      <c r="GH39" s="197"/>
      <c r="GI39" s="197"/>
      <c r="GJ39" s="197"/>
      <c r="GK39" s="197"/>
      <c r="GL39" s="197"/>
      <c r="GM39" s="197"/>
      <c r="GN39" s="197"/>
      <c r="GO39" s="197"/>
      <c r="GP39" s="197"/>
      <c r="GQ39" s="197"/>
      <c r="GR39" s="197"/>
      <c r="GS39" s="197"/>
      <c r="GT39" s="197"/>
      <c r="GU39" s="197"/>
      <c r="GV39" s="197"/>
      <c r="GW39" s="197"/>
      <c r="GX39" s="197"/>
      <c r="GY39" s="197"/>
      <c r="GZ39" s="197"/>
      <c r="HA39" s="197"/>
      <c r="HB39" s="197"/>
      <c r="HC39" s="197"/>
      <c r="HD39" s="197"/>
      <c r="HE39" s="197"/>
      <c r="HF39" s="197"/>
      <c r="HG39" s="197"/>
      <c r="HH39" s="197"/>
      <c r="HI39" s="197"/>
      <c r="HJ39" s="197"/>
      <c r="HK39" s="197"/>
      <c r="HL39" s="197"/>
      <c r="HM39" s="197"/>
      <c r="HN39" s="197"/>
      <c r="HO39" s="197"/>
      <c r="HP39" s="197"/>
      <c r="HQ39" s="197"/>
      <c r="HR39" s="197"/>
      <c r="HS39" s="197"/>
      <c r="HT39" s="197"/>
      <c r="HU39" s="197"/>
      <c r="HV39" s="197"/>
      <c r="HW39" s="197"/>
      <c r="HX39" s="197"/>
      <c r="HY39" s="197"/>
      <c r="HZ39" s="197"/>
      <c r="IA39" s="197"/>
      <c r="IB39" s="197"/>
      <c r="IC39" s="197"/>
      <c r="ID39" s="197"/>
      <c r="IE39" s="197"/>
      <c r="IF39" s="197"/>
      <c r="IG39" s="197"/>
      <c r="IH39" s="197"/>
      <c r="II39" s="197"/>
      <c r="IJ39" s="197"/>
      <c r="IK39" s="197"/>
      <c r="IL39" s="197"/>
      <c r="IM39" s="197"/>
      <c r="IN39" s="197"/>
      <c r="IO39" s="197"/>
      <c r="IP39" s="197"/>
      <c r="IQ39" s="197"/>
      <c r="IR39" s="197"/>
      <c r="IS39" s="197"/>
      <c r="IT39" s="197"/>
      <c r="IU39" s="197"/>
      <c r="IV39" s="197"/>
      <c r="IW39" s="197"/>
      <c r="IX39" s="197"/>
      <c r="IY39" s="197"/>
      <c r="IZ39" s="197"/>
      <c r="JA39" s="197"/>
    </row>
    <row r="40" spans="1:261" s="48" customFormat="1" ht="15" customHeight="1">
      <c r="A40" s="49">
        <v>32</v>
      </c>
      <c r="B40" s="50" t="s">
        <v>97</v>
      </c>
      <c r="C40" s="51" t="s">
        <v>808</v>
      </c>
      <c r="D40" s="14" t="s">
        <v>810</v>
      </c>
      <c r="E40" s="52" t="s">
        <v>15</v>
      </c>
      <c r="F40" s="53">
        <v>7.0702999999999996</v>
      </c>
      <c r="G40" s="53">
        <v>8.1308450000000008</v>
      </c>
      <c r="H40" s="55" t="s">
        <v>99</v>
      </c>
      <c r="I40" s="46"/>
      <c r="J40" s="46" t="str">
        <f>VLOOKUP(D40,'[1]2021.8'!$C$4:$C$350,1,0)</f>
        <v>02.03.25.021</v>
      </c>
      <c r="K40" s="230"/>
      <c r="L40" s="230"/>
      <c r="M40" s="230"/>
      <c r="N40" s="46"/>
      <c r="O40" s="53"/>
      <c r="P40" s="53">
        <v>7.0702999999999996</v>
      </c>
      <c r="Q40" s="46"/>
      <c r="R40" s="64"/>
      <c r="S40" s="64"/>
      <c r="T40" s="64"/>
      <c r="U40" s="64"/>
      <c r="V40" s="64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</row>
    <row r="41" spans="1:261" s="48" customFormat="1" ht="15" customHeight="1">
      <c r="A41" s="49">
        <v>33</v>
      </c>
      <c r="B41" s="50" t="s">
        <v>100</v>
      </c>
      <c r="C41" s="51" t="s">
        <v>806</v>
      </c>
      <c r="D41" s="14" t="s">
        <v>807</v>
      </c>
      <c r="E41" s="52" t="s">
        <v>15</v>
      </c>
      <c r="F41" s="53">
        <v>7.9861000000000004</v>
      </c>
      <c r="G41" s="53">
        <v>9.1840150000000005</v>
      </c>
      <c r="H41" s="55" t="s">
        <v>102</v>
      </c>
      <c r="I41" s="46"/>
      <c r="J41" s="46" t="str">
        <f>VLOOKUP(D41,'[1]2021.8'!$C$4:$C$350,1,0)</f>
        <v>02.03.25.020</v>
      </c>
      <c r="K41" s="230"/>
      <c r="L41" s="230"/>
      <c r="M41" s="230"/>
      <c r="N41" s="46"/>
      <c r="O41" s="53"/>
      <c r="P41" s="53">
        <v>7.9861000000000004</v>
      </c>
      <c r="Q41" s="46"/>
      <c r="R41" s="64"/>
      <c r="S41" s="64"/>
      <c r="T41" s="64"/>
      <c r="U41" s="64"/>
      <c r="V41" s="64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</row>
    <row r="42" spans="1:261" s="48" customFormat="1" ht="15" customHeight="1">
      <c r="A42" s="49">
        <v>34</v>
      </c>
      <c r="B42" s="50" t="s">
        <v>103</v>
      </c>
      <c r="C42" s="51" t="s">
        <v>809</v>
      </c>
      <c r="D42" s="14" t="s">
        <v>811</v>
      </c>
      <c r="E42" s="52" t="s">
        <v>15</v>
      </c>
      <c r="F42" s="53">
        <v>7.0702999999999996</v>
      </c>
      <c r="G42" s="53">
        <v>8.1308450000000008</v>
      </c>
      <c r="H42" s="55" t="s">
        <v>99</v>
      </c>
      <c r="I42" s="46"/>
      <c r="J42" s="46" t="str">
        <f>VLOOKUP(D42,'[1]2021.8'!$C$4:$C$350,1,0)</f>
        <v>02.03.25.019</v>
      </c>
      <c r="K42" s="230"/>
      <c r="L42" s="230"/>
      <c r="M42" s="230"/>
      <c r="N42" s="46"/>
      <c r="O42" s="53"/>
      <c r="P42" s="53">
        <v>7.0702999999999996</v>
      </c>
      <c r="Q42" s="46"/>
      <c r="R42" s="64"/>
      <c r="S42" s="64"/>
      <c r="T42" s="64"/>
      <c r="U42" s="64"/>
      <c r="V42" s="64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</row>
    <row r="43" spans="1:261" s="48" customFormat="1" ht="15" customHeight="1">
      <c r="A43" s="49">
        <v>35</v>
      </c>
      <c r="B43" s="50" t="s">
        <v>105</v>
      </c>
      <c r="C43" s="51" t="s">
        <v>812</v>
      </c>
      <c r="D43" s="14" t="s">
        <v>107</v>
      </c>
      <c r="E43" s="52" t="s">
        <v>15</v>
      </c>
      <c r="F43" s="53">
        <v>3.5585</v>
      </c>
      <c r="G43" s="53">
        <v>4.0922749999999999</v>
      </c>
      <c r="H43" s="55" t="s">
        <v>108</v>
      </c>
      <c r="I43" s="46"/>
      <c r="J43" s="46" t="str">
        <f>VLOOKUP(D43,'[1]2021.8'!$C$4:$C$350,1,0)</f>
        <v>02.03.25.015</v>
      </c>
      <c r="K43" s="230"/>
      <c r="L43" s="230"/>
      <c r="M43" s="230"/>
      <c r="N43" s="46"/>
      <c r="O43" s="53"/>
      <c r="P43" s="53">
        <v>3.5585</v>
      </c>
      <c r="Q43" s="46"/>
      <c r="R43" s="64"/>
      <c r="S43" s="64"/>
      <c r="T43" s="64"/>
      <c r="U43" s="64"/>
      <c r="V43" s="64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</row>
    <row r="44" spans="1:261" s="273" customFormat="1" ht="15" customHeight="1">
      <c r="A44" s="263">
        <v>36</v>
      </c>
      <c r="B44" s="264" t="s">
        <v>109</v>
      </c>
      <c r="C44" s="265" t="s">
        <v>820</v>
      </c>
      <c r="D44" s="266" t="s">
        <v>111</v>
      </c>
      <c r="E44" s="267" t="s">
        <v>15</v>
      </c>
      <c r="F44" s="268">
        <v>2.0108846153846125</v>
      </c>
      <c r="G44" s="268">
        <v>2.3125430499999999</v>
      </c>
      <c r="H44" s="269"/>
      <c r="I44" s="270" t="s">
        <v>712</v>
      </c>
      <c r="J44" s="270" t="e">
        <f>VLOOKUP(D44,'[1]2021.8'!$C$4:$C$350,1,0)</f>
        <v>#N/A</v>
      </c>
      <c r="K44" s="271"/>
      <c r="L44" s="271"/>
      <c r="M44" s="271"/>
      <c r="N44" s="270"/>
      <c r="O44" s="268">
        <v>2.0730769230769202</v>
      </c>
      <c r="P44" s="268">
        <f>O44*0.97</f>
        <v>2.0108846153846125</v>
      </c>
      <c r="Q44" s="270"/>
      <c r="R44" s="272"/>
      <c r="S44" s="272"/>
      <c r="T44" s="272"/>
      <c r="U44" s="272"/>
      <c r="V44" s="272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0"/>
      <c r="AT44" s="270"/>
      <c r="AU44" s="270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0"/>
      <c r="BR44" s="270"/>
      <c r="BS44" s="270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0"/>
      <c r="CH44" s="270"/>
      <c r="CI44" s="270"/>
      <c r="CJ44" s="270"/>
      <c r="CK44" s="270"/>
      <c r="CL44" s="270"/>
      <c r="CM44" s="270"/>
      <c r="CN44" s="270"/>
      <c r="CO44" s="270"/>
      <c r="CP44" s="270"/>
      <c r="CQ44" s="270"/>
      <c r="CR44" s="270"/>
      <c r="CS44" s="270"/>
      <c r="CT44" s="270"/>
      <c r="CU44" s="270"/>
      <c r="CV44" s="270"/>
      <c r="CW44" s="270"/>
      <c r="CX44" s="270"/>
      <c r="CY44" s="270"/>
      <c r="CZ44" s="270"/>
      <c r="DA44" s="270"/>
      <c r="DB44" s="270"/>
      <c r="DC44" s="270"/>
      <c r="DD44" s="270"/>
      <c r="DE44" s="270"/>
      <c r="DF44" s="270"/>
      <c r="DG44" s="270"/>
      <c r="DH44" s="270"/>
      <c r="DI44" s="270"/>
      <c r="DJ44" s="270"/>
      <c r="DK44" s="270"/>
      <c r="DL44" s="270"/>
      <c r="DM44" s="270"/>
      <c r="DN44" s="270"/>
      <c r="DO44" s="270"/>
      <c r="DP44" s="270"/>
      <c r="DQ44" s="270"/>
      <c r="DR44" s="270"/>
      <c r="DS44" s="270"/>
      <c r="DT44" s="270"/>
      <c r="DU44" s="270"/>
      <c r="DV44" s="270"/>
      <c r="DW44" s="270"/>
      <c r="DX44" s="270"/>
      <c r="DY44" s="270"/>
      <c r="DZ44" s="270"/>
      <c r="EA44" s="270"/>
      <c r="EB44" s="270"/>
      <c r="EC44" s="270"/>
      <c r="ED44" s="270"/>
      <c r="EE44" s="270"/>
      <c r="EF44" s="270"/>
      <c r="EG44" s="270"/>
      <c r="EH44" s="270"/>
      <c r="EI44" s="270"/>
      <c r="EJ44" s="270"/>
      <c r="EK44" s="270"/>
      <c r="EL44" s="270"/>
      <c r="EM44" s="270"/>
      <c r="EN44" s="270"/>
      <c r="EO44" s="270"/>
      <c r="EP44" s="270"/>
      <c r="EQ44" s="270"/>
      <c r="ER44" s="270"/>
      <c r="ES44" s="270"/>
      <c r="ET44" s="270"/>
      <c r="EU44" s="270"/>
      <c r="EV44" s="270"/>
      <c r="EW44" s="270"/>
      <c r="EX44" s="270"/>
      <c r="EY44" s="270"/>
      <c r="EZ44" s="270"/>
      <c r="FA44" s="270"/>
      <c r="FB44" s="270"/>
      <c r="FC44" s="270"/>
      <c r="FD44" s="270"/>
      <c r="FE44" s="270"/>
      <c r="FF44" s="270"/>
      <c r="FG44" s="270"/>
      <c r="FH44" s="270"/>
      <c r="FI44" s="270"/>
      <c r="FJ44" s="270"/>
      <c r="FK44" s="270"/>
      <c r="FL44" s="270"/>
      <c r="FM44" s="270"/>
      <c r="FN44" s="270"/>
      <c r="FO44" s="270"/>
      <c r="FP44" s="270"/>
      <c r="FQ44" s="270"/>
      <c r="FR44" s="270"/>
      <c r="FS44" s="270"/>
      <c r="FT44" s="270"/>
      <c r="FU44" s="270"/>
      <c r="FV44" s="270"/>
      <c r="FW44" s="270"/>
      <c r="FX44" s="270"/>
      <c r="FY44" s="270"/>
      <c r="FZ44" s="270"/>
      <c r="GA44" s="270"/>
      <c r="GB44" s="270"/>
      <c r="GC44" s="270"/>
      <c r="GD44" s="270"/>
      <c r="GE44" s="270"/>
      <c r="GF44" s="270"/>
      <c r="GG44" s="270"/>
      <c r="GH44" s="270"/>
      <c r="GI44" s="270"/>
      <c r="GJ44" s="270"/>
      <c r="GK44" s="270"/>
      <c r="GL44" s="270"/>
      <c r="GM44" s="270"/>
      <c r="GN44" s="270"/>
      <c r="GO44" s="270"/>
      <c r="GP44" s="270"/>
      <c r="GQ44" s="270"/>
      <c r="GR44" s="270"/>
      <c r="GS44" s="270"/>
      <c r="GT44" s="270"/>
      <c r="GU44" s="270"/>
      <c r="GV44" s="270"/>
      <c r="GW44" s="270"/>
      <c r="GX44" s="270"/>
      <c r="GY44" s="270"/>
      <c r="GZ44" s="270"/>
      <c r="HA44" s="270"/>
      <c r="HB44" s="270"/>
      <c r="HC44" s="270"/>
      <c r="HD44" s="270"/>
      <c r="HE44" s="270"/>
      <c r="HF44" s="270"/>
      <c r="HG44" s="270"/>
      <c r="HH44" s="270"/>
      <c r="HI44" s="270"/>
      <c r="HJ44" s="270"/>
      <c r="HK44" s="270"/>
      <c r="HL44" s="270"/>
      <c r="HM44" s="270"/>
      <c r="HN44" s="270"/>
      <c r="HO44" s="270"/>
      <c r="HP44" s="270"/>
      <c r="HQ44" s="270"/>
      <c r="HR44" s="270"/>
      <c r="HS44" s="270"/>
      <c r="HT44" s="270"/>
      <c r="HU44" s="270"/>
      <c r="HV44" s="270"/>
      <c r="HW44" s="270"/>
      <c r="HX44" s="270"/>
      <c r="HY44" s="270"/>
      <c r="HZ44" s="270"/>
      <c r="IA44" s="270"/>
      <c r="IB44" s="270"/>
      <c r="IC44" s="270"/>
      <c r="ID44" s="270"/>
      <c r="IE44" s="270"/>
      <c r="IF44" s="270"/>
      <c r="IG44" s="270"/>
      <c r="IH44" s="270"/>
      <c r="II44" s="270"/>
      <c r="IJ44" s="270"/>
      <c r="IK44" s="270"/>
      <c r="IL44" s="270"/>
      <c r="IM44" s="270"/>
      <c r="IN44" s="270"/>
      <c r="IO44" s="270"/>
      <c r="IP44" s="270"/>
      <c r="IQ44" s="270"/>
      <c r="IR44" s="270"/>
      <c r="IS44" s="270"/>
      <c r="IT44" s="270"/>
      <c r="IU44" s="270"/>
      <c r="IV44" s="270"/>
      <c r="IW44" s="270"/>
      <c r="IX44" s="270"/>
      <c r="IY44" s="270"/>
      <c r="IZ44" s="270"/>
      <c r="JA44" s="270"/>
    </row>
    <row r="45" spans="1:261" s="273" customFormat="1" ht="15" customHeight="1">
      <c r="A45" s="263">
        <v>37</v>
      </c>
      <c r="B45" s="264" t="s">
        <v>112</v>
      </c>
      <c r="C45" s="265" t="s">
        <v>820</v>
      </c>
      <c r="D45" s="266" t="s">
        <v>113</v>
      </c>
      <c r="E45" s="267" t="s">
        <v>15</v>
      </c>
      <c r="F45" s="268">
        <v>2.0108846153846125</v>
      </c>
      <c r="G45" s="268">
        <v>2.3125430499999999</v>
      </c>
      <c r="H45" s="269"/>
      <c r="I45" s="270" t="s">
        <v>712</v>
      </c>
      <c r="J45" s="270" t="e">
        <f>VLOOKUP(D45,'[1]2021.8'!$C$4:$C$350,1,0)</f>
        <v>#N/A</v>
      </c>
      <c r="K45" s="271"/>
      <c r="L45" s="271"/>
      <c r="M45" s="271"/>
      <c r="N45" s="270"/>
      <c r="O45" s="268">
        <v>2.0730769230769202</v>
      </c>
      <c r="P45" s="268">
        <f>O45*0.97</f>
        <v>2.0108846153846125</v>
      </c>
      <c r="Q45" s="270"/>
      <c r="R45" s="272"/>
      <c r="S45" s="272"/>
      <c r="T45" s="272"/>
      <c r="U45" s="272"/>
      <c r="V45" s="272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0"/>
      <c r="CH45" s="270"/>
      <c r="CI45" s="270"/>
      <c r="CJ45" s="270"/>
      <c r="CK45" s="270"/>
      <c r="CL45" s="270"/>
      <c r="CM45" s="270"/>
      <c r="CN45" s="270"/>
      <c r="CO45" s="270"/>
      <c r="CP45" s="270"/>
      <c r="CQ45" s="270"/>
      <c r="CR45" s="270"/>
      <c r="CS45" s="270"/>
      <c r="CT45" s="270"/>
      <c r="CU45" s="270"/>
      <c r="CV45" s="270"/>
      <c r="CW45" s="270"/>
      <c r="CX45" s="270"/>
      <c r="CY45" s="270"/>
      <c r="CZ45" s="270"/>
      <c r="DA45" s="270"/>
      <c r="DB45" s="270"/>
      <c r="DC45" s="270"/>
      <c r="DD45" s="270"/>
      <c r="DE45" s="270"/>
      <c r="DF45" s="270"/>
      <c r="DG45" s="270"/>
      <c r="DH45" s="270"/>
      <c r="DI45" s="270"/>
      <c r="DJ45" s="270"/>
      <c r="DK45" s="270"/>
      <c r="DL45" s="270"/>
      <c r="DM45" s="270"/>
      <c r="DN45" s="270"/>
      <c r="DO45" s="270"/>
      <c r="DP45" s="270"/>
      <c r="DQ45" s="270"/>
      <c r="DR45" s="270"/>
      <c r="DS45" s="270"/>
      <c r="DT45" s="270"/>
      <c r="DU45" s="270"/>
      <c r="DV45" s="270"/>
      <c r="DW45" s="270"/>
      <c r="DX45" s="270"/>
      <c r="DY45" s="270"/>
      <c r="DZ45" s="270"/>
      <c r="EA45" s="270"/>
      <c r="EB45" s="270"/>
      <c r="EC45" s="270"/>
      <c r="ED45" s="270"/>
      <c r="EE45" s="270"/>
      <c r="EF45" s="270"/>
      <c r="EG45" s="270"/>
      <c r="EH45" s="270"/>
      <c r="EI45" s="270"/>
      <c r="EJ45" s="270"/>
      <c r="EK45" s="270"/>
      <c r="EL45" s="270"/>
      <c r="EM45" s="270"/>
      <c r="EN45" s="270"/>
      <c r="EO45" s="270"/>
      <c r="EP45" s="270"/>
      <c r="EQ45" s="270"/>
      <c r="ER45" s="270"/>
      <c r="ES45" s="270"/>
      <c r="ET45" s="270"/>
      <c r="EU45" s="270"/>
      <c r="EV45" s="270"/>
      <c r="EW45" s="270"/>
      <c r="EX45" s="270"/>
      <c r="EY45" s="270"/>
      <c r="EZ45" s="270"/>
      <c r="FA45" s="270"/>
      <c r="FB45" s="270"/>
      <c r="FC45" s="270"/>
      <c r="FD45" s="270"/>
      <c r="FE45" s="270"/>
      <c r="FF45" s="270"/>
      <c r="FG45" s="270"/>
      <c r="FH45" s="270"/>
      <c r="FI45" s="270"/>
      <c r="FJ45" s="270"/>
      <c r="FK45" s="270"/>
      <c r="FL45" s="270"/>
      <c r="FM45" s="270"/>
      <c r="FN45" s="270"/>
      <c r="FO45" s="270"/>
      <c r="FP45" s="270"/>
      <c r="FQ45" s="270"/>
      <c r="FR45" s="270"/>
      <c r="FS45" s="270"/>
      <c r="FT45" s="270"/>
      <c r="FU45" s="270"/>
      <c r="FV45" s="270"/>
      <c r="FW45" s="270"/>
      <c r="FX45" s="270"/>
      <c r="FY45" s="270"/>
      <c r="FZ45" s="270"/>
      <c r="GA45" s="270"/>
      <c r="GB45" s="270"/>
      <c r="GC45" s="270"/>
      <c r="GD45" s="270"/>
      <c r="GE45" s="270"/>
      <c r="GF45" s="270"/>
      <c r="GG45" s="270"/>
      <c r="GH45" s="270"/>
      <c r="GI45" s="270"/>
      <c r="GJ45" s="270"/>
      <c r="GK45" s="270"/>
      <c r="GL45" s="270"/>
      <c r="GM45" s="270"/>
      <c r="GN45" s="270"/>
      <c r="GO45" s="270"/>
      <c r="GP45" s="270"/>
      <c r="GQ45" s="270"/>
      <c r="GR45" s="270"/>
      <c r="GS45" s="270"/>
      <c r="GT45" s="270"/>
      <c r="GU45" s="270"/>
      <c r="GV45" s="270"/>
      <c r="GW45" s="270"/>
      <c r="GX45" s="270"/>
      <c r="GY45" s="270"/>
      <c r="GZ45" s="270"/>
      <c r="HA45" s="270"/>
      <c r="HB45" s="270"/>
      <c r="HC45" s="270"/>
      <c r="HD45" s="270"/>
      <c r="HE45" s="270"/>
      <c r="HF45" s="270"/>
      <c r="HG45" s="270"/>
      <c r="HH45" s="270"/>
      <c r="HI45" s="270"/>
      <c r="HJ45" s="270"/>
      <c r="HK45" s="270"/>
      <c r="HL45" s="270"/>
      <c r="HM45" s="270"/>
      <c r="HN45" s="270"/>
      <c r="HO45" s="270"/>
      <c r="HP45" s="270"/>
      <c r="HQ45" s="270"/>
      <c r="HR45" s="270"/>
      <c r="HS45" s="270"/>
      <c r="HT45" s="270"/>
      <c r="HU45" s="270"/>
      <c r="HV45" s="270"/>
      <c r="HW45" s="270"/>
      <c r="HX45" s="270"/>
      <c r="HY45" s="270"/>
      <c r="HZ45" s="270"/>
      <c r="IA45" s="270"/>
      <c r="IB45" s="270"/>
      <c r="IC45" s="270"/>
      <c r="ID45" s="270"/>
      <c r="IE45" s="270"/>
      <c r="IF45" s="270"/>
      <c r="IG45" s="270"/>
      <c r="IH45" s="270"/>
      <c r="II45" s="270"/>
      <c r="IJ45" s="270"/>
      <c r="IK45" s="270"/>
      <c r="IL45" s="270"/>
      <c r="IM45" s="270"/>
      <c r="IN45" s="270"/>
      <c r="IO45" s="270"/>
      <c r="IP45" s="270"/>
      <c r="IQ45" s="270"/>
      <c r="IR45" s="270"/>
      <c r="IS45" s="270"/>
      <c r="IT45" s="270"/>
      <c r="IU45" s="270"/>
      <c r="IV45" s="270"/>
      <c r="IW45" s="270"/>
      <c r="IX45" s="270"/>
      <c r="IY45" s="270"/>
      <c r="IZ45" s="270"/>
      <c r="JA45" s="270"/>
    </row>
    <row r="46" spans="1:261" s="48" customFormat="1" ht="15" customHeight="1">
      <c r="A46" s="49">
        <v>38</v>
      </c>
      <c r="B46" s="50" t="s">
        <v>114</v>
      </c>
      <c r="C46" s="51" t="s">
        <v>115</v>
      </c>
      <c r="D46" s="14" t="s">
        <v>116</v>
      </c>
      <c r="E46" s="52" t="s">
        <v>15</v>
      </c>
      <c r="F46" s="53">
        <v>4.1777153846153876</v>
      </c>
      <c r="G46" s="53">
        <v>4.8043550000000002</v>
      </c>
      <c r="H46" s="55"/>
      <c r="I46" s="46"/>
      <c r="J46" s="46" t="e">
        <f>VLOOKUP(D46,'[1]2021.8'!$C$4:$C$350,1,0)</f>
        <v>#N/A</v>
      </c>
      <c r="K46" s="230"/>
      <c r="L46" s="230"/>
      <c r="M46" s="230"/>
      <c r="N46" s="46"/>
      <c r="O46" s="53">
        <v>4.3069230769230797</v>
      </c>
      <c r="P46" s="53">
        <f>O46*0.97</f>
        <v>4.1777153846153876</v>
      </c>
      <c r="Q46" s="46"/>
      <c r="R46" s="64"/>
      <c r="S46" s="64"/>
      <c r="T46" s="64"/>
      <c r="U46" s="64"/>
      <c r="V46" s="64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</row>
    <row r="47" spans="1:261" s="48" customFormat="1" ht="15" customHeight="1">
      <c r="A47" s="49">
        <v>39</v>
      </c>
      <c r="B47" s="50" t="s">
        <v>795</v>
      </c>
      <c r="C47" s="51" t="s">
        <v>791</v>
      </c>
      <c r="D47" s="14" t="s">
        <v>790</v>
      </c>
      <c r="E47" s="52" t="s">
        <v>15</v>
      </c>
      <c r="F47" s="53">
        <v>5.1933999999999996</v>
      </c>
      <c r="G47" s="53">
        <v>5.97241</v>
      </c>
      <c r="H47" s="55"/>
      <c r="I47" s="46"/>
      <c r="J47" s="46" t="str">
        <f>VLOOKUP(D47,'[1]2021.8'!$C$4:$C$350,1,0)</f>
        <v>02.03.44.009</v>
      </c>
      <c r="K47" s="230">
        <v>0.51600000000000001</v>
      </c>
      <c r="L47" s="257" t="s">
        <v>594</v>
      </c>
      <c r="M47" s="230">
        <v>2</v>
      </c>
      <c r="N47" s="46" t="s">
        <v>736</v>
      </c>
      <c r="O47" s="53">
        <v>5.3540000000000001</v>
      </c>
      <c r="P47" s="53">
        <v>5.1933999999999996</v>
      </c>
      <c r="Q47" s="46"/>
      <c r="R47" s="64"/>
      <c r="S47" s="64"/>
      <c r="T47" s="64"/>
      <c r="U47" s="64"/>
      <c r="V47" s="64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</row>
    <row r="48" spans="1:261" s="48" customFormat="1" ht="15" customHeight="1">
      <c r="A48" s="49">
        <v>40</v>
      </c>
      <c r="B48" s="50" t="s">
        <v>119</v>
      </c>
      <c r="C48" s="51" t="s">
        <v>120</v>
      </c>
      <c r="D48" s="14" t="s">
        <v>793</v>
      </c>
      <c r="E48" s="52" t="s">
        <v>15</v>
      </c>
      <c r="F48" s="53">
        <v>3.9643153846153876</v>
      </c>
      <c r="G48" s="53">
        <v>4.5589369499999997</v>
      </c>
      <c r="H48" s="55"/>
      <c r="I48" s="46"/>
      <c r="J48" s="46" t="str">
        <f>VLOOKUP(D48,'[1]2021.8'!$C$4:$C$350,1,0)</f>
        <v>02.03.26.055A</v>
      </c>
      <c r="K48" s="230">
        <v>0.503</v>
      </c>
      <c r="L48" s="230" t="s">
        <v>729</v>
      </c>
      <c r="M48" s="230">
        <v>2.5</v>
      </c>
      <c r="N48" s="46"/>
      <c r="O48" s="53">
        <v>4.08692307692308</v>
      </c>
      <c r="P48" s="53">
        <f>O48*0.97</f>
        <v>3.9643153846153876</v>
      </c>
      <c r="Q48" s="46"/>
      <c r="R48" s="64"/>
      <c r="S48" s="64"/>
      <c r="T48" s="64"/>
      <c r="U48" s="64"/>
      <c r="V48" s="64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</row>
    <row r="49" spans="1:261" s="48" customFormat="1" ht="15" customHeight="1">
      <c r="A49" s="49">
        <v>41</v>
      </c>
      <c r="B49" s="50" t="s">
        <v>796</v>
      </c>
      <c r="C49" s="51" t="s">
        <v>794</v>
      </c>
      <c r="D49" s="14" t="s">
        <v>792</v>
      </c>
      <c r="E49" s="52" t="s">
        <v>15</v>
      </c>
      <c r="F49" s="53">
        <v>5.1933999999999996</v>
      </c>
      <c r="G49" s="53">
        <v>5.97241</v>
      </c>
      <c r="H49" s="55"/>
      <c r="I49" s="46"/>
      <c r="J49" s="46" t="str">
        <f>VLOOKUP(D49,'[1]2021.8'!$C$4:$C$350,1,0)</f>
        <v>02.03.44.006</v>
      </c>
      <c r="K49" s="230">
        <v>0.51600000000000001</v>
      </c>
      <c r="L49" s="257" t="s">
        <v>594</v>
      </c>
      <c r="M49" s="230">
        <v>2</v>
      </c>
      <c r="N49" s="46"/>
      <c r="O49" s="53">
        <v>5.3540000000000001</v>
      </c>
      <c r="P49" s="53">
        <v>5.1933999999999996</v>
      </c>
      <c r="Q49" s="46"/>
      <c r="R49" s="64"/>
      <c r="S49" s="64"/>
      <c r="T49" s="64"/>
      <c r="U49" s="64"/>
      <c r="V49" s="64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</row>
    <row r="50" spans="1:261" s="48" customFormat="1" ht="20.399999999999999" customHeight="1">
      <c r="A50" s="49">
        <v>42</v>
      </c>
      <c r="B50" s="50" t="s">
        <v>124</v>
      </c>
      <c r="C50" s="51" t="s">
        <v>125</v>
      </c>
      <c r="D50" s="14" t="s">
        <v>821</v>
      </c>
      <c r="E50" s="52" t="s">
        <v>15</v>
      </c>
      <c r="F50" s="53">
        <v>4.7522538461538471</v>
      </c>
      <c r="G50" s="53">
        <v>5.4651449999999997</v>
      </c>
      <c r="H50" s="55"/>
      <c r="I50" s="46"/>
      <c r="J50" s="46" t="str">
        <f>VLOOKUP(D50,'[1]2021.8'!$C$4:$C$350,1,0)</f>
        <v>02.03.26.056A</v>
      </c>
      <c r="K50" s="230">
        <v>0.503</v>
      </c>
      <c r="L50" s="230" t="s">
        <v>729</v>
      </c>
      <c r="M50" s="230">
        <v>2.5</v>
      </c>
      <c r="N50" s="233" t="s">
        <v>737</v>
      </c>
      <c r="O50" s="53">
        <v>4.8992307692307699</v>
      </c>
      <c r="P50" s="53">
        <f t="shared" ref="P50:P69" si="1">O50*0.97</f>
        <v>4.7522538461538471</v>
      </c>
      <c r="Q50" s="46"/>
      <c r="R50" s="64"/>
      <c r="S50" s="64"/>
      <c r="T50" s="64"/>
      <c r="U50" s="64"/>
      <c r="V50" s="64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</row>
    <row r="51" spans="1:261" s="143" customFormat="1" ht="15" customHeight="1">
      <c r="A51" s="274">
        <v>43</v>
      </c>
      <c r="B51" s="130"/>
      <c r="C51" s="275" t="s">
        <v>823</v>
      </c>
      <c r="D51" s="276" t="s">
        <v>822</v>
      </c>
      <c r="E51" s="133" t="s">
        <v>15</v>
      </c>
      <c r="F51" s="134">
        <v>3.2338307692307753</v>
      </c>
      <c r="G51" s="134">
        <v>0</v>
      </c>
      <c r="H51" s="136"/>
      <c r="I51" s="137"/>
      <c r="J51" s="137" t="e">
        <f>VLOOKUP(D51,'[1]2021.8'!$C$4:$C$350,1,0)</f>
        <v>#N/A</v>
      </c>
      <c r="K51" s="277"/>
      <c r="L51" s="277"/>
      <c r="M51" s="277"/>
      <c r="N51" s="137"/>
      <c r="O51" s="134">
        <v>3.3338461538461601</v>
      </c>
      <c r="P51" s="134">
        <f t="shared" si="1"/>
        <v>3.2338307692307753</v>
      </c>
      <c r="Q51" s="137"/>
      <c r="R51" s="278"/>
      <c r="S51" s="278"/>
      <c r="T51" s="278"/>
      <c r="U51" s="278"/>
      <c r="V51" s="278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  <c r="HK51" s="137"/>
      <c r="HL51" s="137"/>
      <c r="HM51" s="137"/>
      <c r="HN51" s="137"/>
      <c r="HO51" s="137"/>
      <c r="HP51" s="137"/>
      <c r="HQ51" s="137"/>
      <c r="HR51" s="137"/>
      <c r="HS51" s="137"/>
      <c r="HT51" s="137"/>
      <c r="HU51" s="137"/>
      <c r="HV51" s="137"/>
      <c r="HW51" s="137"/>
      <c r="HX51" s="137"/>
      <c r="HY51" s="137"/>
      <c r="HZ51" s="137"/>
      <c r="IA51" s="137"/>
      <c r="IB51" s="137"/>
      <c r="IC51" s="137"/>
      <c r="ID51" s="137"/>
      <c r="IE51" s="137"/>
      <c r="IF51" s="137"/>
      <c r="IG51" s="137"/>
      <c r="IH51" s="137"/>
      <c r="II51" s="137"/>
      <c r="IJ51" s="137"/>
      <c r="IK51" s="137"/>
      <c r="IL51" s="137"/>
      <c r="IM51" s="137"/>
      <c r="IN51" s="137"/>
      <c r="IO51" s="137"/>
      <c r="IP51" s="137"/>
      <c r="IQ51" s="137"/>
      <c r="IR51" s="137"/>
      <c r="IS51" s="137"/>
      <c r="IT51" s="137"/>
      <c r="IU51" s="137"/>
      <c r="IV51" s="137"/>
      <c r="IW51" s="137"/>
      <c r="IX51" s="137"/>
      <c r="IY51" s="137"/>
      <c r="IZ51" s="137"/>
      <c r="JA51" s="137"/>
    </row>
    <row r="52" spans="1:261" s="48" customFormat="1" ht="15" customHeight="1">
      <c r="A52" s="49">
        <v>44</v>
      </c>
      <c r="B52" s="50" t="s">
        <v>128</v>
      </c>
      <c r="C52" s="51" t="s">
        <v>129</v>
      </c>
      <c r="D52" s="14" t="s">
        <v>130</v>
      </c>
      <c r="E52" s="52" t="s">
        <v>15</v>
      </c>
      <c r="F52" s="53">
        <v>2.6757076923076935</v>
      </c>
      <c r="G52" s="53">
        <v>3.07710675</v>
      </c>
      <c r="H52" s="55"/>
      <c r="I52" s="46"/>
      <c r="J52" s="46" t="str">
        <f>VLOOKUP(D52,'[1]2021.8'!$C$4:$C$350,1,0)</f>
        <v>02.03.26.058</v>
      </c>
      <c r="K52" s="230">
        <v>0.42099999999999999</v>
      </c>
      <c r="L52" s="230" t="s">
        <v>729</v>
      </c>
      <c r="M52" s="230">
        <v>2.5</v>
      </c>
      <c r="N52" s="46"/>
      <c r="O52" s="53">
        <v>2.7584615384615399</v>
      </c>
      <c r="P52" s="53">
        <f t="shared" si="1"/>
        <v>2.6757076923076935</v>
      </c>
      <c r="Q52" s="46"/>
      <c r="R52" s="64"/>
      <c r="S52" s="64"/>
      <c r="T52" s="64"/>
      <c r="U52" s="64"/>
      <c r="V52" s="64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</row>
    <row r="53" spans="1:261" s="48" customFormat="1" ht="15" customHeight="1">
      <c r="A53" s="49">
        <v>45</v>
      </c>
      <c r="B53" s="50" t="s">
        <v>131</v>
      </c>
      <c r="C53" s="51" t="s">
        <v>132</v>
      </c>
      <c r="D53" s="14" t="s">
        <v>133</v>
      </c>
      <c r="E53" s="52" t="s">
        <v>15</v>
      </c>
      <c r="F53" s="53">
        <v>1.8056923076923062</v>
      </c>
      <c r="G53" s="53">
        <v>0</v>
      </c>
      <c r="H53" s="55"/>
      <c r="I53" s="46"/>
      <c r="J53" s="46" t="str">
        <f>VLOOKUP(D53,'[1]2021.8'!$C$4:$C$350,1,0)</f>
        <v>02.03.26.073A</v>
      </c>
      <c r="K53" s="230"/>
      <c r="L53" s="230"/>
      <c r="M53" s="230"/>
      <c r="N53" s="46"/>
      <c r="O53" s="53">
        <v>1.86153846153846</v>
      </c>
      <c r="P53" s="53">
        <f t="shared" si="1"/>
        <v>1.8056923076923062</v>
      </c>
      <c r="Q53" s="46"/>
      <c r="R53" s="64"/>
      <c r="S53" s="64"/>
      <c r="T53" s="64"/>
      <c r="U53" s="64"/>
      <c r="V53" s="64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</row>
    <row r="54" spans="1:261" s="199" customFormat="1" ht="15" customHeight="1">
      <c r="A54" s="190">
        <v>46</v>
      </c>
      <c r="B54" s="191" t="s">
        <v>134</v>
      </c>
      <c r="C54" s="192" t="s">
        <v>135</v>
      </c>
      <c r="D54" s="193" t="s">
        <v>825</v>
      </c>
      <c r="E54" s="194" t="s">
        <v>15</v>
      </c>
      <c r="F54" s="195">
        <v>1.329646153846153</v>
      </c>
      <c r="G54" s="195">
        <v>1.52904</v>
      </c>
      <c r="H54" s="196"/>
      <c r="I54" s="197" t="s">
        <v>828</v>
      </c>
      <c r="J54" s="197" t="e">
        <f>VLOOKUP(D54,'[1]2021.8'!$C$4:$C$350,1,0)</f>
        <v>#N/A</v>
      </c>
      <c r="K54" s="232"/>
      <c r="L54" s="232"/>
      <c r="M54" s="232"/>
      <c r="N54" s="197"/>
      <c r="O54" s="195">
        <v>1.3707692307692301</v>
      </c>
      <c r="P54" s="195">
        <f t="shared" si="1"/>
        <v>1.329646153846153</v>
      </c>
      <c r="Q54" s="197"/>
      <c r="R54" s="198"/>
      <c r="S54" s="198"/>
      <c r="T54" s="198"/>
      <c r="U54" s="198"/>
      <c r="V54" s="198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  <c r="DY54" s="197"/>
      <c r="DZ54" s="197"/>
      <c r="EA54" s="197"/>
      <c r="EB54" s="197"/>
      <c r="EC54" s="197"/>
      <c r="ED54" s="197"/>
      <c r="EE54" s="197"/>
      <c r="EF54" s="197"/>
      <c r="EG54" s="197"/>
      <c r="EH54" s="197"/>
      <c r="EI54" s="197"/>
      <c r="EJ54" s="197"/>
      <c r="EK54" s="197"/>
      <c r="EL54" s="197"/>
      <c r="EM54" s="197"/>
      <c r="EN54" s="197"/>
      <c r="EO54" s="197"/>
      <c r="EP54" s="197"/>
      <c r="EQ54" s="197"/>
      <c r="ER54" s="197"/>
      <c r="ES54" s="197"/>
      <c r="ET54" s="197"/>
      <c r="EU54" s="197"/>
      <c r="EV54" s="197"/>
      <c r="EW54" s="197"/>
      <c r="EX54" s="197"/>
      <c r="EY54" s="197"/>
      <c r="EZ54" s="197"/>
      <c r="FA54" s="197"/>
      <c r="FB54" s="197"/>
      <c r="FC54" s="197"/>
      <c r="FD54" s="197"/>
      <c r="FE54" s="197"/>
      <c r="FF54" s="197"/>
      <c r="FG54" s="197"/>
      <c r="FH54" s="197"/>
      <c r="FI54" s="197"/>
      <c r="FJ54" s="197"/>
      <c r="FK54" s="197"/>
      <c r="FL54" s="197"/>
      <c r="FM54" s="197"/>
      <c r="FN54" s="197"/>
      <c r="FO54" s="197"/>
      <c r="FP54" s="197"/>
      <c r="FQ54" s="197"/>
      <c r="FR54" s="197"/>
      <c r="FS54" s="197"/>
      <c r="FT54" s="197"/>
      <c r="FU54" s="197"/>
      <c r="FV54" s="197"/>
      <c r="FW54" s="197"/>
      <c r="FX54" s="197"/>
      <c r="FY54" s="197"/>
      <c r="FZ54" s="197"/>
      <c r="GA54" s="197"/>
      <c r="GB54" s="197"/>
      <c r="GC54" s="197"/>
      <c r="GD54" s="197"/>
      <c r="GE54" s="197"/>
      <c r="GF54" s="197"/>
      <c r="GG54" s="197"/>
      <c r="GH54" s="197"/>
      <c r="GI54" s="197"/>
      <c r="GJ54" s="197"/>
      <c r="GK54" s="197"/>
      <c r="GL54" s="197"/>
      <c r="GM54" s="197"/>
      <c r="GN54" s="197"/>
      <c r="GO54" s="197"/>
      <c r="GP54" s="197"/>
      <c r="GQ54" s="197"/>
      <c r="GR54" s="197"/>
      <c r="GS54" s="197"/>
      <c r="GT54" s="197"/>
      <c r="GU54" s="197"/>
      <c r="GV54" s="197"/>
      <c r="GW54" s="197"/>
      <c r="GX54" s="197"/>
      <c r="GY54" s="197"/>
      <c r="GZ54" s="197"/>
      <c r="HA54" s="197"/>
      <c r="HB54" s="197"/>
      <c r="HC54" s="197"/>
      <c r="HD54" s="197"/>
      <c r="HE54" s="197"/>
      <c r="HF54" s="197"/>
      <c r="HG54" s="197"/>
      <c r="HH54" s="197"/>
      <c r="HI54" s="197"/>
      <c r="HJ54" s="197"/>
      <c r="HK54" s="197"/>
      <c r="HL54" s="197"/>
      <c r="HM54" s="197"/>
      <c r="HN54" s="197"/>
      <c r="HO54" s="197"/>
      <c r="HP54" s="197"/>
      <c r="HQ54" s="197"/>
      <c r="HR54" s="197"/>
      <c r="HS54" s="197"/>
      <c r="HT54" s="197"/>
      <c r="HU54" s="197"/>
      <c r="HV54" s="197"/>
      <c r="HW54" s="197"/>
      <c r="HX54" s="197"/>
      <c r="HY54" s="197"/>
      <c r="HZ54" s="197"/>
      <c r="IA54" s="197"/>
      <c r="IB54" s="197"/>
      <c r="IC54" s="197"/>
      <c r="ID54" s="197"/>
      <c r="IE54" s="197"/>
      <c r="IF54" s="197"/>
      <c r="IG54" s="197"/>
      <c r="IH54" s="197"/>
      <c r="II54" s="197"/>
      <c r="IJ54" s="197"/>
      <c r="IK54" s="197"/>
      <c r="IL54" s="197"/>
      <c r="IM54" s="197"/>
      <c r="IN54" s="197"/>
      <c r="IO54" s="197"/>
      <c r="IP54" s="197"/>
      <c r="IQ54" s="197"/>
      <c r="IR54" s="197"/>
      <c r="IS54" s="197"/>
      <c r="IT54" s="197"/>
      <c r="IU54" s="197"/>
      <c r="IV54" s="197"/>
      <c r="IW54" s="197"/>
      <c r="IX54" s="197"/>
      <c r="IY54" s="197"/>
      <c r="IZ54" s="197"/>
      <c r="JA54" s="197"/>
    </row>
    <row r="55" spans="1:261" s="199" customFormat="1" ht="15" customHeight="1">
      <c r="A55" s="190">
        <v>47</v>
      </c>
      <c r="B55" s="191" t="s">
        <v>137</v>
      </c>
      <c r="C55" s="192" t="s">
        <v>138</v>
      </c>
      <c r="D55" s="193" t="s">
        <v>139</v>
      </c>
      <c r="E55" s="194" t="s">
        <v>15</v>
      </c>
      <c r="F55" s="195">
        <v>1.329646153846153</v>
      </c>
      <c r="G55" s="195">
        <v>1.52904</v>
      </c>
      <c r="H55" s="196"/>
      <c r="I55" s="197" t="s">
        <v>828</v>
      </c>
      <c r="J55" s="197" t="e">
        <f>VLOOKUP(D55,'[1]2021.8'!$C$4:$C$350,1,0)</f>
        <v>#N/A</v>
      </c>
      <c r="K55" s="232"/>
      <c r="L55" s="232"/>
      <c r="M55" s="232"/>
      <c r="N55" s="197"/>
      <c r="O55" s="195">
        <v>1.3707692307692301</v>
      </c>
      <c r="P55" s="195">
        <f t="shared" si="1"/>
        <v>1.329646153846153</v>
      </c>
      <c r="Q55" s="197"/>
      <c r="R55" s="198"/>
      <c r="S55" s="198"/>
      <c r="T55" s="198"/>
      <c r="U55" s="198"/>
      <c r="V55" s="198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  <c r="DY55" s="197"/>
      <c r="DZ55" s="197"/>
      <c r="EA55" s="197"/>
      <c r="EB55" s="197"/>
      <c r="EC55" s="197"/>
      <c r="ED55" s="197"/>
      <c r="EE55" s="197"/>
      <c r="EF55" s="197"/>
      <c r="EG55" s="197"/>
      <c r="EH55" s="197"/>
      <c r="EI55" s="197"/>
      <c r="EJ55" s="197"/>
      <c r="EK55" s="197"/>
      <c r="EL55" s="197"/>
      <c r="EM55" s="197"/>
      <c r="EN55" s="197"/>
      <c r="EO55" s="197"/>
      <c r="EP55" s="197"/>
      <c r="EQ55" s="197"/>
      <c r="ER55" s="197"/>
      <c r="ES55" s="197"/>
      <c r="ET55" s="197"/>
      <c r="EU55" s="197"/>
      <c r="EV55" s="197"/>
      <c r="EW55" s="197"/>
      <c r="EX55" s="197"/>
      <c r="EY55" s="197"/>
      <c r="EZ55" s="197"/>
      <c r="FA55" s="197"/>
      <c r="FB55" s="197"/>
      <c r="FC55" s="197"/>
      <c r="FD55" s="197"/>
      <c r="FE55" s="197"/>
      <c r="FF55" s="197"/>
      <c r="FG55" s="197"/>
      <c r="FH55" s="197"/>
      <c r="FI55" s="197"/>
      <c r="FJ55" s="197"/>
      <c r="FK55" s="197"/>
      <c r="FL55" s="197"/>
      <c r="FM55" s="197"/>
      <c r="FN55" s="197"/>
      <c r="FO55" s="197"/>
      <c r="FP55" s="197"/>
      <c r="FQ55" s="197"/>
      <c r="FR55" s="197"/>
      <c r="FS55" s="197"/>
      <c r="FT55" s="197"/>
      <c r="FU55" s="197"/>
      <c r="FV55" s="197"/>
      <c r="FW55" s="197"/>
      <c r="FX55" s="197"/>
      <c r="FY55" s="197"/>
      <c r="FZ55" s="197"/>
      <c r="GA55" s="197"/>
      <c r="GB55" s="197"/>
      <c r="GC55" s="197"/>
      <c r="GD55" s="197"/>
      <c r="GE55" s="197"/>
      <c r="GF55" s="197"/>
      <c r="GG55" s="197"/>
      <c r="GH55" s="197"/>
      <c r="GI55" s="197"/>
      <c r="GJ55" s="197"/>
      <c r="GK55" s="197"/>
      <c r="GL55" s="197"/>
      <c r="GM55" s="197"/>
      <c r="GN55" s="197"/>
      <c r="GO55" s="197"/>
      <c r="GP55" s="197"/>
      <c r="GQ55" s="197"/>
      <c r="GR55" s="197"/>
      <c r="GS55" s="197"/>
      <c r="GT55" s="197"/>
      <c r="GU55" s="197"/>
      <c r="GV55" s="197"/>
      <c r="GW55" s="197"/>
      <c r="GX55" s="197"/>
      <c r="GY55" s="197"/>
      <c r="GZ55" s="197"/>
      <c r="HA55" s="197"/>
      <c r="HB55" s="197"/>
      <c r="HC55" s="197"/>
      <c r="HD55" s="197"/>
      <c r="HE55" s="197"/>
      <c r="HF55" s="197"/>
      <c r="HG55" s="197"/>
      <c r="HH55" s="197"/>
      <c r="HI55" s="197"/>
      <c r="HJ55" s="197"/>
      <c r="HK55" s="197"/>
      <c r="HL55" s="197"/>
      <c r="HM55" s="197"/>
      <c r="HN55" s="197"/>
      <c r="HO55" s="197"/>
      <c r="HP55" s="197"/>
      <c r="HQ55" s="197"/>
      <c r="HR55" s="197"/>
      <c r="HS55" s="197"/>
      <c r="HT55" s="197"/>
      <c r="HU55" s="197"/>
      <c r="HV55" s="197"/>
      <c r="HW55" s="197"/>
      <c r="HX55" s="197"/>
      <c r="HY55" s="197"/>
      <c r="HZ55" s="197"/>
      <c r="IA55" s="197"/>
      <c r="IB55" s="197"/>
      <c r="IC55" s="197"/>
      <c r="ID55" s="197"/>
      <c r="IE55" s="197"/>
      <c r="IF55" s="197"/>
      <c r="IG55" s="197"/>
      <c r="IH55" s="197"/>
      <c r="II55" s="197"/>
      <c r="IJ55" s="197"/>
      <c r="IK55" s="197"/>
      <c r="IL55" s="197"/>
      <c r="IM55" s="197"/>
      <c r="IN55" s="197"/>
      <c r="IO55" s="197"/>
      <c r="IP55" s="197"/>
      <c r="IQ55" s="197"/>
      <c r="IR55" s="197"/>
      <c r="IS55" s="197"/>
      <c r="IT55" s="197"/>
      <c r="IU55" s="197"/>
      <c r="IV55" s="197"/>
      <c r="IW55" s="197"/>
      <c r="IX55" s="197"/>
      <c r="IY55" s="197"/>
      <c r="IZ55" s="197"/>
      <c r="JA55" s="197"/>
    </row>
    <row r="56" spans="1:261" s="199" customFormat="1" ht="15" customHeight="1">
      <c r="A56" s="190">
        <v>48</v>
      </c>
      <c r="B56" s="191" t="s">
        <v>140</v>
      </c>
      <c r="C56" s="192" t="s">
        <v>141</v>
      </c>
      <c r="D56" s="193" t="s">
        <v>826</v>
      </c>
      <c r="E56" s="194" t="s">
        <v>15</v>
      </c>
      <c r="F56" s="195">
        <v>2.5854230769230715</v>
      </c>
      <c r="G56" s="195">
        <v>2.9732536999999999</v>
      </c>
      <c r="H56" s="196"/>
      <c r="I56" s="197" t="s">
        <v>827</v>
      </c>
      <c r="J56" s="197" t="e">
        <f>VLOOKUP(D56,'[1]2021.8'!$C$4:$C$350,1,0)</f>
        <v>#N/A</v>
      </c>
      <c r="K56" s="232">
        <v>0.34599999999999997</v>
      </c>
      <c r="L56" s="232" t="s">
        <v>729</v>
      </c>
      <c r="M56" s="232">
        <v>2.5</v>
      </c>
      <c r="N56" s="197" t="s">
        <v>731</v>
      </c>
      <c r="O56" s="195">
        <v>2.6653846153846099</v>
      </c>
      <c r="P56" s="195">
        <f t="shared" si="1"/>
        <v>2.5854230769230715</v>
      </c>
      <c r="Q56" s="197"/>
      <c r="R56" s="198"/>
      <c r="S56" s="198"/>
      <c r="T56" s="198"/>
      <c r="U56" s="198"/>
      <c r="V56" s="198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/>
      <c r="EE56" s="197"/>
      <c r="EF56" s="197"/>
      <c r="EG56" s="197"/>
      <c r="EH56" s="197"/>
      <c r="EI56" s="197"/>
      <c r="EJ56" s="197"/>
      <c r="EK56" s="197"/>
      <c r="EL56" s="197"/>
      <c r="EM56" s="197"/>
      <c r="EN56" s="197"/>
      <c r="EO56" s="197"/>
      <c r="EP56" s="197"/>
      <c r="EQ56" s="197"/>
      <c r="ER56" s="197"/>
      <c r="ES56" s="197"/>
      <c r="ET56" s="197"/>
      <c r="EU56" s="197"/>
      <c r="EV56" s="197"/>
      <c r="EW56" s="197"/>
      <c r="EX56" s="197"/>
      <c r="EY56" s="197"/>
      <c r="EZ56" s="197"/>
      <c r="FA56" s="197"/>
      <c r="FB56" s="197"/>
      <c r="FC56" s="197"/>
      <c r="FD56" s="197"/>
      <c r="FE56" s="197"/>
      <c r="FF56" s="197"/>
      <c r="FG56" s="197"/>
      <c r="FH56" s="197"/>
      <c r="FI56" s="197"/>
      <c r="FJ56" s="197"/>
      <c r="FK56" s="197"/>
      <c r="FL56" s="197"/>
      <c r="FM56" s="197"/>
      <c r="FN56" s="197"/>
      <c r="FO56" s="197"/>
      <c r="FP56" s="197"/>
      <c r="FQ56" s="197"/>
      <c r="FR56" s="197"/>
      <c r="FS56" s="197"/>
      <c r="FT56" s="197"/>
      <c r="FU56" s="197"/>
      <c r="FV56" s="197"/>
      <c r="FW56" s="197"/>
      <c r="FX56" s="197"/>
      <c r="FY56" s="197"/>
      <c r="FZ56" s="197"/>
      <c r="GA56" s="197"/>
      <c r="GB56" s="197"/>
      <c r="GC56" s="197"/>
      <c r="GD56" s="197"/>
      <c r="GE56" s="197"/>
      <c r="GF56" s="197"/>
      <c r="GG56" s="197"/>
      <c r="GH56" s="197"/>
      <c r="GI56" s="197"/>
      <c r="GJ56" s="197"/>
      <c r="GK56" s="197"/>
      <c r="GL56" s="197"/>
      <c r="GM56" s="197"/>
      <c r="GN56" s="197"/>
      <c r="GO56" s="197"/>
      <c r="GP56" s="197"/>
      <c r="GQ56" s="197"/>
      <c r="GR56" s="197"/>
      <c r="GS56" s="197"/>
      <c r="GT56" s="197"/>
      <c r="GU56" s="197"/>
      <c r="GV56" s="197"/>
      <c r="GW56" s="197"/>
      <c r="GX56" s="197"/>
      <c r="GY56" s="197"/>
      <c r="GZ56" s="197"/>
      <c r="HA56" s="197"/>
      <c r="HB56" s="197"/>
      <c r="HC56" s="197"/>
      <c r="HD56" s="197"/>
      <c r="HE56" s="197"/>
      <c r="HF56" s="197"/>
      <c r="HG56" s="197"/>
      <c r="HH56" s="197"/>
      <c r="HI56" s="197"/>
      <c r="HJ56" s="197"/>
      <c r="HK56" s="197"/>
      <c r="HL56" s="197"/>
      <c r="HM56" s="197"/>
      <c r="HN56" s="197"/>
      <c r="HO56" s="197"/>
      <c r="HP56" s="197"/>
      <c r="HQ56" s="197"/>
      <c r="HR56" s="197"/>
      <c r="HS56" s="197"/>
      <c r="HT56" s="197"/>
      <c r="HU56" s="197"/>
      <c r="HV56" s="197"/>
      <c r="HW56" s="197"/>
      <c r="HX56" s="197"/>
      <c r="HY56" s="197"/>
      <c r="HZ56" s="197"/>
      <c r="IA56" s="197"/>
      <c r="IB56" s="197"/>
      <c r="IC56" s="197"/>
      <c r="ID56" s="197"/>
      <c r="IE56" s="197"/>
      <c r="IF56" s="197"/>
      <c r="IG56" s="197"/>
      <c r="IH56" s="197"/>
      <c r="II56" s="197"/>
      <c r="IJ56" s="197"/>
      <c r="IK56" s="197"/>
      <c r="IL56" s="197"/>
      <c r="IM56" s="197"/>
      <c r="IN56" s="197"/>
      <c r="IO56" s="197"/>
      <c r="IP56" s="197"/>
      <c r="IQ56" s="197"/>
      <c r="IR56" s="197"/>
      <c r="IS56" s="197"/>
      <c r="IT56" s="197"/>
      <c r="IU56" s="197"/>
      <c r="IV56" s="197"/>
      <c r="IW56" s="197"/>
      <c r="IX56" s="197"/>
      <c r="IY56" s="197"/>
      <c r="IZ56" s="197"/>
      <c r="JA56" s="197"/>
    </row>
    <row r="57" spans="1:261" s="84" customFormat="1" ht="15" customHeight="1">
      <c r="A57" s="279">
        <v>49</v>
      </c>
      <c r="B57" s="77"/>
      <c r="C57" s="260" t="s">
        <v>143</v>
      </c>
      <c r="D57" s="261" t="s">
        <v>144</v>
      </c>
      <c r="E57" s="79" t="s">
        <v>15</v>
      </c>
      <c r="F57" s="80">
        <v>9.3321461538461534</v>
      </c>
      <c r="G57" s="80">
        <v>10.731915000000001</v>
      </c>
      <c r="H57" s="82"/>
      <c r="I57" s="83" t="s">
        <v>713</v>
      </c>
      <c r="J57" s="83" t="s">
        <v>830</v>
      </c>
      <c r="K57" s="280"/>
      <c r="L57" s="280"/>
      <c r="M57" s="280"/>
      <c r="N57" s="83"/>
      <c r="O57" s="80">
        <v>9.6207692307692305</v>
      </c>
      <c r="P57" s="80">
        <f t="shared" si="1"/>
        <v>9.3321461538461534</v>
      </c>
      <c r="Q57" s="83"/>
      <c r="R57" s="119"/>
      <c r="S57" s="119"/>
      <c r="T57" s="119"/>
      <c r="U57" s="119"/>
      <c r="V57" s="119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  <c r="IW57" s="83"/>
      <c r="IX57" s="83"/>
      <c r="IY57" s="83"/>
      <c r="IZ57" s="83"/>
      <c r="JA57" s="83"/>
    </row>
    <row r="58" spans="1:261" s="84" customFormat="1" ht="15" customHeight="1">
      <c r="A58" s="279">
        <v>50</v>
      </c>
      <c r="B58" s="77"/>
      <c r="C58" s="260" t="s">
        <v>145</v>
      </c>
      <c r="D58" s="261" t="s">
        <v>146</v>
      </c>
      <c r="E58" s="79" t="s">
        <v>15</v>
      </c>
      <c r="F58" s="80">
        <v>2.0519230769230812</v>
      </c>
      <c r="G58" s="80">
        <v>2.3597286999999998</v>
      </c>
      <c r="H58" s="82"/>
      <c r="I58" s="83" t="s">
        <v>713</v>
      </c>
      <c r="J58" s="83" t="s">
        <v>830</v>
      </c>
      <c r="K58" s="280"/>
      <c r="L58" s="280"/>
      <c r="M58" s="280"/>
      <c r="N58" s="83"/>
      <c r="O58" s="80">
        <v>2.1153846153846199</v>
      </c>
      <c r="P58" s="80">
        <f t="shared" si="1"/>
        <v>2.0519230769230812</v>
      </c>
      <c r="Q58" s="83"/>
      <c r="R58" s="119"/>
      <c r="S58" s="119"/>
      <c r="T58" s="119"/>
      <c r="U58" s="119"/>
      <c r="V58" s="119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  <c r="GY58" s="83"/>
      <c r="GZ58" s="83"/>
      <c r="HA58" s="83"/>
      <c r="HB58" s="83"/>
      <c r="HC58" s="83"/>
      <c r="HD58" s="83"/>
      <c r="HE58" s="83"/>
      <c r="HF58" s="83"/>
      <c r="HG58" s="83"/>
      <c r="HH58" s="83"/>
      <c r="HI58" s="83"/>
      <c r="HJ58" s="83"/>
      <c r="HK58" s="83"/>
      <c r="HL58" s="83"/>
      <c r="HM58" s="83"/>
      <c r="HN58" s="83"/>
      <c r="HO58" s="83"/>
      <c r="HP58" s="83"/>
      <c r="HQ58" s="83"/>
      <c r="HR58" s="83"/>
      <c r="HS58" s="83"/>
      <c r="HT58" s="83"/>
      <c r="HU58" s="83"/>
      <c r="HV58" s="83"/>
      <c r="HW58" s="83"/>
      <c r="HX58" s="83"/>
      <c r="HY58" s="83"/>
      <c r="HZ58" s="83"/>
      <c r="IA58" s="83"/>
      <c r="IB58" s="83"/>
      <c r="IC58" s="83"/>
      <c r="ID58" s="83"/>
      <c r="IE58" s="83"/>
      <c r="IF58" s="83"/>
      <c r="IG58" s="83"/>
      <c r="IH58" s="83"/>
      <c r="II58" s="83"/>
      <c r="IJ58" s="83"/>
      <c r="IK58" s="83"/>
      <c r="IL58" s="83"/>
      <c r="IM58" s="83"/>
      <c r="IN58" s="83"/>
      <c r="IO58" s="83"/>
      <c r="IP58" s="83"/>
      <c r="IQ58" s="83"/>
      <c r="IR58" s="83"/>
      <c r="IS58" s="83"/>
      <c r="IT58" s="83"/>
      <c r="IU58" s="83"/>
      <c r="IV58" s="83"/>
      <c r="IW58" s="83"/>
      <c r="IX58" s="83"/>
      <c r="IY58" s="83"/>
      <c r="IZ58" s="83"/>
      <c r="JA58" s="83"/>
    </row>
    <row r="59" spans="1:261" s="84" customFormat="1" ht="15" customHeight="1">
      <c r="A59" s="279">
        <v>51</v>
      </c>
      <c r="B59" s="77"/>
      <c r="C59" s="260" t="s">
        <v>147</v>
      </c>
      <c r="D59" s="261" t="s">
        <v>148</v>
      </c>
      <c r="E59" s="79" t="s">
        <v>15</v>
      </c>
      <c r="F59" s="80">
        <v>0.25443846153846122</v>
      </c>
      <c r="G59" s="80">
        <v>0.29259564999999998</v>
      </c>
      <c r="H59" s="82"/>
      <c r="I59" s="83" t="s">
        <v>713</v>
      </c>
      <c r="J59" s="83" t="s">
        <v>830</v>
      </c>
      <c r="K59" s="280"/>
      <c r="L59" s="280"/>
      <c r="M59" s="280"/>
      <c r="N59" s="83"/>
      <c r="O59" s="80">
        <v>0.26230769230769202</v>
      </c>
      <c r="P59" s="80">
        <f t="shared" si="1"/>
        <v>0.25443846153846122</v>
      </c>
      <c r="Q59" s="83"/>
      <c r="R59" s="119"/>
      <c r="S59" s="119"/>
      <c r="T59" s="119"/>
      <c r="U59" s="119"/>
      <c r="V59" s="119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  <c r="HN59" s="83"/>
      <c r="HO59" s="83"/>
      <c r="HP59" s="83"/>
      <c r="HQ59" s="83"/>
      <c r="HR59" s="83"/>
      <c r="HS59" s="83"/>
      <c r="HT59" s="83"/>
      <c r="HU59" s="83"/>
      <c r="HV59" s="83"/>
      <c r="HW59" s="83"/>
      <c r="HX59" s="83"/>
      <c r="HY59" s="83"/>
      <c r="HZ59" s="83"/>
      <c r="IA59" s="83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  <c r="IW59" s="83"/>
      <c r="IX59" s="83"/>
      <c r="IY59" s="83"/>
      <c r="IZ59" s="83"/>
      <c r="JA59" s="83"/>
    </row>
    <row r="60" spans="1:261" s="84" customFormat="1" ht="15" customHeight="1">
      <c r="A60" s="279">
        <v>52</v>
      </c>
      <c r="B60" s="77" t="s">
        <v>149</v>
      </c>
      <c r="C60" s="260" t="s">
        <v>838</v>
      </c>
      <c r="D60" s="261" t="s">
        <v>839</v>
      </c>
      <c r="E60" s="79" t="s">
        <v>15</v>
      </c>
      <c r="F60" s="80">
        <v>0.45963076923076934</v>
      </c>
      <c r="G60" s="80">
        <v>0.52852390000000005</v>
      </c>
      <c r="H60" s="82"/>
      <c r="I60" s="83"/>
      <c r="J60" s="83" t="s">
        <v>837</v>
      </c>
      <c r="K60" s="280"/>
      <c r="L60" s="280"/>
      <c r="M60" s="280"/>
      <c r="N60" s="83"/>
      <c r="O60" s="80">
        <v>0.47384615384615397</v>
      </c>
      <c r="P60" s="80">
        <f t="shared" si="1"/>
        <v>0.45963076923076934</v>
      </c>
      <c r="Q60" s="83"/>
      <c r="R60" s="119"/>
      <c r="S60" s="119"/>
      <c r="T60" s="119"/>
      <c r="U60" s="119"/>
      <c r="V60" s="119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  <c r="IW60" s="83"/>
      <c r="IX60" s="83"/>
      <c r="IY60" s="83"/>
      <c r="IZ60" s="83"/>
      <c r="JA60" s="83"/>
    </row>
    <row r="61" spans="1:261" s="84" customFormat="1" ht="15" customHeight="1">
      <c r="A61" s="279">
        <v>53</v>
      </c>
      <c r="B61" s="77" t="s">
        <v>151</v>
      </c>
      <c r="C61" s="260" t="s">
        <v>840</v>
      </c>
      <c r="D61" s="261" t="s">
        <v>841</v>
      </c>
      <c r="E61" s="79" t="s">
        <v>15</v>
      </c>
      <c r="F61" s="80">
        <v>0.45963076923076934</v>
      </c>
      <c r="G61" s="80">
        <v>0.52852390000000005</v>
      </c>
      <c r="H61" s="82"/>
      <c r="I61" s="83"/>
      <c r="J61" s="83" t="s">
        <v>837</v>
      </c>
      <c r="K61" s="280"/>
      <c r="L61" s="280"/>
      <c r="M61" s="280"/>
      <c r="N61" s="83"/>
      <c r="O61" s="80">
        <v>0.47384615384615397</v>
      </c>
      <c r="P61" s="80">
        <f t="shared" si="1"/>
        <v>0.45963076923076934</v>
      </c>
      <c r="Q61" s="83"/>
      <c r="R61" s="119"/>
      <c r="S61" s="119"/>
      <c r="T61" s="119"/>
      <c r="U61" s="119"/>
      <c r="V61" s="119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</row>
    <row r="62" spans="1:261" s="199" customFormat="1" ht="15" customHeight="1">
      <c r="A62" s="190">
        <v>54</v>
      </c>
      <c r="B62" s="191"/>
      <c r="C62" s="192" t="s">
        <v>153</v>
      </c>
      <c r="D62" s="193" t="s">
        <v>154</v>
      </c>
      <c r="E62" s="194" t="s">
        <v>15</v>
      </c>
      <c r="F62" s="195">
        <v>1.8631461538461529</v>
      </c>
      <c r="G62" s="195"/>
      <c r="H62" s="196"/>
      <c r="I62" s="197"/>
      <c r="J62" s="197"/>
      <c r="K62" s="232"/>
      <c r="L62" s="232"/>
      <c r="M62" s="232"/>
      <c r="N62" s="197"/>
      <c r="O62" s="195">
        <v>1.9207692307692299</v>
      </c>
      <c r="P62" s="195">
        <f t="shared" si="1"/>
        <v>1.8631461538461529</v>
      </c>
      <c r="Q62" s="197"/>
      <c r="R62" s="198"/>
      <c r="S62" s="198"/>
      <c r="T62" s="198"/>
      <c r="U62" s="198"/>
      <c r="V62" s="198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/>
      <c r="EE62" s="197"/>
      <c r="EF62" s="197"/>
      <c r="EG62" s="197"/>
      <c r="EH62" s="197"/>
      <c r="EI62" s="197"/>
      <c r="EJ62" s="197"/>
      <c r="EK62" s="197"/>
      <c r="EL62" s="197"/>
      <c r="EM62" s="197"/>
      <c r="EN62" s="197"/>
      <c r="EO62" s="197"/>
      <c r="EP62" s="197"/>
      <c r="EQ62" s="197"/>
      <c r="ER62" s="197"/>
      <c r="ES62" s="197"/>
      <c r="ET62" s="197"/>
      <c r="EU62" s="197"/>
      <c r="EV62" s="197"/>
      <c r="EW62" s="197"/>
      <c r="EX62" s="197"/>
      <c r="EY62" s="197"/>
      <c r="EZ62" s="197"/>
      <c r="FA62" s="197"/>
      <c r="FB62" s="197"/>
      <c r="FC62" s="197"/>
      <c r="FD62" s="197"/>
      <c r="FE62" s="197"/>
      <c r="FF62" s="197"/>
      <c r="FG62" s="197"/>
      <c r="FH62" s="197"/>
      <c r="FI62" s="197"/>
      <c r="FJ62" s="197"/>
      <c r="FK62" s="197"/>
      <c r="FL62" s="197"/>
      <c r="FM62" s="197"/>
      <c r="FN62" s="197"/>
      <c r="FO62" s="197"/>
      <c r="FP62" s="197"/>
      <c r="FQ62" s="197"/>
      <c r="FR62" s="197"/>
      <c r="FS62" s="197"/>
      <c r="FT62" s="197"/>
      <c r="FU62" s="197"/>
      <c r="FV62" s="197"/>
      <c r="FW62" s="197"/>
      <c r="FX62" s="197"/>
      <c r="FY62" s="197"/>
      <c r="FZ62" s="197"/>
      <c r="GA62" s="197"/>
      <c r="GB62" s="197"/>
      <c r="GC62" s="197"/>
      <c r="GD62" s="197"/>
      <c r="GE62" s="197"/>
      <c r="GF62" s="197"/>
      <c r="GG62" s="197"/>
      <c r="GH62" s="197"/>
      <c r="GI62" s="197"/>
      <c r="GJ62" s="197"/>
      <c r="GK62" s="197"/>
      <c r="GL62" s="197"/>
      <c r="GM62" s="197"/>
      <c r="GN62" s="197"/>
      <c r="GO62" s="197"/>
      <c r="GP62" s="197"/>
      <c r="GQ62" s="197"/>
      <c r="GR62" s="197"/>
      <c r="GS62" s="197"/>
      <c r="GT62" s="197"/>
      <c r="GU62" s="197"/>
      <c r="GV62" s="197"/>
      <c r="GW62" s="197"/>
      <c r="GX62" s="197"/>
      <c r="GY62" s="197"/>
      <c r="GZ62" s="197"/>
      <c r="HA62" s="197"/>
      <c r="HB62" s="197"/>
      <c r="HC62" s="197"/>
      <c r="HD62" s="197"/>
      <c r="HE62" s="197"/>
      <c r="HF62" s="197"/>
      <c r="HG62" s="197"/>
      <c r="HH62" s="197"/>
      <c r="HI62" s="197"/>
      <c r="HJ62" s="197"/>
      <c r="HK62" s="197"/>
      <c r="HL62" s="197"/>
      <c r="HM62" s="197"/>
      <c r="HN62" s="197"/>
      <c r="HO62" s="197"/>
      <c r="HP62" s="197"/>
      <c r="HQ62" s="197"/>
      <c r="HR62" s="197"/>
      <c r="HS62" s="197"/>
      <c r="HT62" s="197"/>
      <c r="HU62" s="197"/>
      <c r="HV62" s="197"/>
      <c r="HW62" s="197"/>
      <c r="HX62" s="197"/>
      <c r="HY62" s="197"/>
      <c r="HZ62" s="197"/>
      <c r="IA62" s="197"/>
      <c r="IB62" s="197"/>
      <c r="IC62" s="197"/>
      <c r="ID62" s="197"/>
      <c r="IE62" s="197"/>
      <c r="IF62" s="197"/>
      <c r="IG62" s="197"/>
      <c r="IH62" s="197"/>
      <c r="II62" s="197"/>
      <c r="IJ62" s="197"/>
      <c r="IK62" s="197"/>
      <c r="IL62" s="197"/>
      <c r="IM62" s="197"/>
      <c r="IN62" s="197"/>
      <c r="IO62" s="197"/>
      <c r="IP62" s="197"/>
      <c r="IQ62" s="197"/>
      <c r="IR62" s="197"/>
      <c r="IS62" s="197"/>
      <c r="IT62" s="197"/>
      <c r="IU62" s="197"/>
      <c r="IV62" s="197"/>
      <c r="IW62" s="197"/>
      <c r="IX62" s="197"/>
      <c r="IY62" s="197"/>
      <c r="IZ62" s="197"/>
      <c r="JA62" s="197"/>
    </row>
    <row r="63" spans="1:261" s="199" customFormat="1" ht="15" customHeight="1">
      <c r="A63" s="190">
        <v>55</v>
      </c>
      <c r="B63" s="191" t="s">
        <v>155</v>
      </c>
      <c r="C63" s="192" t="s">
        <v>156</v>
      </c>
      <c r="D63" s="193" t="s">
        <v>157</v>
      </c>
      <c r="E63" s="194" t="s">
        <v>15</v>
      </c>
      <c r="F63" s="195">
        <v>0.52529230769230806</v>
      </c>
      <c r="G63" s="195">
        <v>0.60404325000000003</v>
      </c>
      <c r="H63" s="196"/>
      <c r="I63" s="197"/>
      <c r="J63" s="197"/>
      <c r="K63" s="232"/>
      <c r="L63" s="232"/>
      <c r="M63" s="232"/>
      <c r="N63" s="197"/>
      <c r="O63" s="195">
        <v>0.54153846153846197</v>
      </c>
      <c r="P63" s="195">
        <f t="shared" si="1"/>
        <v>0.52529230769230806</v>
      </c>
      <c r="Q63" s="197"/>
      <c r="R63" s="198"/>
      <c r="S63" s="198"/>
      <c r="T63" s="198"/>
      <c r="U63" s="198"/>
      <c r="V63" s="198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  <c r="DV63" s="197"/>
      <c r="DW63" s="197"/>
      <c r="DX63" s="197"/>
      <c r="DY63" s="197"/>
      <c r="DZ63" s="197"/>
      <c r="EA63" s="197"/>
      <c r="EB63" s="197"/>
      <c r="EC63" s="197"/>
      <c r="ED63" s="197"/>
      <c r="EE63" s="197"/>
      <c r="EF63" s="197"/>
      <c r="EG63" s="197"/>
      <c r="EH63" s="197"/>
      <c r="EI63" s="197"/>
      <c r="EJ63" s="197"/>
      <c r="EK63" s="197"/>
      <c r="EL63" s="197"/>
      <c r="EM63" s="197"/>
      <c r="EN63" s="197"/>
      <c r="EO63" s="197"/>
      <c r="EP63" s="197"/>
      <c r="EQ63" s="197"/>
      <c r="ER63" s="197"/>
      <c r="ES63" s="197"/>
      <c r="ET63" s="197"/>
      <c r="EU63" s="197"/>
      <c r="EV63" s="197"/>
      <c r="EW63" s="197"/>
      <c r="EX63" s="197"/>
      <c r="EY63" s="197"/>
      <c r="EZ63" s="197"/>
      <c r="FA63" s="197"/>
      <c r="FB63" s="197"/>
      <c r="FC63" s="197"/>
      <c r="FD63" s="197"/>
      <c r="FE63" s="197"/>
      <c r="FF63" s="197"/>
      <c r="FG63" s="197"/>
      <c r="FH63" s="197"/>
      <c r="FI63" s="197"/>
      <c r="FJ63" s="197"/>
      <c r="FK63" s="197"/>
      <c r="FL63" s="197"/>
      <c r="FM63" s="197"/>
      <c r="FN63" s="197"/>
      <c r="FO63" s="197"/>
      <c r="FP63" s="197"/>
      <c r="FQ63" s="197"/>
      <c r="FR63" s="197"/>
      <c r="FS63" s="197"/>
      <c r="FT63" s="197"/>
      <c r="FU63" s="197"/>
      <c r="FV63" s="197"/>
      <c r="FW63" s="197"/>
      <c r="FX63" s="197"/>
      <c r="FY63" s="197"/>
      <c r="FZ63" s="197"/>
      <c r="GA63" s="197"/>
      <c r="GB63" s="197"/>
      <c r="GC63" s="197"/>
      <c r="GD63" s="197"/>
      <c r="GE63" s="197"/>
      <c r="GF63" s="197"/>
      <c r="GG63" s="197"/>
      <c r="GH63" s="197"/>
      <c r="GI63" s="197"/>
      <c r="GJ63" s="197"/>
      <c r="GK63" s="197"/>
      <c r="GL63" s="197"/>
      <c r="GM63" s="197"/>
      <c r="GN63" s="197"/>
      <c r="GO63" s="197"/>
      <c r="GP63" s="197"/>
      <c r="GQ63" s="197"/>
      <c r="GR63" s="197"/>
      <c r="GS63" s="197"/>
      <c r="GT63" s="197"/>
      <c r="GU63" s="197"/>
      <c r="GV63" s="197"/>
      <c r="GW63" s="197"/>
      <c r="GX63" s="197"/>
      <c r="GY63" s="197"/>
      <c r="GZ63" s="197"/>
      <c r="HA63" s="197"/>
      <c r="HB63" s="197"/>
      <c r="HC63" s="197"/>
      <c r="HD63" s="197"/>
      <c r="HE63" s="197"/>
      <c r="HF63" s="197"/>
      <c r="HG63" s="197"/>
      <c r="HH63" s="197"/>
      <c r="HI63" s="197"/>
      <c r="HJ63" s="197"/>
      <c r="HK63" s="197"/>
      <c r="HL63" s="197"/>
      <c r="HM63" s="197"/>
      <c r="HN63" s="197"/>
      <c r="HO63" s="197"/>
      <c r="HP63" s="197"/>
      <c r="HQ63" s="197"/>
      <c r="HR63" s="197"/>
      <c r="HS63" s="197"/>
      <c r="HT63" s="197"/>
      <c r="HU63" s="197"/>
      <c r="HV63" s="197"/>
      <c r="HW63" s="197"/>
      <c r="HX63" s="197"/>
      <c r="HY63" s="197"/>
      <c r="HZ63" s="197"/>
      <c r="IA63" s="197"/>
      <c r="IB63" s="197"/>
      <c r="IC63" s="197"/>
      <c r="ID63" s="197"/>
      <c r="IE63" s="197"/>
      <c r="IF63" s="197"/>
      <c r="IG63" s="197"/>
      <c r="IH63" s="197"/>
      <c r="II63" s="197"/>
      <c r="IJ63" s="197"/>
      <c r="IK63" s="197"/>
      <c r="IL63" s="197"/>
      <c r="IM63" s="197"/>
      <c r="IN63" s="197"/>
      <c r="IO63" s="197"/>
      <c r="IP63" s="197"/>
      <c r="IQ63" s="197"/>
      <c r="IR63" s="197"/>
      <c r="IS63" s="197"/>
      <c r="IT63" s="197"/>
      <c r="IU63" s="197"/>
      <c r="IV63" s="197"/>
      <c r="IW63" s="197"/>
      <c r="IX63" s="197"/>
      <c r="IY63" s="197"/>
      <c r="IZ63" s="197"/>
      <c r="JA63" s="197"/>
    </row>
    <row r="64" spans="1:261" s="199" customFormat="1" ht="15" customHeight="1">
      <c r="A64" s="190">
        <v>56</v>
      </c>
      <c r="B64" s="191"/>
      <c r="C64" s="192" t="s">
        <v>158</v>
      </c>
      <c r="D64" s="193" t="s">
        <v>159</v>
      </c>
      <c r="E64" s="194" t="s">
        <v>15</v>
      </c>
      <c r="F64" s="195">
        <v>2.3145692307692345</v>
      </c>
      <c r="G64" s="195"/>
      <c r="H64" s="196"/>
      <c r="I64" s="197"/>
      <c r="J64" s="197"/>
      <c r="K64" s="232"/>
      <c r="L64" s="232"/>
      <c r="M64" s="232"/>
      <c r="N64" s="197"/>
      <c r="O64" s="195">
        <v>2.3861538461538498</v>
      </c>
      <c r="P64" s="195">
        <f t="shared" si="1"/>
        <v>2.3145692307692345</v>
      </c>
      <c r="Q64" s="197"/>
      <c r="R64" s="198"/>
      <c r="S64" s="198"/>
      <c r="T64" s="198"/>
      <c r="U64" s="198"/>
      <c r="V64" s="198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7"/>
      <c r="DF64" s="197"/>
      <c r="DG64" s="197"/>
      <c r="DH64" s="197"/>
      <c r="DI64" s="197"/>
      <c r="DJ64" s="197"/>
      <c r="DK64" s="197"/>
      <c r="DL64" s="197"/>
      <c r="DM64" s="197"/>
      <c r="DN64" s="197"/>
      <c r="DO64" s="197"/>
      <c r="DP64" s="197"/>
      <c r="DQ64" s="197"/>
      <c r="DR64" s="197"/>
      <c r="DS64" s="197"/>
      <c r="DT64" s="197"/>
      <c r="DU64" s="197"/>
      <c r="DV64" s="197"/>
      <c r="DW64" s="197"/>
      <c r="DX64" s="197"/>
      <c r="DY64" s="197"/>
      <c r="DZ64" s="197"/>
      <c r="EA64" s="197"/>
      <c r="EB64" s="197"/>
      <c r="EC64" s="197"/>
      <c r="ED64" s="197"/>
      <c r="EE64" s="197"/>
      <c r="EF64" s="197"/>
      <c r="EG64" s="197"/>
      <c r="EH64" s="197"/>
      <c r="EI64" s="197"/>
      <c r="EJ64" s="197"/>
      <c r="EK64" s="197"/>
      <c r="EL64" s="197"/>
      <c r="EM64" s="197"/>
      <c r="EN64" s="197"/>
      <c r="EO64" s="197"/>
      <c r="EP64" s="197"/>
      <c r="EQ64" s="197"/>
      <c r="ER64" s="197"/>
      <c r="ES64" s="197"/>
      <c r="ET64" s="197"/>
      <c r="EU64" s="197"/>
      <c r="EV64" s="197"/>
      <c r="EW64" s="197"/>
      <c r="EX64" s="197"/>
      <c r="EY64" s="197"/>
      <c r="EZ64" s="197"/>
      <c r="FA64" s="197"/>
      <c r="FB64" s="197"/>
      <c r="FC64" s="197"/>
      <c r="FD64" s="197"/>
      <c r="FE64" s="197"/>
      <c r="FF64" s="197"/>
      <c r="FG64" s="197"/>
      <c r="FH64" s="197"/>
      <c r="FI64" s="197"/>
      <c r="FJ64" s="197"/>
      <c r="FK64" s="197"/>
      <c r="FL64" s="197"/>
      <c r="FM64" s="197"/>
      <c r="FN64" s="197"/>
      <c r="FO64" s="197"/>
      <c r="FP64" s="197"/>
      <c r="FQ64" s="197"/>
      <c r="FR64" s="197"/>
      <c r="FS64" s="197"/>
      <c r="FT64" s="197"/>
      <c r="FU64" s="197"/>
      <c r="FV64" s="197"/>
      <c r="FW64" s="197"/>
      <c r="FX64" s="197"/>
      <c r="FY64" s="197"/>
      <c r="FZ64" s="197"/>
      <c r="GA64" s="197"/>
      <c r="GB64" s="197"/>
      <c r="GC64" s="197"/>
      <c r="GD64" s="197"/>
      <c r="GE64" s="197"/>
      <c r="GF64" s="197"/>
      <c r="GG64" s="197"/>
      <c r="GH64" s="197"/>
      <c r="GI64" s="197"/>
      <c r="GJ64" s="197"/>
      <c r="GK64" s="197"/>
      <c r="GL64" s="197"/>
      <c r="GM64" s="197"/>
      <c r="GN64" s="197"/>
      <c r="GO64" s="197"/>
      <c r="GP64" s="197"/>
      <c r="GQ64" s="197"/>
      <c r="GR64" s="197"/>
      <c r="GS64" s="197"/>
      <c r="GT64" s="197"/>
      <c r="GU64" s="197"/>
      <c r="GV64" s="197"/>
      <c r="GW64" s="197"/>
      <c r="GX64" s="197"/>
      <c r="GY64" s="197"/>
      <c r="GZ64" s="197"/>
      <c r="HA64" s="197"/>
      <c r="HB64" s="197"/>
      <c r="HC64" s="197"/>
      <c r="HD64" s="197"/>
      <c r="HE64" s="197"/>
      <c r="HF64" s="197"/>
      <c r="HG64" s="197"/>
      <c r="HH64" s="197"/>
      <c r="HI64" s="197"/>
      <c r="HJ64" s="197"/>
      <c r="HK64" s="197"/>
      <c r="HL64" s="197"/>
      <c r="HM64" s="197"/>
      <c r="HN64" s="197"/>
      <c r="HO64" s="197"/>
      <c r="HP64" s="197"/>
      <c r="HQ64" s="197"/>
      <c r="HR64" s="197"/>
      <c r="HS64" s="197"/>
      <c r="HT64" s="197"/>
      <c r="HU64" s="197"/>
      <c r="HV64" s="197"/>
      <c r="HW64" s="197"/>
      <c r="HX64" s="197"/>
      <c r="HY64" s="197"/>
      <c r="HZ64" s="197"/>
      <c r="IA64" s="197"/>
      <c r="IB64" s="197"/>
      <c r="IC64" s="197"/>
      <c r="ID64" s="197"/>
      <c r="IE64" s="197"/>
      <c r="IF64" s="197"/>
      <c r="IG64" s="197"/>
      <c r="IH64" s="197"/>
      <c r="II64" s="197"/>
      <c r="IJ64" s="197"/>
      <c r="IK64" s="197"/>
      <c r="IL64" s="197"/>
      <c r="IM64" s="197"/>
      <c r="IN64" s="197"/>
      <c r="IO64" s="197"/>
      <c r="IP64" s="197"/>
      <c r="IQ64" s="197"/>
      <c r="IR64" s="197"/>
      <c r="IS64" s="197"/>
      <c r="IT64" s="197"/>
      <c r="IU64" s="197"/>
      <c r="IV64" s="197"/>
      <c r="IW64" s="197"/>
      <c r="IX64" s="197"/>
      <c r="IY64" s="197"/>
      <c r="IZ64" s="197"/>
      <c r="JA64" s="197"/>
    </row>
    <row r="65" spans="1:261" s="199" customFormat="1" ht="15" customHeight="1">
      <c r="A65" s="190">
        <v>57</v>
      </c>
      <c r="B65" s="191" t="s">
        <v>160</v>
      </c>
      <c r="C65" s="192" t="s">
        <v>161</v>
      </c>
      <c r="D65" s="193" t="s">
        <v>162</v>
      </c>
      <c r="E65" s="194" t="s">
        <v>15</v>
      </c>
      <c r="F65" s="195">
        <v>0.3693461538461541</v>
      </c>
      <c r="G65" s="195">
        <v>0.42469499999999999</v>
      </c>
      <c r="H65" s="196"/>
      <c r="I65" s="197"/>
      <c r="J65" s="197"/>
      <c r="K65" s="232"/>
      <c r="L65" s="232"/>
      <c r="M65" s="232"/>
      <c r="N65" s="197"/>
      <c r="O65" s="195">
        <v>0.38076923076923103</v>
      </c>
      <c r="P65" s="195">
        <f t="shared" si="1"/>
        <v>0.3693461538461541</v>
      </c>
      <c r="Q65" s="197"/>
      <c r="R65" s="198"/>
      <c r="S65" s="198"/>
      <c r="T65" s="198"/>
      <c r="U65" s="198"/>
      <c r="V65" s="198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7"/>
      <c r="DF65" s="197"/>
      <c r="DG65" s="197"/>
      <c r="DH65" s="197"/>
      <c r="DI65" s="197"/>
      <c r="DJ65" s="197"/>
      <c r="DK65" s="197"/>
      <c r="DL65" s="197"/>
      <c r="DM65" s="197"/>
      <c r="DN65" s="197"/>
      <c r="DO65" s="197"/>
      <c r="DP65" s="197"/>
      <c r="DQ65" s="197"/>
      <c r="DR65" s="197"/>
      <c r="DS65" s="197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7"/>
      <c r="EH65" s="197"/>
      <c r="EI65" s="197"/>
      <c r="EJ65" s="197"/>
      <c r="EK65" s="197"/>
      <c r="EL65" s="197"/>
      <c r="EM65" s="197"/>
      <c r="EN65" s="197"/>
      <c r="EO65" s="197"/>
      <c r="EP65" s="197"/>
      <c r="EQ65" s="197"/>
      <c r="ER65" s="197"/>
      <c r="ES65" s="197"/>
      <c r="ET65" s="197"/>
      <c r="EU65" s="197"/>
      <c r="EV65" s="197"/>
      <c r="EW65" s="197"/>
      <c r="EX65" s="197"/>
      <c r="EY65" s="197"/>
      <c r="EZ65" s="197"/>
      <c r="FA65" s="197"/>
      <c r="FB65" s="197"/>
      <c r="FC65" s="197"/>
      <c r="FD65" s="197"/>
      <c r="FE65" s="197"/>
      <c r="FF65" s="197"/>
      <c r="FG65" s="197"/>
      <c r="FH65" s="197"/>
      <c r="FI65" s="197"/>
      <c r="FJ65" s="197"/>
      <c r="FK65" s="197"/>
      <c r="FL65" s="197"/>
      <c r="FM65" s="197"/>
      <c r="FN65" s="197"/>
      <c r="FO65" s="197"/>
      <c r="FP65" s="197"/>
      <c r="FQ65" s="197"/>
      <c r="FR65" s="197"/>
      <c r="FS65" s="197"/>
      <c r="FT65" s="197"/>
      <c r="FU65" s="197"/>
      <c r="FV65" s="197"/>
      <c r="FW65" s="197"/>
      <c r="FX65" s="197"/>
      <c r="FY65" s="197"/>
      <c r="FZ65" s="197"/>
      <c r="GA65" s="197"/>
      <c r="GB65" s="197"/>
      <c r="GC65" s="197"/>
      <c r="GD65" s="197"/>
      <c r="GE65" s="197"/>
      <c r="GF65" s="197"/>
      <c r="GG65" s="197"/>
      <c r="GH65" s="197"/>
      <c r="GI65" s="197"/>
      <c r="GJ65" s="197"/>
      <c r="GK65" s="197"/>
      <c r="GL65" s="197"/>
      <c r="GM65" s="197"/>
      <c r="GN65" s="197"/>
      <c r="GO65" s="197"/>
      <c r="GP65" s="197"/>
      <c r="GQ65" s="197"/>
      <c r="GR65" s="197"/>
      <c r="GS65" s="197"/>
      <c r="GT65" s="197"/>
      <c r="GU65" s="197"/>
      <c r="GV65" s="197"/>
      <c r="GW65" s="197"/>
      <c r="GX65" s="197"/>
      <c r="GY65" s="197"/>
      <c r="GZ65" s="197"/>
      <c r="HA65" s="197"/>
      <c r="HB65" s="197"/>
      <c r="HC65" s="197"/>
      <c r="HD65" s="197"/>
      <c r="HE65" s="197"/>
      <c r="HF65" s="197"/>
      <c r="HG65" s="197"/>
      <c r="HH65" s="197"/>
      <c r="HI65" s="197"/>
      <c r="HJ65" s="197"/>
      <c r="HK65" s="197"/>
      <c r="HL65" s="197"/>
      <c r="HM65" s="197"/>
      <c r="HN65" s="197"/>
      <c r="HO65" s="197"/>
      <c r="HP65" s="197"/>
      <c r="HQ65" s="197"/>
      <c r="HR65" s="197"/>
      <c r="HS65" s="197"/>
      <c r="HT65" s="197"/>
      <c r="HU65" s="197"/>
      <c r="HV65" s="197"/>
      <c r="HW65" s="197"/>
      <c r="HX65" s="197"/>
      <c r="HY65" s="197"/>
      <c r="HZ65" s="197"/>
      <c r="IA65" s="197"/>
      <c r="IB65" s="197"/>
      <c r="IC65" s="197"/>
      <c r="ID65" s="197"/>
      <c r="IE65" s="197"/>
      <c r="IF65" s="197"/>
      <c r="IG65" s="197"/>
      <c r="IH65" s="197"/>
      <c r="II65" s="197"/>
      <c r="IJ65" s="197"/>
      <c r="IK65" s="197"/>
      <c r="IL65" s="197"/>
      <c r="IM65" s="197"/>
      <c r="IN65" s="197"/>
      <c r="IO65" s="197"/>
      <c r="IP65" s="197"/>
      <c r="IQ65" s="197"/>
      <c r="IR65" s="197"/>
      <c r="IS65" s="197"/>
      <c r="IT65" s="197"/>
      <c r="IU65" s="197"/>
      <c r="IV65" s="197"/>
      <c r="IW65" s="197"/>
      <c r="IX65" s="197"/>
      <c r="IY65" s="197"/>
      <c r="IZ65" s="197"/>
      <c r="JA65" s="197"/>
    </row>
    <row r="66" spans="1:261" s="48" customFormat="1" ht="15" customHeight="1">
      <c r="A66" s="49">
        <v>58</v>
      </c>
      <c r="B66" s="50" t="s">
        <v>163</v>
      </c>
      <c r="C66" s="51" t="s">
        <v>164</v>
      </c>
      <c r="D66" s="14" t="s">
        <v>165</v>
      </c>
      <c r="E66" s="52" t="s">
        <v>15</v>
      </c>
      <c r="F66" s="53">
        <v>0.31189230769230814</v>
      </c>
      <c r="G66" s="53">
        <v>0.35863325000000001</v>
      </c>
      <c r="H66" s="55"/>
      <c r="I66" s="46"/>
      <c r="J66" s="46" t="str">
        <f>VLOOKUP(D66,'[1]2021.8'!$C$4:$C$350,1,0)</f>
        <v>02.03.29.052A</v>
      </c>
      <c r="K66" s="230"/>
      <c r="L66" s="230"/>
      <c r="M66" s="230"/>
      <c r="N66" s="46"/>
      <c r="O66" s="53">
        <v>0.32153846153846199</v>
      </c>
      <c r="P66" s="53">
        <f t="shared" si="1"/>
        <v>0.31189230769230814</v>
      </c>
      <c r="Q66" s="46"/>
      <c r="R66" s="64"/>
      <c r="S66" s="64"/>
      <c r="T66" s="64"/>
      <c r="U66" s="64"/>
      <c r="V66" s="64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</row>
    <row r="67" spans="1:261" s="199" customFormat="1" ht="15" customHeight="1">
      <c r="A67" s="190">
        <v>59</v>
      </c>
      <c r="B67" s="191"/>
      <c r="C67" s="192" t="s">
        <v>166</v>
      </c>
      <c r="D67" s="193" t="s">
        <v>167</v>
      </c>
      <c r="E67" s="194" t="s">
        <v>15</v>
      </c>
      <c r="F67" s="195">
        <v>0.74690000000000001</v>
      </c>
      <c r="G67" s="195"/>
      <c r="H67" s="196"/>
      <c r="I67" s="197" t="s">
        <v>712</v>
      </c>
      <c r="J67" s="197"/>
      <c r="K67" s="232"/>
      <c r="L67" s="232"/>
      <c r="M67" s="232"/>
      <c r="N67" s="197"/>
      <c r="O67" s="195">
        <v>0.77</v>
      </c>
      <c r="P67" s="195">
        <f t="shared" si="1"/>
        <v>0.74690000000000001</v>
      </c>
      <c r="Q67" s="197"/>
      <c r="R67" s="198"/>
      <c r="S67" s="198"/>
      <c r="T67" s="198"/>
      <c r="U67" s="198"/>
      <c r="V67" s="198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7"/>
      <c r="DD67" s="197"/>
      <c r="DE67" s="197"/>
      <c r="DF67" s="197"/>
      <c r="DG67" s="197"/>
      <c r="DH67" s="197"/>
      <c r="DI67" s="197"/>
      <c r="DJ67" s="197"/>
      <c r="DK67" s="197"/>
      <c r="DL67" s="197"/>
      <c r="DM67" s="197"/>
      <c r="DN67" s="197"/>
      <c r="DO67" s="197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/>
      <c r="EE67" s="197"/>
      <c r="EF67" s="197"/>
      <c r="EG67" s="197"/>
      <c r="EH67" s="197"/>
      <c r="EI67" s="197"/>
      <c r="EJ67" s="197"/>
      <c r="EK67" s="197"/>
      <c r="EL67" s="197"/>
      <c r="EM67" s="197"/>
      <c r="EN67" s="197"/>
      <c r="EO67" s="197"/>
      <c r="EP67" s="197"/>
      <c r="EQ67" s="197"/>
      <c r="ER67" s="197"/>
      <c r="ES67" s="197"/>
      <c r="ET67" s="197"/>
      <c r="EU67" s="197"/>
      <c r="EV67" s="197"/>
      <c r="EW67" s="197"/>
      <c r="EX67" s="197"/>
      <c r="EY67" s="197"/>
      <c r="EZ67" s="197"/>
      <c r="FA67" s="197"/>
      <c r="FB67" s="197"/>
      <c r="FC67" s="197"/>
      <c r="FD67" s="197"/>
      <c r="FE67" s="197"/>
      <c r="FF67" s="197"/>
      <c r="FG67" s="197"/>
      <c r="FH67" s="197"/>
      <c r="FI67" s="197"/>
      <c r="FJ67" s="197"/>
      <c r="FK67" s="197"/>
      <c r="FL67" s="197"/>
      <c r="FM67" s="197"/>
      <c r="FN67" s="197"/>
      <c r="FO67" s="197"/>
      <c r="FP67" s="197"/>
      <c r="FQ67" s="197"/>
      <c r="FR67" s="197"/>
      <c r="FS67" s="197"/>
      <c r="FT67" s="197"/>
      <c r="FU67" s="197"/>
      <c r="FV67" s="197"/>
      <c r="FW67" s="197"/>
      <c r="FX67" s="197"/>
      <c r="FY67" s="197"/>
      <c r="FZ67" s="197"/>
      <c r="GA67" s="197"/>
      <c r="GB67" s="197"/>
      <c r="GC67" s="197"/>
      <c r="GD67" s="197"/>
      <c r="GE67" s="197"/>
      <c r="GF67" s="197"/>
      <c r="GG67" s="197"/>
      <c r="GH67" s="197"/>
      <c r="GI67" s="197"/>
      <c r="GJ67" s="197"/>
      <c r="GK67" s="197"/>
      <c r="GL67" s="197"/>
      <c r="GM67" s="197"/>
      <c r="GN67" s="197"/>
      <c r="GO67" s="197"/>
      <c r="GP67" s="197"/>
      <c r="GQ67" s="197"/>
      <c r="GR67" s="197"/>
      <c r="GS67" s="197"/>
      <c r="GT67" s="197"/>
      <c r="GU67" s="197"/>
      <c r="GV67" s="197"/>
      <c r="GW67" s="197"/>
      <c r="GX67" s="197"/>
      <c r="GY67" s="197"/>
      <c r="GZ67" s="197"/>
      <c r="HA67" s="197"/>
      <c r="HB67" s="197"/>
      <c r="HC67" s="197"/>
      <c r="HD67" s="197"/>
      <c r="HE67" s="197"/>
      <c r="HF67" s="197"/>
      <c r="HG67" s="197"/>
      <c r="HH67" s="197"/>
      <c r="HI67" s="197"/>
      <c r="HJ67" s="197"/>
      <c r="HK67" s="197"/>
      <c r="HL67" s="197"/>
      <c r="HM67" s="197"/>
      <c r="HN67" s="197"/>
      <c r="HO67" s="197"/>
      <c r="HP67" s="197"/>
      <c r="HQ67" s="197"/>
      <c r="HR67" s="197"/>
      <c r="HS67" s="197"/>
      <c r="HT67" s="197"/>
      <c r="HU67" s="197"/>
      <c r="HV67" s="197"/>
      <c r="HW67" s="197"/>
      <c r="HX67" s="197"/>
      <c r="HY67" s="197"/>
      <c r="HZ67" s="197"/>
      <c r="IA67" s="197"/>
      <c r="IB67" s="197"/>
      <c r="IC67" s="197"/>
      <c r="ID67" s="197"/>
      <c r="IE67" s="197"/>
      <c r="IF67" s="197"/>
      <c r="IG67" s="197"/>
      <c r="IH67" s="197"/>
      <c r="II67" s="197"/>
      <c r="IJ67" s="197"/>
      <c r="IK67" s="197"/>
      <c r="IL67" s="197"/>
      <c r="IM67" s="197"/>
      <c r="IN67" s="197"/>
      <c r="IO67" s="197"/>
      <c r="IP67" s="197"/>
      <c r="IQ67" s="197"/>
      <c r="IR67" s="197"/>
      <c r="IS67" s="197"/>
      <c r="IT67" s="197"/>
      <c r="IU67" s="197"/>
      <c r="IV67" s="197"/>
      <c r="IW67" s="197"/>
      <c r="IX67" s="197"/>
      <c r="IY67" s="197"/>
      <c r="IZ67" s="197"/>
      <c r="JA67" s="197"/>
    </row>
    <row r="68" spans="1:261" s="199" customFormat="1" ht="15" customHeight="1">
      <c r="A68" s="190">
        <v>60</v>
      </c>
      <c r="B68" s="191" t="s">
        <v>168</v>
      </c>
      <c r="C68" s="192" t="s">
        <v>169</v>
      </c>
      <c r="D68" s="193" t="s">
        <v>170</v>
      </c>
      <c r="E68" s="194" t="s">
        <v>15</v>
      </c>
      <c r="F68" s="195">
        <v>0.74690000000000001</v>
      </c>
      <c r="G68" s="195">
        <v>0.858935</v>
      </c>
      <c r="H68" s="196"/>
      <c r="I68" s="197" t="s">
        <v>712</v>
      </c>
      <c r="J68" s="197"/>
      <c r="K68" s="232"/>
      <c r="L68" s="232"/>
      <c r="M68" s="232"/>
      <c r="N68" s="197"/>
      <c r="O68" s="195">
        <v>0.77</v>
      </c>
      <c r="P68" s="195">
        <f t="shared" si="1"/>
        <v>0.74690000000000001</v>
      </c>
      <c r="Q68" s="197"/>
      <c r="R68" s="198"/>
      <c r="S68" s="198"/>
      <c r="T68" s="198"/>
      <c r="U68" s="198"/>
      <c r="V68" s="198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7"/>
      <c r="BL68" s="197"/>
      <c r="BM68" s="197"/>
      <c r="BN68" s="197"/>
      <c r="BO68" s="197"/>
      <c r="BP68" s="197"/>
      <c r="BQ68" s="197"/>
      <c r="BR68" s="197"/>
      <c r="BS68" s="197"/>
      <c r="BT68" s="197"/>
      <c r="BU68" s="197"/>
      <c r="BV68" s="197"/>
      <c r="BW68" s="197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197"/>
      <c r="CZ68" s="197"/>
      <c r="DA68" s="197"/>
      <c r="DB68" s="197"/>
      <c r="DC68" s="197"/>
      <c r="DD68" s="197"/>
      <c r="DE68" s="197"/>
      <c r="DF68" s="197"/>
      <c r="DG68" s="197"/>
      <c r="DH68" s="197"/>
      <c r="DI68" s="197"/>
      <c r="DJ68" s="197"/>
      <c r="DK68" s="197"/>
      <c r="DL68" s="197"/>
      <c r="DM68" s="197"/>
      <c r="DN68" s="197"/>
      <c r="DO68" s="197"/>
      <c r="DP68" s="197"/>
      <c r="DQ68" s="197"/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  <c r="EB68" s="197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7"/>
      <c r="EP68" s="197"/>
      <c r="EQ68" s="197"/>
      <c r="ER68" s="197"/>
      <c r="ES68" s="197"/>
      <c r="ET68" s="197"/>
      <c r="EU68" s="197"/>
      <c r="EV68" s="197"/>
      <c r="EW68" s="197"/>
      <c r="EX68" s="197"/>
      <c r="EY68" s="197"/>
      <c r="EZ68" s="197"/>
      <c r="FA68" s="197"/>
      <c r="FB68" s="197"/>
      <c r="FC68" s="197"/>
      <c r="FD68" s="197"/>
      <c r="FE68" s="197"/>
      <c r="FF68" s="197"/>
      <c r="FG68" s="197"/>
      <c r="FH68" s="197"/>
      <c r="FI68" s="197"/>
      <c r="FJ68" s="197"/>
      <c r="FK68" s="197"/>
      <c r="FL68" s="197"/>
      <c r="FM68" s="197"/>
      <c r="FN68" s="197"/>
      <c r="FO68" s="197"/>
      <c r="FP68" s="197"/>
      <c r="FQ68" s="197"/>
      <c r="FR68" s="197"/>
      <c r="FS68" s="197"/>
      <c r="FT68" s="197"/>
      <c r="FU68" s="197"/>
      <c r="FV68" s="197"/>
      <c r="FW68" s="197"/>
      <c r="FX68" s="197"/>
      <c r="FY68" s="197"/>
      <c r="FZ68" s="197"/>
      <c r="GA68" s="197"/>
      <c r="GB68" s="197"/>
      <c r="GC68" s="197"/>
      <c r="GD68" s="197"/>
      <c r="GE68" s="197"/>
      <c r="GF68" s="197"/>
      <c r="GG68" s="197"/>
      <c r="GH68" s="197"/>
      <c r="GI68" s="197"/>
      <c r="GJ68" s="197"/>
      <c r="GK68" s="197"/>
      <c r="GL68" s="197"/>
      <c r="GM68" s="197"/>
      <c r="GN68" s="197"/>
      <c r="GO68" s="197"/>
      <c r="GP68" s="197"/>
      <c r="GQ68" s="197"/>
      <c r="GR68" s="197"/>
      <c r="GS68" s="197"/>
      <c r="GT68" s="197"/>
      <c r="GU68" s="197"/>
      <c r="GV68" s="197"/>
      <c r="GW68" s="197"/>
      <c r="GX68" s="197"/>
      <c r="GY68" s="197"/>
      <c r="GZ68" s="197"/>
      <c r="HA68" s="197"/>
      <c r="HB68" s="197"/>
      <c r="HC68" s="197"/>
      <c r="HD68" s="197"/>
      <c r="HE68" s="197"/>
      <c r="HF68" s="197"/>
      <c r="HG68" s="197"/>
      <c r="HH68" s="197"/>
      <c r="HI68" s="197"/>
      <c r="HJ68" s="197"/>
      <c r="HK68" s="197"/>
      <c r="HL68" s="197"/>
      <c r="HM68" s="197"/>
      <c r="HN68" s="197"/>
      <c r="HO68" s="197"/>
      <c r="HP68" s="197"/>
      <c r="HQ68" s="197"/>
      <c r="HR68" s="197"/>
      <c r="HS68" s="197"/>
      <c r="HT68" s="197"/>
      <c r="HU68" s="197"/>
      <c r="HV68" s="197"/>
      <c r="HW68" s="197"/>
      <c r="HX68" s="197"/>
      <c r="HY68" s="197"/>
      <c r="HZ68" s="197"/>
      <c r="IA68" s="197"/>
      <c r="IB68" s="197"/>
      <c r="IC68" s="197"/>
      <c r="ID68" s="197"/>
      <c r="IE68" s="197"/>
      <c r="IF68" s="197"/>
      <c r="IG68" s="197"/>
      <c r="IH68" s="197"/>
      <c r="II68" s="197"/>
      <c r="IJ68" s="197"/>
      <c r="IK68" s="197"/>
      <c r="IL68" s="197"/>
      <c r="IM68" s="197"/>
      <c r="IN68" s="197"/>
      <c r="IO68" s="197"/>
      <c r="IP68" s="197"/>
      <c r="IQ68" s="197"/>
      <c r="IR68" s="197"/>
      <c r="IS68" s="197"/>
      <c r="IT68" s="197"/>
      <c r="IU68" s="197"/>
      <c r="IV68" s="197"/>
      <c r="IW68" s="197"/>
      <c r="IX68" s="197"/>
      <c r="IY68" s="197"/>
      <c r="IZ68" s="197"/>
      <c r="JA68" s="197"/>
    </row>
    <row r="69" spans="1:261" s="199" customFormat="1" ht="15" customHeight="1">
      <c r="A69" s="190">
        <v>61</v>
      </c>
      <c r="B69" s="191" t="s">
        <v>171</v>
      </c>
      <c r="C69" s="192" t="s">
        <v>172</v>
      </c>
      <c r="D69" s="193" t="s">
        <v>173</v>
      </c>
      <c r="E69" s="194" t="s">
        <v>15</v>
      </c>
      <c r="F69" s="195">
        <v>0.35293076923076938</v>
      </c>
      <c r="G69" s="195">
        <v>0.40581889999999998</v>
      </c>
      <c r="H69" s="196"/>
      <c r="I69" s="197" t="s">
        <v>712</v>
      </c>
      <c r="J69" s="197"/>
      <c r="K69" s="232"/>
      <c r="L69" s="232"/>
      <c r="M69" s="232"/>
      <c r="N69" s="197"/>
      <c r="O69" s="195">
        <v>0.36384615384615399</v>
      </c>
      <c r="P69" s="195">
        <f t="shared" si="1"/>
        <v>0.35293076923076938</v>
      </c>
      <c r="Q69" s="197"/>
      <c r="R69" s="198"/>
      <c r="S69" s="198"/>
      <c r="T69" s="198"/>
      <c r="U69" s="198"/>
      <c r="V69" s="198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7"/>
      <c r="DD69" s="197"/>
      <c r="DE69" s="197"/>
      <c r="DF69" s="197"/>
      <c r="DG69" s="197"/>
      <c r="DH69" s="197"/>
      <c r="DI69" s="197"/>
      <c r="DJ69" s="197"/>
      <c r="DK69" s="197"/>
      <c r="DL69" s="197"/>
      <c r="DM69" s="197"/>
      <c r="DN69" s="197"/>
      <c r="DO69" s="197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/>
      <c r="EE69" s="197"/>
      <c r="EF69" s="197"/>
      <c r="EG69" s="197"/>
      <c r="EH69" s="197"/>
      <c r="EI69" s="197"/>
      <c r="EJ69" s="197"/>
      <c r="EK69" s="197"/>
      <c r="EL69" s="197"/>
      <c r="EM69" s="197"/>
      <c r="EN69" s="197"/>
      <c r="EO69" s="197"/>
      <c r="EP69" s="197"/>
      <c r="EQ69" s="197"/>
      <c r="ER69" s="197"/>
      <c r="ES69" s="197"/>
      <c r="ET69" s="197"/>
      <c r="EU69" s="197"/>
      <c r="EV69" s="197"/>
      <c r="EW69" s="197"/>
      <c r="EX69" s="197"/>
      <c r="EY69" s="197"/>
      <c r="EZ69" s="197"/>
      <c r="FA69" s="197"/>
      <c r="FB69" s="197"/>
      <c r="FC69" s="197"/>
      <c r="FD69" s="197"/>
      <c r="FE69" s="197"/>
      <c r="FF69" s="197"/>
      <c r="FG69" s="197"/>
      <c r="FH69" s="197"/>
      <c r="FI69" s="197"/>
      <c r="FJ69" s="197"/>
      <c r="FK69" s="197"/>
      <c r="FL69" s="197"/>
      <c r="FM69" s="197"/>
      <c r="FN69" s="197"/>
      <c r="FO69" s="197"/>
      <c r="FP69" s="197"/>
      <c r="FQ69" s="197"/>
      <c r="FR69" s="197"/>
      <c r="FS69" s="197"/>
      <c r="FT69" s="197"/>
      <c r="FU69" s="197"/>
      <c r="FV69" s="197"/>
      <c r="FW69" s="197"/>
      <c r="FX69" s="197"/>
      <c r="FY69" s="197"/>
      <c r="FZ69" s="197"/>
      <c r="GA69" s="197"/>
      <c r="GB69" s="197"/>
      <c r="GC69" s="197"/>
      <c r="GD69" s="197"/>
      <c r="GE69" s="197"/>
      <c r="GF69" s="197"/>
      <c r="GG69" s="197"/>
      <c r="GH69" s="197"/>
      <c r="GI69" s="197"/>
      <c r="GJ69" s="197"/>
      <c r="GK69" s="197"/>
      <c r="GL69" s="197"/>
      <c r="GM69" s="197"/>
      <c r="GN69" s="197"/>
      <c r="GO69" s="197"/>
      <c r="GP69" s="197"/>
      <c r="GQ69" s="197"/>
      <c r="GR69" s="197"/>
      <c r="GS69" s="197"/>
      <c r="GT69" s="197"/>
      <c r="GU69" s="197"/>
      <c r="GV69" s="197"/>
      <c r="GW69" s="197"/>
      <c r="GX69" s="197"/>
      <c r="GY69" s="197"/>
      <c r="GZ69" s="197"/>
      <c r="HA69" s="197"/>
      <c r="HB69" s="197"/>
      <c r="HC69" s="197"/>
      <c r="HD69" s="197"/>
      <c r="HE69" s="197"/>
      <c r="HF69" s="197"/>
      <c r="HG69" s="197"/>
      <c r="HH69" s="197"/>
      <c r="HI69" s="197"/>
      <c r="HJ69" s="197"/>
      <c r="HK69" s="197"/>
      <c r="HL69" s="197"/>
      <c r="HM69" s="197"/>
      <c r="HN69" s="197"/>
      <c r="HO69" s="197"/>
      <c r="HP69" s="197"/>
      <c r="HQ69" s="197"/>
      <c r="HR69" s="197"/>
      <c r="HS69" s="197"/>
      <c r="HT69" s="197"/>
      <c r="HU69" s="197"/>
      <c r="HV69" s="197"/>
      <c r="HW69" s="197"/>
      <c r="HX69" s="197"/>
      <c r="HY69" s="197"/>
      <c r="HZ69" s="197"/>
      <c r="IA69" s="197"/>
      <c r="IB69" s="197"/>
      <c r="IC69" s="197"/>
      <c r="ID69" s="197"/>
      <c r="IE69" s="197"/>
      <c r="IF69" s="197"/>
      <c r="IG69" s="197"/>
      <c r="IH69" s="197"/>
      <c r="II69" s="197"/>
      <c r="IJ69" s="197"/>
      <c r="IK69" s="197"/>
      <c r="IL69" s="197"/>
      <c r="IM69" s="197"/>
      <c r="IN69" s="197"/>
      <c r="IO69" s="197"/>
      <c r="IP69" s="197"/>
      <c r="IQ69" s="197"/>
      <c r="IR69" s="197"/>
      <c r="IS69" s="197"/>
      <c r="IT69" s="197"/>
      <c r="IU69" s="197"/>
      <c r="IV69" s="197"/>
      <c r="IW69" s="197"/>
      <c r="IX69" s="197"/>
      <c r="IY69" s="197"/>
      <c r="IZ69" s="197"/>
      <c r="JA69" s="197"/>
    </row>
    <row r="70" spans="1:261" s="48" customFormat="1" ht="15" customHeight="1">
      <c r="A70" s="49">
        <v>62</v>
      </c>
      <c r="B70" s="50" t="s">
        <v>174</v>
      </c>
      <c r="C70" s="51" t="s">
        <v>175</v>
      </c>
      <c r="D70" s="14" t="s">
        <v>824</v>
      </c>
      <c r="E70" s="52" t="s">
        <v>15</v>
      </c>
      <c r="F70" s="53">
        <v>2.0779230769230814</v>
      </c>
      <c r="G70" s="53"/>
      <c r="H70" s="55" t="s">
        <v>177</v>
      </c>
      <c r="I70" s="46"/>
      <c r="J70" s="46" t="s">
        <v>176</v>
      </c>
      <c r="K70" s="230">
        <v>0.23499999999999999</v>
      </c>
      <c r="L70" s="259" t="s">
        <v>813</v>
      </c>
      <c r="M70" s="230">
        <v>3</v>
      </c>
      <c r="N70" s="46"/>
      <c r="O70" s="53"/>
      <c r="P70" s="53">
        <v>2.0779230769230814</v>
      </c>
      <c r="Q70" s="46"/>
      <c r="R70" s="64"/>
      <c r="S70" s="64"/>
      <c r="T70" s="64"/>
      <c r="U70" s="64"/>
      <c r="V70" s="64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</row>
    <row r="71" spans="1:261" s="48" customFormat="1" ht="15" customHeight="1">
      <c r="A71" s="49">
        <v>63</v>
      </c>
      <c r="B71" s="50" t="s">
        <v>178</v>
      </c>
      <c r="C71" s="50" t="s">
        <v>179</v>
      </c>
      <c r="D71" s="14" t="s">
        <v>180</v>
      </c>
      <c r="E71" s="52" t="s">
        <v>15</v>
      </c>
      <c r="F71" s="53">
        <v>3.3583230769230807</v>
      </c>
      <c r="G71" s="53"/>
      <c r="H71" s="55" t="s">
        <v>177</v>
      </c>
      <c r="I71" s="46"/>
      <c r="J71" s="46" t="s">
        <v>180</v>
      </c>
      <c r="K71" s="230">
        <v>0.32200000000000001</v>
      </c>
      <c r="L71" s="259" t="s">
        <v>813</v>
      </c>
      <c r="M71" s="230">
        <v>3</v>
      </c>
      <c r="N71" s="46"/>
      <c r="O71" s="53"/>
      <c r="P71" s="53">
        <v>3.3583230769230807</v>
      </c>
      <c r="Q71" s="46"/>
      <c r="R71" s="64"/>
      <c r="S71" s="64"/>
      <c r="T71" s="64"/>
      <c r="U71" s="64"/>
      <c r="V71" s="64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</row>
    <row r="72" spans="1:261" s="48" customFormat="1" ht="15" customHeight="1">
      <c r="A72" s="49">
        <v>64</v>
      </c>
      <c r="B72" s="50" t="s">
        <v>181</v>
      </c>
      <c r="C72" s="50" t="s">
        <v>182</v>
      </c>
      <c r="D72" s="14" t="s">
        <v>183</v>
      </c>
      <c r="E72" s="52" t="s">
        <v>15</v>
      </c>
      <c r="F72" s="53">
        <v>2.0779230769230814</v>
      </c>
      <c r="G72" s="53"/>
      <c r="H72" s="55" t="s">
        <v>177</v>
      </c>
      <c r="I72" s="46"/>
      <c r="J72" s="46" t="s">
        <v>183</v>
      </c>
      <c r="K72" s="230">
        <v>0.23499999999999999</v>
      </c>
      <c r="L72" s="259" t="s">
        <v>813</v>
      </c>
      <c r="M72" s="230">
        <v>3</v>
      </c>
      <c r="N72" s="46"/>
      <c r="O72" s="53"/>
      <c r="P72" s="53">
        <v>2.0779230769230814</v>
      </c>
      <c r="Q72" s="46"/>
      <c r="R72" s="64"/>
      <c r="S72" s="64"/>
      <c r="T72" s="64"/>
      <c r="U72" s="64"/>
      <c r="V72" s="64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</row>
    <row r="73" spans="1:261" s="48" customFormat="1" ht="15" customHeight="1">
      <c r="A73" s="49">
        <v>65</v>
      </c>
      <c r="B73" s="50" t="s">
        <v>184</v>
      </c>
      <c r="C73" s="51" t="s">
        <v>185</v>
      </c>
      <c r="D73" s="14" t="s">
        <v>186</v>
      </c>
      <c r="E73" s="52" t="s">
        <v>15</v>
      </c>
      <c r="F73" s="53">
        <v>3.3583230769230807</v>
      </c>
      <c r="G73" s="53"/>
      <c r="H73" s="55" t="s">
        <v>177</v>
      </c>
      <c r="I73" s="46"/>
      <c r="J73" s="46" t="s">
        <v>186</v>
      </c>
      <c r="K73" s="230">
        <v>0.32200000000000001</v>
      </c>
      <c r="L73" s="259" t="s">
        <v>813</v>
      </c>
      <c r="M73" s="230">
        <v>3</v>
      </c>
      <c r="N73" s="46"/>
      <c r="O73" s="53"/>
      <c r="P73" s="53">
        <v>3.3583230769230807</v>
      </c>
      <c r="Q73" s="46"/>
      <c r="R73" s="64"/>
      <c r="S73" s="64"/>
      <c r="T73" s="64"/>
      <c r="U73" s="64"/>
      <c r="V73" s="64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</row>
    <row r="74" spans="1:261" s="48" customFormat="1" ht="15" customHeight="1">
      <c r="A74" s="49">
        <v>66</v>
      </c>
      <c r="B74" s="50" t="s">
        <v>187</v>
      </c>
      <c r="C74" s="51" t="s">
        <v>188</v>
      </c>
      <c r="D74" s="14" t="s">
        <v>189</v>
      </c>
      <c r="E74" s="52" t="s">
        <v>15</v>
      </c>
      <c r="F74" s="53">
        <v>0.41038461538461529</v>
      </c>
      <c r="G74" s="53">
        <v>0.47196804999999997</v>
      </c>
      <c r="H74" s="55"/>
      <c r="I74" s="46"/>
      <c r="J74" s="46" t="str">
        <f>VLOOKUP(D74,'[1]2021.8'!$C$4:$C$350,1,0)</f>
        <v>02.03.29.124</v>
      </c>
      <c r="K74" s="230"/>
      <c r="L74" s="230"/>
      <c r="M74" s="230">
        <v>3</v>
      </c>
      <c r="N74" s="46"/>
      <c r="O74" s="53">
        <v>0.42307692307692302</v>
      </c>
      <c r="P74" s="53">
        <f t="shared" ref="P74:P84" si="2">O74*0.97</f>
        <v>0.41038461538461529</v>
      </c>
      <c r="Q74" s="46"/>
      <c r="R74" s="64"/>
      <c r="S74" s="64"/>
      <c r="T74" s="64"/>
      <c r="U74" s="64"/>
      <c r="V74" s="64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</row>
    <row r="75" spans="1:261" s="199" customFormat="1" ht="15" customHeight="1">
      <c r="A75" s="190">
        <v>67</v>
      </c>
      <c r="B75" s="191" t="s">
        <v>190</v>
      </c>
      <c r="C75" s="192" t="s">
        <v>191</v>
      </c>
      <c r="D75" s="193" t="s">
        <v>192</v>
      </c>
      <c r="E75" s="194" t="s">
        <v>15</v>
      </c>
      <c r="F75" s="195">
        <v>0.18056923076923062</v>
      </c>
      <c r="G75" s="195">
        <v>0.2077061</v>
      </c>
      <c r="H75" s="196"/>
      <c r="I75" s="197"/>
      <c r="J75" s="197"/>
      <c r="K75" s="232"/>
      <c r="L75" s="232"/>
      <c r="M75" s="232"/>
      <c r="N75" s="197"/>
      <c r="O75" s="195">
        <v>0.186153846153846</v>
      </c>
      <c r="P75" s="195">
        <f t="shared" si="2"/>
        <v>0.18056923076923062</v>
      </c>
      <c r="Q75" s="197"/>
      <c r="R75" s="198"/>
      <c r="S75" s="198"/>
      <c r="T75" s="198"/>
      <c r="U75" s="198"/>
      <c r="V75" s="198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7"/>
      <c r="DR75" s="197"/>
      <c r="DS75" s="197"/>
      <c r="DT75" s="197"/>
      <c r="DU75" s="197"/>
      <c r="DV75" s="197"/>
      <c r="DW75" s="197"/>
      <c r="DX75" s="197"/>
      <c r="DY75" s="197"/>
      <c r="DZ75" s="197"/>
      <c r="EA75" s="197"/>
      <c r="EB75" s="197"/>
      <c r="EC75" s="197"/>
      <c r="ED75" s="197"/>
      <c r="EE75" s="197"/>
      <c r="EF75" s="197"/>
      <c r="EG75" s="197"/>
      <c r="EH75" s="197"/>
      <c r="EI75" s="197"/>
      <c r="EJ75" s="197"/>
      <c r="EK75" s="197"/>
      <c r="EL75" s="197"/>
      <c r="EM75" s="197"/>
      <c r="EN75" s="197"/>
      <c r="EO75" s="197"/>
      <c r="EP75" s="197"/>
      <c r="EQ75" s="197"/>
      <c r="ER75" s="197"/>
      <c r="ES75" s="197"/>
      <c r="ET75" s="197"/>
      <c r="EU75" s="197"/>
      <c r="EV75" s="197"/>
      <c r="EW75" s="197"/>
      <c r="EX75" s="197"/>
      <c r="EY75" s="197"/>
      <c r="EZ75" s="197"/>
      <c r="FA75" s="197"/>
      <c r="FB75" s="197"/>
      <c r="FC75" s="197"/>
      <c r="FD75" s="197"/>
      <c r="FE75" s="197"/>
      <c r="FF75" s="197"/>
      <c r="FG75" s="197"/>
      <c r="FH75" s="197"/>
      <c r="FI75" s="197"/>
      <c r="FJ75" s="197"/>
      <c r="FK75" s="197"/>
      <c r="FL75" s="197"/>
      <c r="FM75" s="197"/>
      <c r="FN75" s="197"/>
      <c r="FO75" s="197"/>
      <c r="FP75" s="197"/>
      <c r="FQ75" s="197"/>
      <c r="FR75" s="197"/>
      <c r="FS75" s="197"/>
      <c r="FT75" s="197"/>
      <c r="FU75" s="197"/>
      <c r="FV75" s="197"/>
      <c r="FW75" s="197"/>
      <c r="FX75" s="197"/>
      <c r="FY75" s="197"/>
      <c r="FZ75" s="197"/>
      <c r="GA75" s="197"/>
      <c r="GB75" s="197"/>
      <c r="GC75" s="197"/>
      <c r="GD75" s="197"/>
      <c r="GE75" s="197"/>
      <c r="GF75" s="197"/>
      <c r="GG75" s="197"/>
      <c r="GH75" s="197"/>
      <c r="GI75" s="197"/>
      <c r="GJ75" s="197"/>
      <c r="GK75" s="197"/>
      <c r="GL75" s="197"/>
      <c r="GM75" s="197"/>
      <c r="GN75" s="197"/>
      <c r="GO75" s="197"/>
      <c r="GP75" s="197"/>
      <c r="GQ75" s="197"/>
      <c r="GR75" s="197"/>
      <c r="GS75" s="197"/>
      <c r="GT75" s="197"/>
      <c r="GU75" s="197"/>
      <c r="GV75" s="197"/>
      <c r="GW75" s="197"/>
      <c r="GX75" s="197"/>
      <c r="GY75" s="197"/>
      <c r="GZ75" s="197"/>
      <c r="HA75" s="197"/>
      <c r="HB75" s="197"/>
      <c r="HC75" s="197"/>
      <c r="HD75" s="197"/>
      <c r="HE75" s="197"/>
      <c r="HF75" s="197"/>
      <c r="HG75" s="197"/>
      <c r="HH75" s="197"/>
      <c r="HI75" s="197"/>
      <c r="HJ75" s="197"/>
      <c r="HK75" s="197"/>
      <c r="HL75" s="197"/>
      <c r="HM75" s="197"/>
      <c r="HN75" s="197"/>
      <c r="HO75" s="197"/>
      <c r="HP75" s="197"/>
      <c r="HQ75" s="197"/>
      <c r="HR75" s="197"/>
      <c r="HS75" s="197"/>
      <c r="HT75" s="197"/>
      <c r="HU75" s="197"/>
      <c r="HV75" s="197"/>
      <c r="HW75" s="197"/>
      <c r="HX75" s="197"/>
      <c r="HY75" s="197"/>
      <c r="HZ75" s="197"/>
      <c r="IA75" s="197"/>
      <c r="IB75" s="197"/>
      <c r="IC75" s="197"/>
      <c r="ID75" s="197"/>
      <c r="IE75" s="197"/>
      <c r="IF75" s="197"/>
      <c r="IG75" s="197"/>
      <c r="IH75" s="197"/>
      <c r="II75" s="197"/>
      <c r="IJ75" s="197"/>
      <c r="IK75" s="197"/>
      <c r="IL75" s="197"/>
      <c r="IM75" s="197"/>
      <c r="IN75" s="197"/>
      <c r="IO75" s="197"/>
      <c r="IP75" s="197"/>
      <c r="IQ75" s="197"/>
      <c r="IR75" s="197"/>
      <c r="IS75" s="197"/>
      <c r="IT75" s="197"/>
      <c r="IU75" s="197"/>
      <c r="IV75" s="197"/>
      <c r="IW75" s="197"/>
      <c r="IX75" s="197"/>
      <c r="IY75" s="197"/>
      <c r="IZ75" s="197"/>
      <c r="JA75" s="197"/>
    </row>
    <row r="76" spans="1:261" s="199" customFormat="1" ht="15" customHeight="1">
      <c r="A76" s="190">
        <v>68</v>
      </c>
      <c r="B76" s="191"/>
      <c r="C76" s="192" t="s">
        <v>193</v>
      </c>
      <c r="D76" s="193" t="s">
        <v>194</v>
      </c>
      <c r="E76" s="194" t="s">
        <v>15</v>
      </c>
      <c r="F76" s="195">
        <v>0.18056923076923062</v>
      </c>
      <c r="G76" s="195"/>
      <c r="H76" s="196"/>
      <c r="I76" s="197"/>
      <c r="J76" s="197"/>
      <c r="K76" s="232"/>
      <c r="L76" s="232"/>
      <c r="M76" s="232"/>
      <c r="N76" s="197"/>
      <c r="O76" s="195">
        <v>0.186153846153846</v>
      </c>
      <c r="P76" s="195">
        <f t="shared" si="2"/>
        <v>0.18056923076923062</v>
      </c>
      <c r="Q76" s="197"/>
      <c r="R76" s="198"/>
      <c r="S76" s="198"/>
      <c r="T76" s="198"/>
      <c r="U76" s="198"/>
      <c r="V76" s="198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7"/>
      <c r="BL76" s="197"/>
      <c r="BM76" s="197"/>
      <c r="BN76" s="197"/>
      <c r="BO76" s="197"/>
      <c r="BP76" s="197"/>
      <c r="BQ76" s="197"/>
      <c r="BR76" s="197"/>
      <c r="BS76" s="197"/>
      <c r="BT76" s="197"/>
      <c r="BU76" s="197"/>
      <c r="BV76" s="197"/>
      <c r="BW76" s="197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197"/>
      <c r="CZ76" s="197"/>
      <c r="DA76" s="197"/>
      <c r="DB76" s="197"/>
      <c r="DC76" s="197"/>
      <c r="DD76" s="197"/>
      <c r="DE76" s="197"/>
      <c r="DF76" s="197"/>
      <c r="DG76" s="197"/>
      <c r="DH76" s="197"/>
      <c r="DI76" s="197"/>
      <c r="DJ76" s="197"/>
      <c r="DK76" s="197"/>
      <c r="DL76" s="197"/>
      <c r="DM76" s="197"/>
      <c r="DN76" s="197"/>
      <c r="DO76" s="197"/>
      <c r="DP76" s="197"/>
      <c r="DQ76" s="197"/>
      <c r="DR76" s="197"/>
      <c r="DS76" s="197"/>
      <c r="DT76" s="197"/>
      <c r="DU76" s="197"/>
      <c r="DV76" s="197"/>
      <c r="DW76" s="197"/>
      <c r="DX76" s="197"/>
      <c r="DY76" s="197"/>
      <c r="DZ76" s="197"/>
      <c r="EA76" s="197"/>
      <c r="EB76" s="197"/>
      <c r="EC76" s="197"/>
      <c r="ED76" s="197"/>
      <c r="EE76" s="197"/>
      <c r="EF76" s="197"/>
      <c r="EG76" s="197"/>
      <c r="EH76" s="197"/>
      <c r="EI76" s="197"/>
      <c r="EJ76" s="197"/>
      <c r="EK76" s="197"/>
      <c r="EL76" s="197"/>
      <c r="EM76" s="197"/>
      <c r="EN76" s="197"/>
      <c r="EO76" s="197"/>
      <c r="EP76" s="197"/>
      <c r="EQ76" s="197"/>
      <c r="ER76" s="197"/>
      <c r="ES76" s="197"/>
      <c r="ET76" s="197"/>
      <c r="EU76" s="197"/>
      <c r="EV76" s="197"/>
      <c r="EW76" s="197"/>
      <c r="EX76" s="197"/>
      <c r="EY76" s="197"/>
      <c r="EZ76" s="197"/>
      <c r="FA76" s="197"/>
      <c r="FB76" s="197"/>
      <c r="FC76" s="197"/>
      <c r="FD76" s="197"/>
      <c r="FE76" s="197"/>
      <c r="FF76" s="197"/>
      <c r="FG76" s="197"/>
      <c r="FH76" s="197"/>
      <c r="FI76" s="197"/>
      <c r="FJ76" s="197"/>
      <c r="FK76" s="197"/>
      <c r="FL76" s="197"/>
      <c r="FM76" s="197"/>
      <c r="FN76" s="197"/>
      <c r="FO76" s="197"/>
      <c r="FP76" s="197"/>
      <c r="FQ76" s="197"/>
      <c r="FR76" s="197"/>
      <c r="FS76" s="197"/>
      <c r="FT76" s="197"/>
      <c r="FU76" s="197"/>
      <c r="FV76" s="197"/>
      <c r="FW76" s="197"/>
      <c r="FX76" s="197"/>
      <c r="FY76" s="197"/>
      <c r="FZ76" s="197"/>
      <c r="GA76" s="197"/>
      <c r="GB76" s="197"/>
      <c r="GC76" s="197"/>
      <c r="GD76" s="197"/>
      <c r="GE76" s="197"/>
      <c r="GF76" s="197"/>
      <c r="GG76" s="197"/>
      <c r="GH76" s="197"/>
      <c r="GI76" s="197"/>
      <c r="GJ76" s="197"/>
      <c r="GK76" s="197"/>
      <c r="GL76" s="197"/>
      <c r="GM76" s="197"/>
      <c r="GN76" s="197"/>
      <c r="GO76" s="197"/>
      <c r="GP76" s="197"/>
      <c r="GQ76" s="197"/>
      <c r="GR76" s="197"/>
      <c r="GS76" s="197"/>
      <c r="GT76" s="197"/>
      <c r="GU76" s="197"/>
      <c r="GV76" s="197"/>
      <c r="GW76" s="197"/>
      <c r="GX76" s="197"/>
      <c r="GY76" s="197"/>
      <c r="GZ76" s="197"/>
      <c r="HA76" s="197"/>
      <c r="HB76" s="197"/>
      <c r="HC76" s="197"/>
      <c r="HD76" s="197"/>
      <c r="HE76" s="197"/>
      <c r="HF76" s="197"/>
      <c r="HG76" s="197"/>
      <c r="HH76" s="197"/>
      <c r="HI76" s="197"/>
      <c r="HJ76" s="197"/>
      <c r="HK76" s="197"/>
      <c r="HL76" s="197"/>
      <c r="HM76" s="197"/>
      <c r="HN76" s="197"/>
      <c r="HO76" s="197"/>
      <c r="HP76" s="197"/>
      <c r="HQ76" s="197"/>
      <c r="HR76" s="197"/>
      <c r="HS76" s="197"/>
      <c r="HT76" s="197"/>
      <c r="HU76" s="197"/>
      <c r="HV76" s="197"/>
      <c r="HW76" s="197"/>
      <c r="HX76" s="197"/>
      <c r="HY76" s="197"/>
      <c r="HZ76" s="197"/>
      <c r="IA76" s="197"/>
      <c r="IB76" s="197"/>
      <c r="IC76" s="197"/>
      <c r="ID76" s="197"/>
      <c r="IE76" s="197"/>
      <c r="IF76" s="197"/>
      <c r="IG76" s="197"/>
      <c r="IH76" s="197"/>
      <c r="II76" s="197"/>
      <c r="IJ76" s="197"/>
      <c r="IK76" s="197"/>
      <c r="IL76" s="197"/>
      <c r="IM76" s="197"/>
      <c r="IN76" s="197"/>
      <c r="IO76" s="197"/>
      <c r="IP76" s="197"/>
      <c r="IQ76" s="197"/>
      <c r="IR76" s="197"/>
      <c r="IS76" s="197"/>
      <c r="IT76" s="197"/>
      <c r="IU76" s="197"/>
      <c r="IV76" s="197"/>
      <c r="IW76" s="197"/>
      <c r="IX76" s="197"/>
      <c r="IY76" s="197"/>
      <c r="IZ76" s="197"/>
      <c r="JA76" s="197"/>
    </row>
    <row r="77" spans="1:261" s="199" customFormat="1" ht="15" customHeight="1">
      <c r="A77" s="190">
        <v>69</v>
      </c>
      <c r="B77" s="191"/>
      <c r="C77" s="192" t="s">
        <v>195</v>
      </c>
      <c r="D77" s="193" t="s">
        <v>196</v>
      </c>
      <c r="E77" s="194" t="s">
        <v>15</v>
      </c>
      <c r="F77" s="195">
        <v>0.18056923076923062</v>
      </c>
      <c r="G77" s="195"/>
      <c r="H77" s="196"/>
      <c r="I77" s="197"/>
      <c r="J77" s="197"/>
      <c r="K77" s="232"/>
      <c r="L77" s="232"/>
      <c r="M77" s="232"/>
      <c r="N77" s="197"/>
      <c r="O77" s="195">
        <v>0.186153846153846</v>
      </c>
      <c r="P77" s="195">
        <f t="shared" si="2"/>
        <v>0.18056923076923062</v>
      </c>
      <c r="Q77" s="197"/>
      <c r="R77" s="198"/>
      <c r="S77" s="198"/>
      <c r="T77" s="198"/>
      <c r="U77" s="198"/>
      <c r="V77" s="198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7"/>
      <c r="BN77" s="197"/>
      <c r="BO77" s="197"/>
      <c r="BP77" s="197"/>
      <c r="BQ77" s="197"/>
      <c r="BR77" s="197"/>
      <c r="BS77" s="197"/>
      <c r="BT77" s="197"/>
      <c r="BU77" s="197"/>
      <c r="BV77" s="197"/>
      <c r="BW77" s="197"/>
      <c r="BX77" s="197"/>
      <c r="BY77" s="197"/>
      <c r="BZ77" s="197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197"/>
      <c r="CZ77" s="197"/>
      <c r="DA77" s="197"/>
      <c r="DB77" s="197"/>
      <c r="DC77" s="197"/>
      <c r="DD77" s="197"/>
      <c r="DE77" s="197"/>
      <c r="DF77" s="197"/>
      <c r="DG77" s="197"/>
      <c r="DH77" s="197"/>
      <c r="DI77" s="197"/>
      <c r="DJ77" s="197"/>
      <c r="DK77" s="197"/>
      <c r="DL77" s="197"/>
      <c r="DM77" s="197"/>
      <c r="DN77" s="197"/>
      <c r="DO77" s="197"/>
      <c r="DP77" s="197"/>
      <c r="DQ77" s="197"/>
      <c r="DR77" s="197"/>
      <c r="DS77" s="197"/>
      <c r="DT77" s="197"/>
      <c r="DU77" s="197"/>
      <c r="DV77" s="197"/>
      <c r="DW77" s="197"/>
      <c r="DX77" s="197"/>
      <c r="DY77" s="197"/>
      <c r="DZ77" s="197"/>
      <c r="EA77" s="197"/>
      <c r="EB77" s="197"/>
      <c r="EC77" s="197"/>
      <c r="ED77" s="197"/>
      <c r="EE77" s="197"/>
      <c r="EF77" s="197"/>
      <c r="EG77" s="197"/>
      <c r="EH77" s="197"/>
      <c r="EI77" s="197"/>
      <c r="EJ77" s="197"/>
      <c r="EK77" s="197"/>
      <c r="EL77" s="197"/>
      <c r="EM77" s="197"/>
      <c r="EN77" s="197"/>
      <c r="EO77" s="197"/>
      <c r="EP77" s="197"/>
      <c r="EQ77" s="197"/>
      <c r="ER77" s="197"/>
      <c r="ES77" s="197"/>
      <c r="ET77" s="197"/>
      <c r="EU77" s="197"/>
      <c r="EV77" s="197"/>
      <c r="EW77" s="197"/>
      <c r="EX77" s="197"/>
      <c r="EY77" s="197"/>
      <c r="EZ77" s="197"/>
      <c r="FA77" s="197"/>
      <c r="FB77" s="197"/>
      <c r="FC77" s="197"/>
      <c r="FD77" s="197"/>
      <c r="FE77" s="197"/>
      <c r="FF77" s="197"/>
      <c r="FG77" s="197"/>
      <c r="FH77" s="197"/>
      <c r="FI77" s="197"/>
      <c r="FJ77" s="197"/>
      <c r="FK77" s="197"/>
      <c r="FL77" s="197"/>
      <c r="FM77" s="197"/>
      <c r="FN77" s="197"/>
      <c r="FO77" s="197"/>
      <c r="FP77" s="197"/>
      <c r="FQ77" s="197"/>
      <c r="FR77" s="197"/>
      <c r="FS77" s="197"/>
      <c r="FT77" s="197"/>
      <c r="FU77" s="197"/>
      <c r="FV77" s="197"/>
      <c r="FW77" s="197"/>
      <c r="FX77" s="197"/>
      <c r="FY77" s="197"/>
      <c r="FZ77" s="197"/>
      <c r="GA77" s="197"/>
      <c r="GB77" s="197"/>
      <c r="GC77" s="197"/>
      <c r="GD77" s="197"/>
      <c r="GE77" s="197"/>
      <c r="GF77" s="197"/>
      <c r="GG77" s="197"/>
      <c r="GH77" s="197"/>
      <c r="GI77" s="197"/>
      <c r="GJ77" s="197"/>
      <c r="GK77" s="197"/>
      <c r="GL77" s="197"/>
      <c r="GM77" s="197"/>
      <c r="GN77" s="197"/>
      <c r="GO77" s="197"/>
      <c r="GP77" s="197"/>
      <c r="GQ77" s="197"/>
      <c r="GR77" s="197"/>
      <c r="GS77" s="197"/>
      <c r="GT77" s="197"/>
      <c r="GU77" s="197"/>
      <c r="GV77" s="197"/>
      <c r="GW77" s="197"/>
      <c r="GX77" s="197"/>
      <c r="GY77" s="197"/>
      <c r="GZ77" s="197"/>
      <c r="HA77" s="197"/>
      <c r="HB77" s="197"/>
      <c r="HC77" s="197"/>
      <c r="HD77" s="197"/>
      <c r="HE77" s="197"/>
      <c r="HF77" s="197"/>
      <c r="HG77" s="197"/>
      <c r="HH77" s="197"/>
      <c r="HI77" s="197"/>
      <c r="HJ77" s="197"/>
      <c r="HK77" s="197"/>
      <c r="HL77" s="197"/>
      <c r="HM77" s="197"/>
      <c r="HN77" s="197"/>
      <c r="HO77" s="197"/>
      <c r="HP77" s="197"/>
      <c r="HQ77" s="197"/>
      <c r="HR77" s="197"/>
      <c r="HS77" s="197"/>
      <c r="HT77" s="197"/>
      <c r="HU77" s="197"/>
      <c r="HV77" s="197"/>
      <c r="HW77" s="197"/>
      <c r="HX77" s="197"/>
      <c r="HY77" s="197"/>
      <c r="HZ77" s="197"/>
      <c r="IA77" s="197"/>
      <c r="IB77" s="197"/>
      <c r="IC77" s="197"/>
      <c r="ID77" s="197"/>
      <c r="IE77" s="197"/>
      <c r="IF77" s="197"/>
      <c r="IG77" s="197"/>
      <c r="IH77" s="197"/>
      <c r="II77" s="197"/>
      <c r="IJ77" s="197"/>
      <c r="IK77" s="197"/>
      <c r="IL77" s="197"/>
      <c r="IM77" s="197"/>
      <c r="IN77" s="197"/>
      <c r="IO77" s="197"/>
      <c r="IP77" s="197"/>
      <c r="IQ77" s="197"/>
      <c r="IR77" s="197"/>
      <c r="IS77" s="197"/>
      <c r="IT77" s="197"/>
      <c r="IU77" s="197"/>
      <c r="IV77" s="197"/>
      <c r="IW77" s="197"/>
      <c r="IX77" s="197"/>
      <c r="IY77" s="197"/>
      <c r="IZ77" s="197"/>
      <c r="JA77" s="197"/>
    </row>
    <row r="78" spans="1:261" s="199" customFormat="1" ht="15" customHeight="1">
      <c r="A78" s="190">
        <v>70</v>
      </c>
      <c r="B78" s="191" t="s">
        <v>197</v>
      </c>
      <c r="C78" s="192" t="s">
        <v>198</v>
      </c>
      <c r="D78" s="193" t="s">
        <v>199</v>
      </c>
      <c r="E78" s="194" t="s">
        <v>15</v>
      </c>
      <c r="F78" s="195">
        <v>0.54991538461538469</v>
      </c>
      <c r="G78" s="201">
        <v>0.63237695000000005</v>
      </c>
      <c r="H78" s="196"/>
      <c r="I78" s="197"/>
      <c r="J78" s="197"/>
      <c r="K78" s="232"/>
      <c r="L78" s="232"/>
      <c r="M78" s="232"/>
      <c r="N78" s="197"/>
      <c r="O78" s="195">
        <v>0.56692307692307697</v>
      </c>
      <c r="P78" s="195">
        <f t="shared" si="2"/>
        <v>0.54991538461538469</v>
      </c>
      <c r="Q78" s="197"/>
      <c r="R78" s="198"/>
      <c r="S78" s="198"/>
      <c r="T78" s="198"/>
      <c r="U78" s="198"/>
      <c r="V78" s="198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7"/>
      <c r="BN78" s="197"/>
      <c r="BO78" s="197"/>
      <c r="BP78" s="197"/>
      <c r="BQ78" s="197"/>
      <c r="BR78" s="197"/>
      <c r="BS78" s="197"/>
      <c r="BT78" s="197"/>
      <c r="BU78" s="197"/>
      <c r="BV78" s="197"/>
      <c r="BW78" s="197"/>
      <c r="BX78" s="197"/>
      <c r="BY78" s="197"/>
      <c r="BZ78" s="197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  <c r="CM78" s="197"/>
      <c r="CN78" s="197"/>
      <c r="CO78" s="197"/>
      <c r="CP78" s="197"/>
      <c r="CQ78" s="197"/>
      <c r="CR78" s="197"/>
      <c r="CS78" s="197"/>
      <c r="CT78" s="197"/>
      <c r="CU78" s="197"/>
      <c r="CV78" s="197"/>
      <c r="CW78" s="197"/>
      <c r="CX78" s="197"/>
      <c r="CY78" s="197"/>
      <c r="CZ78" s="197"/>
      <c r="DA78" s="197"/>
      <c r="DB78" s="197"/>
      <c r="DC78" s="197"/>
      <c r="DD78" s="197"/>
      <c r="DE78" s="197"/>
      <c r="DF78" s="197"/>
      <c r="DG78" s="197"/>
      <c r="DH78" s="197"/>
      <c r="DI78" s="197"/>
      <c r="DJ78" s="197"/>
      <c r="DK78" s="197"/>
      <c r="DL78" s="197"/>
      <c r="DM78" s="197"/>
      <c r="DN78" s="197"/>
      <c r="DO78" s="197"/>
      <c r="DP78" s="197"/>
      <c r="DQ78" s="197"/>
      <c r="DR78" s="197"/>
      <c r="DS78" s="197"/>
      <c r="DT78" s="197"/>
      <c r="DU78" s="197"/>
      <c r="DV78" s="197"/>
      <c r="DW78" s="197"/>
      <c r="DX78" s="197"/>
      <c r="DY78" s="197"/>
      <c r="DZ78" s="197"/>
      <c r="EA78" s="197"/>
      <c r="EB78" s="197"/>
      <c r="EC78" s="197"/>
      <c r="ED78" s="197"/>
      <c r="EE78" s="197"/>
      <c r="EF78" s="197"/>
      <c r="EG78" s="197"/>
      <c r="EH78" s="197"/>
      <c r="EI78" s="197"/>
      <c r="EJ78" s="197"/>
      <c r="EK78" s="197"/>
      <c r="EL78" s="197"/>
      <c r="EM78" s="197"/>
      <c r="EN78" s="197"/>
      <c r="EO78" s="197"/>
      <c r="EP78" s="197"/>
      <c r="EQ78" s="197"/>
      <c r="ER78" s="197"/>
      <c r="ES78" s="197"/>
      <c r="ET78" s="197"/>
      <c r="EU78" s="197"/>
      <c r="EV78" s="197"/>
      <c r="EW78" s="197"/>
      <c r="EX78" s="197"/>
      <c r="EY78" s="197"/>
      <c r="EZ78" s="197"/>
      <c r="FA78" s="197"/>
      <c r="FB78" s="197"/>
      <c r="FC78" s="197"/>
      <c r="FD78" s="197"/>
      <c r="FE78" s="197"/>
      <c r="FF78" s="197"/>
      <c r="FG78" s="197"/>
      <c r="FH78" s="197"/>
      <c r="FI78" s="197"/>
      <c r="FJ78" s="197"/>
      <c r="FK78" s="197"/>
      <c r="FL78" s="197"/>
      <c r="FM78" s="197"/>
      <c r="FN78" s="197"/>
      <c r="FO78" s="197"/>
      <c r="FP78" s="197"/>
      <c r="FQ78" s="197"/>
      <c r="FR78" s="197"/>
      <c r="FS78" s="197"/>
      <c r="FT78" s="197"/>
      <c r="FU78" s="197"/>
      <c r="FV78" s="197"/>
      <c r="FW78" s="197"/>
      <c r="FX78" s="197"/>
      <c r="FY78" s="197"/>
      <c r="FZ78" s="197"/>
      <c r="GA78" s="197"/>
      <c r="GB78" s="197"/>
      <c r="GC78" s="197"/>
      <c r="GD78" s="197"/>
      <c r="GE78" s="197"/>
      <c r="GF78" s="197"/>
      <c r="GG78" s="197"/>
      <c r="GH78" s="197"/>
      <c r="GI78" s="197"/>
      <c r="GJ78" s="197"/>
      <c r="GK78" s="197"/>
      <c r="GL78" s="197"/>
      <c r="GM78" s="197"/>
      <c r="GN78" s="197"/>
      <c r="GO78" s="197"/>
      <c r="GP78" s="197"/>
      <c r="GQ78" s="197"/>
      <c r="GR78" s="197"/>
      <c r="GS78" s="197"/>
      <c r="GT78" s="197"/>
      <c r="GU78" s="197"/>
      <c r="GV78" s="197"/>
      <c r="GW78" s="197"/>
      <c r="GX78" s="197"/>
      <c r="GY78" s="197"/>
      <c r="GZ78" s="197"/>
      <c r="HA78" s="197"/>
      <c r="HB78" s="197"/>
      <c r="HC78" s="197"/>
      <c r="HD78" s="197"/>
      <c r="HE78" s="197"/>
      <c r="HF78" s="197"/>
      <c r="HG78" s="197"/>
      <c r="HH78" s="197"/>
      <c r="HI78" s="197"/>
      <c r="HJ78" s="197"/>
      <c r="HK78" s="197"/>
      <c r="HL78" s="197"/>
      <c r="HM78" s="197"/>
      <c r="HN78" s="197"/>
      <c r="HO78" s="197"/>
      <c r="HP78" s="197"/>
      <c r="HQ78" s="197"/>
      <c r="HR78" s="197"/>
      <c r="HS78" s="197"/>
      <c r="HT78" s="197"/>
      <c r="HU78" s="197"/>
      <c r="HV78" s="197"/>
      <c r="HW78" s="197"/>
      <c r="HX78" s="197"/>
      <c r="HY78" s="197"/>
      <c r="HZ78" s="197"/>
      <c r="IA78" s="197"/>
      <c r="IB78" s="197"/>
      <c r="IC78" s="197"/>
      <c r="ID78" s="197"/>
      <c r="IE78" s="197"/>
      <c r="IF78" s="197"/>
      <c r="IG78" s="197"/>
      <c r="IH78" s="197"/>
      <c r="II78" s="197"/>
      <c r="IJ78" s="197"/>
      <c r="IK78" s="197"/>
      <c r="IL78" s="197"/>
      <c r="IM78" s="197"/>
      <c r="IN78" s="197"/>
      <c r="IO78" s="197"/>
      <c r="IP78" s="197"/>
      <c r="IQ78" s="197"/>
      <c r="IR78" s="197"/>
      <c r="IS78" s="197"/>
      <c r="IT78" s="197"/>
      <c r="IU78" s="197"/>
      <c r="IV78" s="197"/>
      <c r="IW78" s="197"/>
      <c r="IX78" s="197"/>
      <c r="IY78" s="197"/>
      <c r="IZ78" s="197"/>
      <c r="JA78" s="197"/>
    </row>
    <row r="79" spans="1:261" s="199" customFormat="1" ht="15" customHeight="1">
      <c r="A79" s="190">
        <v>71</v>
      </c>
      <c r="B79" s="191" t="s">
        <v>200</v>
      </c>
      <c r="C79" s="192" t="s">
        <v>201</v>
      </c>
      <c r="D79" s="193" t="s">
        <v>202</v>
      </c>
      <c r="E79" s="194" t="s">
        <v>15</v>
      </c>
      <c r="F79" s="195">
        <v>0.55812307692307661</v>
      </c>
      <c r="G79" s="201">
        <v>0.6418587</v>
      </c>
      <c r="H79" s="196"/>
      <c r="I79" s="197"/>
      <c r="J79" s="197"/>
      <c r="K79" s="232"/>
      <c r="L79" s="232"/>
      <c r="M79" s="232"/>
      <c r="N79" s="197"/>
      <c r="O79" s="195">
        <v>0.57538461538461505</v>
      </c>
      <c r="P79" s="195">
        <f t="shared" si="2"/>
        <v>0.55812307692307661</v>
      </c>
      <c r="Q79" s="197"/>
      <c r="R79" s="198"/>
      <c r="S79" s="198"/>
      <c r="T79" s="198"/>
      <c r="U79" s="198"/>
      <c r="V79" s="198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7"/>
      <c r="BN79" s="197"/>
      <c r="BO79" s="197"/>
      <c r="BP79" s="197"/>
      <c r="BQ79" s="197"/>
      <c r="BR79" s="197"/>
      <c r="BS79" s="197"/>
      <c r="BT79" s="197"/>
      <c r="BU79" s="197"/>
      <c r="BV79" s="197"/>
      <c r="BW79" s="197"/>
      <c r="BX79" s="197"/>
      <c r="BY79" s="197"/>
      <c r="BZ79" s="197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197"/>
      <c r="CZ79" s="197"/>
      <c r="DA79" s="197"/>
      <c r="DB79" s="197"/>
      <c r="DC79" s="197"/>
      <c r="DD79" s="197"/>
      <c r="DE79" s="197"/>
      <c r="DF79" s="197"/>
      <c r="DG79" s="197"/>
      <c r="DH79" s="197"/>
      <c r="DI79" s="197"/>
      <c r="DJ79" s="197"/>
      <c r="DK79" s="197"/>
      <c r="DL79" s="197"/>
      <c r="DM79" s="197"/>
      <c r="DN79" s="197"/>
      <c r="DO79" s="197"/>
      <c r="DP79" s="197"/>
      <c r="DQ79" s="197"/>
      <c r="DR79" s="197"/>
      <c r="DS79" s="197"/>
      <c r="DT79" s="197"/>
      <c r="DU79" s="197"/>
      <c r="DV79" s="197"/>
      <c r="DW79" s="197"/>
      <c r="DX79" s="197"/>
      <c r="DY79" s="197"/>
      <c r="DZ79" s="197"/>
      <c r="EA79" s="197"/>
      <c r="EB79" s="197"/>
      <c r="EC79" s="197"/>
      <c r="ED79" s="197"/>
      <c r="EE79" s="197"/>
      <c r="EF79" s="197"/>
      <c r="EG79" s="197"/>
      <c r="EH79" s="197"/>
      <c r="EI79" s="197"/>
      <c r="EJ79" s="197"/>
      <c r="EK79" s="197"/>
      <c r="EL79" s="197"/>
      <c r="EM79" s="197"/>
      <c r="EN79" s="197"/>
      <c r="EO79" s="197"/>
      <c r="EP79" s="197"/>
      <c r="EQ79" s="197"/>
      <c r="ER79" s="197"/>
      <c r="ES79" s="197"/>
      <c r="ET79" s="197"/>
      <c r="EU79" s="197"/>
      <c r="EV79" s="197"/>
      <c r="EW79" s="197"/>
      <c r="EX79" s="197"/>
      <c r="EY79" s="197"/>
      <c r="EZ79" s="197"/>
      <c r="FA79" s="197"/>
      <c r="FB79" s="197"/>
      <c r="FC79" s="197"/>
      <c r="FD79" s="197"/>
      <c r="FE79" s="197"/>
      <c r="FF79" s="197"/>
      <c r="FG79" s="197"/>
      <c r="FH79" s="197"/>
      <c r="FI79" s="197"/>
      <c r="FJ79" s="197"/>
      <c r="FK79" s="197"/>
      <c r="FL79" s="197"/>
      <c r="FM79" s="197"/>
      <c r="FN79" s="197"/>
      <c r="FO79" s="197"/>
      <c r="FP79" s="197"/>
      <c r="FQ79" s="197"/>
      <c r="FR79" s="197"/>
      <c r="FS79" s="197"/>
      <c r="FT79" s="197"/>
      <c r="FU79" s="197"/>
      <c r="FV79" s="197"/>
      <c r="FW79" s="197"/>
      <c r="FX79" s="197"/>
      <c r="FY79" s="197"/>
      <c r="FZ79" s="197"/>
      <c r="GA79" s="197"/>
      <c r="GB79" s="197"/>
      <c r="GC79" s="197"/>
      <c r="GD79" s="197"/>
      <c r="GE79" s="197"/>
      <c r="GF79" s="197"/>
      <c r="GG79" s="197"/>
      <c r="GH79" s="197"/>
      <c r="GI79" s="197"/>
      <c r="GJ79" s="197"/>
      <c r="GK79" s="197"/>
      <c r="GL79" s="197"/>
      <c r="GM79" s="197"/>
      <c r="GN79" s="197"/>
      <c r="GO79" s="197"/>
      <c r="GP79" s="197"/>
      <c r="GQ79" s="197"/>
      <c r="GR79" s="197"/>
      <c r="GS79" s="197"/>
      <c r="GT79" s="197"/>
      <c r="GU79" s="197"/>
      <c r="GV79" s="197"/>
      <c r="GW79" s="197"/>
      <c r="GX79" s="197"/>
      <c r="GY79" s="197"/>
      <c r="GZ79" s="197"/>
      <c r="HA79" s="197"/>
      <c r="HB79" s="197"/>
      <c r="HC79" s="197"/>
      <c r="HD79" s="197"/>
      <c r="HE79" s="197"/>
      <c r="HF79" s="197"/>
      <c r="HG79" s="197"/>
      <c r="HH79" s="197"/>
      <c r="HI79" s="197"/>
      <c r="HJ79" s="197"/>
      <c r="HK79" s="197"/>
      <c r="HL79" s="197"/>
      <c r="HM79" s="197"/>
      <c r="HN79" s="197"/>
      <c r="HO79" s="197"/>
      <c r="HP79" s="197"/>
      <c r="HQ79" s="197"/>
      <c r="HR79" s="197"/>
      <c r="HS79" s="197"/>
      <c r="HT79" s="197"/>
      <c r="HU79" s="197"/>
      <c r="HV79" s="197"/>
      <c r="HW79" s="197"/>
      <c r="HX79" s="197"/>
      <c r="HY79" s="197"/>
      <c r="HZ79" s="197"/>
      <c r="IA79" s="197"/>
      <c r="IB79" s="197"/>
      <c r="IC79" s="197"/>
      <c r="ID79" s="197"/>
      <c r="IE79" s="197"/>
      <c r="IF79" s="197"/>
      <c r="IG79" s="197"/>
      <c r="IH79" s="197"/>
      <c r="II79" s="197"/>
      <c r="IJ79" s="197"/>
      <c r="IK79" s="197"/>
      <c r="IL79" s="197"/>
      <c r="IM79" s="197"/>
      <c r="IN79" s="197"/>
      <c r="IO79" s="197"/>
      <c r="IP79" s="197"/>
      <c r="IQ79" s="197"/>
      <c r="IR79" s="197"/>
      <c r="IS79" s="197"/>
      <c r="IT79" s="197"/>
      <c r="IU79" s="197"/>
      <c r="IV79" s="197"/>
      <c r="IW79" s="197"/>
      <c r="IX79" s="197"/>
      <c r="IY79" s="197"/>
      <c r="IZ79" s="197"/>
      <c r="JA79" s="197"/>
    </row>
    <row r="80" spans="1:261" s="199" customFormat="1" ht="15" customHeight="1">
      <c r="A80" s="190">
        <v>72</v>
      </c>
      <c r="B80" s="191" t="s">
        <v>203</v>
      </c>
      <c r="C80" s="192" t="s">
        <v>204</v>
      </c>
      <c r="D80" s="193" t="s">
        <v>205</v>
      </c>
      <c r="E80" s="194" t="s">
        <v>15</v>
      </c>
      <c r="F80" s="195">
        <v>0.47604615384615406</v>
      </c>
      <c r="G80" s="201">
        <v>0.5474</v>
      </c>
      <c r="H80" s="196"/>
      <c r="I80" s="197"/>
      <c r="J80" s="197"/>
      <c r="K80" s="232"/>
      <c r="L80" s="232"/>
      <c r="M80" s="232"/>
      <c r="N80" s="197"/>
      <c r="O80" s="195">
        <v>0.49076923076923101</v>
      </c>
      <c r="P80" s="195">
        <f t="shared" si="2"/>
        <v>0.47604615384615406</v>
      </c>
      <c r="Q80" s="197"/>
      <c r="R80" s="198"/>
      <c r="S80" s="198"/>
      <c r="T80" s="198"/>
      <c r="U80" s="198"/>
      <c r="V80" s="198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7"/>
      <c r="BN80" s="197"/>
      <c r="BO80" s="197"/>
      <c r="BP80" s="197"/>
      <c r="BQ80" s="197"/>
      <c r="BR80" s="197"/>
      <c r="BS80" s="197"/>
      <c r="BT80" s="197"/>
      <c r="BU80" s="197"/>
      <c r="BV80" s="197"/>
      <c r="BW80" s="197"/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7"/>
      <c r="CQ80" s="197"/>
      <c r="CR80" s="197"/>
      <c r="CS80" s="197"/>
      <c r="CT80" s="197"/>
      <c r="CU80" s="197"/>
      <c r="CV80" s="197"/>
      <c r="CW80" s="197"/>
      <c r="CX80" s="197"/>
      <c r="CY80" s="197"/>
      <c r="CZ80" s="197"/>
      <c r="DA80" s="197"/>
      <c r="DB80" s="197"/>
      <c r="DC80" s="197"/>
      <c r="DD80" s="197"/>
      <c r="DE80" s="197"/>
      <c r="DF80" s="197"/>
      <c r="DG80" s="197"/>
      <c r="DH80" s="197"/>
      <c r="DI80" s="197"/>
      <c r="DJ80" s="197"/>
      <c r="DK80" s="197"/>
      <c r="DL80" s="197"/>
      <c r="DM80" s="197"/>
      <c r="DN80" s="197"/>
      <c r="DO80" s="197"/>
      <c r="DP80" s="197"/>
      <c r="DQ80" s="197"/>
      <c r="DR80" s="197"/>
      <c r="DS80" s="197"/>
      <c r="DT80" s="197"/>
      <c r="DU80" s="197"/>
      <c r="DV80" s="197"/>
      <c r="DW80" s="197"/>
      <c r="DX80" s="197"/>
      <c r="DY80" s="197"/>
      <c r="DZ80" s="197"/>
      <c r="EA80" s="197"/>
      <c r="EB80" s="197"/>
      <c r="EC80" s="197"/>
      <c r="ED80" s="197"/>
      <c r="EE80" s="197"/>
      <c r="EF80" s="197"/>
      <c r="EG80" s="197"/>
      <c r="EH80" s="197"/>
      <c r="EI80" s="197"/>
      <c r="EJ80" s="197"/>
      <c r="EK80" s="197"/>
      <c r="EL80" s="197"/>
      <c r="EM80" s="197"/>
      <c r="EN80" s="197"/>
      <c r="EO80" s="197"/>
      <c r="EP80" s="197"/>
      <c r="EQ80" s="197"/>
      <c r="ER80" s="197"/>
      <c r="ES80" s="197"/>
      <c r="ET80" s="197"/>
      <c r="EU80" s="197"/>
      <c r="EV80" s="197"/>
      <c r="EW80" s="197"/>
      <c r="EX80" s="197"/>
      <c r="EY80" s="197"/>
      <c r="EZ80" s="197"/>
      <c r="FA80" s="197"/>
      <c r="FB80" s="197"/>
      <c r="FC80" s="197"/>
      <c r="FD80" s="197"/>
      <c r="FE80" s="197"/>
      <c r="FF80" s="197"/>
      <c r="FG80" s="197"/>
      <c r="FH80" s="197"/>
      <c r="FI80" s="197"/>
      <c r="FJ80" s="197"/>
      <c r="FK80" s="197"/>
      <c r="FL80" s="197"/>
      <c r="FM80" s="197"/>
      <c r="FN80" s="197"/>
      <c r="FO80" s="197"/>
      <c r="FP80" s="197"/>
      <c r="FQ80" s="197"/>
      <c r="FR80" s="197"/>
      <c r="FS80" s="197"/>
      <c r="FT80" s="197"/>
      <c r="FU80" s="197"/>
      <c r="FV80" s="197"/>
      <c r="FW80" s="197"/>
      <c r="FX80" s="197"/>
      <c r="FY80" s="197"/>
      <c r="FZ80" s="197"/>
      <c r="GA80" s="197"/>
      <c r="GB80" s="197"/>
      <c r="GC80" s="197"/>
      <c r="GD80" s="197"/>
      <c r="GE80" s="197"/>
      <c r="GF80" s="197"/>
      <c r="GG80" s="197"/>
      <c r="GH80" s="197"/>
      <c r="GI80" s="197"/>
      <c r="GJ80" s="197"/>
      <c r="GK80" s="197"/>
      <c r="GL80" s="197"/>
      <c r="GM80" s="197"/>
      <c r="GN80" s="197"/>
      <c r="GO80" s="197"/>
      <c r="GP80" s="197"/>
      <c r="GQ80" s="197"/>
      <c r="GR80" s="197"/>
      <c r="GS80" s="197"/>
      <c r="GT80" s="197"/>
      <c r="GU80" s="197"/>
      <c r="GV80" s="197"/>
      <c r="GW80" s="197"/>
      <c r="GX80" s="197"/>
      <c r="GY80" s="197"/>
      <c r="GZ80" s="197"/>
      <c r="HA80" s="197"/>
      <c r="HB80" s="197"/>
      <c r="HC80" s="197"/>
      <c r="HD80" s="197"/>
      <c r="HE80" s="197"/>
      <c r="HF80" s="197"/>
      <c r="HG80" s="197"/>
      <c r="HH80" s="197"/>
      <c r="HI80" s="197"/>
      <c r="HJ80" s="197"/>
      <c r="HK80" s="197"/>
      <c r="HL80" s="197"/>
      <c r="HM80" s="197"/>
      <c r="HN80" s="197"/>
      <c r="HO80" s="197"/>
      <c r="HP80" s="197"/>
      <c r="HQ80" s="197"/>
      <c r="HR80" s="197"/>
      <c r="HS80" s="197"/>
      <c r="HT80" s="197"/>
      <c r="HU80" s="197"/>
      <c r="HV80" s="197"/>
      <c r="HW80" s="197"/>
      <c r="HX80" s="197"/>
      <c r="HY80" s="197"/>
      <c r="HZ80" s="197"/>
      <c r="IA80" s="197"/>
      <c r="IB80" s="197"/>
      <c r="IC80" s="197"/>
      <c r="ID80" s="197"/>
      <c r="IE80" s="197"/>
      <c r="IF80" s="197"/>
      <c r="IG80" s="197"/>
      <c r="IH80" s="197"/>
      <c r="II80" s="197"/>
      <c r="IJ80" s="197"/>
      <c r="IK80" s="197"/>
      <c r="IL80" s="197"/>
      <c r="IM80" s="197"/>
      <c r="IN80" s="197"/>
      <c r="IO80" s="197"/>
      <c r="IP80" s="197"/>
      <c r="IQ80" s="197"/>
      <c r="IR80" s="197"/>
      <c r="IS80" s="197"/>
      <c r="IT80" s="197"/>
      <c r="IU80" s="197"/>
      <c r="IV80" s="197"/>
      <c r="IW80" s="197"/>
      <c r="IX80" s="197"/>
      <c r="IY80" s="197"/>
      <c r="IZ80" s="197"/>
      <c r="JA80" s="197"/>
    </row>
    <row r="81" spans="1:261" s="199" customFormat="1" ht="15" customHeight="1">
      <c r="A81" s="190">
        <v>73</v>
      </c>
      <c r="B81" s="191" t="s">
        <v>206</v>
      </c>
      <c r="C81" s="192" t="s">
        <v>207</v>
      </c>
      <c r="D81" s="193" t="s">
        <v>208</v>
      </c>
      <c r="E81" s="194" t="s">
        <v>15</v>
      </c>
      <c r="F81" s="195">
        <v>0.76331538461538462</v>
      </c>
      <c r="G81" s="201">
        <v>0.87778694999999995</v>
      </c>
      <c r="H81" s="196"/>
      <c r="I81" s="197"/>
      <c r="J81" s="197"/>
      <c r="K81" s="232"/>
      <c r="L81" s="232"/>
      <c r="M81" s="232"/>
      <c r="N81" s="197"/>
      <c r="O81" s="195">
        <v>0.78692307692307695</v>
      </c>
      <c r="P81" s="195">
        <f t="shared" si="2"/>
        <v>0.76331538461538462</v>
      </c>
      <c r="Q81" s="197"/>
      <c r="R81" s="198"/>
      <c r="S81" s="198"/>
      <c r="T81" s="198"/>
      <c r="U81" s="198"/>
      <c r="V81" s="198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BV81" s="197"/>
      <c r="BW81" s="197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7"/>
      <c r="CY81" s="197"/>
      <c r="CZ81" s="197"/>
      <c r="DA81" s="197"/>
      <c r="DB81" s="197"/>
      <c r="DC81" s="197"/>
      <c r="DD81" s="197"/>
      <c r="DE81" s="197"/>
      <c r="DF81" s="197"/>
      <c r="DG81" s="197"/>
      <c r="DH81" s="197"/>
      <c r="DI81" s="197"/>
      <c r="DJ81" s="197"/>
      <c r="DK81" s="197"/>
      <c r="DL81" s="197"/>
      <c r="DM81" s="197"/>
      <c r="DN81" s="197"/>
      <c r="DO81" s="197"/>
      <c r="DP81" s="197"/>
      <c r="DQ81" s="197"/>
      <c r="DR81" s="197"/>
      <c r="DS81" s="197"/>
      <c r="DT81" s="197"/>
      <c r="DU81" s="197"/>
      <c r="DV81" s="197"/>
      <c r="DW81" s="197"/>
      <c r="DX81" s="197"/>
      <c r="DY81" s="197"/>
      <c r="DZ81" s="197"/>
      <c r="EA81" s="197"/>
      <c r="EB81" s="197"/>
      <c r="EC81" s="197"/>
      <c r="ED81" s="197"/>
      <c r="EE81" s="197"/>
      <c r="EF81" s="197"/>
      <c r="EG81" s="197"/>
      <c r="EH81" s="197"/>
      <c r="EI81" s="197"/>
      <c r="EJ81" s="197"/>
      <c r="EK81" s="197"/>
      <c r="EL81" s="197"/>
      <c r="EM81" s="197"/>
      <c r="EN81" s="197"/>
      <c r="EO81" s="197"/>
      <c r="EP81" s="197"/>
      <c r="EQ81" s="197"/>
      <c r="ER81" s="197"/>
      <c r="ES81" s="197"/>
      <c r="ET81" s="197"/>
      <c r="EU81" s="197"/>
      <c r="EV81" s="197"/>
      <c r="EW81" s="197"/>
      <c r="EX81" s="197"/>
      <c r="EY81" s="197"/>
      <c r="EZ81" s="197"/>
      <c r="FA81" s="197"/>
      <c r="FB81" s="197"/>
      <c r="FC81" s="197"/>
      <c r="FD81" s="197"/>
      <c r="FE81" s="197"/>
      <c r="FF81" s="197"/>
      <c r="FG81" s="197"/>
      <c r="FH81" s="197"/>
      <c r="FI81" s="197"/>
      <c r="FJ81" s="197"/>
      <c r="FK81" s="197"/>
      <c r="FL81" s="197"/>
      <c r="FM81" s="197"/>
      <c r="FN81" s="197"/>
      <c r="FO81" s="197"/>
      <c r="FP81" s="197"/>
      <c r="FQ81" s="197"/>
      <c r="FR81" s="197"/>
      <c r="FS81" s="197"/>
      <c r="FT81" s="197"/>
      <c r="FU81" s="197"/>
      <c r="FV81" s="197"/>
      <c r="FW81" s="197"/>
      <c r="FX81" s="197"/>
      <c r="FY81" s="197"/>
      <c r="FZ81" s="197"/>
      <c r="GA81" s="197"/>
      <c r="GB81" s="197"/>
      <c r="GC81" s="197"/>
      <c r="GD81" s="197"/>
      <c r="GE81" s="197"/>
      <c r="GF81" s="197"/>
      <c r="GG81" s="197"/>
      <c r="GH81" s="197"/>
      <c r="GI81" s="197"/>
      <c r="GJ81" s="197"/>
      <c r="GK81" s="197"/>
      <c r="GL81" s="197"/>
      <c r="GM81" s="197"/>
      <c r="GN81" s="197"/>
      <c r="GO81" s="197"/>
      <c r="GP81" s="197"/>
      <c r="GQ81" s="197"/>
      <c r="GR81" s="197"/>
      <c r="GS81" s="197"/>
      <c r="GT81" s="197"/>
      <c r="GU81" s="197"/>
      <c r="GV81" s="197"/>
      <c r="GW81" s="197"/>
      <c r="GX81" s="197"/>
      <c r="GY81" s="197"/>
      <c r="GZ81" s="197"/>
      <c r="HA81" s="197"/>
      <c r="HB81" s="197"/>
      <c r="HC81" s="197"/>
      <c r="HD81" s="197"/>
      <c r="HE81" s="197"/>
      <c r="HF81" s="197"/>
      <c r="HG81" s="197"/>
      <c r="HH81" s="197"/>
      <c r="HI81" s="197"/>
      <c r="HJ81" s="197"/>
      <c r="HK81" s="197"/>
      <c r="HL81" s="197"/>
      <c r="HM81" s="197"/>
      <c r="HN81" s="197"/>
      <c r="HO81" s="197"/>
      <c r="HP81" s="197"/>
      <c r="HQ81" s="197"/>
      <c r="HR81" s="197"/>
      <c r="HS81" s="197"/>
      <c r="HT81" s="197"/>
      <c r="HU81" s="197"/>
      <c r="HV81" s="197"/>
      <c r="HW81" s="197"/>
      <c r="HX81" s="197"/>
      <c r="HY81" s="197"/>
      <c r="HZ81" s="197"/>
      <c r="IA81" s="197"/>
      <c r="IB81" s="197"/>
      <c r="IC81" s="197"/>
      <c r="ID81" s="197"/>
      <c r="IE81" s="197"/>
      <c r="IF81" s="197"/>
      <c r="IG81" s="197"/>
      <c r="IH81" s="197"/>
      <c r="II81" s="197"/>
      <c r="IJ81" s="197"/>
      <c r="IK81" s="197"/>
      <c r="IL81" s="197"/>
      <c r="IM81" s="197"/>
      <c r="IN81" s="197"/>
      <c r="IO81" s="197"/>
      <c r="IP81" s="197"/>
      <c r="IQ81" s="197"/>
      <c r="IR81" s="197"/>
      <c r="IS81" s="197"/>
      <c r="IT81" s="197"/>
      <c r="IU81" s="197"/>
      <c r="IV81" s="197"/>
      <c r="IW81" s="197"/>
      <c r="IX81" s="197"/>
      <c r="IY81" s="197"/>
      <c r="IZ81" s="197"/>
      <c r="JA81" s="197"/>
    </row>
    <row r="82" spans="1:261" s="199" customFormat="1" ht="15" customHeight="1">
      <c r="A82" s="190">
        <v>74</v>
      </c>
      <c r="B82" s="191" t="s">
        <v>209</v>
      </c>
      <c r="C82" s="192" t="s">
        <v>210</v>
      </c>
      <c r="D82" s="193" t="s">
        <v>211</v>
      </c>
      <c r="E82" s="194" t="s">
        <v>15</v>
      </c>
      <c r="F82" s="195">
        <v>0.76331538461538462</v>
      </c>
      <c r="G82" s="201">
        <v>0.87778694999999995</v>
      </c>
      <c r="H82" s="196"/>
      <c r="I82" s="197"/>
      <c r="J82" s="197"/>
      <c r="K82" s="232"/>
      <c r="L82" s="232"/>
      <c r="M82" s="232"/>
      <c r="N82" s="197"/>
      <c r="O82" s="195">
        <v>0.78692307692307695</v>
      </c>
      <c r="P82" s="195">
        <f t="shared" si="2"/>
        <v>0.76331538461538462</v>
      </c>
      <c r="Q82" s="197"/>
      <c r="R82" s="198"/>
      <c r="S82" s="198"/>
      <c r="T82" s="198"/>
      <c r="U82" s="198"/>
      <c r="V82" s="198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7"/>
      <c r="BN82" s="197"/>
      <c r="BO82" s="197"/>
      <c r="BP82" s="197"/>
      <c r="BQ82" s="197"/>
      <c r="BR82" s="197"/>
      <c r="BS82" s="197"/>
      <c r="BT82" s="197"/>
      <c r="BU82" s="197"/>
      <c r="BV82" s="197"/>
      <c r="BW82" s="197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7"/>
      <c r="CQ82" s="197"/>
      <c r="CR82" s="197"/>
      <c r="CS82" s="197"/>
      <c r="CT82" s="197"/>
      <c r="CU82" s="197"/>
      <c r="CV82" s="197"/>
      <c r="CW82" s="197"/>
      <c r="CX82" s="197"/>
      <c r="CY82" s="197"/>
      <c r="CZ82" s="197"/>
      <c r="DA82" s="197"/>
      <c r="DB82" s="197"/>
      <c r="DC82" s="197"/>
      <c r="DD82" s="197"/>
      <c r="DE82" s="197"/>
      <c r="DF82" s="197"/>
      <c r="DG82" s="197"/>
      <c r="DH82" s="197"/>
      <c r="DI82" s="197"/>
      <c r="DJ82" s="197"/>
      <c r="DK82" s="197"/>
      <c r="DL82" s="197"/>
      <c r="DM82" s="197"/>
      <c r="DN82" s="197"/>
      <c r="DO82" s="197"/>
      <c r="DP82" s="197"/>
      <c r="DQ82" s="197"/>
      <c r="DR82" s="197"/>
      <c r="DS82" s="197"/>
      <c r="DT82" s="197"/>
      <c r="DU82" s="197"/>
      <c r="DV82" s="197"/>
      <c r="DW82" s="197"/>
      <c r="DX82" s="197"/>
      <c r="DY82" s="197"/>
      <c r="DZ82" s="197"/>
      <c r="EA82" s="197"/>
      <c r="EB82" s="197"/>
      <c r="EC82" s="197"/>
      <c r="ED82" s="197"/>
      <c r="EE82" s="197"/>
      <c r="EF82" s="197"/>
      <c r="EG82" s="197"/>
      <c r="EH82" s="197"/>
      <c r="EI82" s="197"/>
      <c r="EJ82" s="197"/>
      <c r="EK82" s="197"/>
      <c r="EL82" s="197"/>
      <c r="EM82" s="197"/>
      <c r="EN82" s="197"/>
      <c r="EO82" s="197"/>
      <c r="EP82" s="197"/>
      <c r="EQ82" s="197"/>
      <c r="ER82" s="197"/>
      <c r="ES82" s="197"/>
      <c r="ET82" s="197"/>
      <c r="EU82" s="197"/>
      <c r="EV82" s="197"/>
      <c r="EW82" s="197"/>
      <c r="EX82" s="197"/>
      <c r="EY82" s="197"/>
      <c r="EZ82" s="197"/>
      <c r="FA82" s="197"/>
      <c r="FB82" s="197"/>
      <c r="FC82" s="197"/>
      <c r="FD82" s="197"/>
      <c r="FE82" s="197"/>
      <c r="FF82" s="197"/>
      <c r="FG82" s="197"/>
      <c r="FH82" s="197"/>
      <c r="FI82" s="197"/>
      <c r="FJ82" s="197"/>
      <c r="FK82" s="197"/>
      <c r="FL82" s="197"/>
      <c r="FM82" s="197"/>
      <c r="FN82" s="197"/>
      <c r="FO82" s="197"/>
      <c r="FP82" s="197"/>
      <c r="FQ82" s="197"/>
      <c r="FR82" s="197"/>
      <c r="FS82" s="197"/>
      <c r="FT82" s="197"/>
      <c r="FU82" s="197"/>
      <c r="FV82" s="197"/>
      <c r="FW82" s="197"/>
      <c r="FX82" s="197"/>
      <c r="FY82" s="197"/>
      <c r="FZ82" s="197"/>
      <c r="GA82" s="197"/>
      <c r="GB82" s="197"/>
      <c r="GC82" s="197"/>
      <c r="GD82" s="197"/>
      <c r="GE82" s="197"/>
      <c r="GF82" s="197"/>
      <c r="GG82" s="197"/>
      <c r="GH82" s="197"/>
      <c r="GI82" s="197"/>
      <c r="GJ82" s="197"/>
      <c r="GK82" s="197"/>
      <c r="GL82" s="197"/>
      <c r="GM82" s="197"/>
      <c r="GN82" s="197"/>
      <c r="GO82" s="197"/>
      <c r="GP82" s="197"/>
      <c r="GQ82" s="197"/>
      <c r="GR82" s="197"/>
      <c r="GS82" s="197"/>
      <c r="GT82" s="197"/>
      <c r="GU82" s="197"/>
      <c r="GV82" s="197"/>
      <c r="GW82" s="197"/>
      <c r="GX82" s="197"/>
      <c r="GY82" s="197"/>
      <c r="GZ82" s="197"/>
      <c r="HA82" s="197"/>
      <c r="HB82" s="197"/>
      <c r="HC82" s="197"/>
      <c r="HD82" s="197"/>
      <c r="HE82" s="197"/>
      <c r="HF82" s="197"/>
      <c r="HG82" s="197"/>
      <c r="HH82" s="197"/>
      <c r="HI82" s="197"/>
      <c r="HJ82" s="197"/>
      <c r="HK82" s="197"/>
      <c r="HL82" s="197"/>
      <c r="HM82" s="197"/>
      <c r="HN82" s="197"/>
      <c r="HO82" s="197"/>
      <c r="HP82" s="197"/>
      <c r="HQ82" s="197"/>
      <c r="HR82" s="197"/>
      <c r="HS82" s="197"/>
      <c r="HT82" s="197"/>
      <c r="HU82" s="197"/>
      <c r="HV82" s="197"/>
      <c r="HW82" s="197"/>
      <c r="HX82" s="197"/>
      <c r="HY82" s="197"/>
      <c r="HZ82" s="197"/>
      <c r="IA82" s="197"/>
      <c r="IB82" s="197"/>
      <c r="IC82" s="197"/>
      <c r="ID82" s="197"/>
      <c r="IE82" s="197"/>
      <c r="IF82" s="197"/>
      <c r="IG82" s="197"/>
      <c r="IH82" s="197"/>
      <c r="II82" s="197"/>
      <c r="IJ82" s="197"/>
      <c r="IK82" s="197"/>
      <c r="IL82" s="197"/>
      <c r="IM82" s="197"/>
      <c r="IN82" s="197"/>
      <c r="IO82" s="197"/>
      <c r="IP82" s="197"/>
      <c r="IQ82" s="197"/>
      <c r="IR82" s="197"/>
      <c r="IS82" s="197"/>
      <c r="IT82" s="197"/>
      <c r="IU82" s="197"/>
      <c r="IV82" s="197"/>
      <c r="IW82" s="197"/>
      <c r="IX82" s="197"/>
      <c r="IY82" s="197"/>
      <c r="IZ82" s="197"/>
      <c r="JA82" s="197"/>
    </row>
    <row r="83" spans="1:261" s="199" customFormat="1" ht="15" customHeight="1">
      <c r="A83" s="190">
        <v>75</v>
      </c>
      <c r="B83" s="191" t="s">
        <v>212</v>
      </c>
      <c r="C83" s="192" t="s">
        <v>213</v>
      </c>
      <c r="D83" s="193" t="s">
        <v>214</v>
      </c>
      <c r="E83" s="194" t="s">
        <v>15</v>
      </c>
      <c r="F83" s="195">
        <v>0.4185923076923081</v>
      </c>
      <c r="G83" s="201">
        <v>0.48133825000000002</v>
      </c>
      <c r="H83" s="196"/>
      <c r="I83" s="197"/>
      <c r="J83" s="197"/>
      <c r="K83" s="232"/>
      <c r="L83" s="232"/>
      <c r="M83" s="232"/>
      <c r="N83" s="197"/>
      <c r="O83" s="195">
        <v>0.43153846153846198</v>
      </c>
      <c r="P83" s="195">
        <f t="shared" si="2"/>
        <v>0.4185923076923081</v>
      </c>
      <c r="Q83" s="197"/>
      <c r="R83" s="198"/>
      <c r="S83" s="198"/>
      <c r="T83" s="198"/>
      <c r="U83" s="198"/>
      <c r="V83" s="198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7"/>
      <c r="BL83" s="197"/>
      <c r="BM83" s="197"/>
      <c r="BN83" s="197"/>
      <c r="BO83" s="197"/>
      <c r="BP83" s="197"/>
      <c r="BQ83" s="197"/>
      <c r="BR83" s="197"/>
      <c r="BS83" s="197"/>
      <c r="BT83" s="197"/>
      <c r="BU83" s="197"/>
      <c r="BV83" s="197"/>
      <c r="BW83" s="197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7"/>
      <c r="DF83" s="197"/>
      <c r="DG83" s="197"/>
      <c r="DH83" s="197"/>
      <c r="DI83" s="197"/>
      <c r="DJ83" s="197"/>
      <c r="DK83" s="197"/>
      <c r="DL83" s="197"/>
      <c r="DM83" s="197"/>
      <c r="DN83" s="197"/>
      <c r="DO83" s="197"/>
      <c r="DP83" s="197"/>
      <c r="DQ83" s="197"/>
      <c r="DR83" s="197"/>
      <c r="DS83" s="197"/>
      <c r="DT83" s="197"/>
      <c r="DU83" s="197"/>
      <c r="DV83" s="197"/>
      <c r="DW83" s="197"/>
      <c r="DX83" s="197"/>
      <c r="DY83" s="197"/>
      <c r="DZ83" s="197"/>
      <c r="EA83" s="197"/>
      <c r="EB83" s="197"/>
      <c r="EC83" s="197"/>
      <c r="ED83" s="197"/>
      <c r="EE83" s="197"/>
      <c r="EF83" s="197"/>
      <c r="EG83" s="197"/>
      <c r="EH83" s="197"/>
      <c r="EI83" s="197"/>
      <c r="EJ83" s="197"/>
      <c r="EK83" s="197"/>
      <c r="EL83" s="197"/>
      <c r="EM83" s="197"/>
      <c r="EN83" s="197"/>
      <c r="EO83" s="197"/>
      <c r="EP83" s="197"/>
      <c r="EQ83" s="197"/>
      <c r="ER83" s="197"/>
      <c r="ES83" s="197"/>
      <c r="ET83" s="197"/>
      <c r="EU83" s="197"/>
      <c r="EV83" s="197"/>
      <c r="EW83" s="197"/>
      <c r="EX83" s="197"/>
      <c r="EY83" s="197"/>
      <c r="EZ83" s="197"/>
      <c r="FA83" s="197"/>
      <c r="FB83" s="197"/>
      <c r="FC83" s="197"/>
      <c r="FD83" s="197"/>
      <c r="FE83" s="197"/>
      <c r="FF83" s="197"/>
      <c r="FG83" s="197"/>
      <c r="FH83" s="197"/>
      <c r="FI83" s="197"/>
      <c r="FJ83" s="197"/>
      <c r="FK83" s="197"/>
      <c r="FL83" s="197"/>
      <c r="FM83" s="197"/>
      <c r="FN83" s="197"/>
      <c r="FO83" s="197"/>
      <c r="FP83" s="197"/>
      <c r="FQ83" s="197"/>
      <c r="FR83" s="197"/>
      <c r="FS83" s="197"/>
      <c r="FT83" s="197"/>
      <c r="FU83" s="197"/>
      <c r="FV83" s="197"/>
      <c r="FW83" s="197"/>
      <c r="FX83" s="197"/>
      <c r="FY83" s="197"/>
      <c r="FZ83" s="197"/>
      <c r="GA83" s="197"/>
      <c r="GB83" s="197"/>
      <c r="GC83" s="197"/>
      <c r="GD83" s="197"/>
      <c r="GE83" s="197"/>
      <c r="GF83" s="197"/>
      <c r="GG83" s="197"/>
      <c r="GH83" s="197"/>
      <c r="GI83" s="197"/>
      <c r="GJ83" s="197"/>
      <c r="GK83" s="197"/>
      <c r="GL83" s="197"/>
      <c r="GM83" s="197"/>
      <c r="GN83" s="197"/>
      <c r="GO83" s="197"/>
      <c r="GP83" s="197"/>
      <c r="GQ83" s="197"/>
      <c r="GR83" s="197"/>
      <c r="GS83" s="197"/>
      <c r="GT83" s="197"/>
      <c r="GU83" s="197"/>
      <c r="GV83" s="197"/>
      <c r="GW83" s="197"/>
      <c r="GX83" s="197"/>
      <c r="GY83" s="197"/>
      <c r="GZ83" s="197"/>
      <c r="HA83" s="197"/>
      <c r="HB83" s="197"/>
      <c r="HC83" s="197"/>
      <c r="HD83" s="197"/>
      <c r="HE83" s="197"/>
      <c r="HF83" s="197"/>
      <c r="HG83" s="197"/>
      <c r="HH83" s="197"/>
      <c r="HI83" s="197"/>
      <c r="HJ83" s="197"/>
      <c r="HK83" s="197"/>
      <c r="HL83" s="197"/>
      <c r="HM83" s="197"/>
      <c r="HN83" s="197"/>
      <c r="HO83" s="197"/>
      <c r="HP83" s="197"/>
      <c r="HQ83" s="197"/>
      <c r="HR83" s="197"/>
      <c r="HS83" s="197"/>
      <c r="HT83" s="197"/>
      <c r="HU83" s="197"/>
      <c r="HV83" s="197"/>
      <c r="HW83" s="197"/>
      <c r="HX83" s="197"/>
      <c r="HY83" s="197"/>
      <c r="HZ83" s="197"/>
      <c r="IA83" s="197"/>
      <c r="IB83" s="197"/>
      <c r="IC83" s="197"/>
      <c r="ID83" s="197"/>
      <c r="IE83" s="197"/>
      <c r="IF83" s="197"/>
      <c r="IG83" s="197"/>
      <c r="IH83" s="197"/>
      <c r="II83" s="197"/>
      <c r="IJ83" s="197"/>
      <c r="IK83" s="197"/>
      <c r="IL83" s="197"/>
      <c r="IM83" s="197"/>
      <c r="IN83" s="197"/>
      <c r="IO83" s="197"/>
      <c r="IP83" s="197"/>
      <c r="IQ83" s="197"/>
      <c r="IR83" s="197"/>
      <c r="IS83" s="197"/>
      <c r="IT83" s="197"/>
      <c r="IU83" s="197"/>
      <c r="IV83" s="197"/>
      <c r="IW83" s="197"/>
      <c r="IX83" s="197"/>
      <c r="IY83" s="197"/>
      <c r="IZ83" s="197"/>
      <c r="JA83" s="197"/>
    </row>
    <row r="84" spans="1:261" s="199" customFormat="1" ht="15" customHeight="1">
      <c r="A84" s="190">
        <v>76</v>
      </c>
      <c r="B84" s="191" t="s">
        <v>215</v>
      </c>
      <c r="C84" s="192" t="s">
        <v>216</v>
      </c>
      <c r="D84" s="193" t="s">
        <v>217</v>
      </c>
      <c r="E84" s="194" t="s">
        <v>15</v>
      </c>
      <c r="F84" s="195">
        <v>0.4185923076923081</v>
      </c>
      <c r="G84" s="201">
        <v>0.48133825000000002</v>
      </c>
      <c r="H84" s="196"/>
      <c r="I84" s="197"/>
      <c r="J84" s="197"/>
      <c r="K84" s="232"/>
      <c r="L84" s="232"/>
      <c r="M84" s="232"/>
      <c r="N84" s="197"/>
      <c r="O84" s="195">
        <v>0.43153846153846198</v>
      </c>
      <c r="P84" s="195">
        <f t="shared" si="2"/>
        <v>0.4185923076923081</v>
      </c>
      <c r="Q84" s="197"/>
      <c r="R84" s="198"/>
      <c r="S84" s="198"/>
      <c r="T84" s="198"/>
      <c r="U84" s="198"/>
      <c r="V84" s="198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7"/>
      <c r="BL84" s="197"/>
      <c r="BM84" s="197"/>
      <c r="BN84" s="197"/>
      <c r="BO84" s="197"/>
      <c r="BP84" s="197"/>
      <c r="BQ84" s="197"/>
      <c r="BR84" s="197"/>
      <c r="BS84" s="197"/>
      <c r="BT84" s="197"/>
      <c r="BU84" s="197"/>
      <c r="BV84" s="197"/>
      <c r="BW84" s="197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7"/>
      <c r="DD84" s="197"/>
      <c r="DE84" s="197"/>
      <c r="DF84" s="197"/>
      <c r="DG84" s="197"/>
      <c r="DH84" s="197"/>
      <c r="DI84" s="197"/>
      <c r="DJ84" s="197"/>
      <c r="DK84" s="197"/>
      <c r="DL84" s="197"/>
      <c r="DM84" s="197"/>
      <c r="DN84" s="197"/>
      <c r="DO84" s="197"/>
      <c r="DP84" s="197"/>
      <c r="DQ84" s="197"/>
      <c r="DR84" s="197"/>
      <c r="DS84" s="197"/>
      <c r="DT84" s="197"/>
      <c r="DU84" s="197"/>
      <c r="DV84" s="197"/>
      <c r="DW84" s="197"/>
      <c r="DX84" s="197"/>
      <c r="DY84" s="197"/>
      <c r="DZ84" s="197"/>
      <c r="EA84" s="197"/>
      <c r="EB84" s="197"/>
      <c r="EC84" s="197"/>
      <c r="ED84" s="197"/>
      <c r="EE84" s="197"/>
      <c r="EF84" s="197"/>
      <c r="EG84" s="197"/>
      <c r="EH84" s="197"/>
      <c r="EI84" s="197"/>
      <c r="EJ84" s="197"/>
      <c r="EK84" s="197"/>
      <c r="EL84" s="197"/>
      <c r="EM84" s="197"/>
      <c r="EN84" s="197"/>
      <c r="EO84" s="197"/>
      <c r="EP84" s="197"/>
      <c r="EQ84" s="197"/>
      <c r="ER84" s="197"/>
      <c r="ES84" s="197"/>
      <c r="ET84" s="197"/>
      <c r="EU84" s="197"/>
      <c r="EV84" s="197"/>
      <c r="EW84" s="197"/>
      <c r="EX84" s="197"/>
      <c r="EY84" s="197"/>
      <c r="EZ84" s="197"/>
      <c r="FA84" s="197"/>
      <c r="FB84" s="197"/>
      <c r="FC84" s="197"/>
      <c r="FD84" s="197"/>
      <c r="FE84" s="197"/>
      <c r="FF84" s="197"/>
      <c r="FG84" s="197"/>
      <c r="FH84" s="197"/>
      <c r="FI84" s="197"/>
      <c r="FJ84" s="197"/>
      <c r="FK84" s="197"/>
      <c r="FL84" s="197"/>
      <c r="FM84" s="197"/>
      <c r="FN84" s="197"/>
      <c r="FO84" s="197"/>
      <c r="FP84" s="197"/>
      <c r="FQ84" s="197"/>
      <c r="FR84" s="197"/>
      <c r="FS84" s="197"/>
      <c r="FT84" s="197"/>
      <c r="FU84" s="197"/>
      <c r="FV84" s="197"/>
      <c r="FW84" s="197"/>
      <c r="FX84" s="197"/>
      <c r="FY84" s="197"/>
      <c r="FZ84" s="197"/>
      <c r="GA84" s="197"/>
      <c r="GB84" s="197"/>
      <c r="GC84" s="197"/>
      <c r="GD84" s="197"/>
      <c r="GE84" s="197"/>
      <c r="GF84" s="197"/>
      <c r="GG84" s="197"/>
      <c r="GH84" s="197"/>
      <c r="GI84" s="197"/>
      <c r="GJ84" s="197"/>
      <c r="GK84" s="197"/>
      <c r="GL84" s="197"/>
      <c r="GM84" s="197"/>
      <c r="GN84" s="197"/>
      <c r="GO84" s="197"/>
      <c r="GP84" s="197"/>
      <c r="GQ84" s="197"/>
      <c r="GR84" s="197"/>
      <c r="GS84" s="197"/>
      <c r="GT84" s="197"/>
      <c r="GU84" s="197"/>
      <c r="GV84" s="197"/>
      <c r="GW84" s="197"/>
      <c r="GX84" s="197"/>
      <c r="GY84" s="197"/>
      <c r="GZ84" s="197"/>
      <c r="HA84" s="197"/>
      <c r="HB84" s="197"/>
      <c r="HC84" s="197"/>
      <c r="HD84" s="197"/>
      <c r="HE84" s="197"/>
      <c r="HF84" s="197"/>
      <c r="HG84" s="197"/>
      <c r="HH84" s="197"/>
      <c r="HI84" s="197"/>
      <c r="HJ84" s="197"/>
      <c r="HK84" s="197"/>
      <c r="HL84" s="197"/>
      <c r="HM84" s="197"/>
      <c r="HN84" s="197"/>
      <c r="HO84" s="197"/>
      <c r="HP84" s="197"/>
      <c r="HQ84" s="197"/>
      <c r="HR84" s="197"/>
      <c r="HS84" s="197"/>
      <c r="HT84" s="197"/>
      <c r="HU84" s="197"/>
      <c r="HV84" s="197"/>
      <c r="HW84" s="197"/>
      <c r="HX84" s="197"/>
      <c r="HY84" s="197"/>
      <c r="HZ84" s="197"/>
      <c r="IA84" s="197"/>
      <c r="IB84" s="197"/>
      <c r="IC84" s="197"/>
      <c r="ID84" s="197"/>
      <c r="IE84" s="197"/>
      <c r="IF84" s="197"/>
      <c r="IG84" s="197"/>
      <c r="IH84" s="197"/>
      <c r="II84" s="197"/>
      <c r="IJ84" s="197"/>
      <c r="IK84" s="197"/>
      <c r="IL84" s="197"/>
      <c r="IM84" s="197"/>
      <c r="IN84" s="197"/>
      <c r="IO84" s="197"/>
      <c r="IP84" s="197"/>
      <c r="IQ84" s="197"/>
      <c r="IR84" s="197"/>
      <c r="IS84" s="197"/>
      <c r="IT84" s="197"/>
      <c r="IU84" s="197"/>
      <c r="IV84" s="197"/>
      <c r="IW84" s="197"/>
      <c r="IX84" s="197"/>
      <c r="IY84" s="197"/>
      <c r="IZ84" s="197"/>
      <c r="JA84" s="197"/>
    </row>
    <row r="85" spans="1:261" s="48" customFormat="1" ht="15" customHeight="1">
      <c r="A85" s="49">
        <v>77</v>
      </c>
      <c r="B85" s="50" t="s">
        <v>218</v>
      </c>
      <c r="C85" s="51" t="s">
        <v>219</v>
      </c>
      <c r="D85" s="14" t="s">
        <v>220</v>
      </c>
      <c r="E85" s="52" t="s">
        <v>15</v>
      </c>
      <c r="F85" s="53">
        <v>3.4070796460176993</v>
      </c>
      <c r="G85" s="65">
        <v>3.9181650000000001</v>
      </c>
      <c r="H85" s="55" t="s">
        <v>221</v>
      </c>
      <c r="I85" s="46"/>
      <c r="J85" s="46" t="str">
        <f>VLOOKUP(D85,'[1]2021.8'!$C$4:$C$350,1,0)</f>
        <v>02.03.27.077</v>
      </c>
      <c r="K85" s="230">
        <v>0.28599999999999998</v>
      </c>
      <c r="L85" s="259" t="s">
        <v>813</v>
      </c>
      <c r="M85" s="230">
        <v>2.5</v>
      </c>
      <c r="N85" s="46"/>
      <c r="O85" s="53"/>
      <c r="P85" s="53">
        <f>3.85/1.13</f>
        <v>3.4070796460176993</v>
      </c>
      <c r="Q85" s="46"/>
      <c r="R85" s="64"/>
      <c r="S85" s="64"/>
      <c r="T85" s="64"/>
      <c r="U85" s="64"/>
      <c r="V85" s="64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</row>
    <row r="86" spans="1:261" s="48" customFormat="1" ht="15" customHeight="1">
      <c r="A86" s="49">
        <v>78</v>
      </c>
      <c r="B86" s="50" t="s">
        <v>222</v>
      </c>
      <c r="C86" s="51" t="s">
        <v>223</v>
      </c>
      <c r="D86" s="14" t="s">
        <v>224</v>
      </c>
      <c r="E86" s="52" t="s">
        <v>15</v>
      </c>
      <c r="F86" s="53">
        <v>1.0672566371681416</v>
      </c>
      <c r="G86" s="65">
        <v>1.227395</v>
      </c>
      <c r="H86" s="55" t="s">
        <v>225</v>
      </c>
      <c r="I86" s="46"/>
      <c r="J86" s="46" t="str">
        <f>VLOOKUP(D86,'[1]2021.8'!$C$4:$C$350,1,0)</f>
        <v>02.03.27.078</v>
      </c>
      <c r="K86" s="230">
        <v>7.3999999999999996E-2</v>
      </c>
      <c r="L86" s="259" t="s">
        <v>813</v>
      </c>
      <c r="M86" s="230">
        <v>2.5</v>
      </c>
      <c r="N86" s="46"/>
      <c r="O86" s="53"/>
      <c r="P86" s="53">
        <f>1.206/1.13</f>
        <v>1.0672566371681416</v>
      </c>
      <c r="Q86" s="46"/>
      <c r="R86" s="64"/>
      <c r="S86" s="64"/>
      <c r="T86" s="64"/>
      <c r="U86" s="64"/>
      <c r="V86" s="64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  <c r="JA86" s="46"/>
    </row>
    <row r="87" spans="1:261" s="48" customFormat="1" ht="15" customHeight="1">
      <c r="A87" s="49">
        <v>79</v>
      </c>
      <c r="B87" s="50" t="s">
        <v>226</v>
      </c>
      <c r="C87" s="51" t="s">
        <v>227</v>
      </c>
      <c r="D87" s="14" t="s">
        <v>228</v>
      </c>
      <c r="E87" s="52" t="s">
        <v>15</v>
      </c>
      <c r="F87" s="53">
        <v>0.61946902654867253</v>
      </c>
      <c r="G87" s="65">
        <v>0.71242499999999997</v>
      </c>
      <c r="H87" s="55" t="s">
        <v>229</v>
      </c>
      <c r="I87" s="46"/>
      <c r="J87" s="46" t="str">
        <f>VLOOKUP(D87,'[1]2021.8'!$C$4:$C$350,1,0)</f>
        <v>02.03.27.079</v>
      </c>
      <c r="K87" s="230">
        <v>3.7999999999999999E-2</v>
      </c>
      <c r="L87" s="259" t="s">
        <v>813</v>
      </c>
      <c r="M87" s="230">
        <v>2.5</v>
      </c>
      <c r="N87" s="46"/>
      <c r="O87" s="53"/>
      <c r="P87" s="53">
        <f>0.7/1.13</f>
        <v>0.61946902654867253</v>
      </c>
      <c r="Q87" s="46"/>
      <c r="R87" s="64"/>
      <c r="S87" s="64"/>
      <c r="T87" s="64"/>
      <c r="U87" s="64"/>
      <c r="V87" s="64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46"/>
    </row>
    <row r="88" spans="1:261" s="48" customFormat="1" ht="15" customHeight="1">
      <c r="A88" s="49">
        <v>80</v>
      </c>
      <c r="B88" s="50" t="s">
        <v>230</v>
      </c>
      <c r="C88" s="51" t="s">
        <v>231</v>
      </c>
      <c r="D88" s="14" t="s">
        <v>232</v>
      </c>
      <c r="E88" s="52" t="s">
        <v>15</v>
      </c>
      <c r="F88" s="53">
        <v>7.3345000000000002</v>
      </c>
      <c r="G88" s="65">
        <v>8.4346750000000004</v>
      </c>
      <c r="H88" s="55" t="s">
        <v>233</v>
      </c>
      <c r="I88" s="46"/>
      <c r="J88" s="46" t="str">
        <f>VLOOKUP(D88,'[1]2021.8'!$C$4:$C$350,1,0)</f>
        <v>02.03.27.080</v>
      </c>
      <c r="K88" s="230">
        <v>0.63300000000000001</v>
      </c>
      <c r="L88" s="259" t="s">
        <v>813</v>
      </c>
      <c r="M88" s="230">
        <v>2.5</v>
      </c>
      <c r="N88" s="46" t="s">
        <v>727</v>
      </c>
      <c r="O88" s="53"/>
      <c r="P88" s="53">
        <v>7.3345000000000002</v>
      </c>
      <c r="Q88" s="46"/>
      <c r="R88" s="64"/>
      <c r="S88" s="64"/>
      <c r="T88" s="64"/>
      <c r="U88" s="64"/>
      <c r="V88" s="64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  <c r="IX88" s="46"/>
      <c r="IY88" s="46"/>
      <c r="IZ88" s="46"/>
      <c r="JA88" s="46"/>
    </row>
    <row r="89" spans="1:261" s="48" customFormat="1" ht="15" customHeight="1">
      <c r="A89" s="49">
        <v>81</v>
      </c>
      <c r="B89" s="50" t="s">
        <v>816</v>
      </c>
      <c r="C89" s="51" t="s">
        <v>815</v>
      </c>
      <c r="D89" s="14" t="s">
        <v>817</v>
      </c>
      <c r="E89" s="52" t="s">
        <v>15</v>
      </c>
      <c r="F89" s="53">
        <v>1.1862999999999999</v>
      </c>
      <c r="G89" s="65">
        <v>1.3642449999999999</v>
      </c>
      <c r="H89" s="55"/>
      <c r="I89" s="46"/>
      <c r="J89" s="46" t="e">
        <f>VLOOKUP(D89,'[1]2021.8'!$C$4:$C$350,1,0)</f>
        <v>#N/A</v>
      </c>
      <c r="K89" s="230">
        <v>9.0999999999999998E-2</v>
      </c>
      <c r="L89" s="230" t="s">
        <v>724</v>
      </c>
      <c r="M89" s="230">
        <v>5</v>
      </c>
      <c r="N89" s="46"/>
      <c r="O89" s="53"/>
      <c r="P89" s="53">
        <v>1.1862999999999999</v>
      </c>
      <c r="Q89" s="46"/>
      <c r="R89" s="64"/>
      <c r="S89" s="64"/>
      <c r="T89" s="64"/>
      <c r="U89" s="64"/>
      <c r="V89" s="64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  <c r="IX89" s="46"/>
      <c r="IY89" s="46"/>
      <c r="IZ89" s="46"/>
      <c r="JA89" s="46"/>
    </row>
    <row r="90" spans="1:261" s="199" customFormat="1" ht="15" customHeight="1">
      <c r="A90" s="190">
        <v>82</v>
      </c>
      <c r="B90" s="191" t="s">
        <v>235</v>
      </c>
      <c r="C90" s="192" t="s">
        <v>236</v>
      </c>
      <c r="D90" s="193" t="s">
        <v>237</v>
      </c>
      <c r="E90" s="194" t="s">
        <v>15</v>
      </c>
      <c r="F90" s="195">
        <v>0.97671538461538754</v>
      </c>
      <c r="G90" s="201">
        <v>1.1231969500000001</v>
      </c>
      <c r="H90" s="196"/>
      <c r="I90" s="197"/>
      <c r="J90" s="197"/>
      <c r="K90" s="232"/>
      <c r="L90" s="232"/>
      <c r="M90" s="232"/>
      <c r="N90" s="197"/>
      <c r="O90" s="195">
        <v>1.0069230769230799</v>
      </c>
      <c r="P90" s="195">
        <f t="shared" ref="P90:P130" si="3">O90*0.97</f>
        <v>0.97671538461538754</v>
      </c>
      <c r="Q90" s="197"/>
      <c r="R90" s="198"/>
      <c r="S90" s="198"/>
      <c r="T90" s="198"/>
      <c r="U90" s="198"/>
      <c r="V90" s="198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7"/>
      <c r="BN90" s="197"/>
      <c r="BO90" s="197"/>
      <c r="BP90" s="197"/>
      <c r="BQ90" s="197"/>
      <c r="BR90" s="197"/>
      <c r="BS90" s="197"/>
      <c r="BT90" s="197"/>
      <c r="BU90" s="197"/>
      <c r="BV90" s="197"/>
      <c r="BW90" s="197"/>
      <c r="BX90" s="197"/>
      <c r="BY90" s="197"/>
      <c r="BZ90" s="197"/>
      <c r="CA90" s="197"/>
      <c r="CB90" s="197"/>
      <c r="CC90" s="197"/>
      <c r="CD90" s="197"/>
      <c r="CE90" s="197"/>
      <c r="CF90" s="197"/>
      <c r="CG90" s="197"/>
      <c r="CH90" s="197"/>
      <c r="CI90" s="197"/>
      <c r="CJ90" s="197"/>
      <c r="CK90" s="197"/>
      <c r="CL90" s="197"/>
      <c r="CM90" s="197"/>
      <c r="CN90" s="197"/>
      <c r="CO90" s="197"/>
      <c r="CP90" s="197"/>
      <c r="CQ90" s="197"/>
      <c r="CR90" s="197"/>
      <c r="CS90" s="197"/>
      <c r="CT90" s="197"/>
      <c r="CU90" s="197"/>
      <c r="CV90" s="197"/>
      <c r="CW90" s="197"/>
      <c r="CX90" s="197"/>
      <c r="CY90" s="197"/>
      <c r="CZ90" s="197"/>
      <c r="DA90" s="197"/>
      <c r="DB90" s="197"/>
      <c r="DC90" s="197"/>
      <c r="DD90" s="197"/>
      <c r="DE90" s="197"/>
      <c r="DF90" s="197"/>
      <c r="DG90" s="197"/>
      <c r="DH90" s="197"/>
      <c r="DI90" s="197"/>
      <c r="DJ90" s="197"/>
      <c r="DK90" s="197"/>
      <c r="DL90" s="197"/>
      <c r="DM90" s="197"/>
      <c r="DN90" s="197"/>
      <c r="DO90" s="197"/>
      <c r="DP90" s="197"/>
      <c r="DQ90" s="197"/>
      <c r="DR90" s="197"/>
      <c r="DS90" s="197"/>
      <c r="DT90" s="197"/>
      <c r="DU90" s="197"/>
      <c r="DV90" s="197"/>
      <c r="DW90" s="197"/>
      <c r="DX90" s="197"/>
      <c r="DY90" s="197"/>
      <c r="DZ90" s="197"/>
      <c r="EA90" s="197"/>
      <c r="EB90" s="197"/>
      <c r="EC90" s="197"/>
      <c r="ED90" s="197"/>
      <c r="EE90" s="197"/>
      <c r="EF90" s="197"/>
      <c r="EG90" s="197"/>
      <c r="EH90" s="197"/>
      <c r="EI90" s="197"/>
      <c r="EJ90" s="197"/>
      <c r="EK90" s="197"/>
      <c r="EL90" s="197"/>
      <c r="EM90" s="197"/>
      <c r="EN90" s="197"/>
      <c r="EO90" s="197"/>
      <c r="EP90" s="197"/>
      <c r="EQ90" s="197"/>
      <c r="ER90" s="197"/>
      <c r="ES90" s="197"/>
      <c r="ET90" s="197"/>
      <c r="EU90" s="197"/>
      <c r="EV90" s="197"/>
      <c r="EW90" s="197"/>
      <c r="EX90" s="197"/>
      <c r="EY90" s="197"/>
      <c r="EZ90" s="197"/>
      <c r="FA90" s="197"/>
      <c r="FB90" s="197"/>
      <c r="FC90" s="197"/>
      <c r="FD90" s="197"/>
      <c r="FE90" s="197"/>
      <c r="FF90" s="197"/>
      <c r="FG90" s="197"/>
      <c r="FH90" s="197"/>
      <c r="FI90" s="197"/>
      <c r="FJ90" s="197"/>
      <c r="FK90" s="197"/>
      <c r="FL90" s="197"/>
      <c r="FM90" s="197"/>
      <c r="FN90" s="197"/>
      <c r="FO90" s="197"/>
      <c r="FP90" s="197"/>
      <c r="FQ90" s="197"/>
      <c r="FR90" s="197"/>
      <c r="FS90" s="197"/>
      <c r="FT90" s="197"/>
      <c r="FU90" s="197"/>
      <c r="FV90" s="197"/>
      <c r="FW90" s="197"/>
      <c r="FX90" s="197"/>
      <c r="FY90" s="197"/>
      <c r="FZ90" s="197"/>
      <c r="GA90" s="197"/>
      <c r="GB90" s="197"/>
      <c r="GC90" s="197"/>
      <c r="GD90" s="197"/>
      <c r="GE90" s="197"/>
      <c r="GF90" s="197"/>
      <c r="GG90" s="197"/>
      <c r="GH90" s="197"/>
      <c r="GI90" s="197"/>
      <c r="GJ90" s="197"/>
      <c r="GK90" s="197"/>
      <c r="GL90" s="197"/>
      <c r="GM90" s="197"/>
      <c r="GN90" s="197"/>
      <c r="GO90" s="197"/>
      <c r="GP90" s="197"/>
      <c r="GQ90" s="197"/>
      <c r="GR90" s="197"/>
      <c r="GS90" s="197"/>
      <c r="GT90" s="197"/>
      <c r="GU90" s="197"/>
      <c r="GV90" s="197"/>
      <c r="GW90" s="197"/>
      <c r="GX90" s="197"/>
      <c r="GY90" s="197"/>
      <c r="GZ90" s="197"/>
      <c r="HA90" s="197"/>
      <c r="HB90" s="197"/>
      <c r="HC90" s="197"/>
      <c r="HD90" s="197"/>
      <c r="HE90" s="197"/>
      <c r="HF90" s="197"/>
      <c r="HG90" s="197"/>
      <c r="HH90" s="197"/>
      <c r="HI90" s="197"/>
      <c r="HJ90" s="197"/>
      <c r="HK90" s="197"/>
      <c r="HL90" s="197"/>
      <c r="HM90" s="197"/>
      <c r="HN90" s="197"/>
      <c r="HO90" s="197"/>
      <c r="HP90" s="197"/>
      <c r="HQ90" s="197"/>
      <c r="HR90" s="197"/>
      <c r="HS90" s="197"/>
      <c r="HT90" s="197"/>
      <c r="HU90" s="197"/>
      <c r="HV90" s="197"/>
      <c r="HW90" s="197"/>
      <c r="HX90" s="197"/>
      <c r="HY90" s="197"/>
      <c r="HZ90" s="197"/>
      <c r="IA90" s="197"/>
      <c r="IB90" s="197"/>
      <c r="IC90" s="197"/>
      <c r="ID90" s="197"/>
      <c r="IE90" s="197"/>
      <c r="IF90" s="197"/>
      <c r="IG90" s="197"/>
      <c r="IH90" s="197"/>
      <c r="II90" s="197"/>
      <c r="IJ90" s="197"/>
      <c r="IK90" s="197"/>
      <c r="IL90" s="197"/>
      <c r="IM90" s="197"/>
      <c r="IN90" s="197"/>
      <c r="IO90" s="197"/>
      <c r="IP90" s="197"/>
      <c r="IQ90" s="197"/>
      <c r="IR90" s="197"/>
      <c r="IS90" s="197"/>
      <c r="IT90" s="197"/>
      <c r="IU90" s="197"/>
      <c r="IV90" s="197"/>
      <c r="IW90" s="197"/>
      <c r="IX90" s="197"/>
      <c r="IY90" s="197"/>
      <c r="IZ90" s="197"/>
      <c r="JA90" s="197"/>
    </row>
    <row r="91" spans="1:261" s="199" customFormat="1" ht="15" customHeight="1">
      <c r="A91" s="190">
        <v>83</v>
      </c>
      <c r="B91" s="191"/>
      <c r="C91" s="192" t="s">
        <v>238</v>
      </c>
      <c r="D91" s="193" t="s">
        <v>818</v>
      </c>
      <c r="E91" s="194" t="s">
        <v>15</v>
      </c>
      <c r="F91" s="195">
        <v>0.50066923076923053</v>
      </c>
      <c r="G91" s="201">
        <v>0.57582109999999997</v>
      </c>
      <c r="H91" s="196"/>
      <c r="I91" s="197"/>
      <c r="J91" s="197" t="s">
        <v>832</v>
      </c>
      <c r="K91" s="232"/>
      <c r="L91" s="232"/>
      <c r="M91" s="232"/>
      <c r="N91" s="197"/>
      <c r="O91" s="195">
        <v>0.51615384615384596</v>
      </c>
      <c r="P91" s="195">
        <f t="shared" si="3"/>
        <v>0.50066923076923053</v>
      </c>
      <c r="Q91" s="197"/>
      <c r="R91" s="198"/>
      <c r="S91" s="198"/>
      <c r="T91" s="198"/>
      <c r="U91" s="198"/>
      <c r="V91" s="198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7"/>
      <c r="BN91" s="197"/>
      <c r="BO91" s="197"/>
      <c r="BP91" s="197"/>
      <c r="BQ91" s="197"/>
      <c r="BR91" s="197"/>
      <c r="BS91" s="197"/>
      <c r="BT91" s="197"/>
      <c r="BU91" s="197"/>
      <c r="BV91" s="197"/>
      <c r="BW91" s="197"/>
      <c r="BX91" s="197"/>
      <c r="BY91" s="197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7"/>
      <c r="CN91" s="197"/>
      <c r="CO91" s="197"/>
      <c r="CP91" s="197"/>
      <c r="CQ91" s="197"/>
      <c r="CR91" s="197"/>
      <c r="CS91" s="197"/>
      <c r="CT91" s="197"/>
      <c r="CU91" s="197"/>
      <c r="CV91" s="197"/>
      <c r="CW91" s="197"/>
      <c r="CX91" s="197"/>
      <c r="CY91" s="197"/>
      <c r="CZ91" s="197"/>
      <c r="DA91" s="197"/>
      <c r="DB91" s="197"/>
      <c r="DC91" s="197"/>
      <c r="DD91" s="197"/>
      <c r="DE91" s="197"/>
      <c r="DF91" s="197"/>
      <c r="DG91" s="197"/>
      <c r="DH91" s="197"/>
      <c r="DI91" s="197"/>
      <c r="DJ91" s="197"/>
      <c r="DK91" s="197"/>
      <c r="DL91" s="197"/>
      <c r="DM91" s="197"/>
      <c r="DN91" s="197"/>
      <c r="DO91" s="197"/>
      <c r="DP91" s="197"/>
      <c r="DQ91" s="197"/>
      <c r="DR91" s="197"/>
      <c r="DS91" s="197"/>
      <c r="DT91" s="197"/>
      <c r="DU91" s="197"/>
      <c r="DV91" s="197"/>
      <c r="DW91" s="197"/>
      <c r="DX91" s="197"/>
      <c r="DY91" s="197"/>
      <c r="DZ91" s="197"/>
      <c r="EA91" s="197"/>
      <c r="EB91" s="197"/>
      <c r="EC91" s="197"/>
      <c r="ED91" s="197"/>
      <c r="EE91" s="197"/>
      <c r="EF91" s="197"/>
      <c r="EG91" s="197"/>
      <c r="EH91" s="197"/>
      <c r="EI91" s="197"/>
      <c r="EJ91" s="197"/>
      <c r="EK91" s="197"/>
      <c r="EL91" s="197"/>
      <c r="EM91" s="197"/>
      <c r="EN91" s="197"/>
      <c r="EO91" s="197"/>
      <c r="EP91" s="197"/>
      <c r="EQ91" s="197"/>
      <c r="ER91" s="197"/>
      <c r="ES91" s="197"/>
      <c r="ET91" s="197"/>
      <c r="EU91" s="197"/>
      <c r="EV91" s="197"/>
      <c r="EW91" s="197"/>
      <c r="EX91" s="197"/>
      <c r="EY91" s="197"/>
      <c r="EZ91" s="197"/>
      <c r="FA91" s="197"/>
      <c r="FB91" s="197"/>
      <c r="FC91" s="197"/>
      <c r="FD91" s="197"/>
      <c r="FE91" s="197"/>
      <c r="FF91" s="197"/>
      <c r="FG91" s="197"/>
      <c r="FH91" s="197"/>
      <c r="FI91" s="197"/>
      <c r="FJ91" s="197"/>
      <c r="FK91" s="197"/>
      <c r="FL91" s="197"/>
      <c r="FM91" s="197"/>
      <c r="FN91" s="197"/>
      <c r="FO91" s="197"/>
      <c r="FP91" s="197"/>
      <c r="FQ91" s="197"/>
      <c r="FR91" s="197"/>
      <c r="FS91" s="197"/>
      <c r="FT91" s="197"/>
      <c r="FU91" s="197"/>
      <c r="FV91" s="197"/>
      <c r="FW91" s="197"/>
      <c r="FX91" s="197"/>
      <c r="FY91" s="197"/>
      <c r="FZ91" s="197"/>
      <c r="GA91" s="197"/>
      <c r="GB91" s="197"/>
      <c r="GC91" s="197"/>
      <c r="GD91" s="197"/>
      <c r="GE91" s="197"/>
      <c r="GF91" s="197"/>
      <c r="GG91" s="197"/>
      <c r="GH91" s="197"/>
      <c r="GI91" s="197"/>
      <c r="GJ91" s="197"/>
      <c r="GK91" s="197"/>
      <c r="GL91" s="197"/>
      <c r="GM91" s="197"/>
      <c r="GN91" s="197"/>
      <c r="GO91" s="197"/>
      <c r="GP91" s="197"/>
      <c r="GQ91" s="197"/>
      <c r="GR91" s="197"/>
      <c r="GS91" s="197"/>
      <c r="GT91" s="197"/>
      <c r="GU91" s="197"/>
      <c r="GV91" s="197"/>
      <c r="GW91" s="197"/>
      <c r="GX91" s="197"/>
      <c r="GY91" s="197"/>
      <c r="GZ91" s="197"/>
      <c r="HA91" s="197"/>
      <c r="HB91" s="197"/>
      <c r="HC91" s="197"/>
      <c r="HD91" s="197"/>
      <c r="HE91" s="197"/>
      <c r="HF91" s="197"/>
      <c r="HG91" s="197"/>
      <c r="HH91" s="197"/>
      <c r="HI91" s="197"/>
      <c r="HJ91" s="197"/>
      <c r="HK91" s="197"/>
      <c r="HL91" s="197"/>
      <c r="HM91" s="197"/>
      <c r="HN91" s="197"/>
      <c r="HO91" s="197"/>
      <c r="HP91" s="197"/>
      <c r="HQ91" s="197"/>
      <c r="HR91" s="197"/>
      <c r="HS91" s="197"/>
      <c r="HT91" s="197"/>
      <c r="HU91" s="197"/>
      <c r="HV91" s="197"/>
      <c r="HW91" s="197"/>
      <c r="HX91" s="197"/>
      <c r="HY91" s="197"/>
      <c r="HZ91" s="197"/>
      <c r="IA91" s="197"/>
      <c r="IB91" s="197"/>
      <c r="IC91" s="197"/>
      <c r="ID91" s="197"/>
      <c r="IE91" s="197"/>
      <c r="IF91" s="197"/>
      <c r="IG91" s="197"/>
      <c r="IH91" s="197"/>
      <c r="II91" s="197"/>
      <c r="IJ91" s="197"/>
      <c r="IK91" s="197"/>
      <c r="IL91" s="197"/>
      <c r="IM91" s="197"/>
      <c r="IN91" s="197"/>
      <c r="IO91" s="197"/>
      <c r="IP91" s="197"/>
      <c r="IQ91" s="197"/>
      <c r="IR91" s="197"/>
      <c r="IS91" s="197"/>
      <c r="IT91" s="197"/>
      <c r="IU91" s="197"/>
      <c r="IV91" s="197"/>
      <c r="IW91" s="197"/>
      <c r="IX91" s="197"/>
      <c r="IY91" s="197"/>
      <c r="IZ91" s="197"/>
      <c r="JA91" s="197"/>
    </row>
    <row r="92" spans="1:261" s="199" customFormat="1" ht="15" customHeight="1">
      <c r="A92" s="190">
        <v>84</v>
      </c>
      <c r="B92" s="191"/>
      <c r="C92" s="192" t="s">
        <v>240</v>
      </c>
      <c r="D92" s="193" t="s">
        <v>831</v>
      </c>
      <c r="E92" s="194" t="s">
        <v>15</v>
      </c>
      <c r="F92" s="195">
        <v>0.50066923076923053</v>
      </c>
      <c r="G92" s="201">
        <v>0.57582109999999997</v>
      </c>
      <c r="H92" s="196"/>
      <c r="I92" s="197"/>
      <c r="J92" s="197" t="s">
        <v>832</v>
      </c>
      <c r="K92" s="232"/>
      <c r="L92" s="232"/>
      <c r="M92" s="232"/>
      <c r="N92" s="197"/>
      <c r="O92" s="195">
        <v>0.51615384615384596</v>
      </c>
      <c r="P92" s="195">
        <f t="shared" si="3"/>
        <v>0.50066923076923053</v>
      </c>
      <c r="Q92" s="197"/>
      <c r="R92" s="198"/>
      <c r="S92" s="198"/>
      <c r="T92" s="198"/>
      <c r="U92" s="198"/>
      <c r="V92" s="198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7"/>
      <c r="BN92" s="197"/>
      <c r="BO92" s="197"/>
      <c r="BP92" s="197"/>
      <c r="BQ92" s="197"/>
      <c r="BR92" s="197"/>
      <c r="BS92" s="197"/>
      <c r="BT92" s="197"/>
      <c r="BU92" s="197"/>
      <c r="BV92" s="197"/>
      <c r="BW92" s="197"/>
      <c r="BX92" s="197"/>
      <c r="BY92" s="197"/>
      <c r="BZ92" s="197"/>
      <c r="CA92" s="197"/>
      <c r="CB92" s="197"/>
      <c r="CC92" s="197"/>
      <c r="CD92" s="197"/>
      <c r="CE92" s="197"/>
      <c r="CF92" s="197"/>
      <c r="CG92" s="197"/>
      <c r="CH92" s="197"/>
      <c r="CI92" s="197"/>
      <c r="CJ92" s="197"/>
      <c r="CK92" s="197"/>
      <c r="CL92" s="197"/>
      <c r="CM92" s="197"/>
      <c r="CN92" s="197"/>
      <c r="CO92" s="197"/>
      <c r="CP92" s="197"/>
      <c r="CQ92" s="197"/>
      <c r="CR92" s="197"/>
      <c r="CS92" s="197"/>
      <c r="CT92" s="197"/>
      <c r="CU92" s="197"/>
      <c r="CV92" s="197"/>
      <c r="CW92" s="197"/>
      <c r="CX92" s="197"/>
      <c r="CY92" s="197"/>
      <c r="CZ92" s="197"/>
      <c r="DA92" s="197"/>
      <c r="DB92" s="197"/>
      <c r="DC92" s="197"/>
      <c r="DD92" s="197"/>
      <c r="DE92" s="197"/>
      <c r="DF92" s="197"/>
      <c r="DG92" s="197"/>
      <c r="DH92" s="197"/>
      <c r="DI92" s="197"/>
      <c r="DJ92" s="197"/>
      <c r="DK92" s="197"/>
      <c r="DL92" s="197"/>
      <c r="DM92" s="197"/>
      <c r="DN92" s="197"/>
      <c r="DO92" s="197"/>
      <c r="DP92" s="197"/>
      <c r="DQ92" s="197"/>
      <c r="DR92" s="197"/>
      <c r="DS92" s="197"/>
      <c r="DT92" s="197"/>
      <c r="DU92" s="197"/>
      <c r="DV92" s="197"/>
      <c r="DW92" s="197"/>
      <c r="DX92" s="197"/>
      <c r="DY92" s="197"/>
      <c r="DZ92" s="197"/>
      <c r="EA92" s="197"/>
      <c r="EB92" s="197"/>
      <c r="EC92" s="197"/>
      <c r="ED92" s="197"/>
      <c r="EE92" s="197"/>
      <c r="EF92" s="197"/>
      <c r="EG92" s="197"/>
      <c r="EH92" s="197"/>
      <c r="EI92" s="197"/>
      <c r="EJ92" s="197"/>
      <c r="EK92" s="197"/>
      <c r="EL92" s="197"/>
      <c r="EM92" s="197"/>
      <c r="EN92" s="197"/>
      <c r="EO92" s="197"/>
      <c r="EP92" s="197"/>
      <c r="EQ92" s="197"/>
      <c r="ER92" s="197"/>
      <c r="ES92" s="197"/>
      <c r="ET92" s="197"/>
      <c r="EU92" s="197"/>
      <c r="EV92" s="197"/>
      <c r="EW92" s="197"/>
      <c r="EX92" s="197"/>
      <c r="EY92" s="197"/>
      <c r="EZ92" s="197"/>
      <c r="FA92" s="197"/>
      <c r="FB92" s="197"/>
      <c r="FC92" s="197"/>
      <c r="FD92" s="197"/>
      <c r="FE92" s="197"/>
      <c r="FF92" s="197"/>
      <c r="FG92" s="197"/>
      <c r="FH92" s="197"/>
      <c r="FI92" s="197"/>
      <c r="FJ92" s="197"/>
      <c r="FK92" s="197"/>
      <c r="FL92" s="197"/>
      <c r="FM92" s="197"/>
      <c r="FN92" s="197"/>
      <c r="FO92" s="197"/>
      <c r="FP92" s="197"/>
      <c r="FQ92" s="197"/>
      <c r="FR92" s="197"/>
      <c r="FS92" s="197"/>
      <c r="FT92" s="197"/>
      <c r="FU92" s="197"/>
      <c r="FV92" s="197"/>
      <c r="FW92" s="197"/>
      <c r="FX92" s="197"/>
      <c r="FY92" s="197"/>
      <c r="FZ92" s="197"/>
      <c r="GA92" s="197"/>
      <c r="GB92" s="197"/>
      <c r="GC92" s="197"/>
      <c r="GD92" s="197"/>
      <c r="GE92" s="197"/>
      <c r="GF92" s="197"/>
      <c r="GG92" s="197"/>
      <c r="GH92" s="197"/>
      <c r="GI92" s="197"/>
      <c r="GJ92" s="197"/>
      <c r="GK92" s="197"/>
      <c r="GL92" s="197"/>
      <c r="GM92" s="197"/>
      <c r="GN92" s="197"/>
      <c r="GO92" s="197"/>
      <c r="GP92" s="197"/>
      <c r="GQ92" s="197"/>
      <c r="GR92" s="197"/>
      <c r="GS92" s="197"/>
      <c r="GT92" s="197"/>
      <c r="GU92" s="197"/>
      <c r="GV92" s="197"/>
      <c r="GW92" s="197"/>
      <c r="GX92" s="197"/>
      <c r="GY92" s="197"/>
      <c r="GZ92" s="197"/>
      <c r="HA92" s="197"/>
      <c r="HB92" s="197"/>
      <c r="HC92" s="197"/>
      <c r="HD92" s="197"/>
      <c r="HE92" s="197"/>
      <c r="HF92" s="197"/>
      <c r="HG92" s="197"/>
      <c r="HH92" s="197"/>
      <c r="HI92" s="197"/>
      <c r="HJ92" s="197"/>
      <c r="HK92" s="197"/>
      <c r="HL92" s="197"/>
      <c r="HM92" s="197"/>
      <c r="HN92" s="197"/>
      <c r="HO92" s="197"/>
      <c r="HP92" s="197"/>
      <c r="HQ92" s="197"/>
      <c r="HR92" s="197"/>
      <c r="HS92" s="197"/>
      <c r="HT92" s="197"/>
      <c r="HU92" s="197"/>
      <c r="HV92" s="197"/>
      <c r="HW92" s="197"/>
      <c r="HX92" s="197"/>
      <c r="HY92" s="197"/>
      <c r="HZ92" s="197"/>
      <c r="IA92" s="197"/>
      <c r="IB92" s="197"/>
      <c r="IC92" s="197"/>
      <c r="ID92" s="197"/>
      <c r="IE92" s="197"/>
      <c r="IF92" s="197"/>
      <c r="IG92" s="197"/>
      <c r="IH92" s="197"/>
      <c r="II92" s="197"/>
      <c r="IJ92" s="197"/>
      <c r="IK92" s="197"/>
      <c r="IL92" s="197"/>
      <c r="IM92" s="197"/>
      <c r="IN92" s="197"/>
      <c r="IO92" s="197"/>
      <c r="IP92" s="197"/>
      <c r="IQ92" s="197"/>
      <c r="IR92" s="197"/>
      <c r="IS92" s="197"/>
      <c r="IT92" s="197"/>
      <c r="IU92" s="197"/>
      <c r="IV92" s="197"/>
      <c r="IW92" s="197"/>
      <c r="IX92" s="197"/>
      <c r="IY92" s="197"/>
      <c r="IZ92" s="197"/>
      <c r="JA92" s="197"/>
    </row>
    <row r="93" spans="1:261" s="84" customFormat="1" ht="15" customHeight="1">
      <c r="A93" s="279">
        <v>85</v>
      </c>
      <c r="B93" s="77"/>
      <c r="C93" s="260" t="s">
        <v>242</v>
      </c>
      <c r="D93" s="261" t="s">
        <v>819</v>
      </c>
      <c r="E93" s="79" t="s">
        <v>15</v>
      </c>
      <c r="F93" s="80">
        <v>0.67303076923076932</v>
      </c>
      <c r="G93" s="262">
        <v>0.77393389999999995</v>
      </c>
      <c r="H93" s="82"/>
      <c r="I93" s="83"/>
      <c r="J93" s="83" t="s">
        <v>832</v>
      </c>
      <c r="K93" s="280"/>
      <c r="L93" s="280"/>
      <c r="M93" s="280"/>
      <c r="N93" s="83"/>
      <c r="O93" s="80">
        <v>0.693846153846154</v>
      </c>
      <c r="P93" s="80">
        <f t="shared" si="3"/>
        <v>0.67303076923076932</v>
      </c>
      <c r="Q93" s="83"/>
      <c r="R93" s="119"/>
      <c r="S93" s="119"/>
      <c r="T93" s="119"/>
      <c r="U93" s="119"/>
      <c r="V93" s="119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3"/>
      <c r="EO93" s="83"/>
      <c r="EP93" s="83"/>
      <c r="EQ93" s="83"/>
      <c r="ER93" s="83"/>
      <c r="ES93" s="83"/>
      <c r="ET93" s="83"/>
      <c r="EU93" s="83"/>
      <c r="EV93" s="83"/>
      <c r="EW93" s="83"/>
      <c r="EX93" s="83"/>
      <c r="EY93" s="83"/>
      <c r="EZ93" s="83"/>
      <c r="FA93" s="83"/>
      <c r="FB93" s="83"/>
      <c r="FC93" s="83"/>
      <c r="FD93" s="83"/>
      <c r="FE93" s="83"/>
      <c r="FF93" s="83"/>
      <c r="FG93" s="83"/>
      <c r="FH93" s="83"/>
      <c r="FI93" s="83"/>
      <c r="FJ93" s="83"/>
      <c r="FK93" s="83"/>
      <c r="FL93" s="83"/>
      <c r="FM93" s="83"/>
      <c r="FN93" s="83"/>
      <c r="FO93" s="83"/>
      <c r="FP93" s="83"/>
      <c r="FQ93" s="83"/>
      <c r="FR93" s="83"/>
      <c r="FS93" s="83"/>
      <c r="FT93" s="83"/>
      <c r="FU93" s="83"/>
      <c r="FV93" s="83"/>
      <c r="FW93" s="83"/>
      <c r="FX93" s="83"/>
      <c r="FY93" s="83"/>
      <c r="FZ93" s="83"/>
      <c r="GA93" s="83"/>
      <c r="GB93" s="83"/>
      <c r="GC93" s="83"/>
      <c r="GD93" s="83"/>
      <c r="GE93" s="83"/>
      <c r="GF93" s="83"/>
      <c r="GG93" s="83"/>
      <c r="GH93" s="83"/>
      <c r="GI93" s="83"/>
      <c r="GJ93" s="83"/>
      <c r="GK93" s="83"/>
      <c r="GL93" s="83"/>
      <c r="GM93" s="83"/>
      <c r="GN93" s="83"/>
      <c r="GO93" s="83"/>
      <c r="GP93" s="83"/>
      <c r="GQ93" s="83"/>
      <c r="GR93" s="83"/>
      <c r="GS93" s="83"/>
      <c r="GT93" s="83"/>
      <c r="GU93" s="83"/>
      <c r="GV93" s="83"/>
      <c r="GW93" s="83"/>
      <c r="GX93" s="83"/>
      <c r="GY93" s="83"/>
      <c r="GZ93" s="83"/>
      <c r="HA93" s="83"/>
      <c r="HB93" s="83"/>
      <c r="HC93" s="83"/>
      <c r="HD93" s="83"/>
      <c r="HE93" s="83"/>
      <c r="HF93" s="83"/>
      <c r="HG93" s="83"/>
      <c r="HH93" s="83"/>
      <c r="HI93" s="83"/>
      <c r="HJ93" s="83"/>
      <c r="HK93" s="83"/>
      <c r="HL93" s="83"/>
      <c r="HM93" s="83"/>
      <c r="HN93" s="83"/>
      <c r="HO93" s="83"/>
      <c r="HP93" s="83"/>
      <c r="HQ93" s="83"/>
      <c r="HR93" s="83"/>
      <c r="HS93" s="83"/>
      <c r="HT93" s="83"/>
      <c r="HU93" s="83"/>
      <c r="HV93" s="83"/>
      <c r="HW93" s="83"/>
      <c r="HX93" s="83"/>
      <c r="HY93" s="83"/>
      <c r="HZ93" s="83"/>
      <c r="IA93" s="83"/>
      <c r="IB93" s="83"/>
      <c r="IC93" s="83"/>
      <c r="ID93" s="83"/>
      <c r="IE93" s="83"/>
      <c r="IF93" s="83"/>
      <c r="IG93" s="83"/>
      <c r="IH93" s="83"/>
      <c r="II93" s="83"/>
      <c r="IJ93" s="83"/>
      <c r="IK93" s="83"/>
      <c r="IL93" s="83"/>
      <c r="IM93" s="83"/>
      <c r="IN93" s="83"/>
      <c r="IO93" s="83"/>
      <c r="IP93" s="83"/>
      <c r="IQ93" s="83"/>
      <c r="IR93" s="83"/>
      <c r="IS93" s="83"/>
      <c r="IT93" s="83"/>
      <c r="IU93" s="83"/>
      <c r="IV93" s="83"/>
      <c r="IW93" s="83"/>
      <c r="IX93" s="83"/>
      <c r="IY93" s="83"/>
      <c r="IZ93" s="83"/>
      <c r="JA93" s="83"/>
    </row>
    <row r="94" spans="1:261" s="48" customFormat="1" ht="15" customHeight="1">
      <c r="A94" s="49">
        <v>86</v>
      </c>
      <c r="B94" s="50" t="s">
        <v>244</v>
      </c>
      <c r="C94" s="51" t="s">
        <v>245</v>
      </c>
      <c r="D94" s="14" t="s">
        <v>246</v>
      </c>
      <c r="E94" s="52" t="s">
        <v>15</v>
      </c>
      <c r="F94" s="53">
        <v>0.16415384615384593</v>
      </c>
      <c r="G94" s="65">
        <v>0.18883</v>
      </c>
      <c r="H94" s="55"/>
      <c r="I94" s="46"/>
      <c r="J94" s="46" t="str">
        <f>VLOOKUP(D94,'[1]2021.8'!$C$4:$C$350,1,0)</f>
        <v>02.03.37.007</v>
      </c>
      <c r="K94" s="230">
        <v>1.4999999999999999E-2</v>
      </c>
      <c r="L94" s="230" t="s">
        <v>724</v>
      </c>
      <c r="M94" s="230">
        <v>2.5</v>
      </c>
      <c r="N94" s="46"/>
      <c r="O94" s="53">
        <v>0.16923076923076899</v>
      </c>
      <c r="P94" s="53">
        <f t="shared" si="3"/>
        <v>0.16415384615384593</v>
      </c>
      <c r="Q94" s="46"/>
      <c r="R94" s="64"/>
      <c r="S94" s="64"/>
      <c r="T94" s="64"/>
      <c r="U94" s="64"/>
      <c r="V94" s="64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  <c r="IY94" s="46"/>
      <c r="IZ94" s="46"/>
      <c r="JA94" s="46"/>
    </row>
    <row r="95" spans="1:261" s="84" customFormat="1" ht="15" customHeight="1">
      <c r="A95" s="279">
        <v>87</v>
      </c>
      <c r="B95" s="77"/>
      <c r="C95" s="260" t="s">
        <v>247</v>
      </c>
      <c r="D95" s="261" t="s">
        <v>833</v>
      </c>
      <c r="E95" s="79" t="s">
        <v>15</v>
      </c>
      <c r="F95" s="80">
        <v>0.29547692307692347</v>
      </c>
      <c r="G95" s="262">
        <v>0.33978130000000001</v>
      </c>
      <c r="H95" s="82"/>
      <c r="I95" s="83"/>
      <c r="J95" s="83" t="s">
        <v>832</v>
      </c>
      <c r="K95" s="280"/>
      <c r="L95" s="280"/>
      <c r="M95" s="280"/>
      <c r="N95" s="83"/>
      <c r="O95" s="80">
        <v>0.30461538461538501</v>
      </c>
      <c r="P95" s="80">
        <f t="shared" si="3"/>
        <v>0.29547692307692347</v>
      </c>
      <c r="Q95" s="83"/>
      <c r="R95" s="119"/>
      <c r="S95" s="119"/>
      <c r="T95" s="119"/>
      <c r="U95" s="119"/>
      <c r="V95" s="119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  <c r="GR95" s="83"/>
      <c r="GS95" s="83"/>
      <c r="GT95" s="83"/>
      <c r="GU95" s="83"/>
      <c r="GV95" s="83"/>
      <c r="GW95" s="83"/>
      <c r="GX95" s="83"/>
      <c r="GY95" s="83"/>
      <c r="GZ95" s="83"/>
      <c r="HA95" s="83"/>
      <c r="HB95" s="83"/>
      <c r="HC95" s="83"/>
      <c r="HD95" s="83"/>
      <c r="HE95" s="83"/>
      <c r="HF95" s="83"/>
      <c r="HG95" s="83"/>
      <c r="HH95" s="83"/>
      <c r="HI95" s="83"/>
      <c r="HJ95" s="83"/>
      <c r="HK95" s="83"/>
      <c r="HL95" s="83"/>
      <c r="HM95" s="83"/>
      <c r="HN95" s="83"/>
      <c r="HO95" s="83"/>
      <c r="HP95" s="83"/>
      <c r="HQ95" s="83"/>
      <c r="HR95" s="83"/>
      <c r="HS95" s="83"/>
      <c r="HT95" s="83"/>
      <c r="HU95" s="83"/>
      <c r="HV95" s="83"/>
      <c r="HW95" s="83"/>
      <c r="HX95" s="83"/>
      <c r="HY95" s="83"/>
      <c r="HZ95" s="83"/>
      <c r="IA95" s="83"/>
      <c r="IB95" s="83"/>
      <c r="IC95" s="83"/>
      <c r="ID95" s="83"/>
      <c r="IE95" s="83"/>
      <c r="IF95" s="83"/>
      <c r="IG95" s="83"/>
      <c r="IH95" s="83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  <c r="IW95" s="83"/>
      <c r="IX95" s="83"/>
      <c r="IY95" s="83"/>
      <c r="IZ95" s="83"/>
      <c r="JA95" s="83"/>
    </row>
    <row r="96" spans="1:261" s="199" customFormat="1" ht="15" customHeight="1">
      <c r="A96" s="190">
        <v>88</v>
      </c>
      <c r="B96" s="191" t="s">
        <v>249</v>
      </c>
      <c r="C96" s="192" t="s">
        <v>714</v>
      </c>
      <c r="D96" s="193" t="s">
        <v>251</v>
      </c>
      <c r="E96" s="194" t="s">
        <v>252</v>
      </c>
      <c r="F96" s="195">
        <v>0.7450603448275861</v>
      </c>
      <c r="G96" s="201">
        <v>0.85681554999999998</v>
      </c>
      <c r="H96" s="196"/>
      <c r="I96" s="197"/>
      <c r="J96" s="197"/>
      <c r="K96" s="232"/>
      <c r="L96" s="232"/>
      <c r="M96" s="232"/>
      <c r="N96" s="197"/>
      <c r="O96" s="195">
        <v>0.76810344827586197</v>
      </c>
      <c r="P96" s="195">
        <f t="shared" si="3"/>
        <v>0.7450603448275861</v>
      </c>
      <c r="Q96" s="197"/>
      <c r="R96" s="198"/>
      <c r="S96" s="198"/>
      <c r="T96" s="198"/>
      <c r="U96" s="198"/>
      <c r="V96" s="198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7"/>
      <c r="BL96" s="197"/>
      <c r="BM96" s="197"/>
      <c r="BN96" s="197"/>
      <c r="BO96" s="197"/>
      <c r="BP96" s="197"/>
      <c r="BQ96" s="197"/>
      <c r="BR96" s="197"/>
      <c r="BS96" s="197"/>
      <c r="BT96" s="197"/>
      <c r="BU96" s="197"/>
      <c r="BV96" s="197"/>
      <c r="BW96" s="197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7"/>
      <c r="CQ96" s="197"/>
      <c r="CR96" s="197"/>
      <c r="CS96" s="197"/>
      <c r="CT96" s="197"/>
      <c r="CU96" s="197"/>
      <c r="CV96" s="197"/>
      <c r="CW96" s="197"/>
      <c r="CX96" s="197"/>
      <c r="CY96" s="197"/>
      <c r="CZ96" s="197"/>
      <c r="DA96" s="197"/>
      <c r="DB96" s="197"/>
      <c r="DC96" s="197"/>
      <c r="DD96" s="197"/>
      <c r="DE96" s="197"/>
      <c r="DF96" s="197"/>
      <c r="DG96" s="197"/>
      <c r="DH96" s="197"/>
      <c r="DI96" s="197"/>
      <c r="DJ96" s="197"/>
      <c r="DK96" s="197"/>
      <c r="DL96" s="197"/>
      <c r="DM96" s="197"/>
      <c r="DN96" s="197"/>
      <c r="DO96" s="197"/>
      <c r="DP96" s="197"/>
      <c r="DQ96" s="197"/>
      <c r="DR96" s="197"/>
      <c r="DS96" s="197"/>
      <c r="DT96" s="197"/>
      <c r="DU96" s="197"/>
      <c r="DV96" s="197"/>
      <c r="DW96" s="197"/>
      <c r="DX96" s="197"/>
      <c r="DY96" s="197"/>
      <c r="DZ96" s="197"/>
      <c r="EA96" s="197"/>
      <c r="EB96" s="197"/>
      <c r="EC96" s="197"/>
      <c r="ED96" s="197"/>
      <c r="EE96" s="197"/>
      <c r="EF96" s="197"/>
      <c r="EG96" s="197"/>
      <c r="EH96" s="197"/>
      <c r="EI96" s="197"/>
      <c r="EJ96" s="197"/>
      <c r="EK96" s="197"/>
      <c r="EL96" s="197"/>
      <c r="EM96" s="197"/>
      <c r="EN96" s="197"/>
      <c r="EO96" s="197"/>
      <c r="EP96" s="197"/>
      <c r="EQ96" s="197"/>
      <c r="ER96" s="197"/>
      <c r="ES96" s="197"/>
      <c r="ET96" s="197"/>
      <c r="EU96" s="197"/>
      <c r="EV96" s="197"/>
      <c r="EW96" s="197"/>
      <c r="EX96" s="197"/>
      <c r="EY96" s="197"/>
      <c r="EZ96" s="197"/>
      <c r="FA96" s="197"/>
      <c r="FB96" s="197"/>
      <c r="FC96" s="197"/>
      <c r="FD96" s="197"/>
      <c r="FE96" s="197"/>
      <c r="FF96" s="197"/>
      <c r="FG96" s="197"/>
      <c r="FH96" s="197"/>
      <c r="FI96" s="197"/>
      <c r="FJ96" s="197"/>
      <c r="FK96" s="197"/>
      <c r="FL96" s="197"/>
      <c r="FM96" s="197"/>
      <c r="FN96" s="197"/>
      <c r="FO96" s="197"/>
      <c r="FP96" s="197"/>
      <c r="FQ96" s="197"/>
      <c r="FR96" s="197"/>
      <c r="FS96" s="197"/>
      <c r="FT96" s="197"/>
      <c r="FU96" s="197"/>
      <c r="FV96" s="197"/>
      <c r="FW96" s="197"/>
      <c r="FX96" s="197"/>
      <c r="FY96" s="197"/>
      <c r="FZ96" s="197"/>
      <c r="GA96" s="197"/>
      <c r="GB96" s="197"/>
      <c r="GC96" s="197"/>
      <c r="GD96" s="197"/>
      <c r="GE96" s="197"/>
      <c r="GF96" s="197"/>
      <c r="GG96" s="197"/>
      <c r="GH96" s="197"/>
      <c r="GI96" s="197"/>
      <c r="GJ96" s="197"/>
      <c r="GK96" s="197"/>
      <c r="GL96" s="197"/>
      <c r="GM96" s="197"/>
      <c r="GN96" s="197"/>
      <c r="GO96" s="197"/>
      <c r="GP96" s="197"/>
      <c r="GQ96" s="197"/>
      <c r="GR96" s="197"/>
      <c r="GS96" s="197"/>
      <c r="GT96" s="197"/>
      <c r="GU96" s="197"/>
      <c r="GV96" s="197"/>
      <c r="GW96" s="197"/>
      <c r="GX96" s="197"/>
      <c r="GY96" s="197"/>
      <c r="GZ96" s="197"/>
      <c r="HA96" s="197"/>
      <c r="HB96" s="197"/>
      <c r="HC96" s="197"/>
      <c r="HD96" s="197"/>
      <c r="HE96" s="197"/>
      <c r="HF96" s="197"/>
      <c r="HG96" s="197"/>
      <c r="HH96" s="197"/>
      <c r="HI96" s="197"/>
      <c r="HJ96" s="197"/>
      <c r="HK96" s="197"/>
      <c r="HL96" s="197"/>
      <c r="HM96" s="197"/>
      <c r="HN96" s="197"/>
      <c r="HO96" s="197"/>
      <c r="HP96" s="197"/>
      <c r="HQ96" s="197"/>
      <c r="HR96" s="197"/>
      <c r="HS96" s="197"/>
      <c r="HT96" s="197"/>
      <c r="HU96" s="197"/>
      <c r="HV96" s="197"/>
      <c r="HW96" s="197"/>
      <c r="HX96" s="197"/>
      <c r="HY96" s="197"/>
      <c r="HZ96" s="197"/>
      <c r="IA96" s="197"/>
      <c r="IB96" s="197"/>
      <c r="IC96" s="197"/>
      <c r="ID96" s="197"/>
      <c r="IE96" s="197"/>
      <c r="IF96" s="197"/>
      <c r="IG96" s="197"/>
      <c r="IH96" s="197"/>
      <c r="II96" s="197"/>
      <c r="IJ96" s="197"/>
      <c r="IK96" s="197"/>
      <c r="IL96" s="197"/>
      <c r="IM96" s="197"/>
      <c r="IN96" s="197"/>
      <c r="IO96" s="197"/>
      <c r="IP96" s="197"/>
      <c r="IQ96" s="197"/>
      <c r="IR96" s="197"/>
      <c r="IS96" s="197"/>
      <c r="IT96" s="197"/>
      <c r="IU96" s="197"/>
      <c r="IV96" s="197"/>
      <c r="IW96" s="197"/>
      <c r="IX96" s="197"/>
      <c r="IY96" s="197"/>
      <c r="IZ96" s="197"/>
      <c r="JA96" s="197"/>
    </row>
    <row r="97" spans="1:261" s="199" customFormat="1" ht="15" customHeight="1">
      <c r="A97" s="190">
        <v>89</v>
      </c>
      <c r="B97" s="191" t="s">
        <v>253</v>
      </c>
      <c r="C97" s="192" t="s">
        <v>715</v>
      </c>
      <c r="D97" s="193" t="s">
        <v>254</v>
      </c>
      <c r="E97" s="194" t="s">
        <v>252</v>
      </c>
      <c r="F97" s="195">
        <v>2.0530551724137918</v>
      </c>
      <c r="G97" s="195"/>
      <c r="H97" s="196"/>
      <c r="I97" s="197" t="s">
        <v>712</v>
      </c>
      <c r="J97" s="197"/>
      <c r="K97" s="232"/>
      <c r="L97" s="232"/>
      <c r="M97" s="232"/>
      <c r="N97" s="197"/>
      <c r="O97" s="195">
        <v>2.1165517241379299</v>
      </c>
      <c r="P97" s="195">
        <f t="shared" si="3"/>
        <v>2.0530551724137918</v>
      </c>
      <c r="Q97" s="197"/>
      <c r="R97" s="198"/>
      <c r="S97" s="198"/>
      <c r="T97" s="198"/>
      <c r="U97" s="198"/>
      <c r="V97" s="198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7"/>
      <c r="BL97" s="197"/>
      <c r="BM97" s="197"/>
      <c r="BN97" s="197"/>
      <c r="BO97" s="197"/>
      <c r="BP97" s="197"/>
      <c r="BQ97" s="197"/>
      <c r="BR97" s="197"/>
      <c r="BS97" s="197"/>
      <c r="BT97" s="197"/>
      <c r="BU97" s="197"/>
      <c r="BV97" s="197"/>
      <c r="BW97" s="197"/>
      <c r="BX97" s="197"/>
      <c r="BY97" s="197"/>
      <c r="BZ97" s="197"/>
      <c r="CA97" s="197"/>
      <c r="CB97" s="197"/>
      <c r="CC97" s="197"/>
      <c r="CD97" s="197"/>
      <c r="CE97" s="197"/>
      <c r="CF97" s="197"/>
      <c r="CG97" s="197"/>
      <c r="CH97" s="197"/>
      <c r="CI97" s="197"/>
      <c r="CJ97" s="197"/>
      <c r="CK97" s="197"/>
      <c r="CL97" s="197"/>
      <c r="CM97" s="197"/>
      <c r="CN97" s="197"/>
      <c r="CO97" s="197"/>
      <c r="CP97" s="197"/>
      <c r="CQ97" s="197"/>
      <c r="CR97" s="197"/>
      <c r="CS97" s="197"/>
      <c r="CT97" s="197"/>
      <c r="CU97" s="197"/>
      <c r="CV97" s="197"/>
      <c r="CW97" s="197"/>
      <c r="CX97" s="197"/>
      <c r="CY97" s="197"/>
      <c r="CZ97" s="197"/>
      <c r="DA97" s="197"/>
      <c r="DB97" s="197"/>
      <c r="DC97" s="197"/>
      <c r="DD97" s="197"/>
      <c r="DE97" s="197"/>
      <c r="DF97" s="197"/>
      <c r="DG97" s="197"/>
      <c r="DH97" s="197"/>
      <c r="DI97" s="197"/>
      <c r="DJ97" s="197"/>
      <c r="DK97" s="197"/>
      <c r="DL97" s="197"/>
      <c r="DM97" s="197"/>
      <c r="DN97" s="197"/>
      <c r="DO97" s="197"/>
      <c r="DP97" s="197"/>
      <c r="DQ97" s="197"/>
      <c r="DR97" s="197"/>
      <c r="DS97" s="197"/>
      <c r="DT97" s="197"/>
      <c r="DU97" s="197"/>
      <c r="DV97" s="197"/>
      <c r="DW97" s="197"/>
      <c r="DX97" s="197"/>
      <c r="DY97" s="197"/>
      <c r="DZ97" s="197"/>
      <c r="EA97" s="197"/>
      <c r="EB97" s="197"/>
      <c r="EC97" s="197"/>
      <c r="ED97" s="197"/>
      <c r="EE97" s="197"/>
      <c r="EF97" s="197"/>
      <c r="EG97" s="197"/>
      <c r="EH97" s="197"/>
      <c r="EI97" s="197"/>
      <c r="EJ97" s="197"/>
      <c r="EK97" s="197"/>
      <c r="EL97" s="197"/>
      <c r="EM97" s="197"/>
      <c r="EN97" s="197"/>
      <c r="EO97" s="197"/>
      <c r="EP97" s="197"/>
      <c r="EQ97" s="197"/>
      <c r="ER97" s="197"/>
      <c r="ES97" s="197"/>
      <c r="ET97" s="197"/>
      <c r="EU97" s="197"/>
      <c r="EV97" s="197"/>
      <c r="EW97" s="197"/>
      <c r="EX97" s="197"/>
      <c r="EY97" s="197"/>
      <c r="EZ97" s="197"/>
      <c r="FA97" s="197"/>
      <c r="FB97" s="197"/>
      <c r="FC97" s="197"/>
      <c r="FD97" s="197"/>
      <c r="FE97" s="197"/>
      <c r="FF97" s="197"/>
      <c r="FG97" s="197"/>
      <c r="FH97" s="197"/>
      <c r="FI97" s="197"/>
      <c r="FJ97" s="197"/>
      <c r="FK97" s="197"/>
      <c r="FL97" s="197"/>
      <c r="FM97" s="197"/>
      <c r="FN97" s="197"/>
      <c r="FO97" s="197"/>
      <c r="FP97" s="197"/>
      <c r="FQ97" s="197"/>
      <c r="FR97" s="197"/>
      <c r="FS97" s="197"/>
      <c r="FT97" s="197"/>
      <c r="FU97" s="197"/>
      <c r="FV97" s="197"/>
      <c r="FW97" s="197"/>
      <c r="FX97" s="197"/>
      <c r="FY97" s="197"/>
      <c r="FZ97" s="197"/>
      <c r="GA97" s="197"/>
      <c r="GB97" s="197"/>
      <c r="GC97" s="197"/>
      <c r="GD97" s="197"/>
      <c r="GE97" s="197"/>
      <c r="GF97" s="197"/>
      <c r="GG97" s="197"/>
      <c r="GH97" s="197"/>
      <c r="GI97" s="197"/>
      <c r="GJ97" s="197"/>
      <c r="GK97" s="197"/>
      <c r="GL97" s="197"/>
      <c r="GM97" s="197"/>
      <c r="GN97" s="197"/>
      <c r="GO97" s="197"/>
      <c r="GP97" s="197"/>
      <c r="GQ97" s="197"/>
      <c r="GR97" s="197"/>
      <c r="GS97" s="197"/>
      <c r="GT97" s="197"/>
      <c r="GU97" s="197"/>
      <c r="GV97" s="197"/>
      <c r="GW97" s="197"/>
      <c r="GX97" s="197"/>
      <c r="GY97" s="197"/>
      <c r="GZ97" s="197"/>
      <c r="HA97" s="197"/>
      <c r="HB97" s="197"/>
      <c r="HC97" s="197"/>
      <c r="HD97" s="197"/>
      <c r="HE97" s="197"/>
      <c r="HF97" s="197"/>
      <c r="HG97" s="197"/>
      <c r="HH97" s="197"/>
      <c r="HI97" s="197"/>
      <c r="HJ97" s="197"/>
      <c r="HK97" s="197"/>
      <c r="HL97" s="197"/>
      <c r="HM97" s="197"/>
      <c r="HN97" s="197"/>
      <c r="HO97" s="197"/>
      <c r="HP97" s="197"/>
      <c r="HQ97" s="197"/>
      <c r="HR97" s="197"/>
      <c r="HS97" s="197"/>
      <c r="HT97" s="197"/>
      <c r="HU97" s="197"/>
      <c r="HV97" s="197"/>
      <c r="HW97" s="197"/>
      <c r="HX97" s="197"/>
      <c r="HY97" s="197"/>
      <c r="HZ97" s="197"/>
      <c r="IA97" s="197"/>
      <c r="IB97" s="197"/>
      <c r="IC97" s="197"/>
      <c r="ID97" s="197"/>
      <c r="IE97" s="197"/>
      <c r="IF97" s="197"/>
      <c r="IG97" s="197"/>
      <c r="IH97" s="197"/>
      <c r="II97" s="197"/>
      <c r="IJ97" s="197"/>
      <c r="IK97" s="197"/>
      <c r="IL97" s="197"/>
      <c r="IM97" s="197"/>
      <c r="IN97" s="197"/>
      <c r="IO97" s="197"/>
      <c r="IP97" s="197"/>
      <c r="IQ97" s="197"/>
      <c r="IR97" s="197"/>
      <c r="IS97" s="197"/>
      <c r="IT97" s="197"/>
      <c r="IU97" s="197"/>
      <c r="IV97" s="197"/>
      <c r="IW97" s="197"/>
      <c r="IX97" s="197"/>
      <c r="IY97" s="197"/>
      <c r="IZ97" s="197"/>
      <c r="JA97" s="197"/>
    </row>
    <row r="98" spans="1:261" s="199" customFormat="1" ht="15" customHeight="1">
      <c r="A98" s="190">
        <v>90</v>
      </c>
      <c r="B98" s="191" t="s">
        <v>255</v>
      </c>
      <c r="C98" s="192" t="s">
        <v>716</v>
      </c>
      <c r="D98" s="193" t="s">
        <v>256</v>
      </c>
      <c r="E98" s="194" t="s">
        <v>252</v>
      </c>
      <c r="F98" s="195">
        <v>2.5000913793103465</v>
      </c>
      <c r="G98" s="195"/>
      <c r="H98" s="196"/>
      <c r="I98" s="197" t="s">
        <v>712</v>
      </c>
      <c r="J98" s="197"/>
      <c r="K98" s="232"/>
      <c r="L98" s="232"/>
      <c r="M98" s="232"/>
      <c r="N98" s="197"/>
      <c r="O98" s="195">
        <v>2.57741379310345</v>
      </c>
      <c r="P98" s="195">
        <f t="shared" si="3"/>
        <v>2.5000913793103465</v>
      </c>
      <c r="Q98" s="197"/>
      <c r="R98" s="198"/>
      <c r="S98" s="198"/>
      <c r="T98" s="198"/>
      <c r="U98" s="198"/>
      <c r="V98" s="198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7"/>
      <c r="BN98" s="197"/>
      <c r="BO98" s="197"/>
      <c r="BP98" s="197"/>
      <c r="BQ98" s="197"/>
      <c r="BR98" s="197"/>
      <c r="BS98" s="197"/>
      <c r="BT98" s="197"/>
      <c r="BU98" s="197"/>
      <c r="BV98" s="197"/>
      <c r="BW98" s="197"/>
      <c r="BX98" s="197"/>
      <c r="BY98" s="197"/>
      <c r="BZ98" s="197"/>
      <c r="CA98" s="197"/>
      <c r="CB98" s="197"/>
      <c r="CC98" s="197"/>
      <c r="CD98" s="197"/>
      <c r="CE98" s="197"/>
      <c r="CF98" s="197"/>
      <c r="CG98" s="197"/>
      <c r="CH98" s="197"/>
      <c r="CI98" s="197"/>
      <c r="CJ98" s="197"/>
      <c r="CK98" s="197"/>
      <c r="CL98" s="197"/>
      <c r="CM98" s="197"/>
      <c r="CN98" s="197"/>
      <c r="CO98" s="197"/>
      <c r="CP98" s="197"/>
      <c r="CQ98" s="197"/>
      <c r="CR98" s="197"/>
      <c r="CS98" s="197"/>
      <c r="CT98" s="197"/>
      <c r="CU98" s="197"/>
      <c r="CV98" s="197"/>
      <c r="CW98" s="197"/>
      <c r="CX98" s="197"/>
      <c r="CY98" s="197"/>
      <c r="CZ98" s="197"/>
      <c r="DA98" s="197"/>
      <c r="DB98" s="197"/>
      <c r="DC98" s="197"/>
      <c r="DD98" s="197"/>
      <c r="DE98" s="197"/>
      <c r="DF98" s="197"/>
      <c r="DG98" s="197"/>
      <c r="DH98" s="197"/>
      <c r="DI98" s="197"/>
      <c r="DJ98" s="197"/>
      <c r="DK98" s="197"/>
      <c r="DL98" s="197"/>
      <c r="DM98" s="197"/>
      <c r="DN98" s="197"/>
      <c r="DO98" s="197"/>
      <c r="DP98" s="197"/>
      <c r="DQ98" s="197"/>
      <c r="DR98" s="197"/>
      <c r="DS98" s="197"/>
      <c r="DT98" s="197"/>
      <c r="DU98" s="197"/>
      <c r="DV98" s="197"/>
      <c r="DW98" s="197"/>
      <c r="DX98" s="197"/>
      <c r="DY98" s="197"/>
      <c r="DZ98" s="197"/>
      <c r="EA98" s="197"/>
      <c r="EB98" s="197"/>
      <c r="EC98" s="197"/>
      <c r="ED98" s="197"/>
      <c r="EE98" s="197"/>
      <c r="EF98" s="197"/>
      <c r="EG98" s="197"/>
      <c r="EH98" s="197"/>
      <c r="EI98" s="197"/>
      <c r="EJ98" s="197"/>
      <c r="EK98" s="197"/>
      <c r="EL98" s="197"/>
      <c r="EM98" s="197"/>
      <c r="EN98" s="197"/>
      <c r="EO98" s="197"/>
      <c r="EP98" s="197"/>
      <c r="EQ98" s="197"/>
      <c r="ER98" s="197"/>
      <c r="ES98" s="197"/>
      <c r="ET98" s="197"/>
      <c r="EU98" s="197"/>
      <c r="EV98" s="197"/>
      <c r="EW98" s="197"/>
      <c r="EX98" s="197"/>
      <c r="EY98" s="197"/>
      <c r="EZ98" s="197"/>
      <c r="FA98" s="197"/>
      <c r="FB98" s="197"/>
      <c r="FC98" s="197"/>
      <c r="FD98" s="197"/>
      <c r="FE98" s="197"/>
      <c r="FF98" s="197"/>
      <c r="FG98" s="197"/>
      <c r="FH98" s="197"/>
      <c r="FI98" s="197"/>
      <c r="FJ98" s="197"/>
      <c r="FK98" s="197"/>
      <c r="FL98" s="197"/>
      <c r="FM98" s="197"/>
      <c r="FN98" s="197"/>
      <c r="FO98" s="197"/>
      <c r="FP98" s="197"/>
      <c r="FQ98" s="197"/>
      <c r="FR98" s="197"/>
      <c r="FS98" s="197"/>
      <c r="FT98" s="197"/>
      <c r="FU98" s="197"/>
      <c r="FV98" s="197"/>
      <c r="FW98" s="197"/>
      <c r="FX98" s="197"/>
      <c r="FY98" s="197"/>
      <c r="FZ98" s="197"/>
      <c r="GA98" s="197"/>
      <c r="GB98" s="197"/>
      <c r="GC98" s="197"/>
      <c r="GD98" s="197"/>
      <c r="GE98" s="197"/>
      <c r="GF98" s="197"/>
      <c r="GG98" s="197"/>
      <c r="GH98" s="197"/>
      <c r="GI98" s="197"/>
      <c r="GJ98" s="197"/>
      <c r="GK98" s="197"/>
      <c r="GL98" s="197"/>
      <c r="GM98" s="197"/>
      <c r="GN98" s="197"/>
      <c r="GO98" s="197"/>
      <c r="GP98" s="197"/>
      <c r="GQ98" s="197"/>
      <c r="GR98" s="197"/>
      <c r="GS98" s="197"/>
      <c r="GT98" s="197"/>
      <c r="GU98" s="197"/>
      <c r="GV98" s="197"/>
      <c r="GW98" s="197"/>
      <c r="GX98" s="197"/>
      <c r="GY98" s="197"/>
      <c r="GZ98" s="197"/>
      <c r="HA98" s="197"/>
      <c r="HB98" s="197"/>
      <c r="HC98" s="197"/>
      <c r="HD98" s="197"/>
      <c r="HE98" s="197"/>
      <c r="HF98" s="197"/>
      <c r="HG98" s="197"/>
      <c r="HH98" s="197"/>
      <c r="HI98" s="197"/>
      <c r="HJ98" s="197"/>
      <c r="HK98" s="197"/>
      <c r="HL98" s="197"/>
      <c r="HM98" s="197"/>
      <c r="HN98" s="197"/>
      <c r="HO98" s="197"/>
      <c r="HP98" s="197"/>
      <c r="HQ98" s="197"/>
      <c r="HR98" s="197"/>
      <c r="HS98" s="197"/>
      <c r="HT98" s="197"/>
      <c r="HU98" s="197"/>
      <c r="HV98" s="197"/>
      <c r="HW98" s="197"/>
      <c r="HX98" s="197"/>
      <c r="HY98" s="197"/>
      <c r="HZ98" s="197"/>
      <c r="IA98" s="197"/>
      <c r="IB98" s="197"/>
      <c r="IC98" s="197"/>
      <c r="ID98" s="197"/>
      <c r="IE98" s="197"/>
      <c r="IF98" s="197"/>
      <c r="IG98" s="197"/>
      <c r="IH98" s="197"/>
      <c r="II98" s="197"/>
      <c r="IJ98" s="197"/>
      <c r="IK98" s="197"/>
      <c r="IL98" s="197"/>
      <c r="IM98" s="197"/>
      <c r="IN98" s="197"/>
      <c r="IO98" s="197"/>
      <c r="IP98" s="197"/>
      <c r="IQ98" s="197"/>
      <c r="IR98" s="197"/>
      <c r="IS98" s="197"/>
      <c r="IT98" s="197"/>
      <c r="IU98" s="197"/>
      <c r="IV98" s="197"/>
      <c r="IW98" s="197"/>
      <c r="IX98" s="197"/>
      <c r="IY98" s="197"/>
      <c r="IZ98" s="197"/>
      <c r="JA98" s="197"/>
    </row>
    <row r="99" spans="1:261" s="48" customFormat="1" ht="15" customHeight="1">
      <c r="A99" s="49">
        <v>91</v>
      </c>
      <c r="B99" s="50" t="s">
        <v>257</v>
      </c>
      <c r="C99" s="51" t="s">
        <v>258</v>
      </c>
      <c r="D99" s="14" t="s">
        <v>259</v>
      </c>
      <c r="E99" s="52" t="s">
        <v>252</v>
      </c>
      <c r="F99" s="53">
        <v>0.3093965517241376</v>
      </c>
      <c r="G99" s="53">
        <v>0.35584450000000001</v>
      </c>
      <c r="H99" s="55"/>
      <c r="I99" s="46"/>
      <c r="J99" s="46" t="str">
        <f>VLOOKUP(D99,'[1]2021.8'!$C$4:$C$350,1,0)</f>
        <v>02.03.30.146A</v>
      </c>
      <c r="K99" s="230">
        <v>1.2999999999999999E-2</v>
      </c>
      <c r="L99" s="230"/>
      <c r="M99" s="230">
        <v>1</v>
      </c>
      <c r="N99" s="46"/>
      <c r="O99" s="53">
        <v>0.318965517241379</v>
      </c>
      <c r="P99" s="53">
        <f t="shared" si="3"/>
        <v>0.3093965517241376</v>
      </c>
      <c r="Q99" s="46"/>
      <c r="R99" s="64"/>
      <c r="S99" s="64"/>
      <c r="T99" s="64"/>
      <c r="U99" s="64"/>
      <c r="V99" s="64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  <c r="IY99" s="46"/>
      <c r="IZ99" s="46"/>
      <c r="JA99" s="46"/>
    </row>
    <row r="100" spans="1:261" s="292" customFormat="1" ht="15" customHeight="1">
      <c r="A100" s="282">
        <v>92</v>
      </c>
      <c r="B100" s="283"/>
      <c r="C100" s="284" t="s">
        <v>260</v>
      </c>
      <c r="D100" s="285" t="s">
        <v>261</v>
      </c>
      <c r="E100" s="286" t="s">
        <v>252</v>
      </c>
      <c r="F100" s="287">
        <v>0.20905172413793069</v>
      </c>
      <c r="G100" s="287">
        <v>0.24046500000000001</v>
      </c>
      <c r="H100" s="288"/>
      <c r="I100" s="289" t="s">
        <v>858</v>
      </c>
      <c r="J100" s="289" t="str">
        <f>VLOOKUP(D100,'[1]2021.8'!$C$4:$C$350,1,0)</f>
        <v>02.03.30.147</v>
      </c>
      <c r="K100" s="290"/>
      <c r="L100" s="290"/>
      <c r="M100" s="290"/>
      <c r="N100" s="289"/>
      <c r="O100" s="287">
        <v>0.21551724137931</v>
      </c>
      <c r="P100" s="287">
        <f t="shared" si="3"/>
        <v>0.20905172413793069</v>
      </c>
      <c r="Q100" s="289"/>
      <c r="R100" s="291"/>
      <c r="S100" s="291"/>
      <c r="T100" s="291"/>
      <c r="U100" s="291"/>
      <c r="V100" s="291"/>
      <c r="W100" s="289"/>
      <c r="X100" s="289"/>
      <c r="Y100" s="289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89"/>
      <c r="AJ100" s="289"/>
      <c r="AK100" s="289"/>
      <c r="AL100" s="289"/>
      <c r="AM100" s="289"/>
      <c r="AN100" s="289"/>
      <c r="AO100" s="289"/>
      <c r="AP100" s="289"/>
      <c r="AQ100" s="289"/>
      <c r="AR100" s="289"/>
      <c r="AS100" s="289"/>
      <c r="AT100" s="289"/>
      <c r="AU100" s="289"/>
      <c r="AV100" s="289"/>
      <c r="AW100" s="289"/>
      <c r="AX100" s="289"/>
      <c r="AY100" s="289"/>
      <c r="AZ100" s="289"/>
      <c r="BA100" s="289"/>
      <c r="BB100" s="289"/>
      <c r="BC100" s="289"/>
      <c r="BD100" s="289"/>
      <c r="BE100" s="289"/>
      <c r="BF100" s="289"/>
      <c r="BG100" s="289"/>
      <c r="BH100" s="289"/>
      <c r="BI100" s="289"/>
      <c r="BJ100" s="289"/>
      <c r="BK100" s="289"/>
      <c r="BL100" s="289"/>
      <c r="BM100" s="289"/>
      <c r="BN100" s="289"/>
      <c r="BO100" s="289"/>
      <c r="BP100" s="289"/>
      <c r="BQ100" s="289"/>
      <c r="BR100" s="289"/>
      <c r="BS100" s="289"/>
      <c r="BT100" s="289"/>
      <c r="BU100" s="289"/>
      <c r="BV100" s="289"/>
      <c r="BW100" s="289"/>
      <c r="BX100" s="289"/>
      <c r="BY100" s="289"/>
      <c r="BZ100" s="289"/>
      <c r="CA100" s="289"/>
      <c r="CB100" s="289"/>
      <c r="CC100" s="289"/>
      <c r="CD100" s="289"/>
      <c r="CE100" s="289"/>
      <c r="CF100" s="289"/>
      <c r="CG100" s="289"/>
      <c r="CH100" s="289"/>
      <c r="CI100" s="289"/>
      <c r="CJ100" s="289"/>
      <c r="CK100" s="289"/>
      <c r="CL100" s="289"/>
      <c r="CM100" s="289"/>
      <c r="CN100" s="289"/>
      <c r="CO100" s="289"/>
      <c r="CP100" s="289"/>
      <c r="CQ100" s="289"/>
      <c r="CR100" s="289"/>
      <c r="CS100" s="289"/>
      <c r="CT100" s="289"/>
      <c r="CU100" s="289"/>
      <c r="CV100" s="289"/>
      <c r="CW100" s="289"/>
      <c r="CX100" s="289"/>
      <c r="CY100" s="289"/>
      <c r="CZ100" s="289"/>
      <c r="DA100" s="289"/>
      <c r="DB100" s="289"/>
      <c r="DC100" s="289"/>
      <c r="DD100" s="289"/>
      <c r="DE100" s="289"/>
      <c r="DF100" s="289"/>
      <c r="DG100" s="289"/>
      <c r="DH100" s="289"/>
      <c r="DI100" s="289"/>
      <c r="DJ100" s="289"/>
      <c r="DK100" s="289"/>
      <c r="DL100" s="289"/>
      <c r="DM100" s="289"/>
      <c r="DN100" s="289"/>
      <c r="DO100" s="289"/>
      <c r="DP100" s="289"/>
      <c r="DQ100" s="289"/>
      <c r="DR100" s="289"/>
      <c r="DS100" s="289"/>
      <c r="DT100" s="289"/>
      <c r="DU100" s="289"/>
      <c r="DV100" s="289"/>
      <c r="DW100" s="289"/>
      <c r="DX100" s="289"/>
      <c r="DY100" s="289"/>
      <c r="DZ100" s="289"/>
      <c r="EA100" s="289"/>
      <c r="EB100" s="289"/>
      <c r="EC100" s="289"/>
      <c r="ED100" s="289"/>
      <c r="EE100" s="289"/>
      <c r="EF100" s="289"/>
      <c r="EG100" s="289"/>
      <c r="EH100" s="289"/>
      <c r="EI100" s="289"/>
      <c r="EJ100" s="289"/>
      <c r="EK100" s="289"/>
      <c r="EL100" s="289"/>
      <c r="EM100" s="289"/>
      <c r="EN100" s="289"/>
      <c r="EO100" s="289"/>
      <c r="EP100" s="289"/>
      <c r="EQ100" s="289"/>
      <c r="ER100" s="289"/>
      <c r="ES100" s="289"/>
      <c r="ET100" s="289"/>
      <c r="EU100" s="289"/>
      <c r="EV100" s="289"/>
      <c r="EW100" s="289"/>
      <c r="EX100" s="289"/>
      <c r="EY100" s="289"/>
      <c r="EZ100" s="289"/>
      <c r="FA100" s="289"/>
      <c r="FB100" s="289"/>
      <c r="FC100" s="289"/>
      <c r="FD100" s="289"/>
      <c r="FE100" s="289"/>
      <c r="FF100" s="289"/>
      <c r="FG100" s="289"/>
      <c r="FH100" s="289"/>
      <c r="FI100" s="289"/>
      <c r="FJ100" s="289"/>
      <c r="FK100" s="289"/>
      <c r="FL100" s="289"/>
      <c r="FM100" s="289"/>
      <c r="FN100" s="289"/>
      <c r="FO100" s="289"/>
      <c r="FP100" s="289"/>
      <c r="FQ100" s="289"/>
      <c r="FR100" s="289"/>
      <c r="FS100" s="289"/>
      <c r="FT100" s="289"/>
      <c r="FU100" s="289"/>
      <c r="FV100" s="289"/>
      <c r="FW100" s="289"/>
      <c r="FX100" s="289"/>
      <c r="FY100" s="289"/>
      <c r="FZ100" s="289"/>
      <c r="GA100" s="289"/>
      <c r="GB100" s="289"/>
      <c r="GC100" s="289"/>
      <c r="GD100" s="289"/>
      <c r="GE100" s="289"/>
      <c r="GF100" s="289"/>
      <c r="GG100" s="289"/>
      <c r="GH100" s="289"/>
      <c r="GI100" s="289"/>
      <c r="GJ100" s="289"/>
      <c r="GK100" s="289"/>
      <c r="GL100" s="289"/>
      <c r="GM100" s="289"/>
      <c r="GN100" s="289"/>
      <c r="GO100" s="289"/>
      <c r="GP100" s="289"/>
      <c r="GQ100" s="289"/>
      <c r="GR100" s="289"/>
      <c r="GS100" s="289"/>
      <c r="GT100" s="289"/>
      <c r="GU100" s="289"/>
      <c r="GV100" s="289"/>
      <c r="GW100" s="289"/>
      <c r="GX100" s="289"/>
      <c r="GY100" s="289"/>
      <c r="GZ100" s="289"/>
      <c r="HA100" s="289"/>
      <c r="HB100" s="289"/>
      <c r="HC100" s="289"/>
      <c r="HD100" s="289"/>
      <c r="HE100" s="289"/>
      <c r="HF100" s="289"/>
      <c r="HG100" s="289"/>
      <c r="HH100" s="289"/>
      <c r="HI100" s="289"/>
      <c r="HJ100" s="289"/>
      <c r="HK100" s="289"/>
      <c r="HL100" s="289"/>
      <c r="HM100" s="289"/>
      <c r="HN100" s="289"/>
      <c r="HO100" s="289"/>
      <c r="HP100" s="289"/>
      <c r="HQ100" s="289"/>
      <c r="HR100" s="289"/>
      <c r="HS100" s="289"/>
      <c r="HT100" s="289"/>
      <c r="HU100" s="289"/>
      <c r="HV100" s="289"/>
      <c r="HW100" s="289"/>
      <c r="HX100" s="289"/>
      <c r="HY100" s="289"/>
      <c r="HZ100" s="289"/>
      <c r="IA100" s="289"/>
      <c r="IB100" s="289"/>
      <c r="IC100" s="289"/>
      <c r="ID100" s="289"/>
      <c r="IE100" s="289"/>
      <c r="IF100" s="289"/>
      <c r="IG100" s="289"/>
      <c r="IH100" s="289"/>
      <c r="II100" s="289"/>
      <c r="IJ100" s="289"/>
      <c r="IK100" s="289"/>
      <c r="IL100" s="289"/>
      <c r="IM100" s="289"/>
      <c r="IN100" s="289"/>
      <c r="IO100" s="289"/>
      <c r="IP100" s="289"/>
      <c r="IQ100" s="289"/>
      <c r="IR100" s="289"/>
      <c r="IS100" s="289"/>
      <c r="IT100" s="289"/>
      <c r="IU100" s="289"/>
      <c r="IV100" s="289"/>
      <c r="IW100" s="289"/>
      <c r="IX100" s="289"/>
      <c r="IY100" s="289"/>
      <c r="IZ100" s="289"/>
      <c r="JA100" s="289"/>
    </row>
    <row r="101" spans="1:261" s="48" customFormat="1" ht="15" customHeight="1">
      <c r="A101" s="49">
        <v>93</v>
      </c>
      <c r="B101" s="50" t="s">
        <v>262</v>
      </c>
      <c r="C101" s="51" t="s">
        <v>263</v>
      </c>
      <c r="D101" s="14" t="s">
        <v>264</v>
      </c>
      <c r="E101" s="52" t="s">
        <v>252</v>
      </c>
      <c r="F101" s="53">
        <v>0.25084200000000001</v>
      </c>
      <c r="G101" s="53">
        <v>0.28846830000000001</v>
      </c>
      <c r="H101" s="55"/>
      <c r="I101" s="46"/>
      <c r="J101" s="46" t="str">
        <f>VLOOKUP(D101,'[1]2021.8'!$C$4:$C$350,1,0)</f>
        <v>02.03.30.148</v>
      </c>
      <c r="K101" s="230">
        <v>1.4999999999999999E-2</v>
      </c>
      <c r="L101" s="230" t="s">
        <v>722</v>
      </c>
      <c r="M101" s="230">
        <v>2.5</v>
      </c>
      <c r="N101" s="46"/>
      <c r="O101" s="53">
        <v>0.2586</v>
      </c>
      <c r="P101" s="53">
        <f t="shared" si="3"/>
        <v>0.25084200000000001</v>
      </c>
      <c r="Q101" s="46"/>
      <c r="R101" s="64"/>
      <c r="S101" s="64"/>
      <c r="T101" s="64"/>
      <c r="U101" s="64"/>
      <c r="V101" s="64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  <c r="IX101" s="46"/>
      <c r="IY101" s="46"/>
      <c r="IZ101" s="46"/>
      <c r="JA101" s="46"/>
    </row>
    <row r="102" spans="1:261" s="84" customFormat="1" ht="15" customHeight="1">
      <c r="A102" s="279">
        <v>94</v>
      </c>
      <c r="B102" s="77" t="s">
        <v>265</v>
      </c>
      <c r="C102" s="260" t="s">
        <v>266</v>
      </c>
      <c r="D102" s="261" t="s">
        <v>834</v>
      </c>
      <c r="E102" s="79" t="s">
        <v>252</v>
      </c>
      <c r="F102" s="80">
        <v>0.30099100000000001</v>
      </c>
      <c r="G102" s="80">
        <v>0.34613965000000002</v>
      </c>
      <c r="H102" s="82"/>
      <c r="I102" s="83"/>
      <c r="J102" s="83" t="s">
        <v>832</v>
      </c>
      <c r="K102" s="280"/>
      <c r="L102" s="280"/>
      <c r="M102" s="280"/>
      <c r="N102" s="83"/>
      <c r="O102" s="80">
        <v>0.31030000000000002</v>
      </c>
      <c r="P102" s="80">
        <f t="shared" si="3"/>
        <v>0.30099100000000001</v>
      </c>
      <c r="Q102" s="83"/>
      <c r="R102" s="119"/>
      <c r="S102" s="119"/>
      <c r="T102" s="119"/>
      <c r="U102" s="119"/>
      <c r="V102" s="119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3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3"/>
      <c r="DS102" s="83"/>
      <c r="DT102" s="83"/>
      <c r="DU102" s="83"/>
      <c r="DV102" s="83"/>
      <c r="DW102" s="83"/>
      <c r="DX102" s="83"/>
      <c r="DY102" s="83"/>
      <c r="DZ102" s="83"/>
      <c r="EA102" s="83"/>
      <c r="EB102" s="83"/>
      <c r="EC102" s="83"/>
      <c r="ED102" s="83"/>
      <c r="EE102" s="83"/>
      <c r="EF102" s="83"/>
      <c r="EG102" s="83"/>
      <c r="EH102" s="83"/>
      <c r="EI102" s="83"/>
      <c r="EJ102" s="83"/>
      <c r="EK102" s="83"/>
      <c r="EL102" s="83"/>
      <c r="EM102" s="83"/>
      <c r="EN102" s="83"/>
      <c r="EO102" s="83"/>
      <c r="EP102" s="83"/>
      <c r="EQ102" s="83"/>
      <c r="ER102" s="83"/>
      <c r="ES102" s="83"/>
      <c r="ET102" s="83"/>
      <c r="EU102" s="83"/>
      <c r="EV102" s="83"/>
      <c r="EW102" s="83"/>
      <c r="EX102" s="83"/>
      <c r="EY102" s="83"/>
      <c r="EZ102" s="83"/>
      <c r="FA102" s="83"/>
      <c r="FB102" s="83"/>
      <c r="FC102" s="83"/>
      <c r="FD102" s="83"/>
      <c r="FE102" s="83"/>
      <c r="FF102" s="83"/>
      <c r="FG102" s="83"/>
      <c r="FH102" s="83"/>
      <c r="FI102" s="83"/>
      <c r="FJ102" s="83"/>
      <c r="FK102" s="83"/>
      <c r="FL102" s="83"/>
      <c r="FM102" s="83"/>
      <c r="FN102" s="83"/>
      <c r="FO102" s="83"/>
      <c r="FP102" s="83"/>
      <c r="FQ102" s="83"/>
      <c r="FR102" s="83"/>
      <c r="FS102" s="83"/>
      <c r="FT102" s="83"/>
      <c r="FU102" s="83"/>
      <c r="FV102" s="83"/>
      <c r="FW102" s="83"/>
      <c r="FX102" s="83"/>
      <c r="FY102" s="83"/>
      <c r="FZ102" s="83"/>
      <c r="GA102" s="83"/>
      <c r="GB102" s="83"/>
      <c r="GC102" s="83"/>
      <c r="GD102" s="83"/>
      <c r="GE102" s="83"/>
      <c r="GF102" s="83"/>
      <c r="GG102" s="83"/>
      <c r="GH102" s="83"/>
      <c r="GI102" s="83"/>
      <c r="GJ102" s="83"/>
      <c r="GK102" s="83"/>
      <c r="GL102" s="83"/>
      <c r="GM102" s="83"/>
      <c r="GN102" s="83"/>
      <c r="GO102" s="83"/>
      <c r="GP102" s="83"/>
      <c r="GQ102" s="83"/>
      <c r="GR102" s="83"/>
      <c r="GS102" s="83"/>
      <c r="GT102" s="83"/>
      <c r="GU102" s="83"/>
      <c r="GV102" s="83"/>
      <c r="GW102" s="83"/>
      <c r="GX102" s="83"/>
      <c r="GY102" s="83"/>
      <c r="GZ102" s="83"/>
      <c r="HA102" s="83"/>
      <c r="HB102" s="83"/>
      <c r="HC102" s="83"/>
      <c r="HD102" s="83"/>
      <c r="HE102" s="83"/>
      <c r="HF102" s="83"/>
      <c r="HG102" s="83"/>
      <c r="HH102" s="83"/>
      <c r="HI102" s="83"/>
      <c r="HJ102" s="83"/>
      <c r="HK102" s="83"/>
      <c r="HL102" s="83"/>
      <c r="HM102" s="83"/>
      <c r="HN102" s="83"/>
      <c r="HO102" s="83"/>
      <c r="HP102" s="83"/>
      <c r="HQ102" s="83"/>
      <c r="HR102" s="83"/>
      <c r="HS102" s="83"/>
      <c r="HT102" s="83"/>
      <c r="HU102" s="83"/>
      <c r="HV102" s="83"/>
      <c r="HW102" s="83"/>
      <c r="HX102" s="83"/>
      <c r="HY102" s="83"/>
      <c r="HZ102" s="83"/>
      <c r="IA102" s="83"/>
      <c r="IB102" s="83"/>
      <c r="IC102" s="83"/>
      <c r="ID102" s="83"/>
      <c r="IE102" s="83"/>
      <c r="IF102" s="83"/>
      <c r="IG102" s="83"/>
      <c r="IH102" s="83"/>
      <c r="II102" s="83"/>
      <c r="IJ102" s="83"/>
      <c r="IK102" s="83"/>
      <c r="IL102" s="83"/>
      <c r="IM102" s="83"/>
      <c r="IN102" s="83"/>
      <c r="IO102" s="83"/>
      <c r="IP102" s="83"/>
      <c r="IQ102" s="83"/>
      <c r="IR102" s="83"/>
      <c r="IS102" s="83"/>
      <c r="IT102" s="83"/>
      <c r="IU102" s="83"/>
      <c r="IV102" s="83"/>
      <c r="IW102" s="83"/>
      <c r="IX102" s="83"/>
      <c r="IY102" s="83"/>
      <c r="IZ102" s="83"/>
      <c r="JA102" s="83"/>
    </row>
    <row r="103" spans="1:261" s="48" customFormat="1" ht="15" customHeight="1">
      <c r="A103" s="49">
        <v>95</v>
      </c>
      <c r="B103" s="50" t="s">
        <v>268</v>
      </c>
      <c r="C103" s="51" t="s">
        <v>269</v>
      </c>
      <c r="D103" s="14" t="s">
        <v>270</v>
      </c>
      <c r="E103" s="52" t="s">
        <v>252</v>
      </c>
      <c r="F103" s="53">
        <v>3.0192220000000001</v>
      </c>
      <c r="G103" s="53">
        <v>3.4721052999999999</v>
      </c>
      <c r="H103" s="55"/>
      <c r="I103" s="46"/>
      <c r="J103" s="46" t="str">
        <f>VLOOKUP(D103,'[1]2021.8'!$C$4:$C$350,1,0)</f>
        <v>02.03.30.150</v>
      </c>
      <c r="K103" s="230">
        <v>0.22700000000000001</v>
      </c>
      <c r="L103" s="230"/>
      <c r="M103" s="230">
        <v>2.5</v>
      </c>
      <c r="N103" s="46" t="s">
        <v>728</v>
      </c>
      <c r="O103" s="53">
        <v>3.1126</v>
      </c>
      <c r="P103" s="53">
        <f t="shared" si="3"/>
        <v>3.0192220000000001</v>
      </c>
      <c r="Q103" s="46"/>
      <c r="R103" s="64"/>
      <c r="S103" s="64"/>
      <c r="T103" s="64"/>
      <c r="U103" s="64"/>
      <c r="V103" s="64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  <c r="IX103" s="46"/>
      <c r="IY103" s="46"/>
      <c r="IZ103" s="46"/>
      <c r="JA103" s="46"/>
    </row>
    <row r="104" spans="1:261" s="48" customFormat="1" ht="15" customHeight="1">
      <c r="A104" s="49">
        <v>96</v>
      </c>
      <c r="B104" s="50" t="s">
        <v>271</v>
      </c>
      <c r="C104" s="51" t="s">
        <v>272</v>
      </c>
      <c r="D104" s="14" t="s">
        <v>273</v>
      </c>
      <c r="E104" s="52" t="s">
        <v>252</v>
      </c>
      <c r="F104" s="53">
        <v>1.1539655172413763</v>
      </c>
      <c r="G104" s="53">
        <v>1.3271103500000001</v>
      </c>
      <c r="H104" s="55"/>
      <c r="I104" s="46"/>
      <c r="J104" s="46" t="str">
        <f>VLOOKUP(D104,'[1]2021.8'!$C$4:$C$350,1,0)</f>
        <v>02.03.30.151</v>
      </c>
      <c r="K104" s="230">
        <v>0.14499999999999999</v>
      </c>
      <c r="L104" s="230" t="s">
        <v>724</v>
      </c>
      <c r="M104" s="230">
        <v>2.5</v>
      </c>
      <c r="N104" s="46"/>
      <c r="O104" s="53">
        <v>1.18965517241379</v>
      </c>
      <c r="P104" s="53">
        <f t="shared" si="3"/>
        <v>1.1539655172413763</v>
      </c>
      <c r="Q104" s="46"/>
      <c r="R104" s="64"/>
      <c r="S104" s="64"/>
      <c r="T104" s="64"/>
      <c r="U104" s="64"/>
      <c r="V104" s="64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  <c r="IX104" s="46"/>
      <c r="IY104" s="46"/>
      <c r="IZ104" s="46"/>
      <c r="JA104" s="46"/>
    </row>
    <row r="105" spans="1:261" s="48" customFormat="1" ht="15" customHeight="1">
      <c r="A105" s="49">
        <v>97</v>
      </c>
      <c r="B105" s="50" t="s">
        <v>274</v>
      </c>
      <c r="C105" s="51" t="s">
        <v>275</v>
      </c>
      <c r="D105" s="14" t="s">
        <v>276</v>
      </c>
      <c r="E105" s="52" t="s">
        <v>252</v>
      </c>
      <c r="F105" s="53">
        <v>0.3093965517241376</v>
      </c>
      <c r="G105" s="53">
        <v>0.35584450000000001</v>
      </c>
      <c r="H105" s="55"/>
      <c r="I105" s="46"/>
      <c r="J105" s="46" t="str">
        <f>VLOOKUP(D105,'[1]2021.8'!$C$4:$C$350,1,0)</f>
        <v>02.03.30.155A</v>
      </c>
      <c r="K105" s="230"/>
      <c r="L105" s="230"/>
      <c r="M105" s="230"/>
      <c r="N105" s="46"/>
      <c r="O105" s="53">
        <v>0.318965517241379</v>
      </c>
      <c r="P105" s="53">
        <f t="shared" si="3"/>
        <v>0.3093965517241376</v>
      </c>
      <c r="Q105" s="46"/>
      <c r="R105" s="64"/>
      <c r="S105" s="64"/>
      <c r="T105" s="64"/>
      <c r="U105" s="64"/>
      <c r="V105" s="64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  <c r="IX105" s="46"/>
      <c r="IY105" s="46"/>
      <c r="IZ105" s="46"/>
      <c r="JA105" s="46"/>
    </row>
    <row r="106" spans="1:261" s="48" customFormat="1" ht="15" customHeight="1">
      <c r="A106" s="49">
        <v>98</v>
      </c>
      <c r="B106" s="50" t="s">
        <v>277</v>
      </c>
      <c r="C106" s="51" t="s">
        <v>278</v>
      </c>
      <c r="D106" s="14" t="s">
        <v>279</v>
      </c>
      <c r="E106" s="52" t="s">
        <v>252</v>
      </c>
      <c r="F106" s="53">
        <v>1.465285344827584</v>
      </c>
      <c r="G106" s="53">
        <v>1.6850742999999999</v>
      </c>
      <c r="H106" s="55"/>
      <c r="I106" s="46"/>
      <c r="J106" s="46" t="str">
        <f>VLOOKUP(D106,'[1]2021.8'!$C$4:$C$350,1,0)</f>
        <v>02.03.37.018</v>
      </c>
      <c r="K106" s="230">
        <v>0.13500000000000001</v>
      </c>
      <c r="L106" s="230" t="s">
        <v>724</v>
      </c>
      <c r="M106" s="230">
        <v>3</v>
      </c>
      <c r="N106" s="46" t="s">
        <v>735</v>
      </c>
      <c r="O106" s="53">
        <v>1.5106034482758599</v>
      </c>
      <c r="P106" s="53">
        <f t="shared" si="3"/>
        <v>1.465285344827584</v>
      </c>
      <c r="Q106" s="46"/>
      <c r="R106" s="64"/>
      <c r="S106" s="64"/>
      <c r="T106" s="64"/>
      <c r="U106" s="64"/>
      <c r="V106" s="64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  <c r="IX106" s="46"/>
      <c r="IY106" s="46"/>
      <c r="IZ106" s="46"/>
      <c r="JA106" s="46"/>
    </row>
    <row r="107" spans="1:261" s="48" customFormat="1" ht="15" customHeight="1">
      <c r="A107" s="49">
        <v>99</v>
      </c>
      <c r="B107" s="50" t="s">
        <v>280</v>
      </c>
      <c r="C107" s="51" t="s">
        <v>281</v>
      </c>
      <c r="D107" s="14" t="s">
        <v>282</v>
      </c>
      <c r="E107" s="52" t="s">
        <v>252</v>
      </c>
      <c r="F107" s="53">
        <v>1.465285344827584</v>
      </c>
      <c r="G107" s="53">
        <v>1.6850742999999999</v>
      </c>
      <c r="H107" s="55"/>
      <c r="I107" s="46"/>
      <c r="J107" s="46" t="str">
        <f>VLOOKUP(D107,'[1]2021.8'!$C$4:$C$350,1,0)</f>
        <v>02.03.37.083</v>
      </c>
      <c r="K107" s="230">
        <v>0.13500000000000001</v>
      </c>
      <c r="L107" s="230" t="s">
        <v>724</v>
      </c>
      <c r="M107" s="230">
        <v>3</v>
      </c>
      <c r="N107" s="46" t="s">
        <v>735</v>
      </c>
      <c r="O107" s="53">
        <v>1.5106034482758599</v>
      </c>
      <c r="P107" s="53">
        <f t="shared" si="3"/>
        <v>1.465285344827584</v>
      </c>
      <c r="Q107" s="46"/>
      <c r="R107" s="64"/>
      <c r="S107" s="64"/>
      <c r="T107" s="64"/>
      <c r="U107" s="64"/>
      <c r="V107" s="64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  <c r="IX107" s="46"/>
      <c r="IY107" s="46"/>
      <c r="IZ107" s="46"/>
      <c r="JA107" s="46"/>
    </row>
    <row r="108" spans="1:261" s="48" customFormat="1" ht="15" customHeight="1">
      <c r="A108" s="49">
        <v>100</v>
      </c>
      <c r="B108" s="50" t="s">
        <v>283</v>
      </c>
      <c r="C108" s="51" t="s">
        <v>284</v>
      </c>
      <c r="D108" s="14" t="s">
        <v>285</v>
      </c>
      <c r="E108" s="52" t="s">
        <v>252</v>
      </c>
      <c r="F108" s="53">
        <v>2.9222922413793069</v>
      </c>
      <c r="G108" s="53">
        <v>3.3606668499999999</v>
      </c>
      <c r="H108" s="55"/>
      <c r="I108" s="46" t="s">
        <v>774</v>
      </c>
      <c r="J108" s="46" t="str">
        <f>VLOOKUP(D108,'[1]2021.8'!$C$4:$C$350,1,0)</f>
        <v>02.03.37.019</v>
      </c>
      <c r="K108" s="230">
        <v>0.39800000000000002</v>
      </c>
      <c r="L108" s="230" t="s">
        <v>724</v>
      </c>
      <c r="M108" s="230">
        <v>3</v>
      </c>
      <c r="N108" s="46"/>
      <c r="O108" s="53">
        <v>3.0126724137931</v>
      </c>
      <c r="P108" s="53">
        <f t="shared" si="3"/>
        <v>2.9222922413793069</v>
      </c>
      <c r="Q108" s="46"/>
      <c r="R108" s="64"/>
      <c r="S108" s="64"/>
      <c r="T108" s="64"/>
      <c r="U108" s="64"/>
      <c r="V108" s="64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  <c r="IX108" s="46"/>
      <c r="IY108" s="46"/>
      <c r="IZ108" s="46"/>
      <c r="JA108" s="46"/>
    </row>
    <row r="109" spans="1:261" s="199" customFormat="1" ht="15" customHeight="1">
      <c r="A109" s="190">
        <v>101</v>
      </c>
      <c r="B109" s="191" t="s">
        <v>286</v>
      </c>
      <c r="C109" s="192" t="s">
        <v>287</v>
      </c>
      <c r="D109" s="193" t="s">
        <v>288</v>
      </c>
      <c r="E109" s="194" t="s">
        <v>252</v>
      </c>
      <c r="F109" s="195">
        <v>3.6839094827586139</v>
      </c>
      <c r="G109" s="195">
        <v>4.2364458999999997</v>
      </c>
      <c r="H109" s="196"/>
      <c r="I109" s="197"/>
      <c r="J109" s="197"/>
      <c r="K109" s="232"/>
      <c r="L109" s="232"/>
      <c r="M109" s="232"/>
      <c r="N109" s="197"/>
      <c r="O109" s="195">
        <v>3.7978448275862</v>
      </c>
      <c r="P109" s="195">
        <f t="shared" si="3"/>
        <v>3.6839094827586139</v>
      </c>
      <c r="Q109" s="197"/>
      <c r="R109" s="198"/>
      <c r="S109" s="198"/>
      <c r="T109" s="198"/>
      <c r="U109" s="198"/>
      <c r="V109" s="198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  <c r="BI109" s="197"/>
      <c r="BJ109" s="197"/>
      <c r="BK109" s="197"/>
      <c r="BL109" s="197"/>
      <c r="BM109" s="197"/>
      <c r="BN109" s="197"/>
      <c r="BO109" s="197"/>
      <c r="BP109" s="197"/>
      <c r="BQ109" s="197"/>
      <c r="BR109" s="197"/>
      <c r="BS109" s="197"/>
      <c r="BT109" s="197"/>
      <c r="BU109" s="197"/>
      <c r="BV109" s="197"/>
      <c r="BW109" s="197"/>
      <c r="BX109" s="197"/>
      <c r="BY109" s="197"/>
      <c r="BZ109" s="197"/>
      <c r="CA109" s="197"/>
      <c r="CB109" s="197"/>
      <c r="CC109" s="197"/>
      <c r="CD109" s="197"/>
      <c r="CE109" s="197"/>
      <c r="CF109" s="197"/>
      <c r="CG109" s="197"/>
      <c r="CH109" s="197"/>
      <c r="CI109" s="197"/>
      <c r="CJ109" s="197"/>
      <c r="CK109" s="197"/>
      <c r="CL109" s="197"/>
      <c r="CM109" s="197"/>
      <c r="CN109" s="197"/>
      <c r="CO109" s="197"/>
      <c r="CP109" s="197"/>
      <c r="CQ109" s="197"/>
      <c r="CR109" s="197"/>
      <c r="CS109" s="197"/>
      <c r="CT109" s="197"/>
      <c r="CU109" s="197"/>
      <c r="CV109" s="197"/>
      <c r="CW109" s="197"/>
      <c r="CX109" s="197"/>
      <c r="CY109" s="197"/>
      <c r="CZ109" s="197"/>
      <c r="DA109" s="197"/>
      <c r="DB109" s="197"/>
      <c r="DC109" s="197"/>
      <c r="DD109" s="197"/>
      <c r="DE109" s="197"/>
      <c r="DF109" s="197"/>
      <c r="DG109" s="197"/>
      <c r="DH109" s="197"/>
      <c r="DI109" s="197"/>
      <c r="DJ109" s="197"/>
      <c r="DK109" s="197"/>
      <c r="DL109" s="197"/>
      <c r="DM109" s="197"/>
      <c r="DN109" s="197"/>
      <c r="DO109" s="197"/>
      <c r="DP109" s="197"/>
      <c r="DQ109" s="197"/>
      <c r="DR109" s="197"/>
      <c r="DS109" s="197"/>
      <c r="DT109" s="197"/>
      <c r="DU109" s="197"/>
      <c r="DV109" s="197"/>
      <c r="DW109" s="197"/>
      <c r="DX109" s="197"/>
      <c r="DY109" s="197"/>
      <c r="DZ109" s="197"/>
      <c r="EA109" s="197"/>
      <c r="EB109" s="197"/>
      <c r="EC109" s="197"/>
      <c r="ED109" s="197"/>
      <c r="EE109" s="197"/>
      <c r="EF109" s="197"/>
      <c r="EG109" s="197"/>
      <c r="EH109" s="197"/>
      <c r="EI109" s="197"/>
      <c r="EJ109" s="197"/>
      <c r="EK109" s="197"/>
      <c r="EL109" s="197"/>
      <c r="EM109" s="197"/>
      <c r="EN109" s="197"/>
      <c r="EO109" s="197"/>
      <c r="EP109" s="197"/>
      <c r="EQ109" s="197"/>
      <c r="ER109" s="197"/>
      <c r="ES109" s="197"/>
      <c r="ET109" s="197"/>
      <c r="EU109" s="197"/>
      <c r="EV109" s="197"/>
      <c r="EW109" s="197"/>
      <c r="EX109" s="197"/>
      <c r="EY109" s="197"/>
      <c r="EZ109" s="197"/>
      <c r="FA109" s="197"/>
      <c r="FB109" s="197"/>
      <c r="FC109" s="197"/>
      <c r="FD109" s="197"/>
      <c r="FE109" s="197"/>
      <c r="FF109" s="197"/>
      <c r="FG109" s="197"/>
      <c r="FH109" s="197"/>
      <c r="FI109" s="197"/>
      <c r="FJ109" s="197"/>
      <c r="FK109" s="197"/>
      <c r="FL109" s="197"/>
      <c r="FM109" s="197"/>
      <c r="FN109" s="197"/>
      <c r="FO109" s="197"/>
      <c r="FP109" s="197"/>
      <c r="FQ109" s="197"/>
      <c r="FR109" s="197"/>
      <c r="FS109" s="197"/>
      <c r="FT109" s="197"/>
      <c r="FU109" s="197"/>
      <c r="FV109" s="197"/>
      <c r="FW109" s="197"/>
      <c r="FX109" s="197"/>
      <c r="FY109" s="197"/>
      <c r="FZ109" s="197"/>
      <c r="GA109" s="197"/>
      <c r="GB109" s="197"/>
      <c r="GC109" s="197"/>
      <c r="GD109" s="197"/>
      <c r="GE109" s="197"/>
      <c r="GF109" s="197"/>
      <c r="GG109" s="197"/>
      <c r="GH109" s="197"/>
      <c r="GI109" s="197"/>
      <c r="GJ109" s="197"/>
      <c r="GK109" s="197"/>
      <c r="GL109" s="197"/>
      <c r="GM109" s="197"/>
      <c r="GN109" s="197"/>
      <c r="GO109" s="197"/>
      <c r="GP109" s="197"/>
      <c r="GQ109" s="197"/>
      <c r="GR109" s="197"/>
      <c r="GS109" s="197"/>
      <c r="GT109" s="197"/>
      <c r="GU109" s="197"/>
      <c r="GV109" s="197"/>
      <c r="GW109" s="197"/>
      <c r="GX109" s="197"/>
      <c r="GY109" s="197"/>
      <c r="GZ109" s="197"/>
      <c r="HA109" s="197"/>
      <c r="HB109" s="197"/>
      <c r="HC109" s="197"/>
      <c r="HD109" s="197"/>
      <c r="HE109" s="197"/>
      <c r="HF109" s="197"/>
      <c r="HG109" s="197"/>
      <c r="HH109" s="197"/>
      <c r="HI109" s="197"/>
      <c r="HJ109" s="197"/>
      <c r="HK109" s="197"/>
      <c r="HL109" s="197"/>
      <c r="HM109" s="197"/>
      <c r="HN109" s="197"/>
      <c r="HO109" s="197"/>
      <c r="HP109" s="197"/>
      <c r="HQ109" s="197"/>
      <c r="HR109" s="197"/>
      <c r="HS109" s="197"/>
      <c r="HT109" s="197"/>
      <c r="HU109" s="197"/>
      <c r="HV109" s="197"/>
      <c r="HW109" s="197"/>
      <c r="HX109" s="197"/>
      <c r="HY109" s="197"/>
      <c r="HZ109" s="197"/>
      <c r="IA109" s="197"/>
      <c r="IB109" s="197"/>
      <c r="IC109" s="197"/>
      <c r="ID109" s="197"/>
      <c r="IE109" s="197"/>
      <c r="IF109" s="197"/>
      <c r="IG109" s="197"/>
      <c r="IH109" s="197"/>
      <c r="II109" s="197"/>
      <c r="IJ109" s="197"/>
      <c r="IK109" s="197"/>
      <c r="IL109" s="197"/>
      <c r="IM109" s="197"/>
      <c r="IN109" s="197"/>
      <c r="IO109" s="197"/>
      <c r="IP109" s="197"/>
      <c r="IQ109" s="197"/>
      <c r="IR109" s="197"/>
      <c r="IS109" s="197"/>
      <c r="IT109" s="197"/>
      <c r="IU109" s="197"/>
      <c r="IV109" s="197"/>
      <c r="IW109" s="197"/>
      <c r="IX109" s="197"/>
      <c r="IY109" s="197"/>
      <c r="IZ109" s="197"/>
      <c r="JA109" s="197"/>
    </row>
    <row r="110" spans="1:261" s="48" customFormat="1" ht="15" customHeight="1">
      <c r="A110" s="49">
        <v>102</v>
      </c>
      <c r="B110" s="50" t="s">
        <v>289</v>
      </c>
      <c r="C110" s="51" t="s">
        <v>290</v>
      </c>
      <c r="D110" s="14" t="s">
        <v>291</v>
      </c>
      <c r="E110" s="52" t="s">
        <v>252</v>
      </c>
      <c r="F110" s="19">
        <v>2.540915</v>
      </c>
      <c r="G110" s="53">
        <v>2.9220522500000001</v>
      </c>
      <c r="H110" s="55"/>
      <c r="I110" s="46"/>
      <c r="J110" s="46" t="str">
        <f>VLOOKUP(D110,'[1]2021.8'!$C$4:$C$350,1,0)</f>
        <v>02.03.26.096</v>
      </c>
      <c r="K110" s="230">
        <v>0.28000000000000003</v>
      </c>
      <c r="L110" s="230" t="s">
        <v>730</v>
      </c>
      <c r="M110" s="230">
        <v>2.5</v>
      </c>
      <c r="N110" s="46"/>
      <c r="O110" s="19">
        <v>2.6194999999999999</v>
      </c>
      <c r="P110" s="53">
        <f t="shared" si="3"/>
        <v>2.540915</v>
      </c>
      <c r="Q110" s="46"/>
      <c r="R110" s="64"/>
      <c r="S110" s="64"/>
      <c r="T110" s="64"/>
      <c r="U110" s="64"/>
      <c r="V110" s="64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  <c r="IX110" s="46"/>
      <c r="IY110" s="46"/>
      <c r="IZ110" s="46"/>
      <c r="JA110" s="46"/>
    </row>
    <row r="111" spans="1:261" s="48" customFormat="1" ht="15" customHeight="1">
      <c r="A111" s="49">
        <v>103</v>
      </c>
      <c r="B111" s="50" t="s">
        <v>292</v>
      </c>
      <c r="C111" s="51" t="s">
        <v>293</v>
      </c>
      <c r="D111" s="14" t="s">
        <v>294</v>
      </c>
      <c r="E111" s="52" t="s">
        <v>252</v>
      </c>
      <c r="F111" s="19">
        <v>2.4894079999999996</v>
      </c>
      <c r="G111" s="53">
        <v>2.8628192000000001</v>
      </c>
      <c r="H111" s="55"/>
      <c r="I111" s="46"/>
      <c r="J111" s="46" t="str">
        <f>VLOOKUP(D111,'[1]2021.8'!$C$4:$C$350,1,0)</f>
        <v>02.03.26.095</v>
      </c>
      <c r="K111" s="230"/>
      <c r="L111" s="230"/>
      <c r="M111" s="230"/>
      <c r="N111" s="46"/>
      <c r="O111" s="19">
        <v>2.5663999999999998</v>
      </c>
      <c r="P111" s="53">
        <f t="shared" si="3"/>
        <v>2.4894079999999996</v>
      </c>
      <c r="Q111" s="46"/>
      <c r="R111" s="64"/>
      <c r="S111" s="64"/>
      <c r="T111" s="64"/>
      <c r="U111" s="64"/>
      <c r="V111" s="64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  <c r="IX111" s="46"/>
      <c r="IY111" s="46"/>
      <c r="IZ111" s="46"/>
      <c r="JA111" s="46"/>
    </row>
    <row r="112" spans="1:261" s="48" customFormat="1" ht="15" customHeight="1">
      <c r="A112" s="49">
        <v>104</v>
      </c>
      <c r="B112" s="50" t="s">
        <v>295</v>
      </c>
      <c r="C112" s="51" t="s">
        <v>296</v>
      </c>
      <c r="D112" s="14" t="s">
        <v>297</v>
      </c>
      <c r="E112" s="52" t="s">
        <v>252</v>
      </c>
      <c r="F112" s="19">
        <v>3.5280839999999998</v>
      </c>
      <c r="G112" s="53">
        <v>4.0572965999999999</v>
      </c>
      <c r="H112" s="55"/>
      <c r="I112" s="46"/>
      <c r="J112" s="46" t="str">
        <f>VLOOKUP(D112,'[1]2021.8'!$C$4:$C$350,1,0)</f>
        <v>02.03.44.015</v>
      </c>
      <c r="K112" s="230">
        <v>0.32200000000000001</v>
      </c>
      <c r="L112" s="230" t="s">
        <v>729</v>
      </c>
      <c r="M112" s="230">
        <v>2</v>
      </c>
      <c r="N112" s="46"/>
      <c r="O112" s="19">
        <v>3.6372</v>
      </c>
      <c r="P112" s="53">
        <f t="shared" si="3"/>
        <v>3.5280839999999998</v>
      </c>
      <c r="Q112" s="46"/>
      <c r="R112" s="64"/>
      <c r="S112" s="64"/>
      <c r="T112" s="64"/>
      <c r="U112" s="64"/>
      <c r="V112" s="64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  <c r="IX112" s="46"/>
      <c r="IY112" s="46"/>
      <c r="IZ112" s="46"/>
      <c r="JA112" s="46"/>
    </row>
    <row r="113" spans="1:261" s="48" customFormat="1" ht="15" customHeight="1">
      <c r="A113" s="49">
        <v>105</v>
      </c>
      <c r="B113" s="50" t="s">
        <v>298</v>
      </c>
      <c r="C113" s="51" t="s">
        <v>299</v>
      </c>
      <c r="D113" s="14" t="s">
        <v>300</v>
      </c>
      <c r="E113" s="52" t="s">
        <v>252</v>
      </c>
      <c r="F113" s="19">
        <v>2.9786760000000001</v>
      </c>
      <c r="G113" s="53">
        <v>3.4254774000000001</v>
      </c>
      <c r="H113" s="55"/>
      <c r="I113" s="46"/>
      <c r="J113" s="46" t="str">
        <f>VLOOKUP(D113,'[1]2021.8'!$C$4:$C$350,1,0)</f>
        <v>02.03.26.093</v>
      </c>
      <c r="K113" s="230">
        <v>0.36099999999999999</v>
      </c>
      <c r="L113" s="230" t="s">
        <v>730</v>
      </c>
      <c r="M113" s="230">
        <v>2.5</v>
      </c>
      <c r="N113" s="46"/>
      <c r="O113" s="19">
        <v>3.0708000000000002</v>
      </c>
      <c r="P113" s="53">
        <f t="shared" si="3"/>
        <v>2.9786760000000001</v>
      </c>
      <c r="Q113" s="46"/>
      <c r="R113" s="64"/>
      <c r="S113" s="64"/>
      <c r="T113" s="64"/>
      <c r="U113" s="64"/>
      <c r="V113" s="64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  <c r="FE113" s="46"/>
      <c r="FF113" s="46"/>
      <c r="FG113" s="46"/>
      <c r="FH113" s="46"/>
      <c r="FI113" s="46"/>
      <c r="FJ113" s="46"/>
      <c r="FK113" s="46"/>
      <c r="FL113" s="46"/>
      <c r="FM113" s="46"/>
      <c r="FN113" s="46"/>
      <c r="FO113" s="46"/>
      <c r="FP113" s="46"/>
      <c r="FQ113" s="46"/>
      <c r="FR113" s="46"/>
      <c r="FS113" s="46"/>
      <c r="FT113" s="46"/>
      <c r="FU113" s="46"/>
      <c r="FV113" s="46"/>
      <c r="FW113" s="46"/>
      <c r="FX113" s="46"/>
      <c r="FY113" s="46"/>
      <c r="FZ113" s="46"/>
      <c r="GA113" s="46"/>
      <c r="GB113" s="46"/>
      <c r="GC113" s="46"/>
      <c r="GD113" s="46"/>
      <c r="GE113" s="46"/>
      <c r="GF113" s="46"/>
      <c r="GG113" s="46"/>
      <c r="GH113" s="46"/>
      <c r="GI113" s="46"/>
      <c r="GJ113" s="46"/>
      <c r="GK113" s="46"/>
      <c r="GL113" s="46"/>
      <c r="GM113" s="46"/>
      <c r="GN113" s="46"/>
      <c r="GO113" s="46"/>
      <c r="GP113" s="46"/>
      <c r="GQ113" s="46"/>
      <c r="GR113" s="46"/>
      <c r="GS113" s="46"/>
      <c r="GT113" s="46"/>
      <c r="GU113" s="46"/>
      <c r="GV113" s="46"/>
      <c r="GW113" s="46"/>
      <c r="GX113" s="46"/>
      <c r="GY113" s="46"/>
      <c r="GZ113" s="46"/>
      <c r="HA113" s="46"/>
      <c r="HB113" s="46"/>
      <c r="HC113" s="46"/>
      <c r="HD113" s="46"/>
      <c r="HE113" s="46"/>
      <c r="HF113" s="46"/>
      <c r="HG113" s="46"/>
      <c r="HH113" s="46"/>
      <c r="HI113" s="46"/>
      <c r="HJ113" s="46"/>
      <c r="HK113" s="46"/>
      <c r="HL113" s="46"/>
      <c r="HM113" s="46"/>
      <c r="HN113" s="46"/>
      <c r="HO113" s="46"/>
      <c r="HP113" s="46"/>
      <c r="HQ113" s="46"/>
      <c r="HR113" s="46"/>
      <c r="HS113" s="46"/>
      <c r="HT113" s="46"/>
      <c r="HU113" s="46"/>
      <c r="HV113" s="46"/>
      <c r="HW113" s="46"/>
      <c r="HX113" s="46"/>
      <c r="HY113" s="46"/>
      <c r="HZ113" s="46"/>
      <c r="IA113" s="46"/>
      <c r="IB113" s="46"/>
      <c r="IC113" s="46"/>
      <c r="ID113" s="46"/>
      <c r="IE113" s="46"/>
      <c r="IF113" s="46"/>
      <c r="IG113" s="46"/>
      <c r="IH113" s="46"/>
      <c r="II113" s="46"/>
      <c r="IJ113" s="46"/>
      <c r="IK113" s="46"/>
      <c r="IL113" s="46"/>
      <c r="IM113" s="46"/>
      <c r="IN113" s="46"/>
      <c r="IO113" s="46"/>
      <c r="IP113" s="46"/>
      <c r="IQ113" s="46"/>
      <c r="IR113" s="46"/>
      <c r="IS113" s="46"/>
      <c r="IT113" s="46"/>
      <c r="IU113" s="46"/>
      <c r="IV113" s="46"/>
      <c r="IW113" s="46"/>
      <c r="IX113" s="46"/>
      <c r="IY113" s="46"/>
      <c r="IZ113" s="46"/>
      <c r="JA113" s="46"/>
    </row>
    <row r="114" spans="1:261" s="84" customFormat="1" ht="15" customHeight="1">
      <c r="A114" s="279">
        <v>106</v>
      </c>
      <c r="B114" s="77" t="s">
        <v>134</v>
      </c>
      <c r="C114" s="260" t="s">
        <v>135</v>
      </c>
      <c r="D114" s="261" t="s">
        <v>301</v>
      </c>
      <c r="E114" s="79" t="s">
        <v>252</v>
      </c>
      <c r="F114" s="99">
        <v>1.802648</v>
      </c>
      <c r="G114" s="80">
        <v>2.0730452000000001</v>
      </c>
      <c r="H114" s="82"/>
      <c r="I114" s="83"/>
      <c r="J114" s="83" t="s">
        <v>832</v>
      </c>
      <c r="K114" s="280">
        <v>0.13100000000000001</v>
      </c>
      <c r="L114" s="280" t="s">
        <v>730</v>
      </c>
      <c r="M114" s="280">
        <v>3</v>
      </c>
      <c r="N114" s="83"/>
      <c r="O114" s="99">
        <v>1.8584000000000001</v>
      </c>
      <c r="P114" s="80">
        <f t="shared" si="3"/>
        <v>1.802648</v>
      </c>
      <c r="Q114" s="83"/>
      <c r="R114" s="119"/>
      <c r="S114" s="119"/>
      <c r="T114" s="119"/>
      <c r="U114" s="119"/>
      <c r="V114" s="119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  <c r="CE114" s="83"/>
      <c r="CF114" s="83"/>
      <c r="CG114" s="83"/>
      <c r="CH114" s="83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83"/>
      <c r="DD114" s="83"/>
      <c r="DE114" s="83"/>
      <c r="DF114" s="83"/>
      <c r="DG114" s="83"/>
      <c r="DH114" s="83"/>
      <c r="DI114" s="83"/>
      <c r="DJ114" s="83"/>
      <c r="DK114" s="83"/>
      <c r="DL114" s="83"/>
      <c r="DM114" s="83"/>
      <c r="DN114" s="83"/>
      <c r="DO114" s="83"/>
      <c r="DP114" s="83"/>
      <c r="DQ114" s="83"/>
      <c r="DR114" s="83"/>
      <c r="DS114" s="83"/>
      <c r="DT114" s="83"/>
      <c r="DU114" s="83"/>
      <c r="DV114" s="83"/>
      <c r="DW114" s="83"/>
      <c r="DX114" s="83"/>
      <c r="DY114" s="83"/>
      <c r="DZ114" s="83"/>
      <c r="EA114" s="83"/>
      <c r="EB114" s="83"/>
      <c r="EC114" s="83"/>
      <c r="ED114" s="83"/>
      <c r="EE114" s="83"/>
      <c r="EF114" s="83"/>
      <c r="EG114" s="83"/>
      <c r="EH114" s="83"/>
      <c r="EI114" s="83"/>
      <c r="EJ114" s="83"/>
      <c r="EK114" s="83"/>
      <c r="EL114" s="83"/>
      <c r="EM114" s="83"/>
      <c r="EN114" s="83"/>
      <c r="EO114" s="83"/>
      <c r="EP114" s="83"/>
      <c r="EQ114" s="83"/>
      <c r="ER114" s="83"/>
      <c r="ES114" s="83"/>
      <c r="ET114" s="83"/>
      <c r="EU114" s="83"/>
      <c r="EV114" s="83"/>
      <c r="EW114" s="83"/>
      <c r="EX114" s="83"/>
      <c r="EY114" s="83"/>
      <c r="EZ114" s="83"/>
      <c r="FA114" s="83"/>
      <c r="FB114" s="83"/>
      <c r="FC114" s="83"/>
      <c r="FD114" s="83"/>
      <c r="FE114" s="83"/>
      <c r="FF114" s="83"/>
      <c r="FG114" s="83"/>
      <c r="FH114" s="83"/>
      <c r="FI114" s="83"/>
      <c r="FJ114" s="83"/>
      <c r="FK114" s="83"/>
      <c r="FL114" s="83"/>
      <c r="FM114" s="83"/>
      <c r="FN114" s="83"/>
      <c r="FO114" s="83"/>
      <c r="FP114" s="83"/>
      <c r="FQ114" s="83"/>
      <c r="FR114" s="83"/>
      <c r="FS114" s="83"/>
      <c r="FT114" s="83"/>
      <c r="FU114" s="83"/>
      <c r="FV114" s="83"/>
      <c r="FW114" s="83"/>
      <c r="FX114" s="83"/>
      <c r="FY114" s="83"/>
      <c r="FZ114" s="83"/>
      <c r="GA114" s="83"/>
      <c r="GB114" s="83"/>
      <c r="GC114" s="83"/>
      <c r="GD114" s="83"/>
      <c r="GE114" s="83"/>
      <c r="GF114" s="83"/>
      <c r="GG114" s="83"/>
      <c r="GH114" s="83"/>
      <c r="GI114" s="83"/>
      <c r="GJ114" s="83"/>
      <c r="GK114" s="83"/>
      <c r="GL114" s="83"/>
      <c r="GM114" s="83"/>
      <c r="GN114" s="83"/>
      <c r="GO114" s="83"/>
      <c r="GP114" s="83"/>
      <c r="GQ114" s="83"/>
      <c r="GR114" s="83"/>
      <c r="GS114" s="83"/>
      <c r="GT114" s="83"/>
      <c r="GU114" s="83"/>
      <c r="GV114" s="83"/>
      <c r="GW114" s="83"/>
      <c r="GX114" s="83"/>
      <c r="GY114" s="83"/>
      <c r="GZ114" s="83"/>
      <c r="HA114" s="83"/>
      <c r="HB114" s="83"/>
      <c r="HC114" s="83"/>
      <c r="HD114" s="83"/>
      <c r="HE114" s="83"/>
      <c r="HF114" s="83"/>
      <c r="HG114" s="83"/>
      <c r="HH114" s="83"/>
      <c r="HI114" s="83"/>
      <c r="HJ114" s="83"/>
      <c r="HK114" s="83"/>
      <c r="HL114" s="83"/>
      <c r="HM114" s="83"/>
      <c r="HN114" s="83"/>
      <c r="HO114" s="83"/>
      <c r="HP114" s="83"/>
      <c r="HQ114" s="83"/>
      <c r="HR114" s="83"/>
      <c r="HS114" s="83"/>
      <c r="HT114" s="83"/>
      <c r="HU114" s="83"/>
      <c r="HV114" s="83"/>
      <c r="HW114" s="83"/>
      <c r="HX114" s="83"/>
      <c r="HY114" s="83"/>
      <c r="HZ114" s="83"/>
      <c r="IA114" s="83"/>
      <c r="IB114" s="83"/>
      <c r="IC114" s="83"/>
      <c r="ID114" s="83"/>
      <c r="IE114" s="83"/>
      <c r="IF114" s="83"/>
      <c r="IG114" s="83"/>
      <c r="IH114" s="83"/>
      <c r="II114" s="83"/>
      <c r="IJ114" s="83"/>
      <c r="IK114" s="83"/>
      <c r="IL114" s="83"/>
      <c r="IM114" s="83"/>
      <c r="IN114" s="83"/>
      <c r="IO114" s="83"/>
      <c r="IP114" s="83"/>
      <c r="IQ114" s="83"/>
      <c r="IR114" s="83"/>
      <c r="IS114" s="83"/>
      <c r="IT114" s="83"/>
      <c r="IU114" s="83"/>
      <c r="IV114" s="83"/>
      <c r="IW114" s="83"/>
      <c r="IX114" s="83"/>
      <c r="IY114" s="83"/>
      <c r="IZ114" s="83"/>
      <c r="JA114" s="83"/>
    </row>
    <row r="115" spans="1:261" s="84" customFormat="1" ht="15" customHeight="1">
      <c r="A115" s="279">
        <v>107</v>
      </c>
      <c r="B115" s="77" t="s">
        <v>137</v>
      </c>
      <c r="C115" s="260" t="s">
        <v>138</v>
      </c>
      <c r="D115" s="261" t="s">
        <v>302</v>
      </c>
      <c r="E115" s="79" t="s">
        <v>252</v>
      </c>
      <c r="F115" s="99">
        <v>1.802648</v>
      </c>
      <c r="G115" s="80">
        <v>2.0730452000000001</v>
      </c>
      <c r="H115" s="82"/>
      <c r="I115" s="83"/>
      <c r="J115" s="83" t="s">
        <v>832</v>
      </c>
      <c r="K115" s="280">
        <v>0.13100000000000001</v>
      </c>
      <c r="L115" s="280" t="s">
        <v>730</v>
      </c>
      <c r="M115" s="280">
        <v>3</v>
      </c>
      <c r="N115" s="83"/>
      <c r="O115" s="99">
        <v>1.8584000000000001</v>
      </c>
      <c r="P115" s="80">
        <f t="shared" si="3"/>
        <v>1.802648</v>
      </c>
      <c r="Q115" s="83"/>
      <c r="R115" s="119"/>
      <c r="S115" s="119"/>
      <c r="T115" s="119"/>
      <c r="U115" s="119"/>
      <c r="V115" s="119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  <c r="CE115" s="83"/>
      <c r="CF115" s="83"/>
      <c r="CG115" s="83"/>
      <c r="CH115" s="83"/>
      <c r="CI115" s="83"/>
      <c r="CJ115" s="83"/>
      <c r="CK115" s="83"/>
      <c r="CL115" s="83"/>
      <c r="CM115" s="83"/>
      <c r="CN115" s="83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83"/>
      <c r="CZ115" s="83"/>
      <c r="DA115" s="83"/>
      <c r="DB115" s="83"/>
      <c r="DC115" s="83"/>
      <c r="DD115" s="83"/>
      <c r="DE115" s="83"/>
      <c r="DF115" s="83"/>
      <c r="DG115" s="83"/>
      <c r="DH115" s="83"/>
      <c r="DI115" s="83"/>
      <c r="DJ115" s="83"/>
      <c r="DK115" s="83"/>
      <c r="DL115" s="83"/>
      <c r="DM115" s="83"/>
      <c r="DN115" s="83"/>
      <c r="DO115" s="83"/>
      <c r="DP115" s="83"/>
      <c r="DQ115" s="83"/>
      <c r="DR115" s="83"/>
      <c r="DS115" s="83"/>
      <c r="DT115" s="83"/>
      <c r="DU115" s="83"/>
      <c r="DV115" s="83"/>
      <c r="DW115" s="83"/>
      <c r="DX115" s="83"/>
      <c r="DY115" s="83"/>
      <c r="DZ115" s="83"/>
      <c r="EA115" s="83"/>
      <c r="EB115" s="83"/>
      <c r="EC115" s="83"/>
      <c r="ED115" s="83"/>
      <c r="EE115" s="83"/>
      <c r="EF115" s="83"/>
      <c r="EG115" s="83"/>
      <c r="EH115" s="83"/>
      <c r="EI115" s="83"/>
      <c r="EJ115" s="83"/>
      <c r="EK115" s="83"/>
      <c r="EL115" s="83"/>
      <c r="EM115" s="83"/>
      <c r="EN115" s="83"/>
      <c r="EO115" s="83"/>
      <c r="EP115" s="83"/>
      <c r="EQ115" s="83"/>
      <c r="ER115" s="83"/>
      <c r="ES115" s="83"/>
      <c r="ET115" s="83"/>
      <c r="EU115" s="83"/>
      <c r="EV115" s="83"/>
      <c r="EW115" s="83"/>
      <c r="EX115" s="83"/>
      <c r="EY115" s="83"/>
      <c r="EZ115" s="83"/>
      <c r="FA115" s="83"/>
      <c r="FB115" s="83"/>
      <c r="FC115" s="83"/>
      <c r="FD115" s="83"/>
      <c r="FE115" s="83"/>
      <c r="FF115" s="83"/>
      <c r="FG115" s="83"/>
      <c r="FH115" s="83"/>
      <c r="FI115" s="83"/>
      <c r="FJ115" s="83"/>
      <c r="FK115" s="83"/>
      <c r="FL115" s="83"/>
      <c r="FM115" s="83"/>
      <c r="FN115" s="83"/>
      <c r="FO115" s="83"/>
      <c r="FP115" s="83"/>
      <c r="FQ115" s="83"/>
      <c r="FR115" s="83"/>
      <c r="FS115" s="83"/>
      <c r="FT115" s="83"/>
      <c r="FU115" s="83"/>
      <c r="FV115" s="83"/>
      <c r="FW115" s="83"/>
      <c r="FX115" s="83"/>
      <c r="FY115" s="83"/>
      <c r="FZ115" s="83"/>
      <c r="GA115" s="83"/>
      <c r="GB115" s="83"/>
      <c r="GC115" s="83"/>
      <c r="GD115" s="83"/>
      <c r="GE115" s="83"/>
      <c r="GF115" s="83"/>
      <c r="GG115" s="83"/>
      <c r="GH115" s="83"/>
      <c r="GI115" s="83"/>
      <c r="GJ115" s="83"/>
      <c r="GK115" s="83"/>
      <c r="GL115" s="83"/>
      <c r="GM115" s="83"/>
      <c r="GN115" s="83"/>
      <c r="GO115" s="83"/>
      <c r="GP115" s="83"/>
      <c r="GQ115" s="83"/>
      <c r="GR115" s="83"/>
      <c r="GS115" s="83"/>
      <c r="GT115" s="83"/>
      <c r="GU115" s="83"/>
      <c r="GV115" s="83"/>
      <c r="GW115" s="83"/>
      <c r="GX115" s="83"/>
      <c r="GY115" s="83"/>
      <c r="GZ115" s="83"/>
      <c r="HA115" s="83"/>
      <c r="HB115" s="83"/>
      <c r="HC115" s="83"/>
      <c r="HD115" s="83"/>
      <c r="HE115" s="83"/>
      <c r="HF115" s="83"/>
      <c r="HG115" s="83"/>
      <c r="HH115" s="83"/>
      <c r="HI115" s="83"/>
      <c r="HJ115" s="83"/>
      <c r="HK115" s="83"/>
      <c r="HL115" s="83"/>
      <c r="HM115" s="83"/>
      <c r="HN115" s="83"/>
      <c r="HO115" s="83"/>
      <c r="HP115" s="83"/>
      <c r="HQ115" s="83"/>
      <c r="HR115" s="83"/>
      <c r="HS115" s="83"/>
      <c r="HT115" s="83"/>
      <c r="HU115" s="83"/>
      <c r="HV115" s="83"/>
      <c r="HW115" s="83"/>
      <c r="HX115" s="83"/>
      <c r="HY115" s="83"/>
      <c r="HZ115" s="83"/>
      <c r="IA115" s="83"/>
      <c r="IB115" s="83"/>
      <c r="IC115" s="83"/>
      <c r="ID115" s="83"/>
      <c r="IE115" s="83"/>
      <c r="IF115" s="83"/>
      <c r="IG115" s="83"/>
      <c r="IH115" s="83"/>
      <c r="II115" s="83"/>
      <c r="IJ115" s="83"/>
      <c r="IK115" s="83"/>
      <c r="IL115" s="83"/>
      <c r="IM115" s="83"/>
      <c r="IN115" s="83"/>
      <c r="IO115" s="83"/>
      <c r="IP115" s="83"/>
      <c r="IQ115" s="83"/>
      <c r="IR115" s="83"/>
      <c r="IS115" s="83"/>
      <c r="IT115" s="83"/>
      <c r="IU115" s="83"/>
      <c r="IV115" s="83"/>
      <c r="IW115" s="83"/>
      <c r="IX115" s="83"/>
      <c r="IY115" s="83"/>
      <c r="IZ115" s="83"/>
      <c r="JA115" s="83"/>
    </row>
    <row r="116" spans="1:261" s="48" customFormat="1" ht="15" customHeight="1">
      <c r="A116" s="49">
        <v>108</v>
      </c>
      <c r="B116" s="50"/>
      <c r="C116" s="51" t="s">
        <v>303</v>
      </c>
      <c r="D116" s="14" t="s">
        <v>304</v>
      </c>
      <c r="E116" s="52" t="s">
        <v>252</v>
      </c>
      <c r="F116" s="19">
        <v>4.4894509999999999</v>
      </c>
      <c r="G116" s="53">
        <v>5.1628686500000001</v>
      </c>
      <c r="H116" s="55" t="s">
        <v>742</v>
      </c>
      <c r="I116" s="46"/>
      <c r="J116" s="46" t="str">
        <f>VLOOKUP(D116,'[1]2021.8'!$C$4:$C$350,1,0)</f>
        <v>02.03.49.002</v>
      </c>
      <c r="K116" s="230">
        <v>0.435</v>
      </c>
      <c r="L116" s="230" t="s">
        <v>730</v>
      </c>
      <c r="M116" s="230">
        <v>3</v>
      </c>
      <c r="N116" s="46" t="s">
        <v>732</v>
      </c>
      <c r="O116" s="19">
        <v>4.6283000000000003</v>
      </c>
      <c r="P116" s="53">
        <f t="shared" si="3"/>
        <v>4.4894509999999999</v>
      </c>
      <c r="Q116" s="46"/>
      <c r="R116" s="64"/>
      <c r="S116" s="64"/>
      <c r="T116" s="64"/>
      <c r="U116" s="64"/>
      <c r="V116" s="64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  <c r="GH116" s="46"/>
      <c r="GI116" s="46"/>
      <c r="GJ116" s="46"/>
      <c r="GK116" s="46"/>
      <c r="GL116" s="46"/>
      <c r="GM116" s="46"/>
      <c r="GN116" s="46"/>
      <c r="GO116" s="46"/>
      <c r="GP116" s="46"/>
      <c r="GQ116" s="46"/>
      <c r="GR116" s="46"/>
      <c r="GS116" s="46"/>
      <c r="GT116" s="46"/>
      <c r="GU116" s="46"/>
      <c r="GV116" s="46"/>
      <c r="GW116" s="46"/>
      <c r="GX116" s="46"/>
      <c r="GY116" s="46"/>
      <c r="GZ116" s="46"/>
      <c r="HA116" s="46"/>
      <c r="HB116" s="46"/>
      <c r="HC116" s="46"/>
      <c r="HD116" s="46"/>
      <c r="HE116" s="46"/>
      <c r="HF116" s="46"/>
      <c r="HG116" s="46"/>
      <c r="HH116" s="46"/>
      <c r="HI116" s="46"/>
      <c r="HJ116" s="46"/>
      <c r="HK116" s="46"/>
      <c r="HL116" s="46"/>
      <c r="HM116" s="46"/>
      <c r="HN116" s="46"/>
      <c r="HO116" s="46"/>
      <c r="HP116" s="46"/>
      <c r="HQ116" s="46"/>
      <c r="HR116" s="46"/>
      <c r="HS116" s="46"/>
      <c r="HT116" s="46"/>
      <c r="HU116" s="46"/>
      <c r="HV116" s="46"/>
      <c r="HW116" s="46"/>
      <c r="HX116" s="46"/>
      <c r="HY116" s="46"/>
      <c r="HZ116" s="46"/>
      <c r="IA116" s="46"/>
      <c r="IB116" s="46"/>
      <c r="IC116" s="46"/>
      <c r="ID116" s="46"/>
      <c r="IE116" s="46"/>
      <c r="IF116" s="46"/>
      <c r="IG116" s="46"/>
      <c r="IH116" s="46"/>
      <c r="II116" s="46"/>
      <c r="IJ116" s="46"/>
      <c r="IK116" s="46"/>
      <c r="IL116" s="46"/>
      <c r="IM116" s="46"/>
      <c r="IN116" s="46"/>
      <c r="IO116" s="46"/>
      <c r="IP116" s="46"/>
      <c r="IQ116" s="46"/>
      <c r="IR116" s="46"/>
      <c r="IS116" s="46"/>
      <c r="IT116" s="46"/>
      <c r="IU116" s="46"/>
      <c r="IV116" s="46"/>
      <c r="IW116" s="46"/>
      <c r="IX116" s="46"/>
      <c r="IY116" s="46"/>
      <c r="IZ116" s="46"/>
      <c r="JA116" s="46"/>
    </row>
    <row r="117" spans="1:261" s="48" customFormat="1" ht="15" customHeight="1">
      <c r="A117" s="49">
        <v>109</v>
      </c>
      <c r="B117" s="50"/>
      <c r="C117" s="51" t="s">
        <v>305</v>
      </c>
      <c r="D117" s="14" t="s">
        <v>306</v>
      </c>
      <c r="E117" s="52" t="s">
        <v>252</v>
      </c>
      <c r="F117" s="19">
        <v>4.4894509999999999</v>
      </c>
      <c r="G117" s="53">
        <v>5.1628686500000001</v>
      </c>
      <c r="H117" s="55" t="s">
        <v>742</v>
      </c>
      <c r="I117" s="46"/>
      <c r="J117" s="46" t="str">
        <f>VLOOKUP(D117,'[1]2021.8'!$C$4:$C$350,1,0)</f>
        <v>02.03.49.003</v>
      </c>
      <c r="K117" s="230">
        <v>0.44800000000000001</v>
      </c>
      <c r="L117" s="230" t="s">
        <v>730</v>
      </c>
      <c r="M117" s="230">
        <v>3</v>
      </c>
      <c r="N117" s="46"/>
      <c r="O117" s="19">
        <v>4.6283000000000003</v>
      </c>
      <c r="P117" s="53">
        <f t="shared" si="3"/>
        <v>4.4894509999999999</v>
      </c>
      <c r="Q117" s="46"/>
      <c r="R117" s="64"/>
      <c r="S117" s="64"/>
      <c r="T117" s="64"/>
      <c r="U117" s="64"/>
      <c r="V117" s="64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  <c r="GH117" s="46"/>
      <c r="GI117" s="46"/>
      <c r="GJ117" s="46"/>
      <c r="GK117" s="46"/>
      <c r="GL117" s="46"/>
      <c r="GM117" s="46"/>
      <c r="GN117" s="46"/>
      <c r="GO117" s="46"/>
      <c r="GP117" s="46"/>
      <c r="GQ117" s="46"/>
      <c r="GR117" s="46"/>
      <c r="GS117" s="46"/>
      <c r="GT117" s="46"/>
      <c r="GU117" s="46"/>
      <c r="GV117" s="46"/>
      <c r="GW117" s="46"/>
      <c r="GX117" s="46"/>
      <c r="GY117" s="46"/>
      <c r="GZ117" s="46"/>
      <c r="HA117" s="46"/>
      <c r="HB117" s="46"/>
      <c r="HC117" s="46"/>
      <c r="HD117" s="46"/>
      <c r="HE117" s="46"/>
      <c r="HF117" s="46"/>
      <c r="HG117" s="46"/>
      <c r="HH117" s="46"/>
      <c r="HI117" s="46"/>
      <c r="HJ117" s="46"/>
      <c r="HK117" s="46"/>
      <c r="HL117" s="46"/>
      <c r="HM117" s="46"/>
      <c r="HN117" s="46"/>
      <c r="HO117" s="46"/>
      <c r="HP117" s="46"/>
      <c r="HQ117" s="46"/>
      <c r="HR117" s="46"/>
      <c r="HS117" s="46"/>
      <c r="HT117" s="46"/>
      <c r="HU117" s="46"/>
      <c r="HV117" s="46"/>
      <c r="HW117" s="46"/>
      <c r="HX117" s="46"/>
      <c r="HY117" s="46"/>
      <c r="HZ117" s="46"/>
      <c r="IA117" s="46"/>
      <c r="IB117" s="46"/>
      <c r="IC117" s="46"/>
      <c r="ID117" s="46"/>
      <c r="IE117" s="46"/>
      <c r="IF117" s="46"/>
      <c r="IG117" s="46"/>
      <c r="IH117" s="46"/>
      <c r="II117" s="46"/>
      <c r="IJ117" s="46"/>
      <c r="IK117" s="46"/>
      <c r="IL117" s="46"/>
      <c r="IM117" s="46"/>
      <c r="IN117" s="46"/>
      <c r="IO117" s="46"/>
      <c r="IP117" s="46"/>
      <c r="IQ117" s="46"/>
      <c r="IR117" s="46"/>
      <c r="IS117" s="46"/>
      <c r="IT117" s="46"/>
      <c r="IU117" s="46"/>
      <c r="IV117" s="46"/>
      <c r="IW117" s="46"/>
      <c r="IX117" s="46"/>
      <c r="IY117" s="46"/>
      <c r="IZ117" s="46"/>
      <c r="JA117" s="46"/>
    </row>
    <row r="118" spans="1:261" s="48" customFormat="1" ht="19.5" customHeight="1">
      <c r="A118" s="49">
        <v>110</v>
      </c>
      <c r="B118" s="50" t="s">
        <v>307</v>
      </c>
      <c r="C118" s="51" t="s">
        <v>308</v>
      </c>
      <c r="D118" s="14" t="s">
        <v>309</v>
      </c>
      <c r="E118" s="52" t="s">
        <v>252</v>
      </c>
      <c r="F118" s="19">
        <v>3.02155</v>
      </c>
      <c r="G118" s="53">
        <v>3.4747824999999999</v>
      </c>
      <c r="H118" s="55" t="s">
        <v>743</v>
      </c>
      <c r="I118" s="242"/>
      <c r="J118" s="46" t="str">
        <f>VLOOKUP(D118,'[1]2021.8'!$C$4:$C$350,1,0)</f>
        <v>02.03.49.004</v>
      </c>
      <c r="K118" s="230">
        <v>0.40799999999999997</v>
      </c>
      <c r="L118" s="230" t="s">
        <v>724</v>
      </c>
      <c r="M118" s="230">
        <v>3</v>
      </c>
      <c r="N118" s="46" t="s">
        <v>741</v>
      </c>
      <c r="O118" s="19">
        <v>3.1150000000000002</v>
      </c>
      <c r="P118" s="53">
        <f t="shared" si="3"/>
        <v>3.02155</v>
      </c>
      <c r="Q118" s="46"/>
      <c r="R118" s="64"/>
      <c r="S118" s="64"/>
      <c r="T118" s="64"/>
      <c r="U118" s="64"/>
      <c r="V118" s="64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  <c r="GH118" s="46"/>
      <c r="GI118" s="46"/>
      <c r="GJ118" s="46"/>
      <c r="GK118" s="46"/>
      <c r="GL118" s="46"/>
      <c r="GM118" s="46"/>
      <c r="GN118" s="46"/>
      <c r="GO118" s="46"/>
      <c r="GP118" s="46"/>
      <c r="GQ118" s="46"/>
      <c r="GR118" s="46"/>
      <c r="GS118" s="46"/>
      <c r="GT118" s="46"/>
      <c r="GU118" s="46"/>
      <c r="GV118" s="46"/>
      <c r="GW118" s="46"/>
      <c r="GX118" s="46"/>
      <c r="GY118" s="46"/>
      <c r="GZ118" s="46"/>
      <c r="HA118" s="46"/>
      <c r="HB118" s="46"/>
      <c r="HC118" s="46"/>
      <c r="HD118" s="46"/>
      <c r="HE118" s="46"/>
      <c r="HF118" s="46"/>
      <c r="HG118" s="46"/>
      <c r="HH118" s="46"/>
      <c r="HI118" s="46"/>
      <c r="HJ118" s="46"/>
      <c r="HK118" s="46"/>
      <c r="HL118" s="46"/>
      <c r="HM118" s="46"/>
      <c r="HN118" s="46"/>
      <c r="HO118" s="46"/>
      <c r="HP118" s="46"/>
      <c r="HQ118" s="46"/>
      <c r="HR118" s="46"/>
      <c r="HS118" s="46"/>
      <c r="HT118" s="46"/>
      <c r="HU118" s="46"/>
      <c r="HV118" s="46"/>
      <c r="HW118" s="46"/>
      <c r="HX118" s="46"/>
      <c r="HY118" s="46"/>
      <c r="HZ118" s="46"/>
      <c r="IA118" s="46"/>
      <c r="IB118" s="46"/>
      <c r="IC118" s="46"/>
      <c r="ID118" s="46"/>
      <c r="IE118" s="46"/>
      <c r="IF118" s="46"/>
      <c r="IG118" s="46"/>
      <c r="IH118" s="46"/>
      <c r="II118" s="46"/>
      <c r="IJ118" s="46"/>
      <c r="IK118" s="46"/>
      <c r="IL118" s="46"/>
      <c r="IM118" s="46"/>
      <c r="IN118" s="46"/>
      <c r="IO118" s="46"/>
      <c r="IP118" s="46"/>
      <c r="IQ118" s="46"/>
      <c r="IR118" s="46"/>
      <c r="IS118" s="46"/>
      <c r="IT118" s="46"/>
      <c r="IU118" s="46"/>
      <c r="IV118" s="46"/>
      <c r="IW118" s="46"/>
      <c r="IX118" s="46"/>
      <c r="IY118" s="46"/>
      <c r="IZ118" s="46"/>
      <c r="JA118" s="46"/>
    </row>
    <row r="119" spans="1:261" s="48" customFormat="1" ht="15" customHeight="1">
      <c r="A119" s="49">
        <v>111</v>
      </c>
      <c r="B119" s="50" t="s">
        <v>310</v>
      </c>
      <c r="C119" s="51" t="s">
        <v>311</v>
      </c>
      <c r="D119" s="14" t="s">
        <v>312</v>
      </c>
      <c r="E119" s="52" t="s">
        <v>252</v>
      </c>
      <c r="F119" s="19">
        <v>0.23173299999999999</v>
      </c>
      <c r="G119" s="53">
        <v>0.26649295000000001</v>
      </c>
      <c r="H119" s="55" t="s">
        <v>744</v>
      </c>
      <c r="I119" s="46"/>
      <c r="J119" s="46" t="str">
        <f>VLOOKUP(D119,'[1]2021.8'!$C$4:$C$350,1,0)</f>
        <v>02.03.37.090</v>
      </c>
      <c r="K119" s="230">
        <v>1.7000000000000001E-2</v>
      </c>
      <c r="L119" s="230" t="s">
        <v>724</v>
      </c>
      <c r="M119" s="230">
        <v>1.5</v>
      </c>
      <c r="N119" s="46"/>
      <c r="O119" s="19">
        <v>0.2389</v>
      </c>
      <c r="P119" s="53">
        <f t="shared" si="3"/>
        <v>0.23173299999999999</v>
      </c>
      <c r="Q119" s="46"/>
      <c r="R119" s="64"/>
      <c r="S119" s="64"/>
      <c r="T119" s="64"/>
      <c r="U119" s="64"/>
      <c r="V119" s="64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  <c r="GH119" s="46"/>
      <c r="GI119" s="46"/>
      <c r="GJ119" s="46"/>
      <c r="GK119" s="46"/>
      <c r="GL119" s="46"/>
      <c r="GM119" s="46"/>
      <c r="GN119" s="46"/>
      <c r="GO119" s="46"/>
      <c r="GP119" s="46"/>
      <c r="GQ119" s="46"/>
      <c r="GR119" s="46"/>
      <c r="GS119" s="46"/>
      <c r="GT119" s="46"/>
      <c r="GU119" s="46"/>
      <c r="GV119" s="46"/>
      <c r="GW119" s="46"/>
      <c r="GX119" s="46"/>
      <c r="GY119" s="46"/>
      <c r="GZ119" s="46"/>
      <c r="HA119" s="46"/>
      <c r="HB119" s="46"/>
      <c r="HC119" s="46"/>
      <c r="HD119" s="46"/>
      <c r="HE119" s="46"/>
      <c r="HF119" s="46"/>
      <c r="HG119" s="46"/>
      <c r="HH119" s="46"/>
      <c r="HI119" s="46"/>
      <c r="HJ119" s="46"/>
      <c r="HK119" s="46"/>
      <c r="HL119" s="46"/>
      <c r="HM119" s="46"/>
      <c r="HN119" s="46"/>
      <c r="HO119" s="46"/>
      <c r="HP119" s="46"/>
      <c r="HQ119" s="46"/>
      <c r="HR119" s="46"/>
      <c r="HS119" s="46"/>
      <c r="HT119" s="46"/>
      <c r="HU119" s="46"/>
      <c r="HV119" s="46"/>
      <c r="HW119" s="46"/>
      <c r="HX119" s="46"/>
      <c r="HY119" s="46"/>
      <c r="HZ119" s="46"/>
      <c r="IA119" s="46"/>
      <c r="IB119" s="46"/>
      <c r="IC119" s="46"/>
      <c r="ID119" s="46"/>
      <c r="IE119" s="46"/>
      <c r="IF119" s="46"/>
      <c r="IG119" s="46"/>
      <c r="IH119" s="46"/>
      <c r="II119" s="46"/>
      <c r="IJ119" s="46"/>
      <c r="IK119" s="46"/>
      <c r="IL119" s="46"/>
      <c r="IM119" s="46"/>
      <c r="IN119" s="46"/>
      <c r="IO119" s="46"/>
      <c r="IP119" s="46"/>
      <c r="IQ119" s="46"/>
      <c r="IR119" s="46"/>
      <c r="IS119" s="46"/>
      <c r="IT119" s="46"/>
      <c r="IU119" s="46"/>
      <c r="IV119" s="46"/>
      <c r="IW119" s="46"/>
      <c r="IX119" s="46"/>
      <c r="IY119" s="46"/>
      <c r="IZ119" s="46"/>
      <c r="JA119" s="46"/>
    </row>
    <row r="120" spans="1:261" s="48" customFormat="1" ht="15" customHeight="1">
      <c r="A120" s="49">
        <v>112</v>
      </c>
      <c r="B120" s="50" t="s">
        <v>313</v>
      </c>
      <c r="C120" s="51" t="s">
        <v>314</v>
      </c>
      <c r="D120" s="14" t="s">
        <v>315</v>
      </c>
      <c r="E120" s="52" t="s">
        <v>252</v>
      </c>
      <c r="F120" s="19">
        <v>2.2060710000000001</v>
      </c>
      <c r="G120" s="53">
        <v>2.53698165</v>
      </c>
      <c r="H120" s="55" t="s">
        <v>745</v>
      </c>
      <c r="I120" s="46"/>
      <c r="J120" s="46" t="str">
        <f>VLOOKUP(D120,'[1]2021.8'!$C$4:$C$350,1,0)</f>
        <v>02.03.37.091</v>
      </c>
      <c r="K120" s="230">
        <v>0.309</v>
      </c>
      <c r="L120" s="230" t="s">
        <v>724</v>
      </c>
      <c r="M120" s="230">
        <v>3</v>
      </c>
      <c r="N120" s="46"/>
      <c r="O120" s="19">
        <v>2.2743000000000002</v>
      </c>
      <c r="P120" s="53">
        <f t="shared" si="3"/>
        <v>2.2060710000000001</v>
      </c>
      <c r="Q120" s="46"/>
      <c r="R120" s="64"/>
      <c r="S120" s="64"/>
      <c r="T120" s="64"/>
      <c r="U120" s="64"/>
      <c r="V120" s="64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  <c r="GH120" s="46"/>
      <c r="GI120" s="46"/>
      <c r="GJ120" s="46"/>
      <c r="GK120" s="46"/>
      <c r="GL120" s="46"/>
      <c r="GM120" s="46"/>
      <c r="GN120" s="46"/>
      <c r="GO120" s="46"/>
      <c r="GP120" s="46"/>
      <c r="GQ120" s="46"/>
      <c r="GR120" s="46"/>
      <c r="GS120" s="46"/>
      <c r="GT120" s="46"/>
      <c r="GU120" s="46"/>
      <c r="GV120" s="46"/>
      <c r="GW120" s="46"/>
      <c r="GX120" s="46"/>
      <c r="GY120" s="46"/>
      <c r="GZ120" s="46"/>
      <c r="HA120" s="46"/>
      <c r="HB120" s="46"/>
      <c r="HC120" s="46"/>
      <c r="HD120" s="46"/>
      <c r="HE120" s="46"/>
      <c r="HF120" s="46"/>
      <c r="HG120" s="46"/>
      <c r="HH120" s="46"/>
      <c r="HI120" s="46"/>
      <c r="HJ120" s="46"/>
      <c r="HK120" s="46"/>
      <c r="HL120" s="46"/>
      <c r="HM120" s="46"/>
      <c r="HN120" s="46"/>
      <c r="HO120" s="46"/>
      <c r="HP120" s="46"/>
      <c r="HQ120" s="46"/>
      <c r="HR120" s="46"/>
      <c r="HS120" s="46"/>
      <c r="HT120" s="46"/>
      <c r="HU120" s="46"/>
      <c r="HV120" s="46"/>
      <c r="HW120" s="46"/>
      <c r="HX120" s="46"/>
      <c r="HY120" s="46"/>
      <c r="HZ120" s="46"/>
      <c r="IA120" s="46"/>
      <c r="IB120" s="46"/>
      <c r="IC120" s="46"/>
      <c r="ID120" s="46"/>
      <c r="IE120" s="46"/>
      <c r="IF120" s="46"/>
      <c r="IG120" s="46"/>
      <c r="IH120" s="46"/>
      <c r="II120" s="46"/>
      <c r="IJ120" s="46"/>
      <c r="IK120" s="46"/>
      <c r="IL120" s="46"/>
      <c r="IM120" s="46"/>
      <c r="IN120" s="46"/>
      <c r="IO120" s="46"/>
      <c r="IP120" s="46"/>
      <c r="IQ120" s="46"/>
      <c r="IR120" s="46"/>
      <c r="IS120" s="46"/>
      <c r="IT120" s="46"/>
      <c r="IU120" s="46"/>
      <c r="IV120" s="46"/>
      <c r="IW120" s="46"/>
      <c r="IX120" s="46"/>
      <c r="IY120" s="46"/>
      <c r="IZ120" s="46"/>
      <c r="JA120" s="46"/>
    </row>
    <row r="121" spans="1:261" s="48" customFormat="1" ht="15" customHeight="1">
      <c r="A121" s="49">
        <v>113</v>
      </c>
      <c r="B121" s="50" t="s">
        <v>316</v>
      </c>
      <c r="C121" s="51" t="s">
        <v>317</v>
      </c>
      <c r="D121" s="14" t="s">
        <v>318</v>
      </c>
      <c r="E121" s="52" t="s">
        <v>252</v>
      </c>
      <c r="F121" s="19">
        <v>2.2060710000000001</v>
      </c>
      <c r="G121" s="53">
        <v>2.53698165</v>
      </c>
      <c r="H121" s="55" t="s">
        <v>745</v>
      </c>
      <c r="I121" s="46"/>
      <c r="J121" s="46" t="str">
        <f>VLOOKUP(D121,'[1]2021.8'!$C$4:$C$350,1,0)</f>
        <v>02.03.37.092</v>
      </c>
      <c r="K121" s="230"/>
      <c r="L121" s="230"/>
      <c r="M121" s="230"/>
      <c r="N121" s="46"/>
      <c r="O121" s="19">
        <v>2.2743000000000002</v>
      </c>
      <c r="P121" s="53">
        <f t="shared" si="3"/>
        <v>2.2060710000000001</v>
      </c>
      <c r="Q121" s="46"/>
      <c r="R121" s="64"/>
      <c r="S121" s="64"/>
      <c r="T121" s="64"/>
      <c r="U121" s="64"/>
      <c r="V121" s="64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  <c r="GH121" s="46"/>
      <c r="GI121" s="46"/>
      <c r="GJ121" s="46"/>
      <c r="GK121" s="46"/>
      <c r="GL121" s="46"/>
      <c r="GM121" s="46"/>
      <c r="GN121" s="46"/>
      <c r="GO121" s="46"/>
      <c r="GP121" s="46"/>
      <c r="GQ121" s="46"/>
      <c r="GR121" s="46"/>
      <c r="GS121" s="46"/>
      <c r="GT121" s="46"/>
      <c r="GU121" s="46"/>
      <c r="GV121" s="46"/>
      <c r="GW121" s="46"/>
      <c r="GX121" s="46"/>
      <c r="GY121" s="46"/>
      <c r="GZ121" s="46"/>
      <c r="HA121" s="46"/>
      <c r="HB121" s="46"/>
      <c r="HC121" s="46"/>
      <c r="HD121" s="46"/>
      <c r="HE121" s="46"/>
      <c r="HF121" s="46"/>
      <c r="HG121" s="46"/>
      <c r="HH121" s="46"/>
      <c r="HI121" s="46"/>
      <c r="HJ121" s="46"/>
      <c r="HK121" s="46"/>
      <c r="HL121" s="46"/>
      <c r="HM121" s="46"/>
      <c r="HN121" s="46"/>
      <c r="HO121" s="46"/>
      <c r="HP121" s="46"/>
      <c r="HQ121" s="46"/>
      <c r="HR121" s="46"/>
      <c r="HS121" s="46"/>
      <c r="HT121" s="46"/>
      <c r="HU121" s="46"/>
      <c r="HV121" s="46"/>
      <c r="HW121" s="46"/>
      <c r="HX121" s="46"/>
      <c r="HY121" s="46"/>
      <c r="HZ121" s="46"/>
      <c r="IA121" s="46"/>
      <c r="IB121" s="46"/>
      <c r="IC121" s="46"/>
      <c r="ID121" s="46"/>
      <c r="IE121" s="46"/>
      <c r="IF121" s="46"/>
      <c r="IG121" s="46"/>
      <c r="IH121" s="46"/>
      <c r="II121" s="46"/>
      <c r="IJ121" s="46"/>
      <c r="IK121" s="46"/>
      <c r="IL121" s="46"/>
      <c r="IM121" s="46"/>
      <c r="IN121" s="46"/>
      <c r="IO121" s="46"/>
      <c r="IP121" s="46"/>
      <c r="IQ121" s="46"/>
      <c r="IR121" s="46"/>
      <c r="IS121" s="46"/>
      <c r="IT121" s="46"/>
      <c r="IU121" s="46"/>
      <c r="IV121" s="46"/>
      <c r="IW121" s="46"/>
      <c r="IX121" s="46"/>
      <c r="IY121" s="46"/>
      <c r="IZ121" s="46"/>
      <c r="JA121" s="46"/>
    </row>
    <row r="122" spans="1:261" s="48" customFormat="1" ht="15" customHeight="1">
      <c r="A122" s="49">
        <v>114</v>
      </c>
      <c r="B122" s="50" t="s">
        <v>319</v>
      </c>
      <c r="C122" s="51" t="s">
        <v>320</v>
      </c>
      <c r="D122" s="14" t="s">
        <v>321</v>
      </c>
      <c r="E122" s="52" t="s">
        <v>252</v>
      </c>
      <c r="F122" s="19">
        <v>2.2060710000000001</v>
      </c>
      <c r="G122" s="53">
        <v>2.53698165</v>
      </c>
      <c r="H122" s="55" t="s">
        <v>745</v>
      </c>
      <c r="I122" s="46"/>
      <c r="J122" s="46" t="str">
        <f>VLOOKUP(D122,'[1]2021.8'!$C$4:$C$350,1,0)</f>
        <v>02.03.37.093</v>
      </c>
      <c r="K122" s="230"/>
      <c r="L122" s="230"/>
      <c r="M122" s="230"/>
      <c r="N122" s="46"/>
      <c r="O122" s="19">
        <v>2.2743000000000002</v>
      </c>
      <c r="P122" s="53">
        <f t="shared" si="3"/>
        <v>2.2060710000000001</v>
      </c>
      <c r="Q122" s="46"/>
      <c r="R122" s="64"/>
      <c r="S122" s="64"/>
      <c r="T122" s="64"/>
      <c r="U122" s="64"/>
      <c r="V122" s="64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  <c r="GH122" s="46"/>
      <c r="GI122" s="46"/>
      <c r="GJ122" s="46"/>
      <c r="GK122" s="46"/>
      <c r="GL122" s="46"/>
      <c r="GM122" s="46"/>
      <c r="GN122" s="46"/>
      <c r="GO122" s="46"/>
      <c r="GP122" s="46"/>
      <c r="GQ122" s="46"/>
      <c r="GR122" s="46"/>
      <c r="GS122" s="46"/>
      <c r="GT122" s="46"/>
      <c r="GU122" s="46"/>
      <c r="GV122" s="46"/>
      <c r="GW122" s="46"/>
      <c r="GX122" s="46"/>
      <c r="GY122" s="46"/>
      <c r="GZ122" s="46"/>
      <c r="HA122" s="46"/>
      <c r="HB122" s="46"/>
      <c r="HC122" s="46"/>
      <c r="HD122" s="46"/>
      <c r="HE122" s="46"/>
      <c r="HF122" s="46"/>
      <c r="HG122" s="46"/>
      <c r="HH122" s="46"/>
      <c r="HI122" s="46"/>
      <c r="HJ122" s="46"/>
      <c r="HK122" s="46"/>
      <c r="HL122" s="46"/>
      <c r="HM122" s="46"/>
      <c r="HN122" s="46"/>
      <c r="HO122" s="46"/>
      <c r="HP122" s="46"/>
      <c r="HQ122" s="46"/>
      <c r="HR122" s="46"/>
      <c r="HS122" s="46"/>
      <c r="HT122" s="46"/>
      <c r="HU122" s="46"/>
      <c r="HV122" s="46"/>
      <c r="HW122" s="46"/>
      <c r="HX122" s="46"/>
      <c r="HY122" s="46"/>
      <c r="HZ122" s="46"/>
      <c r="IA122" s="46"/>
      <c r="IB122" s="46"/>
      <c r="IC122" s="46"/>
      <c r="ID122" s="46"/>
      <c r="IE122" s="46"/>
      <c r="IF122" s="46"/>
      <c r="IG122" s="46"/>
      <c r="IH122" s="46"/>
      <c r="II122" s="46"/>
      <c r="IJ122" s="46"/>
      <c r="IK122" s="46"/>
      <c r="IL122" s="46"/>
      <c r="IM122" s="46"/>
      <c r="IN122" s="46"/>
      <c r="IO122" s="46"/>
      <c r="IP122" s="46"/>
      <c r="IQ122" s="46"/>
      <c r="IR122" s="46"/>
      <c r="IS122" s="46"/>
      <c r="IT122" s="46"/>
      <c r="IU122" s="46"/>
      <c r="IV122" s="46"/>
      <c r="IW122" s="46"/>
      <c r="IX122" s="46"/>
      <c r="IY122" s="46"/>
      <c r="IZ122" s="46"/>
      <c r="JA122" s="46"/>
    </row>
    <row r="123" spans="1:261" s="48" customFormat="1" ht="15" customHeight="1">
      <c r="A123" s="49">
        <v>115</v>
      </c>
      <c r="B123" s="50" t="s">
        <v>322</v>
      </c>
      <c r="C123" s="51" t="s">
        <v>323</v>
      </c>
      <c r="D123" s="14" t="s">
        <v>324</v>
      </c>
      <c r="E123" s="52" t="s">
        <v>252</v>
      </c>
      <c r="F123" s="19">
        <v>2.2060710000000001</v>
      </c>
      <c r="G123" s="53">
        <v>2.53698165</v>
      </c>
      <c r="H123" s="55" t="s">
        <v>745</v>
      </c>
      <c r="I123" s="46"/>
      <c r="J123" s="46" t="str">
        <f>VLOOKUP(D123,'[1]2021.8'!$C$4:$C$350,1,0)</f>
        <v>02.03.37.094</v>
      </c>
      <c r="K123" s="230"/>
      <c r="L123" s="230"/>
      <c r="M123" s="230"/>
      <c r="N123" s="46"/>
      <c r="O123" s="19">
        <v>2.2743000000000002</v>
      </c>
      <c r="P123" s="53">
        <f t="shared" si="3"/>
        <v>2.2060710000000001</v>
      </c>
      <c r="Q123" s="46"/>
      <c r="R123" s="64"/>
      <c r="S123" s="64"/>
      <c r="T123" s="64"/>
      <c r="U123" s="64"/>
      <c r="V123" s="64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  <c r="GH123" s="46"/>
      <c r="GI123" s="46"/>
      <c r="GJ123" s="46"/>
      <c r="GK123" s="46"/>
      <c r="GL123" s="46"/>
      <c r="GM123" s="46"/>
      <c r="GN123" s="46"/>
      <c r="GO123" s="46"/>
      <c r="GP123" s="46"/>
      <c r="GQ123" s="46"/>
      <c r="GR123" s="46"/>
      <c r="GS123" s="46"/>
      <c r="GT123" s="46"/>
      <c r="GU123" s="46"/>
      <c r="GV123" s="46"/>
      <c r="GW123" s="46"/>
      <c r="GX123" s="46"/>
      <c r="GY123" s="46"/>
      <c r="GZ123" s="46"/>
      <c r="HA123" s="46"/>
      <c r="HB123" s="46"/>
      <c r="HC123" s="46"/>
      <c r="HD123" s="46"/>
      <c r="HE123" s="46"/>
      <c r="HF123" s="46"/>
      <c r="HG123" s="46"/>
      <c r="HH123" s="46"/>
      <c r="HI123" s="46"/>
      <c r="HJ123" s="46"/>
      <c r="HK123" s="46"/>
      <c r="HL123" s="46"/>
      <c r="HM123" s="46"/>
      <c r="HN123" s="46"/>
      <c r="HO123" s="46"/>
      <c r="HP123" s="46"/>
      <c r="HQ123" s="46"/>
      <c r="HR123" s="46"/>
      <c r="HS123" s="46"/>
      <c r="HT123" s="46"/>
      <c r="HU123" s="46"/>
      <c r="HV123" s="46"/>
      <c r="HW123" s="46"/>
      <c r="HX123" s="46"/>
      <c r="HY123" s="46"/>
      <c r="HZ123" s="46"/>
      <c r="IA123" s="46"/>
      <c r="IB123" s="46"/>
      <c r="IC123" s="46"/>
      <c r="ID123" s="46"/>
      <c r="IE123" s="46"/>
      <c r="IF123" s="46"/>
      <c r="IG123" s="46"/>
      <c r="IH123" s="46"/>
      <c r="II123" s="46"/>
      <c r="IJ123" s="46"/>
      <c r="IK123" s="46"/>
      <c r="IL123" s="46"/>
      <c r="IM123" s="46"/>
      <c r="IN123" s="46"/>
      <c r="IO123" s="46"/>
      <c r="IP123" s="46"/>
      <c r="IQ123" s="46"/>
      <c r="IR123" s="46"/>
      <c r="IS123" s="46"/>
      <c r="IT123" s="46"/>
      <c r="IU123" s="46"/>
      <c r="IV123" s="46"/>
      <c r="IW123" s="46"/>
      <c r="IX123" s="46"/>
      <c r="IY123" s="46"/>
      <c r="IZ123" s="46"/>
      <c r="JA123" s="46"/>
    </row>
    <row r="124" spans="1:261" s="199" customFormat="1" ht="15" customHeight="1">
      <c r="A124" s="190">
        <v>116</v>
      </c>
      <c r="B124" s="191" t="s">
        <v>325</v>
      </c>
      <c r="C124" s="192" t="s">
        <v>326</v>
      </c>
      <c r="D124" s="193" t="s">
        <v>327</v>
      </c>
      <c r="E124" s="194" t="s">
        <v>252</v>
      </c>
      <c r="F124" s="210">
        <v>1.819817</v>
      </c>
      <c r="G124" s="195">
        <v>2.09278955</v>
      </c>
      <c r="H124" s="196" t="s">
        <v>746</v>
      </c>
      <c r="I124" s="197" t="s">
        <v>717</v>
      </c>
      <c r="J124" s="197"/>
      <c r="K124" s="232"/>
      <c r="L124" s="232"/>
      <c r="M124" s="232"/>
      <c r="N124" s="197"/>
      <c r="O124" s="210">
        <v>1.8761000000000001</v>
      </c>
      <c r="P124" s="195">
        <f t="shared" si="3"/>
        <v>1.819817</v>
      </c>
      <c r="Q124" s="197"/>
      <c r="R124" s="198"/>
      <c r="S124" s="198"/>
      <c r="T124" s="198"/>
      <c r="U124" s="198"/>
      <c r="V124" s="198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  <c r="BB124" s="197"/>
      <c r="BC124" s="197"/>
      <c r="BD124" s="197"/>
      <c r="BE124" s="197"/>
      <c r="BF124" s="197"/>
      <c r="BG124" s="197"/>
      <c r="BH124" s="197"/>
      <c r="BI124" s="197"/>
      <c r="BJ124" s="197"/>
      <c r="BK124" s="197"/>
      <c r="BL124" s="197"/>
      <c r="BM124" s="197"/>
      <c r="BN124" s="197"/>
      <c r="BO124" s="197"/>
      <c r="BP124" s="197"/>
      <c r="BQ124" s="197"/>
      <c r="BR124" s="197"/>
      <c r="BS124" s="197"/>
      <c r="BT124" s="197"/>
      <c r="BU124" s="197"/>
      <c r="BV124" s="197"/>
      <c r="BW124" s="197"/>
      <c r="BX124" s="197"/>
      <c r="BY124" s="197"/>
      <c r="BZ124" s="197"/>
      <c r="CA124" s="197"/>
      <c r="CB124" s="197"/>
      <c r="CC124" s="197"/>
      <c r="CD124" s="197"/>
      <c r="CE124" s="197"/>
      <c r="CF124" s="197"/>
      <c r="CG124" s="197"/>
      <c r="CH124" s="197"/>
      <c r="CI124" s="197"/>
      <c r="CJ124" s="197"/>
      <c r="CK124" s="197"/>
      <c r="CL124" s="197"/>
      <c r="CM124" s="197"/>
      <c r="CN124" s="197"/>
      <c r="CO124" s="197"/>
      <c r="CP124" s="197"/>
      <c r="CQ124" s="197"/>
      <c r="CR124" s="197"/>
      <c r="CS124" s="197"/>
      <c r="CT124" s="197"/>
      <c r="CU124" s="197"/>
      <c r="CV124" s="197"/>
      <c r="CW124" s="197"/>
      <c r="CX124" s="197"/>
      <c r="CY124" s="197"/>
      <c r="CZ124" s="197"/>
      <c r="DA124" s="197"/>
      <c r="DB124" s="197"/>
      <c r="DC124" s="197"/>
      <c r="DD124" s="197"/>
      <c r="DE124" s="197"/>
      <c r="DF124" s="197"/>
      <c r="DG124" s="197"/>
      <c r="DH124" s="197"/>
      <c r="DI124" s="197"/>
      <c r="DJ124" s="197"/>
      <c r="DK124" s="197"/>
      <c r="DL124" s="197"/>
      <c r="DM124" s="197"/>
      <c r="DN124" s="197"/>
      <c r="DO124" s="197"/>
      <c r="DP124" s="197"/>
      <c r="DQ124" s="197"/>
      <c r="DR124" s="197"/>
      <c r="DS124" s="197"/>
      <c r="DT124" s="197"/>
      <c r="DU124" s="197"/>
      <c r="DV124" s="197"/>
      <c r="DW124" s="197"/>
      <c r="DX124" s="197"/>
      <c r="DY124" s="197"/>
      <c r="DZ124" s="197"/>
      <c r="EA124" s="197"/>
      <c r="EB124" s="197"/>
      <c r="EC124" s="197"/>
      <c r="ED124" s="197"/>
      <c r="EE124" s="197"/>
      <c r="EF124" s="197"/>
      <c r="EG124" s="197"/>
      <c r="EH124" s="197"/>
      <c r="EI124" s="197"/>
      <c r="EJ124" s="197"/>
      <c r="EK124" s="197"/>
      <c r="EL124" s="197"/>
      <c r="EM124" s="197"/>
      <c r="EN124" s="197"/>
      <c r="EO124" s="197"/>
      <c r="EP124" s="197"/>
      <c r="EQ124" s="197"/>
      <c r="ER124" s="197"/>
      <c r="ES124" s="197"/>
      <c r="ET124" s="197"/>
      <c r="EU124" s="197"/>
      <c r="EV124" s="197"/>
      <c r="EW124" s="197"/>
      <c r="EX124" s="197"/>
      <c r="EY124" s="197"/>
      <c r="EZ124" s="197"/>
      <c r="FA124" s="197"/>
      <c r="FB124" s="197"/>
      <c r="FC124" s="197"/>
      <c r="FD124" s="197"/>
      <c r="FE124" s="197"/>
      <c r="FF124" s="197"/>
      <c r="FG124" s="197"/>
      <c r="FH124" s="197"/>
      <c r="FI124" s="197"/>
      <c r="FJ124" s="197"/>
      <c r="FK124" s="197"/>
      <c r="FL124" s="197"/>
      <c r="FM124" s="197"/>
      <c r="FN124" s="197"/>
      <c r="FO124" s="197"/>
      <c r="FP124" s="197"/>
      <c r="FQ124" s="197"/>
      <c r="FR124" s="197"/>
      <c r="FS124" s="197"/>
      <c r="FT124" s="197"/>
      <c r="FU124" s="197"/>
      <c r="FV124" s="197"/>
      <c r="FW124" s="197"/>
      <c r="FX124" s="197"/>
      <c r="FY124" s="197"/>
      <c r="FZ124" s="197"/>
      <c r="GA124" s="197"/>
      <c r="GB124" s="197"/>
      <c r="GC124" s="197"/>
      <c r="GD124" s="197"/>
      <c r="GE124" s="197"/>
      <c r="GF124" s="197"/>
      <c r="GG124" s="197"/>
      <c r="GH124" s="197"/>
      <c r="GI124" s="197"/>
      <c r="GJ124" s="197"/>
      <c r="GK124" s="197"/>
      <c r="GL124" s="197"/>
      <c r="GM124" s="197"/>
      <c r="GN124" s="197"/>
      <c r="GO124" s="197"/>
      <c r="GP124" s="197"/>
      <c r="GQ124" s="197"/>
      <c r="GR124" s="197"/>
      <c r="GS124" s="197"/>
      <c r="GT124" s="197"/>
      <c r="GU124" s="197"/>
      <c r="GV124" s="197"/>
      <c r="GW124" s="197"/>
      <c r="GX124" s="197"/>
      <c r="GY124" s="197"/>
      <c r="GZ124" s="197"/>
      <c r="HA124" s="197"/>
      <c r="HB124" s="197"/>
      <c r="HC124" s="197"/>
      <c r="HD124" s="197"/>
      <c r="HE124" s="197"/>
      <c r="HF124" s="197"/>
      <c r="HG124" s="197"/>
      <c r="HH124" s="197"/>
      <c r="HI124" s="197"/>
      <c r="HJ124" s="197"/>
      <c r="HK124" s="197"/>
      <c r="HL124" s="197"/>
      <c r="HM124" s="197"/>
      <c r="HN124" s="197"/>
      <c r="HO124" s="197"/>
      <c r="HP124" s="197"/>
      <c r="HQ124" s="197"/>
      <c r="HR124" s="197"/>
      <c r="HS124" s="197"/>
      <c r="HT124" s="197"/>
      <c r="HU124" s="197"/>
      <c r="HV124" s="197"/>
      <c r="HW124" s="197"/>
      <c r="HX124" s="197"/>
      <c r="HY124" s="197"/>
      <c r="HZ124" s="197"/>
      <c r="IA124" s="197"/>
      <c r="IB124" s="197"/>
      <c r="IC124" s="197"/>
      <c r="ID124" s="197"/>
      <c r="IE124" s="197"/>
      <c r="IF124" s="197"/>
      <c r="IG124" s="197"/>
      <c r="IH124" s="197"/>
      <c r="II124" s="197"/>
      <c r="IJ124" s="197"/>
      <c r="IK124" s="197"/>
      <c r="IL124" s="197"/>
      <c r="IM124" s="197"/>
      <c r="IN124" s="197"/>
      <c r="IO124" s="197"/>
      <c r="IP124" s="197"/>
      <c r="IQ124" s="197"/>
      <c r="IR124" s="197"/>
      <c r="IS124" s="197"/>
      <c r="IT124" s="197"/>
      <c r="IU124" s="197"/>
      <c r="IV124" s="197"/>
      <c r="IW124" s="197"/>
      <c r="IX124" s="197"/>
      <c r="IY124" s="197"/>
      <c r="IZ124" s="197"/>
      <c r="JA124" s="197"/>
    </row>
    <row r="125" spans="1:261" s="48" customFormat="1" ht="15" customHeight="1">
      <c r="A125" s="49">
        <v>117</v>
      </c>
      <c r="B125" s="50" t="s">
        <v>328</v>
      </c>
      <c r="C125" s="51" t="s">
        <v>329</v>
      </c>
      <c r="D125" s="14" t="s">
        <v>330</v>
      </c>
      <c r="E125" s="52" t="s">
        <v>252</v>
      </c>
      <c r="F125" s="19">
        <v>1.08155</v>
      </c>
      <c r="G125" s="53">
        <v>1.2437825</v>
      </c>
      <c r="H125" s="55" t="s">
        <v>747</v>
      </c>
      <c r="I125" s="46"/>
      <c r="J125" s="46" t="str">
        <f>VLOOKUP(D125,'[1]2021.8'!$C$4:$C$350,1,0)</f>
        <v>02.03.27.072</v>
      </c>
      <c r="K125" s="230">
        <v>9.4E-2</v>
      </c>
      <c r="L125" s="230" t="s">
        <v>725</v>
      </c>
      <c r="M125" s="230">
        <v>2.5</v>
      </c>
      <c r="N125" s="46"/>
      <c r="O125" s="19">
        <v>1.115</v>
      </c>
      <c r="P125" s="53">
        <f t="shared" si="3"/>
        <v>1.08155</v>
      </c>
      <c r="Q125" s="46"/>
      <c r="R125" s="64"/>
      <c r="S125" s="64"/>
      <c r="T125" s="64"/>
      <c r="U125" s="64"/>
      <c r="V125" s="64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  <c r="FE125" s="46"/>
      <c r="FF125" s="46"/>
      <c r="FG125" s="46"/>
      <c r="FH125" s="46"/>
      <c r="FI125" s="46"/>
      <c r="FJ125" s="46"/>
      <c r="FK125" s="46"/>
      <c r="FL125" s="46"/>
      <c r="FM125" s="46"/>
      <c r="FN125" s="46"/>
      <c r="FO125" s="46"/>
      <c r="FP125" s="46"/>
      <c r="FQ125" s="46"/>
      <c r="FR125" s="46"/>
      <c r="FS125" s="46"/>
      <c r="FT125" s="46"/>
      <c r="FU125" s="46"/>
      <c r="FV125" s="46"/>
      <c r="FW125" s="46"/>
      <c r="FX125" s="46"/>
      <c r="FY125" s="46"/>
      <c r="FZ125" s="46"/>
      <c r="GA125" s="46"/>
      <c r="GB125" s="46"/>
      <c r="GC125" s="46"/>
      <c r="GD125" s="46"/>
      <c r="GE125" s="46"/>
      <c r="GF125" s="46"/>
      <c r="GG125" s="46"/>
      <c r="GH125" s="46"/>
      <c r="GI125" s="46"/>
      <c r="GJ125" s="46"/>
      <c r="GK125" s="46"/>
      <c r="GL125" s="46"/>
      <c r="GM125" s="46"/>
      <c r="GN125" s="46"/>
      <c r="GO125" s="46"/>
      <c r="GP125" s="46"/>
      <c r="GQ125" s="46"/>
      <c r="GR125" s="46"/>
      <c r="GS125" s="46"/>
      <c r="GT125" s="46"/>
      <c r="GU125" s="46"/>
      <c r="GV125" s="46"/>
      <c r="GW125" s="46"/>
      <c r="GX125" s="46"/>
      <c r="GY125" s="46"/>
      <c r="GZ125" s="46"/>
      <c r="HA125" s="46"/>
      <c r="HB125" s="46"/>
      <c r="HC125" s="46"/>
      <c r="HD125" s="46"/>
      <c r="HE125" s="46"/>
      <c r="HF125" s="46"/>
      <c r="HG125" s="46"/>
      <c r="HH125" s="46"/>
      <c r="HI125" s="46"/>
      <c r="HJ125" s="46"/>
      <c r="HK125" s="46"/>
      <c r="HL125" s="46"/>
      <c r="HM125" s="46"/>
      <c r="HN125" s="46"/>
      <c r="HO125" s="46"/>
      <c r="HP125" s="46"/>
      <c r="HQ125" s="46"/>
      <c r="HR125" s="46"/>
      <c r="HS125" s="46"/>
      <c r="HT125" s="46"/>
      <c r="HU125" s="46"/>
      <c r="HV125" s="46"/>
      <c r="HW125" s="46"/>
      <c r="HX125" s="46"/>
      <c r="HY125" s="46"/>
      <c r="HZ125" s="46"/>
      <c r="IA125" s="46"/>
      <c r="IB125" s="46"/>
      <c r="IC125" s="46"/>
      <c r="ID125" s="46"/>
      <c r="IE125" s="46"/>
      <c r="IF125" s="46"/>
      <c r="IG125" s="46"/>
      <c r="IH125" s="46"/>
      <c r="II125" s="46"/>
      <c r="IJ125" s="46"/>
      <c r="IK125" s="46"/>
      <c r="IL125" s="46"/>
      <c r="IM125" s="46"/>
      <c r="IN125" s="46"/>
      <c r="IO125" s="46"/>
      <c r="IP125" s="46"/>
      <c r="IQ125" s="46"/>
      <c r="IR125" s="46"/>
      <c r="IS125" s="46"/>
      <c r="IT125" s="46"/>
      <c r="IU125" s="46"/>
      <c r="IV125" s="46"/>
      <c r="IW125" s="46"/>
      <c r="IX125" s="46"/>
      <c r="IY125" s="46"/>
      <c r="IZ125" s="46"/>
      <c r="JA125" s="46"/>
    </row>
    <row r="126" spans="1:261" s="48" customFormat="1" ht="15" customHeight="1">
      <c r="A126" s="49">
        <v>118</v>
      </c>
      <c r="B126" s="50" t="s">
        <v>331</v>
      </c>
      <c r="C126" s="51" t="s">
        <v>332</v>
      </c>
      <c r="D126" s="14" t="s">
        <v>333</v>
      </c>
      <c r="E126" s="52" t="s">
        <v>252</v>
      </c>
      <c r="F126" s="19">
        <v>0.62661999999999995</v>
      </c>
      <c r="G126" s="53">
        <v>0.72061299999999995</v>
      </c>
      <c r="H126" s="55" t="s">
        <v>748</v>
      </c>
      <c r="I126" s="46"/>
      <c r="J126" s="46" t="str">
        <f>VLOOKUP(D126,'[1]2021.8'!$C$4:$C$350,1,0)</f>
        <v>02.03.27.074</v>
      </c>
      <c r="K126" s="230">
        <v>1.4999999999999999E-2</v>
      </c>
      <c r="L126" s="230" t="s">
        <v>730</v>
      </c>
      <c r="M126" s="230">
        <v>3</v>
      </c>
      <c r="N126" s="46"/>
      <c r="O126" s="19">
        <v>0.64600000000000002</v>
      </c>
      <c r="P126" s="53">
        <f t="shared" si="3"/>
        <v>0.62661999999999995</v>
      </c>
      <c r="Q126" s="46"/>
      <c r="R126" s="64"/>
      <c r="S126" s="64"/>
      <c r="T126" s="64"/>
      <c r="U126" s="64"/>
      <c r="V126" s="64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  <c r="GQ126" s="46"/>
      <c r="GR126" s="46"/>
      <c r="GS126" s="46"/>
      <c r="GT126" s="46"/>
      <c r="GU126" s="46"/>
      <c r="GV126" s="46"/>
      <c r="GW126" s="46"/>
      <c r="GX126" s="46"/>
      <c r="GY126" s="46"/>
      <c r="GZ126" s="46"/>
      <c r="HA126" s="46"/>
      <c r="HB126" s="46"/>
      <c r="HC126" s="46"/>
      <c r="HD126" s="46"/>
      <c r="HE126" s="46"/>
      <c r="HF126" s="46"/>
      <c r="HG126" s="46"/>
      <c r="HH126" s="46"/>
      <c r="HI126" s="46"/>
      <c r="HJ126" s="46"/>
      <c r="HK126" s="46"/>
      <c r="HL126" s="46"/>
      <c r="HM126" s="46"/>
      <c r="HN126" s="46"/>
      <c r="HO126" s="46"/>
      <c r="HP126" s="46"/>
      <c r="HQ126" s="46"/>
      <c r="HR126" s="46"/>
      <c r="HS126" s="46"/>
      <c r="HT126" s="46"/>
      <c r="HU126" s="46"/>
      <c r="HV126" s="46"/>
      <c r="HW126" s="46"/>
      <c r="HX126" s="46"/>
      <c r="HY126" s="46"/>
      <c r="HZ126" s="46"/>
      <c r="IA126" s="46"/>
      <c r="IB126" s="46"/>
      <c r="IC126" s="46"/>
      <c r="ID126" s="46"/>
      <c r="IE126" s="46"/>
      <c r="IF126" s="46"/>
      <c r="IG126" s="46"/>
      <c r="IH126" s="46"/>
      <c r="II126" s="46"/>
      <c r="IJ126" s="46"/>
      <c r="IK126" s="46"/>
      <c r="IL126" s="46"/>
      <c r="IM126" s="46"/>
      <c r="IN126" s="46"/>
      <c r="IO126" s="46"/>
      <c r="IP126" s="46"/>
      <c r="IQ126" s="46"/>
      <c r="IR126" s="46"/>
      <c r="IS126" s="46"/>
      <c r="IT126" s="46"/>
      <c r="IU126" s="46"/>
      <c r="IV126" s="46"/>
      <c r="IW126" s="46"/>
      <c r="IX126" s="46"/>
      <c r="IY126" s="46"/>
      <c r="IZ126" s="46"/>
      <c r="JA126" s="46"/>
    </row>
    <row r="127" spans="1:261" s="84" customFormat="1" ht="15" customHeight="1">
      <c r="A127" s="279">
        <v>119</v>
      </c>
      <c r="B127" s="77" t="s">
        <v>334</v>
      </c>
      <c r="C127" s="260" t="s">
        <v>836</v>
      </c>
      <c r="D127" s="261" t="s">
        <v>829</v>
      </c>
      <c r="E127" s="79" t="s">
        <v>252</v>
      </c>
      <c r="F127" s="99">
        <v>0.28323999999999999</v>
      </c>
      <c r="G127" s="80">
        <v>0.32572600000000002</v>
      </c>
      <c r="H127" s="82" t="s">
        <v>749</v>
      </c>
      <c r="I127" s="83" t="s">
        <v>835</v>
      </c>
      <c r="J127" s="83" t="e">
        <f>VLOOKUP(D127,'[1]2021.8'!$C$4:$C$350,1,0)</f>
        <v>#N/A</v>
      </c>
      <c r="K127" s="280"/>
      <c r="L127" s="280"/>
      <c r="M127" s="280"/>
      <c r="N127" s="83"/>
      <c r="O127" s="99">
        <v>0.29199999999999998</v>
      </c>
      <c r="P127" s="80">
        <f t="shared" si="3"/>
        <v>0.28323999999999999</v>
      </c>
      <c r="Q127" s="83"/>
      <c r="R127" s="119"/>
      <c r="S127" s="119"/>
      <c r="T127" s="119"/>
      <c r="U127" s="119"/>
      <c r="V127" s="119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83"/>
      <c r="DD127" s="83"/>
      <c r="DE127" s="83"/>
      <c r="DF127" s="83"/>
      <c r="DG127" s="83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3"/>
      <c r="FF127" s="83"/>
      <c r="FG127" s="83"/>
      <c r="FH127" s="83"/>
      <c r="FI127" s="83"/>
      <c r="FJ127" s="83"/>
      <c r="FK127" s="83"/>
      <c r="FL127" s="83"/>
      <c r="FM127" s="83"/>
      <c r="FN127" s="83"/>
      <c r="FO127" s="83"/>
      <c r="FP127" s="83"/>
      <c r="FQ127" s="83"/>
      <c r="FR127" s="83"/>
      <c r="FS127" s="83"/>
      <c r="FT127" s="83"/>
      <c r="FU127" s="83"/>
      <c r="FV127" s="83"/>
      <c r="FW127" s="83"/>
      <c r="FX127" s="83"/>
      <c r="FY127" s="83"/>
      <c r="FZ127" s="83"/>
      <c r="GA127" s="83"/>
      <c r="GB127" s="83"/>
      <c r="GC127" s="83"/>
      <c r="GD127" s="83"/>
      <c r="GE127" s="83"/>
      <c r="GF127" s="83"/>
      <c r="GG127" s="83"/>
      <c r="GH127" s="83"/>
      <c r="GI127" s="83"/>
      <c r="GJ127" s="83"/>
      <c r="GK127" s="83"/>
      <c r="GL127" s="83"/>
      <c r="GM127" s="83"/>
      <c r="GN127" s="83"/>
      <c r="GO127" s="83"/>
      <c r="GP127" s="83"/>
      <c r="GQ127" s="83"/>
      <c r="GR127" s="83"/>
      <c r="GS127" s="83"/>
      <c r="GT127" s="83"/>
      <c r="GU127" s="83"/>
      <c r="GV127" s="83"/>
      <c r="GW127" s="83"/>
      <c r="GX127" s="83"/>
      <c r="GY127" s="83"/>
      <c r="GZ127" s="83"/>
      <c r="HA127" s="83"/>
      <c r="HB127" s="83"/>
      <c r="HC127" s="83"/>
      <c r="HD127" s="83"/>
      <c r="HE127" s="83"/>
      <c r="HF127" s="83"/>
      <c r="HG127" s="83"/>
      <c r="HH127" s="83"/>
      <c r="HI127" s="83"/>
      <c r="HJ127" s="83"/>
      <c r="HK127" s="83"/>
      <c r="HL127" s="83"/>
      <c r="HM127" s="83"/>
      <c r="HN127" s="83"/>
      <c r="HO127" s="83"/>
      <c r="HP127" s="83"/>
      <c r="HQ127" s="83"/>
      <c r="HR127" s="83"/>
      <c r="HS127" s="83"/>
      <c r="HT127" s="83"/>
      <c r="HU127" s="83"/>
      <c r="HV127" s="83"/>
      <c r="HW127" s="83"/>
      <c r="HX127" s="83"/>
      <c r="HY127" s="83"/>
      <c r="HZ127" s="83"/>
      <c r="IA127" s="83"/>
      <c r="IB127" s="83"/>
      <c r="IC127" s="83"/>
      <c r="ID127" s="83"/>
      <c r="IE127" s="83"/>
      <c r="IF127" s="83"/>
      <c r="IG127" s="83"/>
      <c r="IH127" s="83"/>
      <c r="II127" s="83"/>
      <c r="IJ127" s="83"/>
      <c r="IK127" s="83"/>
      <c r="IL127" s="83"/>
      <c r="IM127" s="83"/>
      <c r="IN127" s="83"/>
      <c r="IO127" s="83"/>
      <c r="IP127" s="83"/>
      <c r="IQ127" s="83"/>
      <c r="IR127" s="83"/>
      <c r="IS127" s="83"/>
      <c r="IT127" s="83"/>
      <c r="IU127" s="83"/>
      <c r="IV127" s="83"/>
      <c r="IW127" s="83"/>
      <c r="IX127" s="83"/>
      <c r="IY127" s="83"/>
      <c r="IZ127" s="83"/>
      <c r="JA127" s="83"/>
    </row>
    <row r="128" spans="1:261" s="199" customFormat="1" ht="15" customHeight="1">
      <c r="A128" s="190">
        <v>120</v>
      </c>
      <c r="B128" s="191" t="s">
        <v>336</v>
      </c>
      <c r="C128" s="192" t="s">
        <v>337</v>
      </c>
      <c r="D128" s="193" t="s">
        <v>338</v>
      </c>
      <c r="E128" s="194" t="s">
        <v>252</v>
      </c>
      <c r="F128" s="210">
        <v>2.1266280000000002</v>
      </c>
      <c r="G128" s="195">
        <v>2.4456221999999999</v>
      </c>
      <c r="H128" s="196"/>
      <c r="I128" s="197"/>
      <c r="J128" s="197"/>
      <c r="K128" s="232"/>
      <c r="L128" s="232"/>
      <c r="M128" s="232"/>
      <c r="N128" s="197"/>
      <c r="O128" s="210">
        <v>2.1924000000000001</v>
      </c>
      <c r="P128" s="195">
        <f t="shared" si="3"/>
        <v>2.1266280000000002</v>
      </c>
      <c r="Q128" s="197"/>
      <c r="R128" s="198"/>
      <c r="S128" s="198"/>
      <c r="T128" s="198"/>
      <c r="U128" s="198"/>
      <c r="V128" s="198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7"/>
      <c r="AT128" s="197"/>
      <c r="AU128" s="197"/>
      <c r="AV128" s="197"/>
      <c r="AW128" s="197"/>
      <c r="AX128" s="197"/>
      <c r="AY128" s="197"/>
      <c r="AZ128" s="197"/>
      <c r="BA128" s="197"/>
      <c r="BB128" s="197"/>
      <c r="BC128" s="197"/>
      <c r="BD128" s="197"/>
      <c r="BE128" s="197"/>
      <c r="BF128" s="197"/>
      <c r="BG128" s="197"/>
      <c r="BH128" s="197"/>
      <c r="BI128" s="197"/>
      <c r="BJ128" s="197"/>
      <c r="BK128" s="197"/>
      <c r="BL128" s="197"/>
      <c r="BM128" s="197"/>
      <c r="BN128" s="197"/>
      <c r="BO128" s="197"/>
      <c r="BP128" s="197"/>
      <c r="BQ128" s="197"/>
      <c r="BR128" s="197"/>
      <c r="BS128" s="197"/>
      <c r="BT128" s="197"/>
      <c r="BU128" s="197"/>
      <c r="BV128" s="197"/>
      <c r="BW128" s="197"/>
      <c r="BX128" s="197"/>
      <c r="BY128" s="197"/>
      <c r="BZ128" s="197"/>
      <c r="CA128" s="197"/>
      <c r="CB128" s="197"/>
      <c r="CC128" s="197"/>
      <c r="CD128" s="197"/>
      <c r="CE128" s="197"/>
      <c r="CF128" s="197"/>
      <c r="CG128" s="197"/>
      <c r="CH128" s="197"/>
      <c r="CI128" s="197"/>
      <c r="CJ128" s="197"/>
      <c r="CK128" s="197"/>
      <c r="CL128" s="197"/>
      <c r="CM128" s="197"/>
      <c r="CN128" s="197"/>
      <c r="CO128" s="197"/>
      <c r="CP128" s="197"/>
      <c r="CQ128" s="197"/>
      <c r="CR128" s="197"/>
      <c r="CS128" s="197"/>
      <c r="CT128" s="197"/>
      <c r="CU128" s="197"/>
      <c r="CV128" s="197"/>
      <c r="CW128" s="197"/>
      <c r="CX128" s="197"/>
      <c r="CY128" s="197"/>
      <c r="CZ128" s="197"/>
      <c r="DA128" s="197"/>
      <c r="DB128" s="197"/>
      <c r="DC128" s="197"/>
      <c r="DD128" s="197"/>
      <c r="DE128" s="197"/>
      <c r="DF128" s="197"/>
      <c r="DG128" s="197"/>
      <c r="DH128" s="197"/>
      <c r="DI128" s="197"/>
      <c r="DJ128" s="197"/>
      <c r="DK128" s="197"/>
      <c r="DL128" s="197"/>
      <c r="DM128" s="197"/>
      <c r="DN128" s="197"/>
      <c r="DO128" s="197"/>
      <c r="DP128" s="197"/>
      <c r="DQ128" s="197"/>
      <c r="DR128" s="197"/>
      <c r="DS128" s="197"/>
      <c r="DT128" s="197"/>
      <c r="DU128" s="197"/>
      <c r="DV128" s="197"/>
      <c r="DW128" s="197"/>
      <c r="DX128" s="197"/>
      <c r="DY128" s="197"/>
      <c r="DZ128" s="197"/>
      <c r="EA128" s="197"/>
      <c r="EB128" s="197"/>
      <c r="EC128" s="197"/>
      <c r="ED128" s="197"/>
      <c r="EE128" s="197"/>
      <c r="EF128" s="197"/>
      <c r="EG128" s="197"/>
      <c r="EH128" s="197"/>
      <c r="EI128" s="197"/>
      <c r="EJ128" s="197"/>
      <c r="EK128" s="197"/>
      <c r="EL128" s="197"/>
      <c r="EM128" s="197"/>
      <c r="EN128" s="197"/>
      <c r="EO128" s="197"/>
      <c r="EP128" s="197"/>
      <c r="EQ128" s="197"/>
      <c r="ER128" s="197"/>
      <c r="ES128" s="197"/>
      <c r="ET128" s="197"/>
      <c r="EU128" s="197"/>
      <c r="EV128" s="197"/>
      <c r="EW128" s="197"/>
      <c r="EX128" s="197"/>
      <c r="EY128" s="197"/>
      <c r="EZ128" s="197"/>
      <c r="FA128" s="197"/>
      <c r="FB128" s="197"/>
      <c r="FC128" s="197"/>
      <c r="FD128" s="197"/>
      <c r="FE128" s="197"/>
      <c r="FF128" s="197"/>
      <c r="FG128" s="197"/>
      <c r="FH128" s="197"/>
      <c r="FI128" s="197"/>
      <c r="FJ128" s="197"/>
      <c r="FK128" s="197"/>
      <c r="FL128" s="197"/>
      <c r="FM128" s="197"/>
      <c r="FN128" s="197"/>
      <c r="FO128" s="197"/>
      <c r="FP128" s="197"/>
      <c r="FQ128" s="197"/>
      <c r="FR128" s="197"/>
      <c r="FS128" s="197"/>
      <c r="FT128" s="197"/>
      <c r="FU128" s="197"/>
      <c r="FV128" s="197"/>
      <c r="FW128" s="197"/>
      <c r="FX128" s="197"/>
      <c r="FY128" s="197"/>
      <c r="FZ128" s="197"/>
      <c r="GA128" s="197"/>
      <c r="GB128" s="197"/>
      <c r="GC128" s="197"/>
      <c r="GD128" s="197"/>
      <c r="GE128" s="197"/>
      <c r="GF128" s="197"/>
      <c r="GG128" s="197"/>
      <c r="GH128" s="197"/>
      <c r="GI128" s="197"/>
      <c r="GJ128" s="197"/>
      <c r="GK128" s="197"/>
      <c r="GL128" s="197"/>
      <c r="GM128" s="197"/>
      <c r="GN128" s="197"/>
      <c r="GO128" s="197"/>
      <c r="GP128" s="197"/>
      <c r="GQ128" s="197"/>
      <c r="GR128" s="197"/>
      <c r="GS128" s="197"/>
      <c r="GT128" s="197"/>
      <c r="GU128" s="197"/>
      <c r="GV128" s="197"/>
      <c r="GW128" s="197"/>
      <c r="GX128" s="197"/>
      <c r="GY128" s="197"/>
      <c r="GZ128" s="197"/>
      <c r="HA128" s="197"/>
      <c r="HB128" s="197"/>
      <c r="HC128" s="197"/>
      <c r="HD128" s="197"/>
      <c r="HE128" s="197"/>
      <c r="HF128" s="197"/>
      <c r="HG128" s="197"/>
      <c r="HH128" s="197"/>
      <c r="HI128" s="197"/>
      <c r="HJ128" s="197"/>
      <c r="HK128" s="197"/>
      <c r="HL128" s="197"/>
      <c r="HM128" s="197"/>
      <c r="HN128" s="197"/>
      <c r="HO128" s="197"/>
      <c r="HP128" s="197"/>
      <c r="HQ128" s="197"/>
      <c r="HR128" s="197"/>
      <c r="HS128" s="197"/>
      <c r="HT128" s="197"/>
      <c r="HU128" s="197"/>
      <c r="HV128" s="197"/>
      <c r="HW128" s="197"/>
      <c r="HX128" s="197"/>
      <c r="HY128" s="197"/>
      <c r="HZ128" s="197"/>
      <c r="IA128" s="197"/>
      <c r="IB128" s="197"/>
      <c r="IC128" s="197"/>
      <c r="ID128" s="197"/>
      <c r="IE128" s="197"/>
      <c r="IF128" s="197"/>
      <c r="IG128" s="197"/>
      <c r="IH128" s="197"/>
      <c r="II128" s="197"/>
      <c r="IJ128" s="197"/>
      <c r="IK128" s="197"/>
      <c r="IL128" s="197"/>
      <c r="IM128" s="197"/>
      <c r="IN128" s="197"/>
      <c r="IO128" s="197"/>
      <c r="IP128" s="197"/>
      <c r="IQ128" s="197"/>
      <c r="IR128" s="197"/>
      <c r="IS128" s="197"/>
      <c r="IT128" s="197"/>
      <c r="IU128" s="197"/>
      <c r="IV128" s="197"/>
      <c r="IW128" s="197"/>
      <c r="IX128" s="197"/>
      <c r="IY128" s="197"/>
      <c r="IZ128" s="197"/>
      <c r="JA128" s="197"/>
    </row>
    <row r="129" spans="1:261" s="48" customFormat="1" ht="15" customHeight="1">
      <c r="A129" s="49">
        <v>121</v>
      </c>
      <c r="B129" s="50" t="s">
        <v>339</v>
      </c>
      <c r="C129" s="51" t="s">
        <v>340</v>
      </c>
      <c r="D129" s="14" t="s">
        <v>341</v>
      </c>
      <c r="E129" s="52" t="s">
        <v>252</v>
      </c>
      <c r="F129" s="19">
        <v>3.5280839999999998</v>
      </c>
      <c r="G129" s="53">
        <v>4.057315</v>
      </c>
      <c r="H129" s="55"/>
      <c r="I129" s="46"/>
      <c r="J129" s="46" t="str">
        <f>VLOOKUP(D129,'[1]2021.8'!$C$4:$C$350,1,0)</f>
        <v>02.03.37.102</v>
      </c>
      <c r="K129" s="230">
        <v>0.314</v>
      </c>
      <c r="L129" s="230" t="s">
        <v>730</v>
      </c>
      <c r="M129" s="230">
        <v>2</v>
      </c>
      <c r="N129" s="46"/>
      <c r="O129" s="19">
        <v>3.6372</v>
      </c>
      <c r="P129" s="53">
        <f t="shared" si="3"/>
        <v>3.5280839999999998</v>
      </c>
      <c r="Q129" s="46"/>
      <c r="R129" s="64"/>
      <c r="S129" s="64"/>
      <c r="T129" s="64"/>
      <c r="U129" s="64"/>
      <c r="V129" s="64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  <c r="GQ129" s="46"/>
      <c r="GR129" s="46"/>
      <c r="GS129" s="46"/>
      <c r="GT129" s="46"/>
      <c r="GU129" s="46"/>
      <c r="GV129" s="46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46"/>
      <c r="HO129" s="46"/>
      <c r="HP129" s="46"/>
      <c r="HQ129" s="46"/>
      <c r="HR129" s="46"/>
      <c r="HS129" s="46"/>
      <c r="HT129" s="46"/>
      <c r="HU129" s="46"/>
      <c r="HV129" s="46"/>
      <c r="HW129" s="46"/>
      <c r="HX129" s="46"/>
      <c r="HY129" s="46"/>
      <c r="HZ129" s="46"/>
      <c r="IA129" s="46"/>
      <c r="IB129" s="46"/>
      <c r="IC129" s="46"/>
      <c r="ID129" s="46"/>
      <c r="IE129" s="46"/>
      <c r="IF129" s="46"/>
      <c r="IG129" s="46"/>
      <c r="IH129" s="46"/>
      <c r="II129" s="46"/>
      <c r="IJ129" s="46"/>
      <c r="IK129" s="46"/>
      <c r="IL129" s="46"/>
      <c r="IM129" s="46"/>
      <c r="IN129" s="46"/>
      <c r="IO129" s="46"/>
      <c r="IP129" s="46"/>
      <c r="IQ129" s="46"/>
      <c r="IR129" s="46"/>
      <c r="IS129" s="46"/>
      <c r="IT129" s="46"/>
      <c r="IU129" s="46"/>
      <c r="IV129" s="46"/>
      <c r="IW129" s="46"/>
      <c r="IX129" s="46"/>
      <c r="IY129" s="46"/>
      <c r="IZ129" s="46"/>
      <c r="JA129" s="46"/>
    </row>
    <row r="130" spans="1:261" s="84" customFormat="1" ht="15" customHeight="1" thickBot="1">
      <c r="A130" s="279">
        <v>122</v>
      </c>
      <c r="B130" s="77" t="s">
        <v>342</v>
      </c>
      <c r="C130" s="260" t="s">
        <v>343</v>
      </c>
      <c r="D130" s="261" t="s">
        <v>344</v>
      </c>
      <c r="E130" s="79" t="s">
        <v>252</v>
      </c>
      <c r="F130" s="80">
        <v>2.0199413793103465</v>
      </c>
      <c r="G130" s="80">
        <v>2.3229172</v>
      </c>
      <c r="H130" s="82"/>
      <c r="I130" s="83"/>
      <c r="J130" s="83" t="s">
        <v>832</v>
      </c>
      <c r="K130" s="280"/>
      <c r="L130" s="280"/>
      <c r="M130" s="280"/>
      <c r="N130" s="83"/>
      <c r="O130" s="281">
        <v>2.0824137931034499</v>
      </c>
      <c r="P130" s="281">
        <f t="shared" si="3"/>
        <v>2.0199413793103465</v>
      </c>
      <c r="Q130" s="83"/>
      <c r="R130" s="119"/>
      <c r="S130" s="119"/>
      <c r="T130" s="119"/>
      <c r="U130" s="119"/>
      <c r="V130" s="119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  <c r="CR130" s="83"/>
      <c r="CS130" s="83"/>
      <c r="CT130" s="83"/>
      <c r="CU130" s="83"/>
      <c r="CV130" s="83"/>
      <c r="CW130" s="83"/>
      <c r="CX130" s="83"/>
      <c r="CY130" s="83"/>
      <c r="CZ130" s="83"/>
      <c r="DA130" s="83"/>
      <c r="DB130" s="83"/>
      <c r="DC130" s="83"/>
      <c r="DD130" s="83"/>
      <c r="DE130" s="83"/>
      <c r="DF130" s="83"/>
      <c r="DG130" s="83"/>
      <c r="DH130" s="83"/>
      <c r="DI130" s="83"/>
      <c r="DJ130" s="83"/>
      <c r="DK130" s="83"/>
      <c r="DL130" s="83"/>
      <c r="DM130" s="83"/>
      <c r="DN130" s="83"/>
      <c r="DO130" s="83"/>
      <c r="DP130" s="83"/>
      <c r="DQ130" s="83"/>
      <c r="DR130" s="83"/>
      <c r="DS130" s="83"/>
      <c r="DT130" s="83"/>
      <c r="DU130" s="83"/>
      <c r="DV130" s="83"/>
      <c r="DW130" s="83"/>
      <c r="DX130" s="83"/>
      <c r="DY130" s="83"/>
      <c r="DZ130" s="83"/>
      <c r="EA130" s="83"/>
      <c r="EB130" s="83"/>
      <c r="EC130" s="83"/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3"/>
      <c r="EO130" s="83"/>
      <c r="EP130" s="83"/>
      <c r="EQ130" s="83"/>
      <c r="ER130" s="83"/>
      <c r="ES130" s="83"/>
      <c r="ET130" s="83"/>
      <c r="EU130" s="83"/>
      <c r="EV130" s="83"/>
      <c r="EW130" s="83"/>
      <c r="EX130" s="83"/>
      <c r="EY130" s="83"/>
      <c r="EZ130" s="83"/>
      <c r="FA130" s="83"/>
      <c r="FB130" s="83"/>
      <c r="FC130" s="83"/>
      <c r="FD130" s="83"/>
      <c r="FE130" s="83"/>
      <c r="FF130" s="83"/>
      <c r="FG130" s="83"/>
      <c r="FH130" s="83"/>
      <c r="FI130" s="83"/>
      <c r="FJ130" s="83"/>
      <c r="FK130" s="83"/>
      <c r="FL130" s="83"/>
      <c r="FM130" s="83"/>
      <c r="FN130" s="83"/>
      <c r="FO130" s="83"/>
      <c r="FP130" s="83"/>
      <c r="FQ130" s="83"/>
      <c r="FR130" s="83"/>
      <c r="FS130" s="83"/>
      <c r="FT130" s="83"/>
      <c r="FU130" s="83"/>
      <c r="FV130" s="83"/>
      <c r="FW130" s="83"/>
      <c r="FX130" s="83"/>
      <c r="FY130" s="83"/>
      <c r="FZ130" s="83"/>
      <c r="GA130" s="83"/>
      <c r="GB130" s="83"/>
      <c r="GC130" s="83"/>
      <c r="GD130" s="83"/>
      <c r="GE130" s="83"/>
      <c r="GF130" s="83"/>
      <c r="GG130" s="83"/>
      <c r="GH130" s="83"/>
      <c r="GI130" s="83"/>
      <c r="GJ130" s="83"/>
      <c r="GK130" s="83"/>
      <c r="GL130" s="83"/>
      <c r="GM130" s="83"/>
      <c r="GN130" s="83"/>
      <c r="GO130" s="83"/>
      <c r="GP130" s="83"/>
      <c r="GQ130" s="83"/>
      <c r="GR130" s="83"/>
      <c r="GS130" s="83"/>
      <c r="GT130" s="83"/>
      <c r="GU130" s="83"/>
      <c r="GV130" s="83"/>
      <c r="GW130" s="83"/>
      <c r="GX130" s="83"/>
      <c r="GY130" s="83"/>
      <c r="GZ130" s="83"/>
      <c r="HA130" s="83"/>
      <c r="HB130" s="83"/>
      <c r="HC130" s="83"/>
      <c r="HD130" s="83"/>
      <c r="HE130" s="83"/>
      <c r="HF130" s="83"/>
      <c r="HG130" s="83"/>
      <c r="HH130" s="83"/>
      <c r="HI130" s="83"/>
      <c r="HJ130" s="83"/>
      <c r="HK130" s="83"/>
      <c r="HL130" s="83"/>
      <c r="HM130" s="83"/>
      <c r="HN130" s="83"/>
      <c r="HO130" s="83"/>
      <c r="HP130" s="83"/>
      <c r="HQ130" s="83"/>
      <c r="HR130" s="83"/>
      <c r="HS130" s="83"/>
      <c r="HT130" s="83"/>
      <c r="HU130" s="83"/>
      <c r="HV130" s="83"/>
      <c r="HW130" s="83"/>
      <c r="HX130" s="83"/>
      <c r="HY130" s="83"/>
      <c r="HZ130" s="83"/>
      <c r="IA130" s="83"/>
      <c r="IB130" s="83"/>
      <c r="IC130" s="83"/>
      <c r="ID130" s="83"/>
      <c r="IE130" s="83"/>
      <c r="IF130" s="83"/>
      <c r="IG130" s="83"/>
      <c r="IH130" s="83"/>
      <c r="II130" s="83"/>
      <c r="IJ130" s="83"/>
      <c r="IK130" s="83"/>
      <c r="IL130" s="83"/>
      <c r="IM130" s="83"/>
      <c r="IN130" s="83"/>
      <c r="IO130" s="83"/>
      <c r="IP130" s="83"/>
      <c r="IQ130" s="83"/>
      <c r="IR130" s="83"/>
      <c r="IS130" s="83"/>
      <c r="IT130" s="83"/>
      <c r="IU130" s="83"/>
      <c r="IV130" s="83"/>
      <c r="IW130" s="83"/>
      <c r="IX130" s="83"/>
      <c r="IY130" s="83"/>
      <c r="IZ130" s="83"/>
      <c r="JA130" s="83"/>
    </row>
    <row r="131" spans="1:261" s="48" customFormat="1" ht="23.25" customHeight="1">
      <c r="A131" s="49">
        <v>123</v>
      </c>
      <c r="B131" s="50" t="s">
        <v>362</v>
      </c>
      <c r="C131" s="51" t="s">
        <v>363</v>
      </c>
      <c r="D131" s="14" t="s">
        <v>364</v>
      </c>
      <c r="E131" s="52" t="s">
        <v>365</v>
      </c>
      <c r="F131" s="53">
        <v>1.7699115044247788</v>
      </c>
      <c r="G131" s="53">
        <v>1.7699115044247788</v>
      </c>
      <c r="H131" s="54" t="s">
        <v>366</v>
      </c>
      <c r="I131" s="46"/>
      <c r="J131" s="46" t="str">
        <f>VLOOKUP(D131,'[1]2021.8'!$C$4:$C$350,1,0)</f>
        <v>02.03.37.104</v>
      </c>
      <c r="K131" s="230">
        <v>0.13900000000000001</v>
      </c>
      <c r="L131" s="230" t="s">
        <v>724</v>
      </c>
      <c r="M131" s="230">
        <v>5</v>
      </c>
      <c r="N131" s="46"/>
      <c r="O131" s="47"/>
      <c r="P131" s="47">
        <f>2/1.13</f>
        <v>1.7699115044247788</v>
      </c>
      <c r="Q131" s="46"/>
      <c r="R131" s="64"/>
      <c r="S131" s="64"/>
      <c r="T131" s="64"/>
      <c r="U131" s="64"/>
      <c r="V131" s="64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  <c r="IX131" s="46"/>
      <c r="IY131" s="46"/>
      <c r="IZ131" s="46"/>
    </row>
    <row r="132" spans="1:261" s="48" customFormat="1" ht="27" customHeight="1">
      <c r="A132" s="49">
        <v>124</v>
      </c>
      <c r="B132" s="50" t="s">
        <v>814</v>
      </c>
      <c r="C132" s="51" t="s">
        <v>368</v>
      </c>
      <c r="D132" s="14" t="s">
        <v>369</v>
      </c>
      <c r="E132" s="52" t="s">
        <v>365</v>
      </c>
      <c r="F132" s="53">
        <v>0.65486725663716816</v>
      </c>
      <c r="G132" s="53"/>
      <c r="H132" s="54" t="s">
        <v>370</v>
      </c>
      <c r="I132" s="46"/>
      <c r="J132" s="46" t="str">
        <f>VLOOKUP(D132,'[1]2021.8'!$C$4:$C$350,1,0)</f>
        <v>02.03.48.029</v>
      </c>
      <c r="K132" s="230"/>
      <c r="L132" s="230"/>
      <c r="M132" s="230"/>
      <c r="N132" s="46"/>
      <c r="O132" s="53"/>
      <c r="P132" s="53">
        <f>0.74/1.13</f>
        <v>0.65486725663716816</v>
      </c>
      <c r="Q132" s="46"/>
      <c r="R132" s="64"/>
      <c r="S132" s="64"/>
      <c r="T132" s="64"/>
      <c r="U132" s="64"/>
      <c r="V132" s="64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  <c r="GQ132" s="46"/>
      <c r="GR132" s="46"/>
      <c r="GS132" s="46"/>
      <c r="GT132" s="46"/>
      <c r="GU132" s="46"/>
      <c r="GV132" s="46"/>
      <c r="GW132" s="46"/>
      <c r="GX132" s="46"/>
      <c r="GY132" s="46"/>
      <c r="GZ132" s="46"/>
      <c r="HA132" s="46"/>
      <c r="HB132" s="46"/>
      <c r="HC132" s="46"/>
      <c r="HD132" s="46"/>
      <c r="HE132" s="46"/>
      <c r="HF132" s="46"/>
      <c r="HG132" s="46"/>
      <c r="HH132" s="46"/>
      <c r="HI132" s="46"/>
      <c r="HJ132" s="46"/>
      <c r="HK132" s="46"/>
      <c r="HL132" s="46"/>
      <c r="HM132" s="46"/>
      <c r="HN132" s="46"/>
      <c r="HO132" s="46"/>
      <c r="HP132" s="46"/>
      <c r="HQ132" s="46"/>
      <c r="HR132" s="46"/>
      <c r="HS132" s="46"/>
      <c r="HT132" s="46"/>
      <c r="HU132" s="46"/>
      <c r="HV132" s="46"/>
      <c r="HW132" s="46"/>
      <c r="HX132" s="46"/>
      <c r="HY132" s="46"/>
      <c r="HZ132" s="46"/>
      <c r="IA132" s="46"/>
      <c r="IB132" s="46"/>
      <c r="IC132" s="46"/>
      <c r="ID132" s="46"/>
      <c r="IE132" s="46"/>
      <c r="IF132" s="46"/>
      <c r="IG132" s="46"/>
      <c r="IH132" s="46"/>
      <c r="II132" s="46"/>
      <c r="IJ132" s="46"/>
      <c r="IK132" s="46"/>
      <c r="IL132" s="46"/>
      <c r="IM132" s="46"/>
      <c r="IN132" s="46"/>
      <c r="IO132" s="46"/>
      <c r="IP132" s="46"/>
      <c r="IQ132" s="46"/>
      <c r="IR132" s="46"/>
      <c r="IS132" s="46"/>
      <c r="IT132" s="46"/>
      <c r="IU132" s="46"/>
      <c r="IV132" s="46"/>
      <c r="IW132" s="46"/>
      <c r="IX132" s="46"/>
      <c r="IY132" s="46"/>
      <c r="IZ132" s="46"/>
    </row>
    <row r="133" spans="1:261" s="48" customFormat="1" ht="15" customHeight="1">
      <c r="A133" s="49">
        <v>125</v>
      </c>
      <c r="B133" s="50" t="s">
        <v>371</v>
      </c>
      <c r="C133" s="50" t="s">
        <v>372</v>
      </c>
      <c r="D133" s="14" t="s">
        <v>373</v>
      </c>
      <c r="E133" s="52" t="s">
        <v>365</v>
      </c>
      <c r="F133" s="53">
        <v>1.5752212389380533</v>
      </c>
      <c r="G133" s="53"/>
      <c r="H133" s="54"/>
      <c r="I133" s="46"/>
      <c r="J133" s="46" t="str">
        <f>VLOOKUP(D133,'[1]2021.8'!$C$4:$C$350,1,0)</f>
        <v>02.01.02.250</v>
      </c>
      <c r="K133" s="230"/>
      <c r="L133" s="230"/>
      <c r="M133" s="230"/>
      <c r="N133" s="46"/>
      <c r="O133" s="53"/>
      <c r="P133" s="53">
        <f>1.78/1.13</f>
        <v>1.5752212389380533</v>
      </c>
      <c r="Q133" s="46"/>
      <c r="R133" s="64"/>
      <c r="S133" s="64"/>
      <c r="T133" s="64"/>
      <c r="U133" s="64"/>
      <c r="V133" s="64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  <c r="GQ133" s="46"/>
      <c r="GR133" s="46"/>
      <c r="GS133" s="46"/>
      <c r="GT133" s="46"/>
      <c r="GU133" s="46"/>
      <c r="GV133" s="46"/>
      <c r="GW133" s="46"/>
      <c r="GX133" s="46"/>
      <c r="GY133" s="46"/>
      <c r="GZ133" s="46"/>
      <c r="HA133" s="46"/>
      <c r="HB133" s="46"/>
      <c r="HC133" s="46"/>
      <c r="HD133" s="46"/>
      <c r="HE133" s="46"/>
      <c r="HF133" s="46"/>
      <c r="HG133" s="46"/>
      <c r="HH133" s="46"/>
      <c r="HI133" s="46"/>
      <c r="HJ133" s="46"/>
      <c r="HK133" s="46"/>
      <c r="HL133" s="46"/>
      <c r="HM133" s="46"/>
      <c r="HN133" s="46"/>
      <c r="HO133" s="46"/>
      <c r="HP133" s="46"/>
      <c r="HQ133" s="46"/>
      <c r="HR133" s="46"/>
      <c r="HS133" s="46"/>
      <c r="HT133" s="46"/>
      <c r="HU133" s="46"/>
      <c r="HV133" s="46"/>
      <c r="HW133" s="46"/>
      <c r="HX133" s="46"/>
      <c r="HY133" s="46"/>
      <c r="HZ133" s="46"/>
      <c r="IA133" s="46"/>
      <c r="IB133" s="46"/>
      <c r="IC133" s="46"/>
      <c r="ID133" s="46"/>
      <c r="IE133" s="46"/>
      <c r="IF133" s="46"/>
      <c r="IG133" s="46"/>
      <c r="IH133" s="46"/>
      <c r="II133" s="46"/>
      <c r="IJ133" s="46"/>
      <c r="IK133" s="46"/>
      <c r="IL133" s="46"/>
      <c r="IM133" s="46"/>
      <c r="IN133" s="46"/>
      <c r="IO133" s="46"/>
      <c r="IP133" s="46"/>
      <c r="IQ133" s="46"/>
      <c r="IR133" s="46"/>
      <c r="IS133" s="46"/>
      <c r="IT133" s="46"/>
      <c r="IU133" s="46"/>
      <c r="IV133" s="46"/>
      <c r="IW133" s="46"/>
      <c r="IX133" s="46"/>
      <c r="IY133" s="46"/>
      <c r="IZ133" s="46"/>
    </row>
    <row r="134" spans="1:261" s="48" customFormat="1" ht="26.25" customHeight="1">
      <c r="A134" s="49">
        <v>126</v>
      </c>
      <c r="B134" s="50"/>
      <c r="C134" s="50" t="s">
        <v>374</v>
      </c>
      <c r="D134" s="14" t="s">
        <v>416</v>
      </c>
      <c r="E134" s="52" t="s">
        <v>365</v>
      </c>
      <c r="F134" s="53">
        <v>2.3185840707964607</v>
      </c>
      <c r="G134" s="53"/>
      <c r="H134" s="54" t="s">
        <v>376</v>
      </c>
      <c r="I134" s="46"/>
      <c r="J134" s="46" t="str">
        <f>VLOOKUP(D134,'[1]2021.8'!$C$4:$C$350,1,0)</f>
        <v>02.03.26.070A</v>
      </c>
      <c r="K134" s="256"/>
      <c r="L134" s="256"/>
      <c r="M134" s="256"/>
      <c r="N134" s="46"/>
      <c r="O134" s="53"/>
      <c r="P134" s="53">
        <f>2.62/1.13</f>
        <v>2.3185840707964607</v>
      </c>
      <c r="Q134" s="46"/>
      <c r="R134" s="64"/>
      <c r="S134" s="64"/>
      <c r="T134" s="64"/>
      <c r="U134" s="64"/>
      <c r="V134" s="64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46"/>
      <c r="IF134" s="46"/>
      <c r="IG134" s="46"/>
      <c r="IH134" s="46"/>
      <c r="II134" s="46"/>
      <c r="IJ134" s="46"/>
      <c r="IK134" s="46"/>
      <c r="IL134" s="46"/>
      <c r="IM134" s="46"/>
      <c r="IN134" s="46"/>
      <c r="IO134" s="46"/>
      <c r="IP134" s="46"/>
      <c r="IQ134" s="46"/>
      <c r="IR134" s="46"/>
      <c r="IS134" s="46"/>
      <c r="IT134" s="46"/>
      <c r="IU134" s="46"/>
      <c r="IV134" s="46"/>
      <c r="IW134" s="46"/>
      <c r="IX134" s="46"/>
      <c r="IY134" s="46"/>
      <c r="IZ134" s="46"/>
    </row>
    <row r="135" spans="1:261" s="48" customFormat="1" ht="26.25" customHeight="1">
      <c r="A135" s="49">
        <v>127</v>
      </c>
      <c r="B135" s="50"/>
      <c r="C135" s="51" t="s">
        <v>377</v>
      </c>
      <c r="D135" s="14" t="s">
        <v>417</v>
      </c>
      <c r="E135" s="52" t="s">
        <v>365</v>
      </c>
      <c r="F135" s="53">
        <v>3.2743362831858414</v>
      </c>
      <c r="G135" s="53"/>
      <c r="H135" s="54" t="s">
        <v>376</v>
      </c>
      <c r="I135" s="46"/>
      <c r="J135" s="46" t="str">
        <f>VLOOKUP(D135,'[1]2021.8'!$C$4:$C$350,1,0)</f>
        <v>02.03.26.068A</v>
      </c>
      <c r="K135" s="256"/>
      <c r="L135" s="256"/>
      <c r="M135" s="256"/>
      <c r="N135" s="46"/>
      <c r="O135" s="53"/>
      <c r="P135" s="53">
        <f>3.7/1.13</f>
        <v>3.2743362831858414</v>
      </c>
      <c r="Q135" s="46"/>
      <c r="R135" s="64"/>
      <c r="S135" s="64"/>
      <c r="T135" s="64"/>
      <c r="U135" s="64"/>
      <c r="V135" s="64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  <c r="GQ135" s="46"/>
      <c r="GR135" s="46"/>
      <c r="GS135" s="46"/>
      <c r="GT135" s="46"/>
      <c r="GU135" s="46"/>
      <c r="GV135" s="46"/>
      <c r="GW135" s="46"/>
      <c r="GX135" s="46"/>
      <c r="GY135" s="46"/>
      <c r="GZ135" s="46"/>
      <c r="HA135" s="46"/>
      <c r="HB135" s="46"/>
      <c r="HC135" s="46"/>
      <c r="HD135" s="46"/>
      <c r="HE135" s="46"/>
      <c r="HF135" s="46"/>
      <c r="HG135" s="46"/>
      <c r="HH135" s="46"/>
      <c r="HI135" s="46"/>
      <c r="HJ135" s="46"/>
      <c r="HK135" s="46"/>
      <c r="HL135" s="46"/>
      <c r="HM135" s="46"/>
      <c r="HN135" s="46"/>
      <c r="HO135" s="46"/>
      <c r="HP135" s="46"/>
      <c r="HQ135" s="46"/>
      <c r="HR135" s="46"/>
      <c r="HS135" s="46"/>
      <c r="HT135" s="46"/>
      <c r="HU135" s="46"/>
      <c r="HV135" s="46"/>
      <c r="HW135" s="46"/>
      <c r="HX135" s="46"/>
      <c r="HY135" s="46"/>
      <c r="HZ135" s="46"/>
      <c r="IA135" s="46"/>
      <c r="IB135" s="46"/>
      <c r="IC135" s="46"/>
      <c r="ID135" s="46"/>
      <c r="IE135" s="46"/>
      <c r="IF135" s="46"/>
      <c r="IG135" s="46"/>
      <c r="IH135" s="46"/>
      <c r="II135" s="46"/>
      <c r="IJ135" s="46"/>
      <c r="IK135" s="46"/>
      <c r="IL135" s="46"/>
      <c r="IM135" s="46"/>
      <c r="IN135" s="46"/>
      <c r="IO135" s="46"/>
      <c r="IP135" s="46"/>
      <c r="IQ135" s="46"/>
      <c r="IR135" s="46"/>
      <c r="IS135" s="46"/>
      <c r="IT135" s="46"/>
      <c r="IU135" s="46"/>
      <c r="IV135" s="46"/>
      <c r="IW135" s="46"/>
      <c r="IX135" s="46"/>
      <c r="IY135" s="46"/>
      <c r="IZ135" s="46"/>
    </row>
    <row r="136" spans="1:261" s="48" customFormat="1" ht="15" customHeight="1">
      <c r="A136" s="49">
        <v>128</v>
      </c>
      <c r="B136" s="50" t="s">
        <v>379</v>
      </c>
      <c r="C136" s="51" t="s">
        <v>380</v>
      </c>
      <c r="D136" s="14" t="s">
        <v>381</v>
      </c>
      <c r="E136" s="52" t="s">
        <v>365</v>
      </c>
      <c r="F136" s="53">
        <v>2.7079646017699117</v>
      </c>
      <c r="G136" s="53"/>
      <c r="H136" s="55" t="s">
        <v>177</v>
      </c>
      <c r="I136" s="46"/>
      <c r="J136" s="46" t="str">
        <f>VLOOKUP(D136,'[1]2021.8'!$C$4:$C$350,1,0)</f>
        <v>02.03.48.028</v>
      </c>
      <c r="K136" s="230"/>
      <c r="L136" s="230"/>
      <c r="M136" s="230"/>
      <c r="N136" s="46"/>
      <c r="O136" s="53"/>
      <c r="P136" s="53">
        <f>3.06/1.13</f>
        <v>2.7079646017699117</v>
      </c>
      <c r="Q136" s="46"/>
      <c r="R136" s="64"/>
      <c r="S136" s="64"/>
      <c r="T136" s="64"/>
      <c r="U136" s="64"/>
      <c r="V136" s="64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  <c r="GQ136" s="46"/>
      <c r="GR136" s="46"/>
      <c r="GS136" s="46"/>
      <c r="GT136" s="46"/>
      <c r="GU136" s="46"/>
      <c r="GV136" s="46"/>
      <c r="GW136" s="46"/>
      <c r="GX136" s="46"/>
      <c r="GY136" s="46"/>
      <c r="GZ136" s="46"/>
      <c r="HA136" s="46"/>
      <c r="HB136" s="46"/>
      <c r="HC136" s="46"/>
      <c r="HD136" s="46"/>
      <c r="HE136" s="46"/>
      <c r="HF136" s="46"/>
      <c r="HG136" s="46"/>
      <c r="HH136" s="46"/>
      <c r="HI136" s="46"/>
      <c r="HJ136" s="46"/>
      <c r="HK136" s="46"/>
      <c r="HL136" s="46"/>
      <c r="HM136" s="46"/>
      <c r="HN136" s="46"/>
      <c r="HO136" s="46"/>
      <c r="HP136" s="46"/>
      <c r="HQ136" s="46"/>
      <c r="HR136" s="46"/>
      <c r="HS136" s="46"/>
      <c r="HT136" s="46"/>
      <c r="HU136" s="46"/>
      <c r="HV136" s="46"/>
      <c r="HW136" s="46"/>
      <c r="HX136" s="46"/>
      <c r="HY136" s="46"/>
      <c r="HZ136" s="46"/>
      <c r="IA136" s="46"/>
      <c r="IB136" s="46"/>
      <c r="IC136" s="46"/>
      <c r="ID136" s="46"/>
      <c r="IE136" s="46"/>
      <c r="IF136" s="46"/>
      <c r="IG136" s="46"/>
      <c r="IH136" s="46"/>
      <c r="II136" s="46"/>
      <c r="IJ136" s="46"/>
      <c r="IK136" s="46"/>
      <c r="IL136" s="46"/>
      <c r="IM136" s="46"/>
      <c r="IN136" s="46"/>
      <c r="IO136" s="46"/>
      <c r="IP136" s="46"/>
      <c r="IQ136" s="46"/>
      <c r="IR136" s="46"/>
      <c r="IS136" s="46"/>
      <c r="IT136" s="46"/>
      <c r="IU136" s="46"/>
      <c r="IV136" s="46"/>
      <c r="IW136" s="46"/>
      <c r="IX136" s="46"/>
      <c r="IY136" s="46"/>
      <c r="IZ136" s="46"/>
    </row>
    <row r="137" spans="1:261" s="48" customFormat="1" ht="15" customHeight="1">
      <c r="A137" s="49">
        <v>129</v>
      </c>
      <c r="B137" s="50" t="s">
        <v>382</v>
      </c>
      <c r="C137" s="51" t="s">
        <v>383</v>
      </c>
      <c r="D137" s="14" t="s">
        <v>384</v>
      </c>
      <c r="E137" s="52" t="s">
        <v>365</v>
      </c>
      <c r="F137" s="53">
        <v>0.92035398230088505</v>
      </c>
      <c r="G137" s="53"/>
      <c r="H137" s="55"/>
      <c r="I137" s="46"/>
      <c r="J137" s="46" t="str">
        <f>VLOOKUP(D137,'[1]2021.8'!$C$4:$C$350,1,0)</f>
        <v>02.03.48.007</v>
      </c>
      <c r="K137" s="230"/>
      <c r="L137" s="230"/>
      <c r="M137" s="230"/>
      <c r="N137" s="46"/>
      <c r="O137" s="53"/>
      <c r="P137" s="53">
        <f>1.04/1.13</f>
        <v>0.92035398230088505</v>
      </c>
      <c r="Q137" s="46"/>
      <c r="R137" s="64"/>
      <c r="S137" s="64"/>
      <c r="T137" s="64"/>
      <c r="U137" s="64"/>
      <c r="V137" s="64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  <c r="HU137" s="46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  <c r="IX137" s="46"/>
      <c r="IY137" s="46"/>
      <c r="IZ137" s="46"/>
    </row>
    <row r="138" spans="1:261" s="48" customFormat="1" ht="15" customHeight="1">
      <c r="A138" s="49">
        <v>130</v>
      </c>
      <c r="B138" s="50" t="s">
        <v>385</v>
      </c>
      <c r="C138" s="51" t="s">
        <v>386</v>
      </c>
      <c r="D138" s="14" t="s">
        <v>387</v>
      </c>
      <c r="E138" s="52" t="s">
        <v>365</v>
      </c>
      <c r="F138" s="53">
        <v>4.7079646017699126</v>
      </c>
      <c r="G138" s="53"/>
      <c r="H138" s="55" t="s">
        <v>388</v>
      </c>
      <c r="I138" s="46"/>
      <c r="J138" s="46" t="str">
        <f>VLOOKUP(D138,'[1]2021.8'!$C$4:$C$350,1,0)</f>
        <v>02.03.37.023</v>
      </c>
      <c r="K138" s="230"/>
      <c r="L138" s="230"/>
      <c r="M138" s="230"/>
      <c r="N138" s="46"/>
      <c r="O138" s="53"/>
      <c r="P138" s="53">
        <f>5.32/1.13</f>
        <v>4.7079646017699126</v>
      </c>
      <c r="Q138" s="46"/>
      <c r="R138" s="64"/>
      <c r="S138" s="64"/>
      <c r="T138" s="64"/>
      <c r="U138" s="64"/>
      <c r="V138" s="64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  <c r="FE138" s="46"/>
      <c r="FF138" s="46"/>
      <c r="FG138" s="46"/>
      <c r="FH138" s="46"/>
      <c r="FI138" s="46"/>
      <c r="FJ138" s="46"/>
      <c r="FK138" s="46"/>
      <c r="FL138" s="46"/>
      <c r="FM138" s="46"/>
      <c r="FN138" s="46"/>
      <c r="FO138" s="46"/>
      <c r="FP138" s="46"/>
      <c r="FQ138" s="46"/>
      <c r="FR138" s="46"/>
      <c r="FS138" s="46"/>
      <c r="FT138" s="46"/>
      <c r="FU138" s="46"/>
      <c r="FV138" s="46"/>
      <c r="FW138" s="46"/>
      <c r="FX138" s="46"/>
      <c r="FY138" s="46"/>
      <c r="FZ138" s="46"/>
      <c r="GA138" s="46"/>
      <c r="GB138" s="46"/>
      <c r="GC138" s="46"/>
      <c r="GD138" s="46"/>
      <c r="GE138" s="46"/>
      <c r="GF138" s="46"/>
      <c r="GG138" s="46"/>
      <c r="GH138" s="46"/>
      <c r="GI138" s="46"/>
      <c r="GJ138" s="46"/>
      <c r="GK138" s="46"/>
      <c r="GL138" s="46"/>
      <c r="GM138" s="46"/>
      <c r="GN138" s="46"/>
      <c r="GO138" s="46"/>
      <c r="GP138" s="46"/>
      <c r="GQ138" s="46"/>
      <c r="GR138" s="46"/>
      <c r="GS138" s="46"/>
      <c r="GT138" s="46"/>
      <c r="GU138" s="46"/>
      <c r="GV138" s="46"/>
      <c r="GW138" s="46"/>
      <c r="GX138" s="46"/>
      <c r="GY138" s="46"/>
      <c r="GZ138" s="46"/>
      <c r="HA138" s="46"/>
      <c r="HB138" s="46"/>
      <c r="HC138" s="46"/>
      <c r="HD138" s="46"/>
      <c r="HE138" s="46"/>
      <c r="HF138" s="46"/>
      <c r="HG138" s="46"/>
      <c r="HH138" s="46"/>
      <c r="HI138" s="46"/>
      <c r="HJ138" s="46"/>
      <c r="HK138" s="46"/>
      <c r="HL138" s="46"/>
      <c r="HM138" s="46"/>
      <c r="HN138" s="46"/>
      <c r="HO138" s="46"/>
      <c r="HP138" s="46"/>
      <c r="HQ138" s="46"/>
      <c r="HR138" s="46"/>
      <c r="HS138" s="46"/>
      <c r="HT138" s="46"/>
      <c r="HU138" s="46"/>
      <c r="HV138" s="46"/>
      <c r="HW138" s="46"/>
      <c r="HX138" s="46"/>
      <c r="HY138" s="46"/>
      <c r="HZ138" s="46"/>
      <c r="IA138" s="46"/>
      <c r="IB138" s="46"/>
      <c r="IC138" s="46"/>
      <c r="ID138" s="46"/>
      <c r="IE138" s="46"/>
      <c r="IF138" s="46"/>
      <c r="IG138" s="46"/>
      <c r="IH138" s="46"/>
      <c r="II138" s="46"/>
      <c r="IJ138" s="46"/>
      <c r="IK138" s="46"/>
      <c r="IL138" s="46"/>
      <c r="IM138" s="46"/>
      <c r="IN138" s="46"/>
      <c r="IO138" s="46"/>
      <c r="IP138" s="46"/>
      <c r="IQ138" s="46"/>
      <c r="IR138" s="46"/>
      <c r="IS138" s="46"/>
      <c r="IT138" s="46"/>
      <c r="IU138" s="46"/>
      <c r="IV138" s="46"/>
      <c r="IW138" s="46"/>
      <c r="IX138" s="46"/>
      <c r="IY138" s="46"/>
      <c r="IZ138" s="46"/>
    </row>
    <row r="139" spans="1:261" s="48" customFormat="1" ht="15" customHeight="1">
      <c r="A139" s="49">
        <v>131</v>
      </c>
      <c r="B139" s="50" t="s">
        <v>389</v>
      </c>
      <c r="C139" s="51" t="s">
        <v>390</v>
      </c>
      <c r="D139" s="14" t="s">
        <v>391</v>
      </c>
      <c r="E139" s="52" t="s">
        <v>365</v>
      </c>
      <c r="F139" s="53">
        <v>4.3539823008849563</v>
      </c>
      <c r="G139" s="53"/>
      <c r="H139" s="55" t="s">
        <v>392</v>
      </c>
      <c r="I139" s="46"/>
      <c r="J139" s="46" t="str">
        <f>VLOOKUP(D139,'[1]2021.8'!$C$4:$C$350,1,0)</f>
        <v>02.03.37.020</v>
      </c>
      <c r="K139" s="230"/>
      <c r="L139" s="230"/>
      <c r="M139" s="230"/>
      <c r="N139" s="46"/>
      <c r="O139" s="53"/>
      <c r="P139" s="53">
        <f>4.92/1.13</f>
        <v>4.3539823008849563</v>
      </c>
      <c r="Q139" s="46"/>
      <c r="R139" s="64"/>
      <c r="S139" s="64"/>
      <c r="T139" s="64"/>
      <c r="U139" s="64"/>
      <c r="V139" s="64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  <c r="HZ139" s="46"/>
      <c r="IA139" s="46"/>
      <c r="IB139" s="46"/>
      <c r="IC139" s="46"/>
      <c r="ID139" s="46"/>
      <c r="IE139" s="46"/>
      <c r="IF139" s="46"/>
      <c r="IG139" s="46"/>
      <c r="IH139" s="46"/>
      <c r="II139" s="46"/>
      <c r="IJ139" s="46"/>
      <c r="IK139" s="46"/>
      <c r="IL139" s="46"/>
      <c r="IM139" s="46"/>
      <c r="IN139" s="46"/>
      <c r="IO139" s="46"/>
      <c r="IP139" s="46"/>
      <c r="IQ139" s="46"/>
      <c r="IR139" s="46"/>
      <c r="IS139" s="46"/>
      <c r="IT139" s="46"/>
      <c r="IU139" s="46"/>
      <c r="IV139" s="46"/>
      <c r="IW139" s="46"/>
      <c r="IX139" s="46"/>
      <c r="IY139" s="46"/>
      <c r="IZ139" s="46"/>
    </row>
    <row r="140" spans="1:261" s="48" customFormat="1" ht="15" customHeight="1">
      <c r="A140" s="49">
        <v>132</v>
      </c>
      <c r="B140" s="50" t="s">
        <v>393</v>
      </c>
      <c r="C140" s="51" t="s">
        <v>394</v>
      </c>
      <c r="D140" s="14" t="s">
        <v>645</v>
      </c>
      <c r="E140" s="52" t="s">
        <v>365</v>
      </c>
      <c r="F140" s="53">
        <v>4.3539823008849563</v>
      </c>
      <c r="G140" s="53"/>
      <c r="H140" s="55" t="s">
        <v>392</v>
      </c>
      <c r="I140" s="46"/>
      <c r="J140" s="46" t="str">
        <f>VLOOKUP(D140,'[1]2021.8'!$C$4:$C$350,1,0)</f>
        <v>02.03.37.021</v>
      </c>
      <c r="K140" s="230"/>
      <c r="L140" s="230"/>
      <c r="M140" s="230"/>
      <c r="N140" s="46"/>
      <c r="O140" s="53"/>
      <c r="P140" s="53">
        <f>4.92/1.13</f>
        <v>4.3539823008849563</v>
      </c>
      <c r="Q140" s="46"/>
      <c r="R140" s="64"/>
      <c r="S140" s="64"/>
      <c r="T140" s="64"/>
      <c r="U140" s="64"/>
      <c r="V140" s="64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  <c r="GQ140" s="46"/>
      <c r="GR140" s="46"/>
      <c r="GS140" s="46"/>
      <c r="GT140" s="46"/>
      <c r="GU140" s="46"/>
      <c r="GV140" s="46"/>
      <c r="GW140" s="46"/>
      <c r="GX140" s="46"/>
      <c r="GY140" s="46"/>
      <c r="GZ140" s="46"/>
      <c r="HA140" s="46"/>
      <c r="HB140" s="46"/>
      <c r="HC140" s="46"/>
      <c r="HD140" s="46"/>
      <c r="HE140" s="46"/>
      <c r="HF140" s="46"/>
      <c r="HG140" s="46"/>
      <c r="HH140" s="46"/>
      <c r="HI140" s="46"/>
      <c r="HJ140" s="46"/>
      <c r="HK140" s="46"/>
      <c r="HL140" s="46"/>
      <c r="HM140" s="46"/>
      <c r="HN140" s="46"/>
      <c r="HO140" s="46"/>
      <c r="HP140" s="46"/>
      <c r="HQ140" s="46"/>
      <c r="HR140" s="46"/>
      <c r="HS140" s="46"/>
      <c r="HT140" s="46"/>
      <c r="HU140" s="46"/>
      <c r="HV140" s="46"/>
      <c r="HW140" s="46"/>
      <c r="HX140" s="46"/>
      <c r="HY140" s="46"/>
      <c r="HZ140" s="46"/>
      <c r="IA140" s="46"/>
      <c r="IB140" s="46"/>
      <c r="IC140" s="46"/>
      <c r="ID140" s="46"/>
      <c r="IE140" s="46"/>
      <c r="IF140" s="46"/>
      <c r="IG140" s="46"/>
      <c r="IH140" s="46"/>
      <c r="II140" s="46"/>
      <c r="IJ140" s="46"/>
      <c r="IK140" s="46"/>
      <c r="IL140" s="46"/>
      <c r="IM140" s="46"/>
      <c r="IN140" s="46"/>
      <c r="IO140" s="46"/>
      <c r="IP140" s="46"/>
      <c r="IQ140" s="46"/>
      <c r="IR140" s="46"/>
      <c r="IS140" s="46"/>
      <c r="IT140" s="46"/>
      <c r="IU140" s="46"/>
      <c r="IV140" s="46"/>
      <c r="IW140" s="46"/>
      <c r="IX140" s="46"/>
      <c r="IY140" s="46"/>
      <c r="IZ140" s="46"/>
    </row>
    <row r="141" spans="1:261" s="48" customFormat="1" ht="15" customHeight="1">
      <c r="A141" s="49">
        <v>133</v>
      </c>
      <c r="B141" s="50" t="s">
        <v>396</v>
      </c>
      <c r="C141" s="51" t="s">
        <v>397</v>
      </c>
      <c r="D141" s="14" t="s">
        <v>398</v>
      </c>
      <c r="E141" s="52" t="s">
        <v>365</v>
      </c>
      <c r="F141" s="53">
        <v>4.7079646017699126</v>
      </c>
      <c r="G141" s="53"/>
      <c r="H141" s="55" t="s">
        <v>388</v>
      </c>
      <c r="I141" s="46"/>
      <c r="J141" s="46" t="str">
        <f>VLOOKUP(D141,'[1]2021.8'!$C$4:$C$350,1,0)</f>
        <v>02.03.37.022</v>
      </c>
      <c r="K141" s="230">
        <v>0.63</v>
      </c>
      <c r="L141" s="230" t="s">
        <v>724</v>
      </c>
      <c r="M141" s="230">
        <v>3</v>
      </c>
      <c r="N141" s="46"/>
      <c r="O141" s="53"/>
      <c r="P141" s="53">
        <f>5.32/1.13</f>
        <v>4.7079646017699126</v>
      </c>
      <c r="Q141" s="46"/>
      <c r="R141" s="64"/>
      <c r="S141" s="64"/>
      <c r="T141" s="64"/>
      <c r="U141" s="64"/>
      <c r="V141" s="64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  <c r="HZ141" s="46"/>
      <c r="IA141" s="46"/>
      <c r="IB141" s="46"/>
      <c r="IC141" s="46"/>
      <c r="ID141" s="46"/>
      <c r="IE141" s="46"/>
      <c r="IF141" s="46"/>
      <c r="IG141" s="46"/>
      <c r="IH141" s="46"/>
      <c r="II141" s="46"/>
      <c r="IJ141" s="46"/>
      <c r="IK141" s="46"/>
      <c r="IL141" s="46"/>
      <c r="IM141" s="46"/>
      <c r="IN141" s="46"/>
      <c r="IO141" s="46"/>
      <c r="IP141" s="46"/>
      <c r="IQ141" s="46"/>
      <c r="IR141" s="46"/>
      <c r="IS141" s="46"/>
      <c r="IT141" s="46"/>
      <c r="IU141" s="46"/>
      <c r="IV141" s="46"/>
      <c r="IW141" s="46"/>
      <c r="IX141" s="46"/>
      <c r="IY141" s="46"/>
      <c r="IZ141" s="46"/>
    </row>
    <row r="142" spans="1:261" s="48" customFormat="1" ht="15" customHeight="1">
      <c r="A142" s="49">
        <v>134</v>
      </c>
      <c r="B142" s="50"/>
      <c r="C142" s="51" t="s">
        <v>399</v>
      </c>
      <c r="D142" s="14" t="s">
        <v>400</v>
      </c>
      <c r="E142" s="52" t="s">
        <v>365</v>
      </c>
      <c r="F142" s="53"/>
      <c r="G142" s="53">
        <v>1.2184999999999999</v>
      </c>
      <c r="H142" s="54"/>
      <c r="I142" s="46"/>
      <c r="J142" s="46" t="str">
        <f>VLOOKUP(D142,'[1]2021.8'!$C$4:$C$350,1,0)</f>
        <v>02.03.27.026</v>
      </c>
      <c r="K142" s="230"/>
      <c r="L142" s="230"/>
      <c r="M142" s="230"/>
      <c r="N142" s="46"/>
      <c r="O142" s="47"/>
      <c r="P142" s="47">
        <v>1.2184999999999999</v>
      </c>
      <c r="Q142" s="46"/>
      <c r="R142" s="64"/>
      <c r="S142" s="64"/>
      <c r="T142" s="64"/>
      <c r="U142" s="64"/>
      <c r="V142" s="64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  <c r="GQ142" s="46"/>
      <c r="GR142" s="46"/>
      <c r="GS142" s="46"/>
      <c r="GT142" s="46"/>
      <c r="GU142" s="46"/>
      <c r="GV142" s="46"/>
      <c r="GW142" s="46"/>
      <c r="GX142" s="46"/>
      <c r="GY142" s="46"/>
      <c r="GZ142" s="46"/>
      <c r="HA142" s="46"/>
      <c r="HB142" s="46"/>
      <c r="HC142" s="46"/>
      <c r="HD142" s="46"/>
      <c r="HE142" s="46"/>
      <c r="HF142" s="46"/>
      <c r="HG142" s="46"/>
      <c r="HH142" s="46"/>
      <c r="HI142" s="46"/>
      <c r="HJ142" s="46"/>
      <c r="HK142" s="46"/>
      <c r="HL142" s="46"/>
      <c r="HM142" s="46"/>
      <c r="HN142" s="46"/>
      <c r="HO142" s="46"/>
      <c r="HP142" s="46"/>
      <c r="HQ142" s="46"/>
      <c r="HR142" s="46"/>
      <c r="HS142" s="46"/>
      <c r="HT142" s="46"/>
      <c r="HU142" s="46"/>
      <c r="HV142" s="46"/>
      <c r="HW142" s="46"/>
      <c r="HX142" s="46"/>
      <c r="HY142" s="46"/>
      <c r="HZ142" s="46"/>
      <c r="IA142" s="46"/>
      <c r="IB142" s="46"/>
      <c r="IC142" s="46"/>
      <c r="ID142" s="46"/>
      <c r="IE142" s="46"/>
      <c r="IF142" s="46"/>
      <c r="IG142" s="46"/>
      <c r="IH142" s="46"/>
      <c r="II142" s="46"/>
      <c r="IJ142" s="46"/>
      <c r="IK142" s="46"/>
      <c r="IL142" s="46"/>
      <c r="IM142" s="46"/>
      <c r="IN142" s="46"/>
      <c r="IO142" s="46"/>
      <c r="IP142" s="46"/>
      <c r="IQ142" s="46"/>
      <c r="IR142" s="46"/>
      <c r="IS142" s="46"/>
      <c r="IT142" s="46"/>
      <c r="IU142" s="46"/>
      <c r="IV142" s="46"/>
      <c r="IW142" s="46"/>
      <c r="IX142" s="46"/>
      <c r="IY142" s="46"/>
      <c r="IZ142" s="46"/>
    </row>
    <row r="143" spans="1:261" s="48" customFormat="1" ht="15" customHeight="1">
      <c r="A143" s="49">
        <v>135</v>
      </c>
      <c r="B143" s="50"/>
      <c r="C143" s="51" t="s">
        <v>401</v>
      </c>
      <c r="D143" s="14" t="s">
        <v>402</v>
      </c>
      <c r="E143" s="52" t="s">
        <v>365</v>
      </c>
      <c r="F143" s="53"/>
      <c r="G143" s="53">
        <v>1.2184999999999999</v>
      </c>
      <c r="H143" s="54"/>
      <c r="I143" s="46"/>
      <c r="J143" s="46" t="str">
        <f>VLOOKUP(D143,'[1]2021.8'!$C$4:$C$350,1,0)</f>
        <v>02.03.27.027</v>
      </c>
      <c r="K143" s="230"/>
      <c r="L143" s="230"/>
      <c r="M143" s="230"/>
      <c r="N143" s="46"/>
      <c r="O143" s="53"/>
      <c r="P143" s="53">
        <v>1.2184999999999999</v>
      </c>
      <c r="Q143" s="46"/>
      <c r="R143" s="64"/>
      <c r="S143" s="64"/>
      <c r="T143" s="64"/>
      <c r="U143" s="64"/>
      <c r="V143" s="64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  <c r="IX143" s="46"/>
      <c r="IY143" s="46"/>
      <c r="IZ143" s="46"/>
    </row>
    <row r="144" spans="1:261" s="48" customFormat="1" ht="15" customHeight="1">
      <c r="A144" s="49">
        <v>136</v>
      </c>
      <c r="B144" s="50"/>
      <c r="C144" s="50" t="s">
        <v>403</v>
      </c>
      <c r="D144" s="14" t="s">
        <v>404</v>
      </c>
      <c r="E144" s="52" t="s">
        <v>365</v>
      </c>
      <c r="F144" s="53"/>
      <c r="G144" s="53">
        <v>3.5114999999999998</v>
      </c>
      <c r="H144" s="54"/>
      <c r="I144" s="46"/>
      <c r="J144" s="46" t="str">
        <f>VLOOKUP(D144,'[1]2021.8'!$C$4:$C$350,1,0)</f>
        <v>02.03.27.028A</v>
      </c>
      <c r="K144" s="230"/>
      <c r="L144" s="230"/>
      <c r="M144" s="230"/>
      <c r="N144" s="46"/>
      <c r="O144" s="53"/>
      <c r="P144" s="53">
        <v>3.5114999999999998</v>
      </c>
      <c r="Q144" s="46"/>
      <c r="R144" s="64"/>
      <c r="S144" s="64"/>
      <c r="T144" s="64"/>
      <c r="U144" s="64"/>
      <c r="V144" s="64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  <c r="GQ144" s="46"/>
      <c r="GR144" s="46"/>
      <c r="GS144" s="46"/>
      <c r="GT144" s="46"/>
      <c r="GU144" s="46"/>
      <c r="GV144" s="46"/>
      <c r="GW144" s="46"/>
      <c r="GX144" s="46"/>
      <c r="GY144" s="46"/>
      <c r="GZ144" s="46"/>
      <c r="HA144" s="46"/>
      <c r="HB144" s="46"/>
      <c r="HC144" s="46"/>
      <c r="HD144" s="46"/>
      <c r="HE144" s="46"/>
      <c r="HF144" s="46"/>
      <c r="HG144" s="46"/>
      <c r="HH144" s="46"/>
      <c r="HI144" s="46"/>
      <c r="HJ144" s="46"/>
      <c r="HK144" s="46"/>
      <c r="HL144" s="46"/>
      <c r="HM144" s="46"/>
      <c r="HN144" s="46"/>
      <c r="HO144" s="46"/>
      <c r="HP144" s="46"/>
      <c r="HQ144" s="46"/>
      <c r="HR144" s="46"/>
      <c r="HS144" s="46"/>
      <c r="HT144" s="46"/>
      <c r="HU144" s="46"/>
      <c r="HV144" s="46"/>
      <c r="HW144" s="46"/>
      <c r="HX144" s="46"/>
      <c r="HY144" s="46"/>
      <c r="HZ144" s="46"/>
      <c r="IA144" s="46"/>
      <c r="IB144" s="46"/>
      <c r="IC144" s="46"/>
      <c r="ID144" s="46"/>
      <c r="IE144" s="46"/>
      <c r="IF144" s="46"/>
      <c r="IG144" s="46"/>
      <c r="IH144" s="46"/>
      <c r="II144" s="46"/>
      <c r="IJ144" s="46"/>
      <c r="IK144" s="46"/>
      <c r="IL144" s="46"/>
      <c r="IM144" s="46"/>
      <c r="IN144" s="46"/>
      <c r="IO144" s="46"/>
      <c r="IP144" s="46"/>
      <c r="IQ144" s="46"/>
      <c r="IR144" s="46"/>
      <c r="IS144" s="46"/>
      <c r="IT144" s="46"/>
      <c r="IU144" s="46"/>
      <c r="IV144" s="46"/>
      <c r="IW144" s="46"/>
      <c r="IX144" s="46"/>
      <c r="IY144" s="46"/>
      <c r="IZ144" s="46"/>
    </row>
    <row r="145" spans="1:260" s="48" customFormat="1" ht="15" customHeight="1">
      <c r="A145" s="49">
        <v>137</v>
      </c>
      <c r="B145" s="50"/>
      <c r="C145" s="50" t="s">
        <v>405</v>
      </c>
      <c r="D145" s="14" t="s">
        <v>805</v>
      </c>
      <c r="E145" s="52" t="s">
        <v>365</v>
      </c>
      <c r="F145" s="53"/>
      <c r="G145" s="53">
        <v>3.5114999999999998</v>
      </c>
      <c r="H145" s="54"/>
      <c r="I145" s="46"/>
      <c r="J145" s="46" t="str">
        <f>VLOOKUP(D145,'[1]2021.8'!$C$4:$C$350,1,0)</f>
        <v>02.03.27.029A</v>
      </c>
      <c r="K145" s="230"/>
      <c r="L145" s="230"/>
      <c r="M145" s="230"/>
      <c r="N145" s="46"/>
      <c r="O145" s="53"/>
      <c r="P145" s="53">
        <v>3.5114999999999998</v>
      </c>
      <c r="Q145" s="46"/>
      <c r="R145" s="64"/>
      <c r="S145" s="64"/>
      <c r="T145" s="64"/>
      <c r="U145" s="64"/>
      <c r="V145" s="64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  <c r="GQ145" s="46"/>
      <c r="GR145" s="46"/>
      <c r="GS145" s="46"/>
      <c r="GT145" s="46"/>
      <c r="GU145" s="46"/>
      <c r="GV145" s="46"/>
      <c r="GW145" s="46"/>
      <c r="GX145" s="46"/>
      <c r="GY145" s="46"/>
      <c r="GZ145" s="46"/>
      <c r="HA145" s="46"/>
      <c r="HB145" s="46"/>
      <c r="HC145" s="46"/>
      <c r="HD145" s="46"/>
      <c r="HE145" s="46"/>
      <c r="HF145" s="46"/>
      <c r="HG145" s="46"/>
      <c r="HH145" s="46"/>
      <c r="HI145" s="46"/>
      <c r="HJ145" s="46"/>
      <c r="HK145" s="46"/>
      <c r="HL145" s="46"/>
      <c r="HM145" s="46"/>
      <c r="HN145" s="46"/>
      <c r="HO145" s="46"/>
      <c r="HP145" s="46"/>
      <c r="HQ145" s="46"/>
      <c r="HR145" s="46"/>
      <c r="HS145" s="46"/>
      <c r="HT145" s="46"/>
      <c r="HU145" s="46"/>
      <c r="HV145" s="46"/>
      <c r="HW145" s="46"/>
      <c r="HX145" s="46"/>
      <c r="HY145" s="46"/>
      <c r="HZ145" s="46"/>
      <c r="IA145" s="46"/>
      <c r="IB145" s="46"/>
      <c r="IC145" s="46"/>
      <c r="ID145" s="46"/>
      <c r="IE145" s="46"/>
      <c r="IF145" s="46"/>
      <c r="IG145" s="46"/>
      <c r="IH145" s="46"/>
      <c r="II145" s="46"/>
      <c r="IJ145" s="46"/>
      <c r="IK145" s="46"/>
      <c r="IL145" s="46"/>
      <c r="IM145" s="46"/>
      <c r="IN145" s="46"/>
      <c r="IO145" s="46"/>
      <c r="IP145" s="46"/>
      <c r="IQ145" s="46"/>
      <c r="IR145" s="46"/>
      <c r="IS145" s="46"/>
      <c r="IT145" s="46"/>
      <c r="IU145" s="46"/>
      <c r="IV145" s="46"/>
      <c r="IW145" s="46"/>
      <c r="IX145" s="46"/>
      <c r="IY145" s="46"/>
      <c r="IZ145" s="46"/>
    </row>
    <row r="146" spans="1:260" s="48" customFormat="1" ht="15" customHeight="1">
      <c r="A146" s="49">
        <v>138</v>
      </c>
      <c r="B146" s="50"/>
      <c r="C146" s="51" t="s">
        <v>407</v>
      </c>
      <c r="D146" s="14" t="s">
        <v>408</v>
      </c>
      <c r="E146" s="52" t="s">
        <v>365</v>
      </c>
      <c r="F146" s="53"/>
      <c r="G146" s="53">
        <v>1.8277000000000001</v>
      </c>
      <c r="H146" s="54"/>
      <c r="I146" s="46"/>
      <c r="J146" s="46" t="str">
        <f>VLOOKUP(D146,'[1]2021.8'!$C$4:$C$350,1,0)</f>
        <v>02.03.27.025</v>
      </c>
      <c r="K146" s="230"/>
      <c r="L146" s="230"/>
      <c r="M146" s="230"/>
      <c r="N146" s="46"/>
      <c r="O146" s="53"/>
      <c r="P146" s="53">
        <v>1.8277000000000001</v>
      </c>
      <c r="Q146" s="46"/>
      <c r="R146" s="64"/>
      <c r="S146" s="64"/>
      <c r="T146" s="64"/>
      <c r="U146" s="64"/>
      <c r="V146" s="64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  <c r="FE146" s="46"/>
      <c r="FF146" s="46"/>
      <c r="FG146" s="46"/>
      <c r="FH146" s="46"/>
      <c r="FI146" s="46"/>
      <c r="FJ146" s="46"/>
      <c r="FK146" s="46"/>
      <c r="FL146" s="46"/>
      <c r="FM146" s="46"/>
      <c r="FN146" s="46"/>
      <c r="FO146" s="46"/>
      <c r="FP146" s="46"/>
      <c r="FQ146" s="46"/>
      <c r="FR146" s="46"/>
      <c r="FS146" s="46"/>
      <c r="FT146" s="46"/>
      <c r="FU146" s="46"/>
      <c r="FV146" s="46"/>
      <c r="FW146" s="46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6"/>
      <c r="HG146" s="46"/>
      <c r="HH146" s="46"/>
      <c r="HI146" s="46"/>
      <c r="HJ146" s="46"/>
      <c r="HK146" s="46"/>
      <c r="HL146" s="46"/>
      <c r="HM146" s="46"/>
      <c r="HN146" s="46"/>
      <c r="HO146" s="46"/>
      <c r="HP146" s="46"/>
      <c r="HQ146" s="46"/>
      <c r="HR146" s="46"/>
      <c r="HS146" s="46"/>
      <c r="HT146" s="46"/>
      <c r="HU146" s="46"/>
      <c r="HV146" s="46"/>
      <c r="HW146" s="46"/>
      <c r="HX146" s="46"/>
      <c r="HY146" s="46"/>
      <c r="HZ146" s="46"/>
      <c r="IA146" s="46"/>
      <c r="IB146" s="46"/>
      <c r="IC146" s="46"/>
      <c r="ID146" s="46"/>
      <c r="IE146" s="46"/>
      <c r="IF146" s="46"/>
      <c r="IG146" s="46"/>
      <c r="IH146" s="46"/>
      <c r="II146" s="46"/>
      <c r="IJ146" s="46"/>
      <c r="IK146" s="46"/>
      <c r="IL146" s="46"/>
      <c r="IM146" s="46"/>
      <c r="IN146" s="46"/>
      <c r="IO146" s="46"/>
      <c r="IP146" s="46"/>
      <c r="IQ146" s="46"/>
      <c r="IR146" s="46"/>
      <c r="IS146" s="46"/>
      <c r="IT146" s="46"/>
      <c r="IU146" s="46"/>
      <c r="IV146" s="46"/>
      <c r="IW146" s="46"/>
      <c r="IX146" s="46"/>
      <c r="IY146" s="46"/>
      <c r="IZ146" s="46"/>
    </row>
    <row r="147" spans="1:260" s="48" customFormat="1" ht="15" customHeight="1">
      <c r="A147" s="49">
        <v>139</v>
      </c>
      <c r="B147" s="50"/>
      <c r="C147" s="51" t="s">
        <v>788</v>
      </c>
      <c r="D147" s="14" t="s">
        <v>410</v>
      </c>
      <c r="E147" s="52" t="s">
        <v>365</v>
      </c>
      <c r="F147" s="53"/>
      <c r="G147" s="53">
        <v>6.3470442477876103</v>
      </c>
      <c r="H147" s="55"/>
      <c r="I147" s="46"/>
      <c r="J147" s="46" t="str">
        <f>VLOOKUP(D147,'[1]2021.8'!$C$4:$C$350,1,0)</f>
        <v>02.03.37.087</v>
      </c>
      <c r="K147" s="230"/>
      <c r="L147" s="230"/>
      <c r="M147" s="230"/>
      <c r="N147" s="46"/>
      <c r="O147" s="53"/>
      <c r="P147" s="53">
        <v>6.3470442477876103</v>
      </c>
      <c r="Q147" s="46"/>
      <c r="R147" s="64"/>
      <c r="S147" s="64"/>
      <c r="T147" s="64"/>
      <c r="U147" s="64"/>
      <c r="V147" s="64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6"/>
      <c r="HG147" s="46"/>
      <c r="HH147" s="46"/>
      <c r="HI147" s="46"/>
      <c r="HJ147" s="46"/>
      <c r="HK147" s="46"/>
      <c r="HL147" s="46"/>
      <c r="HM147" s="46"/>
      <c r="HN147" s="46"/>
      <c r="HO147" s="46"/>
      <c r="HP147" s="46"/>
      <c r="HQ147" s="46"/>
      <c r="HR147" s="46"/>
      <c r="HS147" s="46"/>
      <c r="HT147" s="46"/>
      <c r="HU147" s="46"/>
      <c r="HV147" s="46"/>
      <c r="HW147" s="46"/>
      <c r="HX147" s="46"/>
      <c r="HY147" s="46"/>
      <c r="HZ147" s="46"/>
      <c r="IA147" s="46"/>
      <c r="IB147" s="46"/>
      <c r="IC147" s="46"/>
      <c r="ID147" s="46"/>
      <c r="IE147" s="46"/>
      <c r="IF147" s="46"/>
      <c r="IG147" s="46"/>
      <c r="IH147" s="46"/>
      <c r="II147" s="46"/>
      <c r="IJ147" s="46"/>
      <c r="IK147" s="46"/>
      <c r="IL147" s="46"/>
      <c r="IM147" s="46"/>
      <c r="IN147" s="46"/>
      <c r="IO147" s="46"/>
      <c r="IP147" s="46"/>
      <c r="IQ147" s="46"/>
      <c r="IR147" s="46"/>
      <c r="IS147" s="46"/>
      <c r="IT147" s="46"/>
      <c r="IU147" s="46"/>
      <c r="IV147" s="46"/>
      <c r="IW147" s="46"/>
      <c r="IX147" s="46"/>
      <c r="IY147" s="46"/>
      <c r="IZ147" s="46"/>
    </row>
    <row r="148" spans="1:260" s="48" customFormat="1" ht="15" customHeight="1" thickBot="1">
      <c r="A148" s="58">
        <v>140</v>
      </c>
      <c r="B148" s="59"/>
      <c r="C148" s="60" t="s">
        <v>787</v>
      </c>
      <c r="D148" s="45" t="s">
        <v>412</v>
      </c>
      <c r="E148" s="61" t="s">
        <v>365</v>
      </c>
      <c r="F148" s="57"/>
      <c r="G148" s="57">
        <v>6.3470442477876103</v>
      </c>
      <c r="H148" s="62"/>
      <c r="I148" s="46"/>
      <c r="J148" s="46" t="str">
        <f>VLOOKUP(D148,'[1]2021.8'!$C$4:$C$350,1,0)</f>
        <v>02.03.37.088</v>
      </c>
      <c r="K148" s="230"/>
      <c r="L148" s="230"/>
      <c r="M148" s="230"/>
      <c r="N148" s="46"/>
      <c r="O148" s="53"/>
      <c r="P148" s="53">
        <v>6.3470442477876103</v>
      </c>
      <c r="Q148" s="46"/>
      <c r="R148" s="64"/>
      <c r="S148" s="64"/>
      <c r="T148" s="64"/>
      <c r="U148" s="64"/>
      <c r="V148" s="64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6"/>
      <c r="HG148" s="46"/>
      <c r="HH148" s="46"/>
      <c r="HI148" s="46"/>
      <c r="HJ148" s="46"/>
      <c r="HK148" s="46"/>
      <c r="HL148" s="46"/>
      <c r="HM148" s="46"/>
      <c r="HN148" s="46"/>
      <c r="HO148" s="46"/>
      <c r="HP148" s="46"/>
      <c r="HQ148" s="46"/>
      <c r="HR148" s="46"/>
      <c r="HS148" s="46"/>
      <c r="HT148" s="46"/>
      <c r="HU148" s="46"/>
      <c r="HV148" s="46"/>
      <c r="HW148" s="46"/>
      <c r="HX148" s="46"/>
      <c r="HY148" s="46"/>
      <c r="HZ148" s="46"/>
      <c r="IA148" s="46"/>
      <c r="IB148" s="46"/>
      <c r="IC148" s="46"/>
      <c r="ID148" s="46"/>
      <c r="IE148" s="46"/>
      <c r="IF148" s="46"/>
      <c r="IG148" s="46"/>
      <c r="IH148" s="46"/>
      <c r="II148" s="46"/>
      <c r="IJ148" s="46"/>
      <c r="IK148" s="46"/>
      <c r="IL148" s="46"/>
      <c r="IM148" s="46"/>
      <c r="IN148" s="46"/>
      <c r="IO148" s="46"/>
      <c r="IP148" s="46"/>
      <c r="IQ148" s="46"/>
      <c r="IR148" s="46"/>
      <c r="IS148" s="46"/>
      <c r="IT148" s="46"/>
      <c r="IU148" s="46"/>
      <c r="IV148" s="46"/>
      <c r="IW148" s="46"/>
      <c r="IX148" s="46"/>
      <c r="IY148" s="46"/>
      <c r="IZ148" s="46"/>
    </row>
    <row r="149" spans="1:260" s="27" customFormat="1" ht="30.75" customHeight="1">
      <c r="A149" s="320" t="s">
        <v>345</v>
      </c>
      <c r="B149" s="320"/>
      <c r="C149" s="320"/>
      <c r="D149" s="320"/>
      <c r="E149" s="320"/>
      <c r="F149" s="320"/>
      <c r="G149" s="320"/>
      <c r="H149" s="320"/>
      <c r="K149" s="48"/>
      <c r="L149" s="48"/>
      <c r="M149" s="48"/>
    </row>
    <row r="150" spans="1:260" s="27" customFormat="1" ht="35.25" customHeight="1">
      <c r="A150" s="321" t="s">
        <v>418</v>
      </c>
      <c r="B150" s="321"/>
      <c r="C150" s="321"/>
      <c r="D150" s="321"/>
      <c r="E150" s="321"/>
      <c r="F150" s="321"/>
      <c r="G150" s="321"/>
      <c r="H150" s="321"/>
      <c r="K150" s="48"/>
      <c r="L150" s="48"/>
      <c r="M150" s="48"/>
    </row>
    <row r="151" spans="1:260" s="27" customFormat="1" ht="41.25" customHeight="1">
      <c r="A151" s="321" t="s">
        <v>347</v>
      </c>
      <c r="B151" s="321"/>
      <c r="C151" s="321"/>
      <c r="D151" s="321"/>
      <c r="E151" s="321"/>
      <c r="F151" s="321"/>
      <c r="G151" s="321"/>
      <c r="H151" s="321"/>
      <c r="K151" s="48"/>
      <c r="L151" s="48"/>
      <c r="M151" s="48"/>
    </row>
    <row r="152" spans="1:260" s="27" customFormat="1" ht="24" customHeight="1">
      <c r="A152" s="322" t="s">
        <v>348</v>
      </c>
      <c r="B152" s="322"/>
      <c r="C152" s="322"/>
      <c r="D152" s="322"/>
      <c r="E152" s="322"/>
      <c r="F152" s="322"/>
      <c r="G152" s="322"/>
      <c r="H152" s="322"/>
      <c r="K152" s="48"/>
      <c r="L152" s="48"/>
      <c r="M152" s="48"/>
    </row>
    <row r="153" spans="1:260" s="27" customFormat="1">
      <c r="A153" s="28"/>
      <c r="B153" s="29"/>
      <c r="C153" s="28"/>
      <c r="D153" s="28"/>
      <c r="E153" s="28"/>
      <c r="F153" s="30"/>
      <c r="G153" s="30"/>
      <c r="H153" s="31"/>
      <c r="K153" s="48"/>
      <c r="L153" s="48"/>
      <c r="M153" s="48"/>
    </row>
    <row r="154" spans="1:260" s="27" customFormat="1">
      <c r="A154" s="32" t="s">
        <v>349</v>
      </c>
      <c r="B154" s="33"/>
      <c r="C154" s="34"/>
      <c r="D154" s="35" t="s">
        <v>350</v>
      </c>
      <c r="E154" s="34"/>
      <c r="F154" s="36"/>
      <c r="G154" s="36"/>
      <c r="H154" s="37"/>
      <c r="K154" s="48"/>
      <c r="L154" s="48"/>
      <c r="M154" s="48"/>
    </row>
    <row r="155" spans="1:260" s="27" customFormat="1">
      <c r="A155" s="32"/>
      <c r="B155" s="33"/>
      <c r="C155" s="34"/>
      <c r="D155" s="35"/>
      <c r="E155" s="34"/>
      <c r="F155" s="36"/>
      <c r="G155" s="36"/>
      <c r="H155" s="37"/>
      <c r="K155" s="48"/>
      <c r="L155" s="48"/>
      <c r="M155" s="48"/>
    </row>
    <row r="156" spans="1:260" s="27" customFormat="1">
      <c r="A156" s="32" t="s">
        <v>351</v>
      </c>
      <c r="B156" s="32"/>
      <c r="C156" s="28"/>
      <c r="D156" s="32" t="s">
        <v>351</v>
      </c>
      <c r="E156" s="28"/>
      <c r="F156" s="36"/>
      <c r="G156" s="36"/>
      <c r="H156" s="37"/>
      <c r="K156" s="48"/>
      <c r="L156" s="48"/>
      <c r="M156" s="48"/>
    </row>
    <row r="157" spans="1:260" s="27" customFormat="1" ht="14.4">
      <c r="B157" s="38"/>
      <c r="F157" s="36"/>
      <c r="G157" s="36"/>
      <c r="H157" s="37"/>
      <c r="K157" s="48"/>
      <c r="L157" s="48"/>
      <c r="M157" s="48"/>
    </row>
    <row r="158" spans="1:260">
      <c r="B158" s="39"/>
    </row>
    <row r="159" spans="1:260">
      <c r="B159" s="39"/>
    </row>
    <row r="160" spans="1:260">
      <c r="B160" s="39"/>
    </row>
    <row r="161" spans="2:2">
      <c r="B161" s="39"/>
    </row>
    <row r="162" spans="2:2">
      <c r="B162" s="39"/>
    </row>
    <row r="163" spans="2:2">
      <c r="B163" s="39"/>
    </row>
    <row r="164" spans="2:2">
      <c r="B164" s="39"/>
    </row>
    <row r="165" spans="2:2">
      <c r="B165" s="39"/>
    </row>
    <row r="166" spans="2:2">
      <c r="B166" s="39"/>
    </row>
    <row r="167" spans="2:2">
      <c r="B167" s="39"/>
    </row>
    <row r="168" spans="2:2">
      <c r="B168" s="39"/>
    </row>
    <row r="169" spans="2:2">
      <c r="B169" s="39"/>
    </row>
    <row r="170" spans="2:2">
      <c r="B170" s="39"/>
    </row>
    <row r="171" spans="2:2">
      <c r="B171" s="39"/>
    </row>
    <row r="172" spans="2:2">
      <c r="B172" s="39"/>
    </row>
    <row r="173" spans="2:2">
      <c r="B173" s="39"/>
    </row>
    <row r="174" spans="2:2">
      <c r="B174" s="39"/>
    </row>
    <row r="175" spans="2:2">
      <c r="B175" s="39"/>
    </row>
    <row r="176" spans="2:2">
      <c r="B176" s="39"/>
    </row>
    <row r="177" spans="2:2">
      <c r="B177" s="39"/>
    </row>
    <row r="178" spans="2:2">
      <c r="B178" s="39"/>
    </row>
    <row r="179" spans="2:2">
      <c r="B179" s="39"/>
    </row>
  </sheetData>
  <autoFilter ref="A8:JA152" xr:uid="{00000000-0009-0000-0000-000007000000}"/>
  <mergeCells count="26">
    <mergeCell ref="A1:H1"/>
    <mergeCell ref="A3:H3"/>
    <mergeCell ref="A4:H4"/>
    <mergeCell ref="A5:H5"/>
    <mergeCell ref="A6:H6"/>
    <mergeCell ref="A2:H2"/>
    <mergeCell ref="A149:H149"/>
    <mergeCell ref="A150:H150"/>
    <mergeCell ref="A151:H151"/>
    <mergeCell ref="O7:P7"/>
    <mergeCell ref="A152:H152"/>
    <mergeCell ref="A7:A8"/>
    <mergeCell ref="B7:B8"/>
    <mergeCell ref="C7:C8"/>
    <mergeCell ref="D7:D8"/>
    <mergeCell ref="E7:E8"/>
    <mergeCell ref="F7:G7"/>
    <mergeCell ref="H7:H8"/>
    <mergeCell ref="K7:K8"/>
    <mergeCell ref="L7:L8"/>
    <mergeCell ref="M7:M8"/>
    <mergeCell ref="S7:S8"/>
    <mergeCell ref="T7:T8"/>
    <mergeCell ref="U7:U8"/>
    <mergeCell ref="V7:V8"/>
    <mergeCell ref="R7:R8"/>
  </mergeCells>
  <phoneticPr fontId="1" type="noConversion"/>
  <conditionalFormatting sqref="D1:D1048576">
    <cfRule type="duplicateValues" dxfId="10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J136"/>
  <sheetViews>
    <sheetView tabSelected="1" view="pageBreakPreview" zoomScale="70" zoomScaleNormal="100" zoomScaleSheetLayoutView="70" workbookViewId="0">
      <selection activeCell="G12" sqref="G12"/>
    </sheetView>
  </sheetViews>
  <sheetFormatPr defaultRowHeight="15.6"/>
  <cols>
    <col min="1" max="1" width="6.44140625" style="2" customWidth="1"/>
    <col min="2" max="2" width="12.21875" style="44" customWidth="1"/>
    <col min="3" max="3" width="34.33203125" style="2" customWidth="1"/>
    <col min="4" max="4" width="15.21875" style="40" customWidth="1"/>
    <col min="5" max="5" width="5.6640625" style="41" customWidth="1"/>
    <col min="6" max="6" width="9.33203125" style="42" customWidth="1"/>
    <col min="7" max="7" width="13.44140625" style="310" customWidth="1"/>
    <col min="8" max="8" width="11.109375" style="42" customWidth="1"/>
    <col min="9" max="9" width="10.88671875" style="42" customWidth="1"/>
    <col min="10" max="10" width="21.88671875" style="42" customWidth="1"/>
    <col min="11" max="11" width="15.109375" style="42" customWidth="1"/>
    <col min="12" max="12" width="16" style="43" customWidth="1"/>
    <col min="13" max="13" width="5.88671875" style="43" customWidth="1"/>
    <col min="14" max="16" width="7.33203125" style="43" customWidth="1"/>
    <col min="17" max="17" width="9.33203125" style="43" customWidth="1"/>
    <col min="18" max="20" width="1.21875" style="43" customWidth="1"/>
    <col min="21" max="22" width="6.77734375" style="2" customWidth="1"/>
    <col min="23" max="23" width="13.88671875" style="2" customWidth="1"/>
    <col min="24" max="25" width="6.44140625" style="2" customWidth="1"/>
    <col min="26" max="27" width="6.88671875" style="2" customWidth="1"/>
    <col min="28" max="28" width="2.109375" style="2" customWidth="1"/>
    <col min="29" max="29" width="6" style="2" customWidth="1"/>
    <col min="30" max="30" width="5" style="2" customWidth="1"/>
    <col min="31" max="31" width="6.6640625" style="2" customWidth="1"/>
    <col min="32" max="34" width="5.77734375" style="2" customWidth="1"/>
    <col min="35" max="35" width="8.77734375" style="2" customWidth="1"/>
    <col min="36" max="36" width="5.77734375" style="2" customWidth="1"/>
    <col min="37" max="37" width="5.77734375" style="162" customWidth="1"/>
    <col min="38" max="38" width="5.77734375" style="2" customWidth="1"/>
    <col min="39" max="43" width="3.6640625" style="2" customWidth="1"/>
    <col min="44" max="44" width="4.88671875" style="2" customWidth="1"/>
    <col min="45" max="45" width="5.6640625" style="2" customWidth="1"/>
    <col min="46" max="64" width="4.88671875" style="2" customWidth="1"/>
    <col min="65" max="66" width="6.33203125" style="2" customWidth="1"/>
    <col min="67" max="67" width="5" style="2" customWidth="1"/>
    <col min="68" max="68" width="4.77734375" style="2" customWidth="1"/>
    <col min="69" max="69" width="3.77734375" style="2" customWidth="1"/>
    <col min="70" max="70" width="4.109375" style="2" customWidth="1"/>
    <col min="71" max="71" width="6.44140625" style="2" customWidth="1"/>
    <col min="72" max="72" width="5.6640625" style="2" customWidth="1"/>
    <col min="73" max="73" width="7" style="2" customWidth="1"/>
    <col min="74" max="240" width="9" style="2"/>
    <col min="241" max="241" width="5" style="2" customWidth="1"/>
    <col min="242" max="242" width="15" style="2" customWidth="1"/>
    <col min="243" max="244" width="14.6640625" style="2" customWidth="1"/>
    <col min="245" max="245" width="6.21875" style="2" customWidth="1"/>
    <col min="246" max="248" width="10.109375" style="2" customWidth="1"/>
    <col min="249" max="249" width="10.44140625" style="2" customWidth="1"/>
    <col min="250" max="267" width="9" style="2"/>
    <col min="268" max="268" width="6.44140625" style="2" customWidth="1"/>
    <col min="269" max="269" width="12.21875" style="2" customWidth="1"/>
    <col min="270" max="270" width="28.21875" style="2" customWidth="1"/>
    <col min="271" max="271" width="13.77734375" style="2" customWidth="1"/>
    <col min="272" max="272" width="5.6640625" style="2" customWidth="1"/>
    <col min="273" max="274" width="9.33203125" style="2" customWidth="1"/>
    <col min="275" max="275" width="13.109375" style="2" customWidth="1"/>
    <col min="276" max="496" width="9" style="2"/>
    <col min="497" max="497" width="5" style="2" customWidth="1"/>
    <col min="498" max="498" width="15" style="2" customWidth="1"/>
    <col min="499" max="500" width="14.6640625" style="2" customWidth="1"/>
    <col min="501" max="501" width="6.21875" style="2" customWidth="1"/>
    <col min="502" max="504" width="10.109375" style="2" customWidth="1"/>
    <col min="505" max="505" width="10.44140625" style="2" customWidth="1"/>
    <col min="506" max="523" width="9" style="2"/>
    <col min="524" max="524" width="6.44140625" style="2" customWidth="1"/>
    <col min="525" max="525" width="12.21875" style="2" customWidth="1"/>
    <col min="526" max="526" width="28.21875" style="2" customWidth="1"/>
    <col min="527" max="527" width="13.77734375" style="2" customWidth="1"/>
    <col min="528" max="528" width="5.6640625" style="2" customWidth="1"/>
    <col min="529" max="530" width="9.33203125" style="2" customWidth="1"/>
    <col min="531" max="531" width="13.109375" style="2" customWidth="1"/>
    <col min="532" max="752" width="9" style="2"/>
    <col min="753" max="753" width="5" style="2" customWidth="1"/>
    <col min="754" max="754" width="15" style="2" customWidth="1"/>
    <col min="755" max="756" width="14.6640625" style="2" customWidth="1"/>
    <col min="757" max="757" width="6.21875" style="2" customWidth="1"/>
    <col min="758" max="760" width="10.109375" style="2" customWidth="1"/>
    <col min="761" max="761" width="10.44140625" style="2" customWidth="1"/>
    <col min="762" max="779" width="9" style="2"/>
    <col min="780" max="780" width="6.44140625" style="2" customWidth="1"/>
    <col min="781" max="781" width="12.21875" style="2" customWidth="1"/>
    <col min="782" max="782" width="28.21875" style="2" customWidth="1"/>
    <col min="783" max="783" width="13.77734375" style="2" customWidth="1"/>
    <col min="784" max="784" width="5.6640625" style="2" customWidth="1"/>
    <col min="785" max="786" width="9.33203125" style="2" customWidth="1"/>
    <col min="787" max="787" width="13.109375" style="2" customWidth="1"/>
    <col min="788" max="1008" width="9" style="2"/>
    <col min="1009" max="1009" width="5" style="2" customWidth="1"/>
    <col min="1010" max="1010" width="15" style="2" customWidth="1"/>
    <col min="1011" max="1012" width="14.6640625" style="2" customWidth="1"/>
    <col min="1013" max="1013" width="6.21875" style="2" customWidth="1"/>
    <col min="1014" max="1016" width="10.109375" style="2" customWidth="1"/>
    <col min="1017" max="1017" width="10.44140625" style="2" customWidth="1"/>
    <col min="1018" max="1035" width="9" style="2"/>
    <col min="1036" max="1036" width="6.44140625" style="2" customWidth="1"/>
    <col min="1037" max="1037" width="12.21875" style="2" customWidth="1"/>
    <col min="1038" max="1038" width="28.21875" style="2" customWidth="1"/>
    <col min="1039" max="1039" width="13.77734375" style="2" customWidth="1"/>
    <col min="1040" max="1040" width="5.6640625" style="2" customWidth="1"/>
    <col min="1041" max="1042" width="9.33203125" style="2" customWidth="1"/>
    <col min="1043" max="1043" width="13.109375" style="2" customWidth="1"/>
    <col min="1044" max="1264" width="9" style="2"/>
    <col min="1265" max="1265" width="5" style="2" customWidth="1"/>
    <col min="1266" max="1266" width="15" style="2" customWidth="1"/>
    <col min="1267" max="1268" width="14.6640625" style="2" customWidth="1"/>
    <col min="1269" max="1269" width="6.21875" style="2" customWidth="1"/>
    <col min="1270" max="1272" width="10.109375" style="2" customWidth="1"/>
    <col min="1273" max="1273" width="10.44140625" style="2" customWidth="1"/>
    <col min="1274" max="1291" width="9" style="2"/>
    <col min="1292" max="1292" width="6.44140625" style="2" customWidth="1"/>
    <col min="1293" max="1293" width="12.21875" style="2" customWidth="1"/>
    <col min="1294" max="1294" width="28.21875" style="2" customWidth="1"/>
    <col min="1295" max="1295" width="13.77734375" style="2" customWidth="1"/>
    <col min="1296" max="1296" width="5.6640625" style="2" customWidth="1"/>
    <col min="1297" max="1298" width="9.33203125" style="2" customWidth="1"/>
    <col min="1299" max="1299" width="13.109375" style="2" customWidth="1"/>
    <col min="1300" max="1520" width="9" style="2"/>
    <col min="1521" max="1521" width="5" style="2" customWidth="1"/>
    <col min="1522" max="1522" width="15" style="2" customWidth="1"/>
    <col min="1523" max="1524" width="14.6640625" style="2" customWidth="1"/>
    <col min="1525" max="1525" width="6.21875" style="2" customWidth="1"/>
    <col min="1526" max="1528" width="10.109375" style="2" customWidth="1"/>
    <col min="1529" max="1529" width="10.44140625" style="2" customWidth="1"/>
    <col min="1530" max="1547" width="9" style="2"/>
    <col min="1548" max="1548" width="6.44140625" style="2" customWidth="1"/>
    <col min="1549" max="1549" width="12.21875" style="2" customWidth="1"/>
    <col min="1550" max="1550" width="28.21875" style="2" customWidth="1"/>
    <col min="1551" max="1551" width="13.77734375" style="2" customWidth="1"/>
    <col min="1552" max="1552" width="5.6640625" style="2" customWidth="1"/>
    <col min="1553" max="1554" width="9.33203125" style="2" customWidth="1"/>
    <col min="1555" max="1555" width="13.109375" style="2" customWidth="1"/>
    <col min="1556" max="1776" width="9" style="2"/>
    <col min="1777" max="1777" width="5" style="2" customWidth="1"/>
    <col min="1778" max="1778" width="15" style="2" customWidth="1"/>
    <col min="1779" max="1780" width="14.6640625" style="2" customWidth="1"/>
    <col min="1781" max="1781" width="6.21875" style="2" customWidth="1"/>
    <col min="1782" max="1784" width="10.109375" style="2" customWidth="1"/>
    <col min="1785" max="1785" width="10.44140625" style="2" customWidth="1"/>
    <col min="1786" max="1803" width="9" style="2"/>
    <col min="1804" max="1804" width="6.44140625" style="2" customWidth="1"/>
    <col min="1805" max="1805" width="12.21875" style="2" customWidth="1"/>
    <col min="1806" max="1806" width="28.21875" style="2" customWidth="1"/>
    <col min="1807" max="1807" width="13.77734375" style="2" customWidth="1"/>
    <col min="1808" max="1808" width="5.6640625" style="2" customWidth="1"/>
    <col min="1809" max="1810" width="9.33203125" style="2" customWidth="1"/>
    <col min="1811" max="1811" width="13.109375" style="2" customWidth="1"/>
    <col min="1812" max="2032" width="9" style="2"/>
    <col min="2033" max="2033" width="5" style="2" customWidth="1"/>
    <col min="2034" max="2034" width="15" style="2" customWidth="1"/>
    <col min="2035" max="2036" width="14.6640625" style="2" customWidth="1"/>
    <col min="2037" max="2037" width="6.21875" style="2" customWidth="1"/>
    <col min="2038" max="2040" width="10.109375" style="2" customWidth="1"/>
    <col min="2041" max="2041" width="10.44140625" style="2" customWidth="1"/>
    <col min="2042" max="2059" width="9" style="2"/>
    <col min="2060" max="2060" width="6.44140625" style="2" customWidth="1"/>
    <col min="2061" max="2061" width="12.21875" style="2" customWidth="1"/>
    <col min="2062" max="2062" width="28.21875" style="2" customWidth="1"/>
    <col min="2063" max="2063" width="13.77734375" style="2" customWidth="1"/>
    <col min="2064" max="2064" width="5.6640625" style="2" customWidth="1"/>
    <col min="2065" max="2066" width="9.33203125" style="2" customWidth="1"/>
    <col min="2067" max="2067" width="13.109375" style="2" customWidth="1"/>
    <col min="2068" max="2288" width="9" style="2"/>
    <col min="2289" max="2289" width="5" style="2" customWidth="1"/>
    <col min="2290" max="2290" width="15" style="2" customWidth="1"/>
    <col min="2291" max="2292" width="14.6640625" style="2" customWidth="1"/>
    <col min="2293" max="2293" width="6.21875" style="2" customWidth="1"/>
    <col min="2294" max="2296" width="10.109375" style="2" customWidth="1"/>
    <col min="2297" max="2297" width="10.44140625" style="2" customWidth="1"/>
    <col min="2298" max="2315" width="9" style="2"/>
    <col min="2316" max="2316" width="6.44140625" style="2" customWidth="1"/>
    <col min="2317" max="2317" width="12.21875" style="2" customWidth="1"/>
    <col min="2318" max="2318" width="28.21875" style="2" customWidth="1"/>
    <col min="2319" max="2319" width="13.77734375" style="2" customWidth="1"/>
    <col min="2320" max="2320" width="5.6640625" style="2" customWidth="1"/>
    <col min="2321" max="2322" width="9.33203125" style="2" customWidth="1"/>
    <col min="2323" max="2323" width="13.109375" style="2" customWidth="1"/>
    <col min="2324" max="2544" width="9" style="2"/>
    <col min="2545" max="2545" width="5" style="2" customWidth="1"/>
    <col min="2546" max="2546" width="15" style="2" customWidth="1"/>
    <col min="2547" max="2548" width="14.6640625" style="2" customWidth="1"/>
    <col min="2549" max="2549" width="6.21875" style="2" customWidth="1"/>
    <col min="2550" max="2552" width="10.109375" style="2" customWidth="1"/>
    <col min="2553" max="2553" width="10.44140625" style="2" customWidth="1"/>
    <col min="2554" max="2571" width="9" style="2"/>
    <col min="2572" max="2572" width="6.44140625" style="2" customWidth="1"/>
    <col min="2573" max="2573" width="12.21875" style="2" customWidth="1"/>
    <col min="2574" max="2574" width="28.21875" style="2" customWidth="1"/>
    <col min="2575" max="2575" width="13.77734375" style="2" customWidth="1"/>
    <col min="2576" max="2576" width="5.6640625" style="2" customWidth="1"/>
    <col min="2577" max="2578" width="9.33203125" style="2" customWidth="1"/>
    <col min="2579" max="2579" width="13.109375" style="2" customWidth="1"/>
    <col min="2580" max="2800" width="9" style="2"/>
    <col min="2801" max="2801" width="5" style="2" customWidth="1"/>
    <col min="2802" max="2802" width="15" style="2" customWidth="1"/>
    <col min="2803" max="2804" width="14.6640625" style="2" customWidth="1"/>
    <col min="2805" max="2805" width="6.21875" style="2" customWidth="1"/>
    <col min="2806" max="2808" width="10.109375" style="2" customWidth="1"/>
    <col min="2809" max="2809" width="10.44140625" style="2" customWidth="1"/>
    <col min="2810" max="2827" width="9" style="2"/>
    <col min="2828" max="2828" width="6.44140625" style="2" customWidth="1"/>
    <col min="2829" max="2829" width="12.21875" style="2" customWidth="1"/>
    <col min="2830" max="2830" width="28.21875" style="2" customWidth="1"/>
    <col min="2831" max="2831" width="13.77734375" style="2" customWidth="1"/>
    <col min="2832" max="2832" width="5.6640625" style="2" customWidth="1"/>
    <col min="2833" max="2834" width="9.33203125" style="2" customWidth="1"/>
    <col min="2835" max="2835" width="13.109375" style="2" customWidth="1"/>
    <col min="2836" max="3056" width="9" style="2"/>
    <col min="3057" max="3057" width="5" style="2" customWidth="1"/>
    <col min="3058" max="3058" width="15" style="2" customWidth="1"/>
    <col min="3059" max="3060" width="14.6640625" style="2" customWidth="1"/>
    <col min="3061" max="3061" width="6.21875" style="2" customWidth="1"/>
    <col min="3062" max="3064" width="10.109375" style="2" customWidth="1"/>
    <col min="3065" max="3065" width="10.44140625" style="2" customWidth="1"/>
    <col min="3066" max="3083" width="9" style="2"/>
    <col min="3084" max="3084" width="6.44140625" style="2" customWidth="1"/>
    <col min="3085" max="3085" width="12.21875" style="2" customWidth="1"/>
    <col min="3086" max="3086" width="28.21875" style="2" customWidth="1"/>
    <col min="3087" max="3087" width="13.77734375" style="2" customWidth="1"/>
    <col min="3088" max="3088" width="5.6640625" style="2" customWidth="1"/>
    <col min="3089" max="3090" width="9.33203125" style="2" customWidth="1"/>
    <col min="3091" max="3091" width="13.109375" style="2" customWidth="1"/>
    <col min="3092" max="3312" width="9" style="2"/>
    <col min="3313" max="3313" width="5" style="2" customWidth="1"/>
    <col min="3314" max="3314" width="15" style="2" customWidth="1"/>
    <col min="3315" max="3316" width="14.6640625" style="2" customWidth="1"/>
    <col min="3317" max="3317" width="6.21875" style="2" customWidth="1"/>
    <col min="3318" max="3320" width="10.109375" style="2" customWidth="1"/>
    <col min="3321" max="3321" width="10.44140625" style="2" customWidth="1"/>
    <col min="3322" max="3339" width="9" style="2"/>
    <col min="3340" max="3340" width="6.44140625" style="2" customWidth="1"/>
    <col min="3341" max="3341" width="12.21875" style="2" customWidth="1"/>
    <col min="3342" max="3342" width="28.21875" style="2" customWidth="1"/>
    <col min="3343" max="3343" width="13.77734375" style="2" customWidth="1"/>
    <col min="3344" max="3344" width="5.6640625" style="2" customWidth="1"/>
    <col min="3345" max="3346" width="9.33203125" style="2" customWidth="1"/>
    <col min="3347" max="3347" width="13.109375" style="2" customWidth="1"/>
    <col min="3348" max="3568" width="9" style="2"/>
    <col min="3569" max="3569" width="5" style="2" customWidth="1"/>
    <col min="3570" max="3570" width="15" style="2" customWidth="1"/>
    <col min="3571" max="3572" width="14.6640625" style="2" customWidth="1"/>
    <col min="3573" max="3573" width="6.21875" style="2" customWidth="1"/>
    <col min="3574" max="3576" width="10.109375" style="2" customWidth="1"/>
    <col min="3577" max="3577" width="10.44140625" style="2" customWidth="1"/>
    <col min="3578" max="3595" width="9" style="2"/>
    <col min="3596" max="3596" width="6.44140625" style="2" customWidth="1"/>
    <col min="3597" max="3597" width="12.21875" style="2" customWidth="1"/>
    <col min="3598" max="3598" width="28.21875" style="2" customWidth="1"/>
    <col min="3599" max="3599" width="13.77734375" style="2" customWidth="1"/>
    <col min="3600" max="3600" width="5.6640625" style="2" customWidth="1"/>
    <col min="3601" max="3602" width="9.33203125" style="2" customWidth="1"/>
    <col min="3603" max="3603" width="13.109375" style="2" customWidth="1"/>
    <col min="3604" max="3824" width="9" style="2"/>
    <col min="3825" max="3825" width="5" style="2" customWidth="1"/>
    <col min="3826" max="3826" width="15" style="2" customWidth="1"/>
    <col min="3827" max="3828" width="14.6640625" style="2" customWidth="1"/>
    <col min="3829" max="3829" width="6.21875" style="2" customWidth="1"/>
    <col min="3830" max="3832" width="10.109375" style="2" customWidth="1"/>
    <col min="3833" max="3833" width="10.44140625" style="2" customWidth="1"/>
    <col min="3834" max="3851" width="9" style="2"/>
    <col min="3852" max="3852" width="6.44140625" style="2" customWidth="1"/>
    <col min="3853" max="3853" width="12.21875" style="2" customWidth="1"/>
    <col min="3854" max="3854" width="28.21875" style="2" customWidth="1"/>
    <col min="3855" max="3855" width="13.77734375" style="2" customWidth="1"/>
    <col min="3856" max="3856" width="5.6640625" style="2" customWidth="1"/>
    <col min="3857" max="3858" width="9.33203125" style="2" customWidth="1"/>
    <col min="3859" max="3859" width="13.109375" style="2" customWidth="1"/>
    <col min="3860" max="4080" width="9" style="2"/>
    <col min="4081" max="4081" width="5" style="2" customWidth="1"/>
    <col min="4082" max="4082" width="15" style="2" customWidth="1"/>
    <col min="4083" max="4084" width="14.6640625" style="2" customWidth="1"/>
    <col min="4085" max="4085" width="6.21875" style="2" customWidth="1"/>
    <col min="4086" max="4088" width="10.109375" style="2" customWidth="1"/>
    <col min="4089" max="4089" width="10.44140625" style="2" customWidth="1"/>
    <col min="4090" max="4107" width="9" style="2"/>
    <col min="4108" max="4108" width="6.44140625" style="2" customWidth="1"/>
    <col min="4109" max="4109" width="12.21875" style="2" customWidth="1"/>
    <col min="4110" max="4110" width="28.21875" style="2" customWidth="1"/>
    <col min="4111" max="4111" width="13.77734375" style="2" customWidth="1"/>
    <col min="4112" max="4112" width="5.6640625" style="2" customWidth="1"/>
    <col min="4113" max="4114" width="9.33203125" style="2" customWidth="1"/>
    <col min="4115" max="4115" width="13.109375" style="2" customWidth="1"/>
    <col min="4116" max="4336" width="9" style="2"/>
    <col min="4337" max="4337" width="5" style="2" customWidth="1"/>
    <col min="4338" max="4338" width="15" style="2" customWidth="1"/>
    <col min="4339" max="4340" width="14.6640625" style="2" customWidth="1"/>
    <col min="4341" max="4341" width="6.21875" style="2" customWidth="1"/>
    <col min="4342" max="4344" width="10.109375" style="2" customWidth="1"/>
    <col min="4345" max="4345" width="10.44140625" style="2" customWidth="1"/>
    <col min="4346" max="4363" width="9" style="2"/>
    <col min="4364" max="4364" width="6.44140625" style="2" customWidth="1"/>
    <col min="4365" max="4365" width="12.21875" style="2" customWidth="1"/>
    <col min="4366" max="4366" width="28.21875" style="2" customWidth="1"/>
    <col min="4367" max="4367" width="13.77734375" style="2" customWidth="1"/>
    <col min="4368" max="4368" width="5.6640625" style="2" customWidth="1"/>
    <col min="4369" max="4370" width="9.33203125" style="2" customWidth="1"/>
    <col min="4371" max="4371" width="13.109375" style="2" customWidth="1"/>
    <col min="4372" max="4592" width="9" style="2"/>
    <col min="4593" max="4593" width="5" style="2" customWidth="1"/>
    <col min="4594" max="4594" width="15" style="2" customWidth="1"/>
    <col min="4595" max="4596" width="14.6640625" style="2" customWidth="1"/>
    <col min="4597" max="4597" width="6.21875" style="2" customWidth="1"/>
    <col min="4598" max="4600" width="10.109375" style="2" customWidth="1"/>
    <col min="4601" max="4601" width="10.44140625" style="2" customWidth="1"/>
    <col min="4602" max="4619" width="9" style="2"/>
    <col min="4620" max="4620" width="6.44140625" style="2" customWidth="1"/>
    <col min="4621" max="4621" width="12.21875" style="2" customWidth="1"/>
    <col min="4622" max="4622" width="28.21875" style="2" customWidth="1"/>
    <col min="4623" max="4623" width="13.77734375" style="2" customWidth="1"/>
    <col min="4624" max="4624" width="5.6640625" style="2" customWidth="1"/>
    <col min="4625" max="4626" width="9.33203125" style="2" customWidth="1"/>
    <col min="4627" max="4627" width="13.109375" style="2" customWidth="1"/>
    <col min="4628" max="4848" width="9" style="2"/>
    <col min="4849" max="4849" width="5" style="2" customWidth="1"/>
    <col min="4850" max="4850" width="15" style="2" customWidth="1"/>
    <col min="4851" max="4852" width="14.6640625" style="2" customWidth="1"/>
    <col min="4853" max="4853" width="6.21875" style="2" customWidth="1"/>
    <col min="4854" max="4856" width="10.109375" style="2" customWidth="1"/>
    <col min="4857" max="4857" width="10.44140625" style="2" customWidth="1"/>
    <col min="4858" max="4875" width="9" style="2"/>
    <col min="4876" max="4876" width="6.44140625" style="2" customWidth="1"/>
    <col min="4877" max="4877" width="12.21875" style="2" customWidth="1"/>
    <col min="4878" max="4878" width="28.21875" style="2" customWidth="1"/>
    <col min="4879" max="4879" width="13.77734375" style="2" customWidth="1"/>
    <col min="4880" max="4880" width="5.6640625" style="2" customWidth="1"/>
    <col min="4881" max="4882" width="9.33203125" style="2" customWidth="1"/>
    <col min="4883" max="4883" width="13.109375" style="2" customWidth="1"/>
    <col min="4884" max="5104" width="9" style="2"/>
    <col min="5105" max="5105" width="5" style="2" customWidth="1"/>
    <col min="5106" max="5106" width="15" style="2" customWidth="1"/>
    <col min="5107" max="5108" width="14.6640625" style="2" customWidth="1"/>
    <col min="5109" max="5109" width="6.21875" style="2" customWidth="1"/>
    <col min="5110" max="5112" width="10.109375" style="2" customWidth="1"/>
    <col min="5113" max="5113" width="10.44140625" style="2" customWidth="1"/>
    <col min="5114" max="5131" width="9" style="2"/>
    <col min="5132" max="5132" width="6.44140625" style="2" customWidth="1"/>
    <col min="5133" max="5133" width="12.21875" style="2" customWidth="1"/>
    <col min="5134" max="5134" width="28.21875" style="2" customWidth="1"/>
    <col min="5135" max="5135" width="13.77734375" style="2" customWidth="1"/>
    <col min="5136" max="5136" width="5.6640625" style="2" customWidth="1"/>
    <col min="5137" max="5138" width="9.33203125" style="2" customWidth="1"/>
    <col min="5139" max="5139" width="13.109375" style="2" customWidth="1"/>
    <col min="5140" max="5360" width="9" style="2"/>
    <col min="5361" max="5361" width="5" style="2" customWidth="1"/>
    <col min="5362" max="5362" width="15" style="2" customWidth="1"/>
    <col min="5363" max="5364" width="14.6640625" style="2" customWidth="1"/>
    <col min="5365" max="5365" width="6.21875" style="2" customWidth="1"/>
    <col min="5366" max="5368" width="10.109375" style="2" customWidth="1"/>
    <col min="5369" max="5369" width="10.44140625" style="2" customWidth="1"/>
    <col min="5370" max="5387" width="9" style="2"/>
    <col min="5388" max="5388" width="6.44140625" style="2" customWidth="1"/>
    <col min="5389" max="5389" width="12.21875" style="2" customWidth="1"/>
    <col min="5390" max="5390" width="28.21875" style="2" customWidth="1"/>
    <col min="5391" max="5391" width="13.77734375" style="2" customWidth="1"/>
    <col min="5392" max="5392" width="5.6640625" style="2" customWidth="1"/>
    <col min="5393" max="5394" width="9.33203125" style="2" customWidth="1"/>
    <col min="5395" max="5395" width="13.109375" style="2" customWidth="1"/>
    <col min="5396" max="5616" width="9" style="2"/>
    <col min="5617" max="5617" width="5" style="2" customWidth="1"/>
    <col min="5618" max="5618" width="15" style="2" customWidth="1"/>
    <col min="5619" max="5620" width="14.6640625" style="2" customWidth="1"/>
    <col min="5621" max="5621" width="6.21875" style="2" customWidth="1"/>
    <col min="5622" max="5624" width="10.109375" style="2" customWidth="1"/>
    <col min="5625" max="5625" width="10.44140625" style="2" customWidth="1"/>
    <col min="5626" max="5643" width="9" style="2"/>
    <col min="5644" max="5644" width="6.44140625" style="2" customWidth="1"/>
    <col min="5645" max="5645" width="12.21875" style="2" customWidth="1"/>
    <col min="5646" max="5646" width="28.21875" style="2" customWidth="1"/>
    <col min="5647" max="5647" width="13.77734375" style="2" customWidth="1"/>
    <col min="5648" max="5648" width="5.6640625" style="2" customWidth="1"/>
    <col min="5649" max="5650" width="9.33203125" style="2" customWidth="1"/>
    <col min="5651" max="5651" width="13.109375" style="2" customWidth="1"/>
    <col min="5652" max="5872" width="9" style="2"/>
    <col min="5873" max="5873" width="5" style="2" customWidth="1"/>
    <col min="5874" max="5874" width="15" style="2" customWidth="1"/>
    <col min="5875" max="5876" width="14.6640625" style="2" customWidth="1"/>
    <col min="5877" max="5877" width="6.21875" style="2" customWidth="1"/>
    <col min="5878" max="5880" width="10.109375" style="2" customWidth="1"/>
    <col min="5881" max="5881" width="10.44140625" style="2" customWidth="1"/>
    <col min="5882" max="5899" width="9" style="2"/>
    <col min="5900" max="5900" width="6.44140625" style="2" customWidth="1"/>
    <col min="5901" max="5901" width="12.21875" style="2" customWidth="1"/>
    <col min="5902" max="5902" width="28.21875" style="2" customWidth="1"/>
    <col min="5903" max="5903" width="13.77734375" style="2" customWidth="1"/>
    <col min="5904" max="5904" width="5.6640625" style="2" customWidth="1"/>
    <col min="5905" max="5906" width="9.33203125" style="2" customWidth="1"/>
    <col min="5907" max="5907" width="13.109375" style="2" customWidth="1"/>
    <col min="5908" max="6128" width="9" style="2"/>
    <col min="6129" max="6129" width="5" style="2" customWidth="1"/>
    <col min="6130" max="6130" width="15" style="2" customWidth="1"/>
    <col min="6131" max="6132" width="14.6640625" style="2" customWidth="1"/>
    <col min="6133" max="6133" width="6.21875" style="2" customWidth="1"/>
    <col min="6134" max="6136" width="10.109375" style="2" customWidth="1"/>
    <col min="6137" max="6137" width="10.44140625" style="2" customWidth="1"/>
    <col min="6138" max="6155" width="9" style="2"/>
    <col min="6156" max="6156" width="6.44140625" style="2" customWidth="1"/>
    <col min="6157" max="6157" width="12.21875" style="2" customWidth="1"/>
    <col min="6158" max="6158" width="28.21875" style="2" customWidth="1"/>
    <col min="6159" max="6159" width="13.77734375" style="2" customWidth="1"/>
    <col min="6160" max="6160" width="5.6640625" style="2" customWidth="1"/>
    <col min="6161" max="6162" width="9.33203125" style="2" customWidth="1"/>
    <col min="6163" max="6163" width="13.109375" style="2" customWidth="1"/>
    <col min="6164" max="6384" width="9" style="2"/>
    <col min="6385" max="6385" width="5" style="2" customWidth="1"/>
    <col min="6386" max="6386" width="15" style="2" customWidth="1"/>
    <col min="6387" max="6388" width="14.6640625" style="2" customWidth="1"/>
    <col min="6389" max="6389" width="6.21875" style="2" customWidth="1"/>
    <col min="6390" max="6392" width="10.109375" style="2" customWidth="1"/>
    <col min="6393" max="6393" width="10.44140625" style="2" customWidth="1"/>
    <col min="6394" max="6411" width="9" style="2"/>
    <col min="6412" max="6412" width="6.44140625" style="2" customWidth="1"/>
    <col min="6413" max="6413" width="12.21875" style="2" customWidth="1"/>
    <col min="6414" max="6414" width="28.21875" style="2" customWidth="1"/>
    <col min="6415" max="6415" width="13.77734375" style="2" customWidth="1"/>
    <col min="6416" max="6416" width="5.6640625" style="2" customWidth="1"/>
    <col min="6417" max="6418" width="9.33203125" style="2" customWidth="1"/>
    <col min="6419" max="6419" width="13.109375" style="2" customWidth="1"/>
    <col min="6420" max="6640" width="9" style="2"/>
    <col min="6641" max="6641" width="5" style="2" customWidth="1"/>
    <col min="6642" max="6642" width="15" style="2" customWidth="1"/>
    <col min="6643" max="6644" width="14.6640625" style="2" customWidth="1"/>
    <col min="6645" max="6645" width="6.21875" style="2" customWidth="1"/>
    <col min="6646" max="6648" width="10.109375" style="2" customWidth="1"/>
    <col min="6649" max="6649" width="10.44140625" style="2" customWidth="1"/>
    <col min="6650" max="6667" width="9" style="2"/>
    <col min="6668" max="6668" width="6.44140625" style="2" customWidth="1"/>
    <col min="6669" max="6669" width="12.21875" style="2" customWidth="1"/>
    <col min="6670" max="6670" width="28.21875" style="2" customWidth="1"/>
    <col min="6671" max="6671" width="13.77734375" style="2" customWidth="1"/>
    <col min="6672" max="6672" width="5.6640625" style="2" customWidth="1"/>
    <col min="6673" max="6674" width="9.33203125" style="2" customWidth="1"/>
    <col min="6675" max="6675" width="13.109375" style="2" customWidth="1"/>
    <col min="6676" max="6896" width="9" style="2"/>
    <col min="6897" max="6897" width="5" style="2" customWidth="1"/>
    <col min="6898" max="6898" width="15" style="2" customWidth="1"/>
    <col min="6899" max="6900" width="14.6640625" style="2" customWidth="1"/>
    <col min="6901" max="6901" width="6.21875" style="2" customWidth="1"/>
    <col min="6902" max="6904" width="10.109375" style="2" customWidth="1"/>
    <col min="6905" max="6905" width="10.44140625" style="2" customWidth="1"/>
    <col min="6906" max="6923" width="9" style="2"/>
    <col min="6924" max="6924" width="6.44140625" style="2" customWidth="1"/>
    <col min="6925" max="6925" width="12.21875" style="2" customWidth="1"/>
    <col min="6926" max="6926" width="28.21875" style="2" customWidth="1"/>
    <col min="6927" max="6927" width="13.77734375" style="2" customWidth="1"/>
    <col min="6928" max="6928" width="5.6640625" style="2" customWidth="1"/>
    <col min="6929" max="6930" width="9.33203125" style="2" customWidth="1"/>
    <col min="6931" max="6931" width="13.109375" style="2" customWidth="1"/>
    <col min="6932" max="7152" width="9" style="2"/>
    <col min="7153" max="7153" width="5" style="2" customWidth="1"/>
    <col min="7154" max="7154" width="15" style="2" customWidth="1"/>
    <col min="7155" max="7156" width="14.6640625" style="2" customWidth="1"/>
    <col min="7157" max="7157" width="6.21875" style="2" customWidth="1"/>
    <col min="7158" max="7160" width="10.109375" style="2" customWidth="1"/>
    <col min="7161" max="7161" width="10.44140625" style="2" customWidth="1"/>
    <col min="7162" max="7179" width="9" style="2"/>
    <col min="7180" max="7180" width="6.44140625" style="2" customWidth="1"/>
    <col min="7181" max="7181" width="12.21875" style="2" customWidth="1"/>
    <col min="7182" max="7182" width="28.21875" style="2" customWidth="1"/>
    <col min="7183" max="7183" width="13.77734375" style="2" customWidth="1"/>
    <col min="7184" max="7184" width="5.6640625" style="2" customWidth="1"/>
    <col min="7185" max="7186" width="9.33203125" style="2" customWidth="1"/>
    <col min="7187" max="7187" width="13.109375" style="2" customWidth="1"/>
    <col min="7188" max="7408" width="9" style="2"/>
    <col min="7409" max="7409" width="5" style="2" customWidth="1"/>
    <col min="7410" max="7410" width="15" style="2" customWidth="1"/>
    <col min="7411" max="7412" width="14.6640625" style="2" customWidth="1"/>
    <col min="7413" max="7413" width="6.21875" style="2" customWidth="1"/>
    <col min="7414" max="7416" width="10.109375" style="2" customWidth="1"/>
    <col min="7417" max="7417" width="10.44140625" style="2" customWidth="1"/>
    <col min="7418" max="7435" width="9" style="2"/>
    <col min="7436" max="7436" width="6.44140625" style="2" customWidth="1"/>
    <col min="7437" max="7437" width="12.21875" style="2" customWidth="1"/>
    <col min="7438" max="7438" width="28.21875" style="2" customWidth="1"/>
    <col min="7439" max="7439" width="13.77734375" style="2" customWidth="1"/>
    <col min="7440" max="7440" width="5.6640625" style="2" customWidth="1"/>
    <col min="7441" max="7442" width="9.33203125" style="2" customWidth="1"/>
    <col min="7443" max="7443" width="13.109375" style="2" customWidth="1"/>
    <col min="7444" max="7664" width="9" style="2"/>
    <col min="7665" max="7665" width="5" style="2" customWidth="1"/>
    <col min="7666" max="7666" width="15" style="2" customWidth="1"/>
    <col min="7667" max="7668" width="14.6640625" style="2" customWidth="1"/>
    <col min="7669" max="7669" width="6.21875" style="2" customWidth="1"/>
    <col min="7670" max="7672" width="10.109375" style="2" customWidth="1"/>
    <col min="7673" max="7673" width="10.44140625" style="2" customWidth="1"/>
    <col min="7674" max="7691" width="9" style="2"/>
    <col min="7692" max="7692" width="6.44140625" style="2" customWidth="1"/>
    <col min="7693" max="7693" width="12.21875" style="2" customWidth="1"/>
    <col min="7694" max="7694" width="28.21875" style="2" customWidth="1"/>
    <col min="7695" max="7695" width="13.77734375" style="2" customWidth="1"/>
    <col min="7696" max="7696" width="5.6640625" style="2" customWidth="1"/>
    <col min="7697" max="7698" width="9.33203125" style="2" customWidth="1"/>
    <col min="7699" max="7699" width="13.109375" style="2" customWidth="1"/>
    <col min="7700" max="7920" width="9" style="2"/>
    <col min="7921" max="7921" width="5" style="2" customWidth="1"/>
    <col min="7922" max="7922" width="15" style="2" customWidth="1"/>
    <col min="7923" max="7924" width="14.6640625" style="2" customWidth="1"/>
    <col min="7925" max="7925" width="6.21875" style="2" customWidth="1"/>
    <col min="7926" max="7928" width="10.109375" style="2" customWidth="1"/>
    <col min="7929" max="7929" width="10.44140625" style="2" customWidth="1"/>
    <col min="7930" max="7947" width="9" style="2"/>
    <col min="7948" max="7948" width="6.44140625" style="2" customWidth="1"/>
    <col min="7949" max="7949" width="12.21875" style="2" customWidth="1"/>
    <col min="7950" max="7950" width="28.21875" style="2" customWidth="1"/>
    <col min="7951" max="7951" width="13.77734375" style="2" customWidth="1"/>
    <col min="7952" max="7952" width="5.6640625" style="2" customWidth="1"/>
    <col min="7953" max="7954" width="9.33203125" style="2" customWidth="1"/>
    <col min="7955" max="7955" width="13.109375" style="2" customWidth="1"/>
    <col min="7956" max="8176" width="9" style="2"/>
    <col min="8177" max="8177" width="5" style="2" customWidth="1"/>
    <col min="8178" max="8178" width="15" style="2" customWidth="1"/>
    <col min="8179" max="8180" width="14.6640625" style="2" customWidth="1"/>
    <col min="8181" max="8181" width="6.21875" style="2" customWidth="1"/>
    <col min="8182" max="8184" width="10.109375" style="2" customWidth="1"/>
    <col min="8185" max="8185" width="10.44140625" style="2" customWidth="1"/>
    <col min="8186" max="8203" width="9" style="2"/>
    <col min="8204" max="8204" width="6.44140625" style="2" customWidth="1"/>
    <col min="8205" max="8205" width="12.21875" style="2" customWidth="1"/>
    <col min="8206" max="8206" width="28.21875" style="2" customWidth="1"/>
    <col min="8207" max="8207" width="13.77734375" style="2" customWidth="1"/>
    <col min="8208" max="8208" width="5.6640625" style="2" customWidth="1"/>
    <col min="8209" max="8210" width="9.33203125" style="2" customWidth="1"/>
    <col min="8211" max="8211" width="13.109375" style="2" customWidth="1"/>
    <col min="8212" max="8432" width="9" style="2"/>
    <col min="8433" max="8433" width="5" style="2" customWidth="1"/>
    <col min="8434" max="8434" width="15" style="2" customWidth="1"/>
    <col min="8435" max="8436" width="14.6640625" style="2" customWidth="1"/>
    <col min="8437" max="8437" width="6.21875" style="2" customWidth="1"/>
    <col min="8438" max="8440" width="10.109375" style="2" customWidth="1"/>
    <col min="8441" max="8441" width="10.44140625" style="2" customWidth="1"/>
    <col min="8442" max="8459" width="9" style="2"/>
    <col min="8460" max="8460" width="6.44140625" style="2" customWidth="1"/>
    <col min="8461" max="8461" width="12.21875" style="2" customWidth="1"/>
    <col min="8462" max="8462" width="28.21875" style="2" customWidth="1"/>
    <col min="8463" max="8463" width="13.77734375" style="2" customWidth="1"/>
    <col min="8464" max="8464" width="5.6640625" style="2" customWidth="1"/>
    <col min="8465" max="8466" width="9.33203125" style="2" customWidth="1"/>
    <col min="8467" max="8467" width="13.109375" style="2" customWidth="1"/>
    <col min="8468" max="8688" width="9" style="2"/>
    <col min="8689" max="8689" width="5" style="2" customWidth="1"/>
    <col min="8690" max="8690" width="15" style="2" customWidth="1"/>
    <col min="8691" max="8692" width="14.6640625" style="2" customWidth="1"/>
    <col min="8693" max="8693" width="6.21875" style="2" customWidth="1"/>
    <col min="8694" max="8696" width="10.109375" style="2" customWidth="1"/>
    <col min="8697" max="8697" width="10.44140625" style="2" customWidth="1"/>
    <col min="8698" max="8715" width="9" style="2"/>
    <col min="8716" max="8716" width="6.44140625" style="2" customWidth="1"/>
    <col min="8717" max="8717" width="12.21875" style="2" customWidth="1"/>
    <col min="8718" max="8718" width="28.21875" style="2" customWidth="1"/>
    <col min="8719" max="8719" width="13.77734375" style="2" customWidth="1"/>
    <col min="8720" max="8720" width="5.6640625" style="2" customWidth="1"/>
    <col min="8721" max="8722" width="9.33203125" style="2" customWidth="1"/>
    <col min="8723" max="8723" width="13.109375" style="2" customWidth="1"/>
    <col min="8724" max="8944" width="9" style="2"/>
    <col min="8945" max="8945" width="5" style="2" customWidth="1"/>
    <col min="8946" max="8946" width="15" style="2" customWidth="1"/>
    <col min="8947" max="8948" width="14.6640625" style="2" customWidth="1"/>
    <col min="8949" max="8949" width="6.21875" style="2" customWidth="1"/>
    <col min="8950" max="8952" width="10.109375" style="2" customWidth="1"/>
    <col min="8953" max="8953" width="10.44140625" style="2" customWidth="1"/>
    <col min="8954" max="8971" width="9" style="2"/>
    <col min="8972" max="8972" width="6.44140625" style="2" customWidth="1"/>
    <col min="8973" max="8973" width="12.21875" style="2" customWidth="1"/>
    <col min="8974" max="8974" width="28.21875" style="2" customWidth="1"/>
    <col min="8975" max="8975" width="13.77734375" style="2" customWidth="1"/>
    <col min="8976" max="8976" width="5.6640625" style="2" customWidth="1"/>
    <col min="8977" max="8978" width="9.33203125" style="2" customWidth="1"/>
    <col min="8979" max="8979" width="13.109375" style="2" customWidth="1"/>
    <col min="8980" max="9200" width="9" style="2"/>
    <col min="9201" max="9201" width="5" style="2" customWidth="1"/>
    <col min="9202" max="9202" width="15" style="2" customWidth="1"/>
    <col min="9203" max="9204" width="14.6640625" style="2" customWidth="1"/>
    <col min="9205" max="9205" width="6.21875" style="2" customWidth="1"/>
    <col min="9206" max="9208" width="10.109375" style="2" customWidth="1"/>
    <col min="9209" max="9209" width="10.44140625" style="2" customWidth="1"/>
    <col min="9210" max="9227" width="9" style="2"/>
    <col min="9228" max="9228" width="6.44140625" style="2" customWidth="1"/>
    <col min="9229" max="9229" width="12.21875" style="2" customWidth="1"/>
    <col min="9230" max="9230" width="28.21875" style="2" customWidth="1"/>
    <col min="9231" max="9231" width="13.77734375" style="2" customWidth="1"/>
    <col min="9232" max="9232" width="5.6640625" style="2" customWidth="1"/>
    <col min="9233" max="9234" width="9.33203125" style="2" customWidth="1"/>
    <col min="9235" max="9235" width="13.109375" style="2" customWidth="1"/>
    <col min="9236" max="9456" width="9" style="2"/>
    <col min="9457" max="9457" width="5" style="2" customWidth="1"/>
    <col min="9458" max="9458" width="15" style="2" customWidth="1"/>
    <col min="9459" max="9460" width="14.6640625" style="2" customWidth="1"/>
    <col min="9461" max="9461" width="6.21875" style="2" customWidth="1"/>
    <col min="9462" max="9464" width="10.109375" style="2" customWidth="1"/>
    <col min="9465" max="9465" width="10.44140625" style="2" customWidth="1"/>
    <col min="9466" max="9483" width="9" style="2"/>
    <col min="9484" max="9484" width="6.44140625" style="2" customWidth="1"/>
    <col min="9485" max="9485" width="12.21875" style="2" customWidth="1"/>
    <col min="9486" max="9486" width="28.21875" style="2" customWidth="1"/>
    <col min="9487" max="9487" width="13.77734375" style="2" customWidth="1"/>
    <col min="9488" max="9488" width="5.6640625" style="2" customWidth="1"/>
    <col min="9489" max="9490" width="9.33203125" style="2" customWidth="1"/>
    <col min="9491" max="9491" width="13.109375" style="2" customWidth="1"/>
    <col min="9492" max="9712" width="9" style="2"/>
    <col min="9713" max="9713" width="5" style="2" customWidth="1"/>
    <col min="9714" max="9714" width="15" style="2" customWidth="1"/>
    <col min="9715" max="9716" width="14.6640625" style="2" customWidth="1"/>
    <col min="9717" max="9717" width="6.21875" style="2" customWidth="1"/>
    <col min="9718" max="9720" width="10.109375" style="2" customWidth="1"/>
    <col min="9721" max="9721" width="10.44140625" style="2" customWidth="1"/>
    <col min="9722" max="9739" width="9" style="2"/>
    <col min="9740" max="9740" width="6.44140625" style="2" customWidth="1"/>
    <col min="9741" max="9741" width="12.21875" style="2" customWidth="1"/>
    <col min="9742" max="9742" width="28.21875" style="2" customWidth="1"/>
    <col min="9743" max="9743" width="13.77734375" style="2" customWidth="1"/>
    <col min="9744" max="9744" width="5.6640625" style="2" customWidth="1"/>
    <col min="9745" max="9746" width="9.33203125" style="2" customWidth="1"/>
    <col min="9747" max="9747" width="13.109375" style="2" customWidth="1"/>
    <col min="9748" max="9968" width="9" style="2"/>
    <col min="9969" max="9969" width="5" style="2" customWidth="1"/>
    <col min="9970" max="9970" width="15" style="2" customWidth="1"/>
    <col min="9971" max="9972" width="14.6640625" style="2" customWidth="1"/>
    <col min="9973" max="9973" width="6.21875" style="2" customWidth="1"/>
    <col min="9974" max="9976" width="10.109375" style="2" customWidth="1"/>
    <col min="9977" max="9977" width="10.44140625" style="2" customWidth="1"/>
    <col min="9978" max="9995" width="9" style="2"/>
    <col min="9996" max="9996" width="6.44140625" style="2" customWidth="1"/>
    <col min="9997" max="9997" width="12.21875" style="2" customWidth="1"/>
    <col min="9998" max="9998" width="28.21875" style="2" customWidth="1"/>
    <col min="9999" max="9999" width="13.77734375" style="2" customWidth="1"/>
    <col min="10000" max="10000" width="5.6640625" style="2" customWidth="1"/>
    <col min="10001" max="10002" width="9.33203125" style="2" customWidth="1"/>
    <col min="10003" max="10003" width="13.109375" style="2" customWidth="1"/>
    <col min="10004" max="10224" width="9" style="2"/>
    <col min="10225" max="10225" width="5" style="2" customWidth="1"/>
    <col min="10226" max="10226" width="15" style="2" customWidth="1"/>
    <col min="10227" max="10228" width="14.6640625" style="2" customWidth="1"/>
    <col min="10229" max="10229" width="6.21875" style="2" customWidth="1"/>
    <col min="10230" max="10232" width="10.109375" style="2" customWidth="1"/>
    <col min="10233" max="10233" width="10.44140625" style="2" customWidth="1"/>
    <col min="10234" max="10251" width="9" style="2"/>
    <col min="10252" max="10252" width="6.44140625" style="2" customWidth="1"/>
    <col min="10253" max="10253" width="12.21875" style="2" customWidth="1"/>
    <col min="10254" max="10254" width="28.21875" style="2" customWidth="1"/>
    <col min="10255" max="10255" width="13.77734375" style="2" customWidth="1"/>
    <col min="10256" max="10256" width="5.6640625" style="2" customWidth="1"/>
    <col min="10257" max="10258" width="9.33203125" style="2" customWidth="1"/>
    <col min="10259" max="10259" width="13.109375" style="2" customWidth="1"/>
    <col min="10260" max="10480" width="9" style="2"/>
    <col min="10481" max="10481" width="5" style="2" customWidth="1"/>
    <col min="10482" max="10482" width="15" style="2" customWidth="1"/>
    <col min="10483" max="10484" width="14.6640625" style="2" customWidth="1"/>
    <col min="10485" max="10485" width="6.21875" style="2" customWidth="1"/>
    <col min="10486" max="10488" width="10.109375" style="2" customWidth="1"/>
    <col min="10489" max="10489" width="10.44140625" style="2" customWidth="1"/>
    <col min="10490" max="10507" width="9" style="2"/>
    <col min="10508" max="10508" width="6.44140625" style="2" customWidth="1"/>
    <col min="10509" max="10509" width="12.21875" style="2" customWidth="1"/>
    <col min="10510" max="10510" width="28.21875" style="2" customWidth="1"/>
    <col min="10511" max="10511" width="13.77734375" style="2" customWidth="1"/>
    <col min="10512" max="10512" width="5.6640625" style="2" customWidth="1"/>
    <col min="10513" max="10514" width="9.33203125" style="2" customWidth="1"/>
    <col min="10515" max="10515" width="13.109375" style="2" customWidth="1"/>
    <col min="10516" max="10736" width="9" style="2"/>
    <col min="10737" max="10737" width="5" style="2" customWidth="1"/>
    <col min="10738" max="10738" width="15" style="2" customWidth="1"/>
    <col min="10739" max="10740" width="14.6640625" style="2" customWidth="1"/>
    <col min="10741" max="10741" width="6.21875" style="2" customWidth="1"/>
    <col min="10742" max="10744" width="10.109375" style="2" customWidth="1"/>
    <col min="10745" max="10745" width="10.44140625" style="2" customWidth="1"/>
    <col min="10746" max="10763" width="9" style="2"/>
    <col min="10764" max="10764" width="6.44140625" style="2" customWidth="1"/>
    <col min="10765" max="10765" width="12.21875" style="2" customWidth="1"/>
    <col min="10766" max="10766" width="28.21875" style="2" customWidth="1"/>
    <col min="10767" max="10767" width="13.77734375" style="2" customWidth="1"/>
    <col min="10768" max="10768" width="5.6640625" style="2" customWidth="1"/>
    <col min="10769" max="10770" width="9.33203125" style="2" customWidth="1"/>
    <col min="10771" max="10771" width="13.109375" style="2" customWidth="1"/>
    <col min="10772" max="10992" width="9" style="2"/>
    <col min="10993" max="10993" width="5" style="2" customWidth="1"/>
    <col min="10994" max="10994" width="15" style="2" customWidth="1"/>
    <col min="10995" max="10996" width="14.6640625" style="2" customWidth="1"/>
    <col min="10997" max="10997" width="6.21875" style="2" customWidth="1"/>
    <col min="10998" max="11000" width="10.109375" style="2" customWidth="1"/>
    <col min="11001" max="11001" width="10.44140625" style="2" customWidth="1"/>
    <col min="11002" max="11019" width="9" style="2"/>
    <col min="11020" max="11020" width="6.44140625" style="2" customWidth="1"/>
    <col min="11021" max="11021" width="12.21875" style="2" customWidth="1"/>
    <col min="11022" max="11022" width="28.21875" style="2" customWidth="1"/>
    <col min="11023" max="11023" width="13.77734375" style="2" customWidth="1"/>
    <col min="11024" max="11024" width="5.6640625" style="2" customWidth="1"/>
    <col min="11025" max="11026" width="9.33203125" style="2" customWidth="1"/>
    <col min="11027" max="11027" width="13.109375" style="2" customWidth="1"/>
    <col min="11028" max="11248" width="9" style="2"/>
    <col min="11249" max="11249" width="5" style="2" customWidth="1"/>
    <col min="11250" max="11250" width="15" style="2" customWidth="1"/>
    <col min="11251" max="11252" width="14.6640625" style="2" customWidth="1"/>
    <col min="11253" max="11253" width="6.21875" style="2" customWidth="1"/>
    <col min="11254" max="11256" width="10.109375" style="2" customWidth="1"/>
    <col min="11257" max="11257" width="10.44140625" style="2" customWidth="1"/>
    <col min="11258" max="11275" width="9" style="2"/>
    <col min="11276" max="11276" width="6.44140625" style="2" customWidth="1"/>
    <col min="11277" max="11277" width="12.21875" style="2" customWidth="1"/>
    <col min="11278" max="11278" width="28.21875" style="2" customWidth="1"/>
    <col min="11279" max="11279" width="13.77734375" style="2" customWidth="1"/>
    <col min="11280" max="11280" width="5.6640625" style="2" customWidth="1"/>
    <col min="11281" max="11282" width="9.33203125" style="2" customWidth="1"/>
    <col min="11283" max="11283" width="13.109375" style="2" customWidth="1"/>
    <col min="11284" max="11504" width="9" style="2"/>
    <col min="11505" max="11505" width="5" style="2" customWidth="1"/>
    <col min="11506" max="11506" width="15" style="2" customWidth="1"/>
    <col min="11507" max="11508" width="14.6640625" style="2" customWidth="1"/>
    <col min="11509" max="11509" width="6.21875" style="2" customWidth="1"/>
    <col min="11510" max="11512" width="10.109375" style="2" customWidth="1"/>
    <col min="11513" max="11513" width="10.44140625" style="2" customWidth="1"/>
    <col min="11514" max="11531" width="9" style="2"/>
    <col min="11532" max="11532" width="6.44140625" style="2" customWidth="1"/>
    <col min="11533" max="11533" width="12.21875" style="2" customWidth="1"/>
    <col min="11534" max="11534" width="28.21875" style="2" customWidth="1"/>
    <col min="11535" max="11535" width="13.77734375" style="2" customWidth="1"/>
    <col min="11536" max="11536" width="5.6640625" style="2" customWidth="1"/>
    <col min="11537" max="11538" width="9.33203125" style="2" customWidth="1"/>
    <col min="11539" max="11539" width="13.109375" style="2" customWidth="1"/>
    <col min="11540" max="11760" width="9" style="2"/>
    <col min="11761" max="11761" width="5" style="2" customWidth="1"/>
    <col min="11762" max="11762" width="15" style="2" customWidth="1"/>
    <col min="11763" max="11764" width="14.6640625" style="2" customWidth="1"/>
    <col min="11765" max="11765" width="6.21875" style="2" customWidth="1"/>
    <col min="11766" max="11768" width="10.109375" style="2" customWidth="1"/>
    <col min="11769" max="11769" width="10.44140625" style="2" customWidth="1"/>
    <col min="11770" max="11787" width="9" style="2"/>
    <col min="11788" max="11788" width="6.44140625" style="2" customWidth="1"/>
    <col min="11789" max="11789" width="12.21875" style="2" customWidth="1"/>
    <col min="11790" max="11790" width="28.21875" style="2" customWidth="1"/>
    <col min="11791" max="11791" width="13.77734375" style="2" customWidth="1"/>
    <col min="11792" max="11792" width="5.6640625" style="2" customWidth="1"/>
    <col min="11793" max="11794" width="9.33203125" style="2" customWidth="1"/>
    <col min="11795" max="11795" width="13.109375" style="2" customWidth="1"/>
    <col min="11796" max="12016" width="9" style="2"/>
    <col min="12017" max="12017" width="5" style="2" customWidth="1"/>
    <col min="12018" max="12018" width="15" style="2" customWidth="1"/>
    <col min="12019" max="12020" width="14.6640625" style="2" customWidth="1"/>
    <col min="12021" max="12021" width="6.21875" style="2" customWidth="1"/>
    <col min="12022" max="12024" width="10.109375" style="2" customWidth="1"/>
    <col min="12025" max="12025" width="10.44140625" style="2" customWidth="1"/>
    <col min="12026" max="12043" width="9" style="2"/>
    <col min="12044" max="12044" width="6.44140625" style="2" customWidth="1"/>
    <col min="12045" max="12045" width="12.21875" style="2" customWidth="1"/>
    <col min="12046" max="12046" width="28.21875" style="2" customWidth="1"/>
    <col min="12047" max="12047" width="13.77734375" style="2" customWidth="1"/>
    <col min="12048" max="12048" width="5.6640625" style="2" customWidth="1"/>
    <col min="12049" max="12050" width="9.33203125" style="2" customWidth="1"/>
    <col min="12051" max="12051" width="13.109375" style="2" customWidth="1"/>
    <col min="12052" max="12272" width="9" style="2"/>
    <col min="12273" max="12273" width="5" style="2" customWidth="1"/>
    <col min="12274" max="12274" width="15" style="2" customWidth="1"/>
    <col min="12275" max="12276" width="14.6640625" style="2" customWidth="1"/>
    <col min="12277" max="12277" width="6.21875" style="2" customWidth="1"/>
    <col min="12278" max="12280" width="10.109375" style="2" customWidth="1"/>
    <col min="12281" max="12281" width="10.44140625" style="2" customWidth="1"/>
    <col min="12282" max="12299" width="9" style="2"/>
    <col min="12300" max="12300" width="6.44140625" style="2" customWidth="1"/>
    <col min="12301" max="12301" width="12.21875" style="2" customWidth="1"/>
    <col min="12302" max="12302" width="28.21875" style="2" customWidth="1"/>
    <col min="12303" max="12303" width="13.77734375" style="2" customWidth="1"/>
    <col min="12304" max="12304" width="5.6640625" style="2" customWidth="1"/>
    <col min="12305" max="12306" width="9.33203125" style="2" customWidth="1"/>
    <col min="12307" max="12307" width="13.109375" style="2" customWidth="1"/>
    <col min="12308" max="12528" width="9" style="2"/>
    <col min="12529" max="12529" width="5" style="2" customWidth="1"/>
    <col min="12530" max="12530" width="15" style="2" customWidth="1"/>
    <col min="12531" max="12532" width="14.6640625" style="2" customWidth="1"/>
    <col min="12533" max="12533" width="6.21875" style="2" customWidth="1"/>
    <col min="12534" max="12536" width="10.109375" style="2" customWidth="1"/>
    <col min="12537" max="12537" width="10.44140625" style="2" customWidth="1"/>
    <col min="12538" max="12555" width="9" style="2"/>
    <col min="12556" max="12556" width="6.44140625" style="2" customWidth="1"/>
    <col min="12557" max="12557" width="12.21875" style="2" customWidth="1"/>
    <col min="12558" max="12558" width="28.21875" style="2" customWidth="1"/>
    <col min="12559" max="12559" width="13.77734375" style="2" customWidth="1"/>
    <col min="12560" max="12560" width="5.6640625" style="2" customWidth="1"/>
    <col min="12561" max="12562" width="9.33203125" style="2" customWidth="1"/>
    <col min="12563" max="12563" width="13.109375" style="2" customWidth="1"/>
    <col min="12564" max="12784" width="9" style="2"/>
    <col min="12785" max="12785" width="5" style="2" customWidth="1"/>
    <col min="12786" max="12786" width="15" style="2" customWidth="1"/>
    <col min="12787" max="12788" width="14.6640625" style="2" customWidth="1"/>
    <col min="12789" max="12789" width="6.21875" style="2" customWidth="1"/>
    <col min="12790" max="12792" width="10.109375" style="2" customWidth="1"/>
    <col min="12793" max="12793" width="10.44140625" style="2" customWidth="1"/>
    <col min="12794" max="12811" width="9" style="2"/>
    <col min="12812" max="12812" width="6.44140625" style="2" customWidth="1"/>
    <col min="12813" max="12813" width="12.21875" style="2" customWidth="1"/>
    <col min="12814" max="12814" width="28.21875" style="2" customWidth="1"/>
    <col min="12815" max="12815" width="13.77734375" style="2" customWidth="1"/>
    <col min="12816" max="12816" width="5.6640625" style="2" customWidth="1"/>
    <col min="12817" max="12818" width="9.33203125" style="2" customWidth="1"/>
    <col min="12819" max="12819" width="13.109375" style="2" customWidth="1"/>
    <col min="12820" max="13040" width="9" style="2"/>
    <col min="13041" max="13041" width="5" style="2" customWidth="1"/>
    <col min="13042" max="13042" width="15" style="2" customWidth="1"/>
    <col min="13043" max="13044" width="14.6640625" style="2" customWidth="1"/>
    <col min="13045" max="13045" width="6.21875" style="2" customWidth="1"/>
    <col min="13046" max="13048" width="10.109375" style="2" customWidth="1"/>
    <col min="13049" max="13049" width="10.44140625" style="2" customWidth="1"/>
    <col min="13050" max="13067" width="9" style="2"/>
    <col min="13068" max="13068" width="6.44140625" style="2" customWidth="1"/>
    <col min="13069" max="13069" width="12.21875" style="2" customWidth="1"/>
    <col min="13070" max="13070" width="28.21875" style="2" customWidth="1"/>
    <col min="13071" max="13071" width="13.77734375" style="2" customWidth="1"/>
    <col min="13072" max="13072" width="5.6640625" style="2" customWidth="1"/>
    <col min="13073" max="13074" width="9.33203125" style="2" customWidth="1"/>
    <col min="13075" max="13075" width="13.109375" style="2" customWidth="1"/>
    <col min="13076" max="13296" width="9" style="2"/>
    <col min="13297" max="13297" width="5" style="2" customWidth="1"/>
    <col min="13298" max="13298" width="15" style="2" customWidth="1"/>
    <col min="13299" max="13300" width="14.6640625" style="2" customWidth="1"/>
    <col min="13301" max="13301" width="6.21875" style="2" customWidth="1"/>
    <col min="13302" max="13304" width="10.109375" style="2" customWidth="1"/>
    <col min="13305" max="13305" width="10.44140625" style="2" customWidth="1"/>
    <col min="13306" max="13323" width="9" style="2"/>
    <col min="13324" max="13324" width="6.44140625" style="2" customWidth="1"/>
    <col min="13325" max="13325" width="12.21875" style="2" customWidth="1"/>
    <col min="13326" max="13326" width="28.21875" style="2" customWidth="1"/>
    <col min="13327" max="13327" width="13.77734375" style="2" customWidth="1"/>
    <col min="13328" max="13328" width="5.6640625" style="2" customWidth="1"/>
    <col min="13329" max="13330" width="9.33203125" style="2" customWidth="1"/>
    <col min="13331" max="13331" width="13.109375" style="2" customWidth="1"/>
    <col min="13332" max="13552" width="9" style="2"/>
    <col min="13553" max="13553" width="5" style="2" customWidth="1"/>
    <col min="13554" max="13554" width="15" style="2" customWidth="1"/>
    <col min="13555" max="13556" width="14.6640625" style="2" customWidth="1"/>
    <col min="13557" max="13557" width="6.21875" style="2" customWidth="1"/>
    <col min="13558" max="13560" width="10.109375" style="2" customWidth="1"/>
    <col min="13561" max="13561" width="10.44140625" style="2" customWidth="1"/>
    <col min="13562" max="13579" width="9" style="2"/>
    <col min="13580" max="13580" width="6.44140625" style="2" customWidth="1"/>
    <col min="13581" max="13581" width="12.21875" style="2" customWidth="1"/>
    <col min="13582" max="13582" width="28.21875" style="2" customWidth="1"/>
    <col min="13583" max="13583" width="13.77734375" style="2" customWidth="1"/>
    <col min="13584" max="13584" width="5.6640625" style="2" customWidth="1"/>
    <col min="13585" max="13586" width="9.33203125" style="2" customWidth="1"/>
    <col min="13587" max="13587" width="13.109375" style="2" customWidth="1"/>
    <col min="13588" max="13808" width="9" style="2"/>
    <col min="13809" max="13809" width="5" style="2" customWidth="1"/>
    <col min="13810" max="13810" width="15" style="2" customWidth="1"/>
    <col min="13811" max="13812" width="14.6640625" style="2" customWidth="1"/>
    <col min="13813" max="13813" width="6.21875" style="2" customWidth="1"/>
    <col min="13814" max="13816" width="10.109375" style="2" customWidth="1"/>
    <col min="13817" max="13817" width="10.44140625" style="2" customWidth="1"/>
    <col min="13818" max="13835" width="9" style="2"/>
    <col min="13836" max="13836" width="6.44140625" style="2" customWidth="1"/>
    <col min="13837" max="13837" width="12.21875" style="2" customWidth="1"/>
    <col min="13838" max="13838" width="28.21875" style="2" customWidth="1"/>
    <col min="13839" max="13839" width="13.77734375" style="2" customWidth="1"/>
    <col min="13840" max="13840" width="5.6640625" style="2" customWidth="1"/>
    <col min="13841" max="13842" width="9.33203125" style="2" customWidth="1"/>
    <col min="13843" max="13843" width="13.109375" style="2" customWidth="1"/>
    <col min="13844" max="14064" width="9" style="2"/>
    <col min="14065" max="14065" width="5" style="2" customWidth="1"/>
    <col min="14066" max="14066" width="15" style="2" customWidth="1"/>
    <col min="14067" max="14068" width="14.6640625" style="2" customWidth="1"/>
    <col min="14069" max="14069" width="6.21875" style="2" customWidth="1"/>
    <col min="14070" max="14072" width="10.109375" style="2" customWidth="1"/>
    <col min="14073" max="14073" width="10.44140625" style="2" customWidth="1"/>
    <col min="14074" max="14091" width="9" style="2"/>
    <col min="14092" max="14092" width="6.44140625" style="2" customWidth="1"/>
    <col min="14093" max="14093" width="12.21875" style="2" customWidth="1"/>
    <col min="14094" max="14094" width="28.21875" style="2" customWidth="1"/>
    <col min="14095" max="14095" width="13.77734375" style="2" customWidth="1"/>
    <col min="14096" max="14096" width="5.6640625" style="2" customWidth="1"/>
    <col min="14097" max="14098" width="9.33203125" style="2" customWidth="1"/>
    <col min="14099" max="14099" width="13.109375" style="2" customWidth="1"/>
    <col min="14100" max="14320" width="9" style="2"/>
    <col min="14321" max="14321" width="5" style="2" customWidth="1"/>
    <col min="14322" max="14322" width="15" style="2" customWidth="1"/>
    <col min="14323" max="14324" width="14.6640625" style="2" customWidth="1"/>
    <col min="14325" max="14325" width="6.21875" style="2" customWidth="1"/>
    <col min="14326" max="14328" width="10.109375" style="2" customWidth="1"/>
    <col min="14329" max="14329" width="10.44140625" style="2" customWidth="1"/>
    <col min="14330" max="14347" width="9" style="2"/>
    <col min="14348" max="14348" width="6.44140625" style="2" customWidth="1"/>
    <col min="14349" max="14349" width="12.21875" style="2" customWidth="1"/>
    <col min="14350" max="14350" width="28.21875" style="2" customWidth="1"/>
    <col min="14351" max="14351" width="13.77734375" style="2" customWidth="1"/>
    <col min="14352" max="14352" width="5.6640625" style="2" customWidth="1"/>
    <col min="14353" max="14354" width="9.33203125" style="2" customWidth="1"/>
    <col min="14355" max="14355" width="13.109375" style="2" customWidth="1"/>
    <col min="14356" max="14576" width="9" style="2"/>
    <col min="14577" max="14577" width="5" style="2" customWidth="1"/>
    <col min="14578" max="14578" width="15" style="2" customWidth="1"/>
    <col min="14579" max="14580" width="14.6640625" style="2" customWidth="1"/>
    <col min="14581" max="14581" width="6.21875" style="2" customWidth="1"/>
    <col min="14582" max="14584" width="10.109375" style="2" customWidth="1"/>
    <col min="14585" max="14585" width="10.44140625" style="2" customWidth="1"/>
    <col min="14586" max="14603" width="9" style="2"/>
    <col min="14604" max="14604" width="6.44140625" style="2" customWidth="1"/>
    <col min="14605" max="14605" width="12.21875" style="2" customWidth="1"/>
    <col min="14606" max="14606" width="28.21875" style="2" customWidth="1"/>
    <col min="14607" max="14607" width="13.77734375" style="2" customWidth="1"/>
    <col min="14608" max="14608" width="5.6640625" style="2" customWidth="1"/>
    <col min="14609" max="14610" width="9.33203125" style="2" customWidth="1"/>
    <col min="14611" max="14611" width="13.109375" style="2" customWidth="1"/>
    <col min="14612" max="14832" width="9" style="2"/>
    <col min="14833" max="14833" width="5" style="2" customWidth="1"/>
    <col min="14834" max="14834" width="15" style="2" customWidth="1"/>
    <col min="14835" max="14836" width="14.6640625" style="2" customWidth="1"/>
    <col min="14837" max="14837" width="6.21875" style="2" customWidth="1"/>
    <col min="14838" max="14840" width="10.109375" style="2" customWidth="1"/>
    <col min="14841" max="14841" width="10.44140625" style="2" customWidth="1"/>
    <col min="14842" max="14859" width="9" style="2"/>
    <col min="14860" max="14860" width="6.44140625" style="2" customWidth="1"/>
    <col min="14861" max="14861" width="12.21875" style="2" customWidth="1"/>
    <col min="14862" max="14862" width="28.21875" style="2" customWidth="1"/>
    <col min="14863" max="14863" width="13.77734375" style="2" customWidth="1"/>
    <col min="14864" max="14864" width="5.6640625" style="2" customWidth="1"/>
    <col min="14865" max="14866" width="9.33203125" style="2" customWidth="1"/>
    <col min="14867" max="14867" width="13.109375" style="2" customWidth="1"/>
    <col min="14868" max="15088" width="9" style="2"/>
    <col min="15089" max="15089" width="5" style="2" customWidth="1"/>
    <col min="15090" max="15090" width="15" style="2" customWidth="1"/>
    <col min="15091" max="15092" width="14.6640625" style="2" customWidth="1"/>
    <col min="15093" max="15093" width="6.21875" style="2" customWidth="1"/>
    <col min="15094" max="15096" width="10.109375" style="2" customWidth="1"/>
    <col min="15097" max="15097" width="10.44140625" style="2" customWidth="1"/>
    <col min="15098" max="15115" width="9" style="2"/>
    <col min="15116" max="15116" width="6.44140625" style="2" customWidth="1"/>
    <col min="15117" max="15117" width="12.21875" style="2" customWidth="1"/>
    <col min="15118" max="15118" width="28.21875" style="2" customWidth="1"/>
    <col min="15119" max="15119" width="13.77734375" style="2" customWidth="1"/>
    <col min="15120" max="15120" width="5.6640625" style="2" customWidth="1"/>
    <col min="15121" max="15122" width="9.33203125" style="2" customWidth="1"/>
    <col min="15123" max="15123" width="13.109375" style="2" customWidth="1"/>
    <col min="15124" max="15344" width="9" style="2"/>
    <col min="15345" max="15345" width="5" style="2" customWidth="1"/>
    <col min="15346" max="15346" width="15" style="2" customWidth="1"/>
    <col min="15347" max="15348" width="14.6640625" style="2" customWidth="1"/>
    <col min="15349" max="15349" width="6.21875" style="2" customWidth="1"/>
    <col min="15350" max="15352" width="10.109375" style="2" customWidth="1"/>
    <col min="15353" max="15353" width="10.44140625" style="2" customWidth="1"/>
    <col min="15354" max="15371" width="9" style="2"/>
    <col min="15372" max="15372" width="6.44140625" style="2" customWidth="1"/>
    <col min="15373" max="15373" width="12.21875" style="2" customWidth="1"/>
    <col min="15374" max="15374" width="28.21875" style="2" customWidth="1"/>
    <col min="15375" max="15375" width="13.77734375" style="2" customWidth="1"/>
    <col min="15376" max="15376" width="5.6640625" style="2" customWidth="1"/>
    <col min="15377" max="15378" width="9.33203125" style="2" customWidth="1"/>
    <col min="15379" max="15379" width="13.109375" style="2" customWidth="1"/>
    <col min="15380" max="15600" width="9" style="2"/>
    <col min="15601" max="15601" width="5" style="2" customWidth="1"/>
    <col min="15602" max="15602" width="15" style="2" customWidth="1"/>
    <col min="15603" max="15604" width="14.6640625" style="2" customWidth="1"/>
    <col min="15605" max="15605" width="6.21875" style="2" customWidth="1"/>
    <col min="15606" max="15608" width="10.109375" style="2" customWidth="1"/>
    <col min="15609" max="15609" width="10.44140625" style="2" customWidth="1"/>
    <col min="15610" max="15627" width="9" style="2"/>
    <col min="15628" max="15628" width="6.44140625" style="2" customWidth="1"/>
    <col min="15629" max="15629" width="12.21875" style="2" customWidth="1"/>
    <col min="15630" max="15630" width="28.21875" style="2" customWidth="1"/>
    <col min="15631" max="15631" width="13.77734375" style="2" customWidth="1"/>
    <col min="15632" max="15632" width="5.6640625" style="2" customWidth="1"/>
    <col min="15633" max="15634" width="9.33203125" style="2" customWidth="1"/>
    <col min="15635" max="15635" width="13.109375" style="2" customWidth="1"/>
    <col min="15636" max="15856" width="9" style="2"/>
    <col min="15857" max="15857" width="5" style="2" customWidth="1"/>
    <col min="15858" max="15858" width="15" style="2" customWidth="1"/>
    <col min="15859" max="15860" width="14.6640625" style="2" customWidth="1"/>
    <col min="15861" max="15861" width="6.21875" style="2" customWidth="1"/>
    <col min="15862" max="15864" width="10.109375" style="2" customWidth="1"/>
    <col min="15865" max="15865" width="10.44140625" style="2" customWidth="1"/>
    <col min="15866" max="15883" width="9" style="2"/>
    <col min="15884" max="15884" width="6.44140625" style="2" customWidth="1"/>
    <col min="15885" max="15885" width="12.21875" style="2" customWidth="1"/>
    <col min="15886" max="15886" width="28.21875" style="2" customWidth="1"/>
    <col min="15887" max="15887" width="13.77734375" style="2" customWidth="1"/>
    <col min="15888" max="15888" width="5.6640625" style="2" customWidth="1"/>
    <col min="15889" max="15890" width="9.33203125" style="2" customWidth="1"/>
    <col min="15891" max="15891" width="13.109375" style="2" customWidth="1"/>
    <col min="15892" max="16112" width="9" style="2"/>
    <col min="16113" max="16113" width="5" style="2" customWidth="1"/>
    <col min="16114" max="16114" width="15" style="2" customWidth="1"/>
    <col min="16115" max="16116" width="14.6640625" style="2" customWidth="1"/>
    <col min="16117" max="16117" width="6.21875" style="2" customWidth="1"/>
    <col min="16118" max="16120" width="10.109375" style="2" customWidth="1"/>
    <col min="16121" max="16121" width="10.44140625" style="2" customWidth="1"/>
    <col min="16122" max="16139" width="9" style="2"/>
    <col min="16140" max="16140" width="6.44140625" style="2" customWidth="1"/>
    <col min="16141" max="16141" width="12.21875" style="2" customWidth="1"/>
    <col min="16142" max="16142" width="28.21875" style="2" customWidth="1"/>
    <col min="16143" max="16143" width="13.77734375" style="2" customWidth="1"/>
    <col min="16144" max="16144" width="5.6640625" style="2" customWidth="1"/>
    <col min="16145" max="16146" width="9.33203125" style="2" customWidth="1"/>
    <col min="16147" max="16147" width="13.109375" style="2" customWidth="1"/>
    <col min="16148" max="16368" width="9" style="2"/>
    <col min="16369" max="16369" width="5" style="2" customWidth="1"/>
    <col min="16370" max="16370" width="15" style="2" customWidth="1"/>
    <col min="16371" max="16372" width="14.6640625" style="2" customWidth="1"/>
    <col min="16373" max="16373" width="6.21875" style="2" customWidth="1"/>
    <col min="16374" max="16376" width="10.109375" style="2" customWidth="1"/>
    <col min="16377" max="16377" width="10.44140625" style="2" customWidth="1"/>
    <col min="16378" max="16380" width="9" style="2"/>
    <col min="16381" max="16384" width="9" style="2" customWidth="1"/>
  </cols>
  <sheetData>
    <row r="1" spans="1:267" ht="22.2">
      <c r="A1" s="313" t="s">
        <v>614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237"/>
      <c r="N1" s="214"/>
      <c r="O1" s="214"/>
      <c r="P1" s="214"/>
      <c r="Q1" s="214"/>
      <c r="R1" s="214"/>
      <c r="S1" s="214"/>
      <c r="T1" s="18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59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67" ht="16.5" customHeight="1">
      <c r="A2" s="317" t="s">
        <v>650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241"/>
      <c r="N2" s="218"/>
      <c r="O2" s="218"/>
      <c r="P2" s="218"/>
      <c r="Q2" s="218"/>
      <c r="R2" s="218"/>
      <c r="S2" s="218"/>
      <c r="T2" s="186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59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67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238"/>
      <c r="N3" s="215"/>
      <c r="O3" s="215"/>
      <c r="P3" s="215"/>
      <c r="Q3" s="215"/>
      <c r="R3" s="215"/>
      <c r="S3" s="215"/>
      <c r="T3" s="183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59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67" ht="21" customHeight="1">
      <c r="A4" s="314" t="s">
        <v>421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238"/>
      <c r="N4" s="215"/>
      <c r="O4" s="215"/>
      <c r="P4" s="215"/>
      <c r="Q4" s="215"/>
      <c r="R4" s="215"/>
      <c r="S4" s="215"/>
      <c r="T4" s="183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59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67" ht="31.5" customHeight="1">
      <c r="A5" s="315" t="s">
        <v>1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239"/>
      <c r="N5" s="216"/>
      <c r="O5" s="216"/>
      <c r="P5" s="216"/>
      <c r="Q5" s="216"/>
      <c r="R5" s="216"/>
      <c r="S5" s="216"/>
      <c r="T5" s="184"/>
      <c r="U5" s="1"/>
      <c r="V5" s="1"/>
      <c r="W5" s="1"/>
      <c r="X5" s="1"/>
      <c r="Y5" s="1"/>
      <c r="Z5" s="1"/>
      <c r="AA5" s="1"/>
      <c r="AB5" s="1"/>
      <c r="AC5" s="1"/>
      <c r="AD5" s="1" t="s">
        <v>585</v>
      </c>
      <c r="AE5" s="1"/>
      <c r="AF5" s="1"/>
      <c r="AG5" s="1"/>
      <c r="AH5" s="1"/>
      <c r="AI5" s="1"/>
      <c r="AJ5" s="1"/>
      <c r="AK5" s="159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67" ht="16.2" thickBot="1">
      <c r="A6" s="316" t="s">
        <v>2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240"/>
      <c r="N6" s="217"/>
      <c r="O6" s="217"/>
      <c r="P6" s="217"/>
      <c r="Q6" s="217"/>
      <c r="R6" s="217"/>
      <c r="S6" s="217"/>
      <c r="T6" s="185"/>
      <c r="U6" s="1"/>
      <c r="V6" s="1"/>
      <c r="W6" s="1"/>
      <c r="X6" s="1"/>
      <c r="Y6" s="1"/>
      <c r="Z6" s="1"/>
      <c r="AA6" s="1"/>
      <c r="AB6" s="1"/>
      <c r="AC6" s="335" t="s">
        <v>532</v>
      </c>
      <c r="AD6" s="336" t="s">
        <v>533</v>
      </c>
      <c r="AE6" s="336" t="s">
        <v>534</v>
      </c>
      <c r="AF6" s="337" t="s">
        <v>535</v>
      </c>
      <c r="AG6" s="337"/>
      <c r="AH6" s="337"/>
      <c r="AI6" s="337"/>
      <c r="AJ6" s="337"/>
      <c r="AK6" s="337"/>
      <c r="AL6" s="337"/>
      <c r="AM6" s="338" t="s">
        <v>536</v>
      </c>
      <c r="AN6" s="338"/>
      <c r="AO6" s="338"/>
      <c r="AP6" s="338"/>
      <c r="AQ6" s="338"/>
      <c r="AR6" s="332" t="s">
        <v>537</v>
      </c>
      <c r="AS6" s="339" t="s">
        <v>577</v>
      </c>
      <c r="AT6" s="339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 t="s">
        <v>578</v>
      </c>
      <c r="BJ6" s="339"/>
      <c r="BK6" s="339"/>
      <c r="BL6" s="339"/>
      <c r="BM6" s="332" t="s">
        <v>556</v>
      </c>
      <c r="BN6" s="341" t="s">
        <v>557</v>
      </c>
      <c r="BO6" s="339"/>
      <c r="BP6" s="339"/>
      <c r="BQ6" s="339"/>
      <c r="BR6" s="332" t="s">
        <v>559</v>
      </c>
      <c r="BS6" s="332" t="s">
        <v>560</v>
      </c>
      <c r="BT6" s="332" t="s">
        <v>580</v>
      </c>
      <c r="BU6" s="332" t="s">
        <v>632</v>
      </c>
      <c r="BV6" s="332" t="s">
        <v>633</v>
      </c>
    </row>
    <row r="7" spans="1:267" ht="30.6" customHeight="1">
      <c r="A7" s="345" t="s">
        <v>3</v>
      </c>
      <c r="B7" s="346" t="s">
        <v>4</v>
      </c>
      <c r="C7" s="347" t="s">
        <v>5</v>
      </c>
      <c r="D7" s="347" t="s">
        <v>6</v>
      </c>
      <c r="E7" s="348" t="s">
        <v>7</v>
      </c>
      <c r="F7" s="356" t="s">
        <v>784</v>
      </c>
      <c r="G7" s="357"/>
      <c r="H7" s="352" t="s">
        <v>775</v>
      </c>
      <c r="I7" s="352"/>
      <c r="J7" s="352"/>
      <c r="K7" s="250" t="s">
        <v>776</v>
      </c>
      <c r="L7" s="344" t="s">
        <v>9</v>
      </c>
      <c r="M7" s="244"/>
      <c r="N7" s="353" t="s">
        <v>720</v>
      </c>
      <c r="O7" s="344" t="s">
        <v>721</v>
      </c>
      <c r="P7" s="344" t="s">
        <v>723</v>
      </c>
      <c r="Q7" s="354" t="s">
        <v>755</v>
      </c>
      <c r="R7" s="221"/>
      <c r="S7" s="221"/>
      <c r="T7" s="221"/>
      <c r="U7" s="349" t="s">
        <v>8</v>
      </c>
      <c r="V7" s="349"/>
      <c r="W7" s="351" t="s">
        <v>660</v>
      </c>
      <c r="X7" s="1"/>
      <c r="Y7" s="1"/>
      <c r="Z7" s="331" t="s">
        <v>8</v>
      </c>
      <c r="AA7" s="331"/>
      <c r="AB7" s="1"/>
      <c r="AC7" s="335"/>
      <c r="AD7" s="336"/>
      <c r="AE7" s="336"/>
      <c r="AF7" s="157"/>
      <c r="AG7" s="157"/>
      <c r="AH7" s="157"/>
      <c r="AI7" s="157"/>
      <c r="AJ7" s="157"/>
      <c r="AK7" s="160"/>
      <c r="AL7" s="157"/>
      <c r="AM7" s="158"/>
      <c r="AN7" s="158"/>
      <c r="AO7" s="158"/>
      <c r="AP7" s="158"/>
      <c r="AQ7" s="158"/>
      <c r="AR7" s="333"/>
      <c r="AS7" s="107" t="s">
        <v>538</v>
      </c>
      <c r="AT7" s="108" t="s">
        <v>539</v>
      </c>
      <c r="AU7" s="108" t="s">
        <v>540</v>
      </c>
      <c r="AV7" s="108" t="s">
        <v>541</v>
      </c>
      <c r="AW7" s="108" t="s">
        <v>542</v>
      </c>
      <c r="AX7" s="108" t="s">
        <v>543</v>
      </c>
      <c r="AY7" s="108" t="s">
        <v>544</v>
      </c>
      <c r="AZ7" s="108" t="s">
        <v>545</v>
      </c>
      <c r="BA7" s="108" t="s">
        <v>546</v>
      </c>
      <c r="BB7" s="108" t="s">
        <v>547</v>
      </c>
      <c r="BC7" s="108" t="s">
        <v>548</v>
      </c>
      <c r="BD7" s="108" t="s">
        <v>549</v>
      </c>
      <c r="BE7" s="108" t="s">
        <v>550</v>
      </c>
      <c r="BF7" s="108" t="s">
        <v>551</v>
      </c>
      <c r="BG7" s="108" t="s">
        <v>552</v>
      </c>
      <c r="BH7" s="108" t="s">
        <v>553</v>
      </c>
      <c r="BI7" s="108" t="s">
        <v>549</v>
      </c>
      <c r="BJ7" s="108" t="s">
        <v>550</v>
      </c>
      <c r="BK7" s="108" t="s">
        <v>554</v>
      </c>
      <c r="BL7" s="109" t="s">
        <v>555</v>
      </c>
      <c r="BM7" s="333"/>
      <c r="BN7" s="342"/>
      <c r="BO7" s="340" t="s">
        <v>558</v>
      </c>
      <c r="BP7" s="340"/>
      <c r="BQ7" s="340"/>
      <c r="BR7" s="333"/>
      <c r="BS7" s="333"/>
      <c r="BT7" s="333"/>
      <c r="BU7" s="333"/>
      <c r="BV7" s="333"/>
    </row>
    <row r="8" spans="1:267" ht="21.75" customHeight="1" thickBot="1">
      <c r="A8" s="345"/>
      <c r="B8" s="346"/>
      <c r="C8" s="347"/>
      <c r="D8" s="347"/>
      <c r="E8" s="348"/>
      <c r="F8" s="251" t="s">
        <v>420</v>
      </c>
      <c r="G8" s="294" t="s">
        <v>415</v>
      </c>
      <c r="H8" s="252" t="s">
        <v>777</v>
      </c>
      <c r="I8" s="252" t="s">
        <v>778</v>
      </c>
      <c r="J8" s="252" t="s">
        <v>779</v>
      </c>
      <c r="K8" s="250" t="s">
        <v>415</v>
      </c>
      <c r="L8" s="344"/>
      <c r="M8" s="244"/>
      <c r="N8" s="353"/>
      <c r="O8" s="344"/>
      <c r="P8" s="344"/>
      <c r="Q8" s="355"/>
      <c r="R8" s="221"/>
      <c r="S8" s="221"/>
      <c r="T8" s="221"/>
      <c r="U8" s="219" t="s">
        <v>719</v>
      </c>
      <c r="V8" s="219" t="s">
        <v>415</v>
      </c>
      <c r="W8" s="351"/>
      <c r="X8" s="1"/>
      <c r="Y8" s="1"/>
      <c r="Z8" s="3" t="s">
        <v>420</v>
      </c>
      <c r="AA8" s="3" t="s">
        <v>415</v>
      </c>
      <c r="AB8" s="1"/>
      <c r="AC8" s="335"/>
      <c r="AD8" s="336"/>
      <c r="AE8" s="336"/>
      <c r="AF8" s="156" t="s">
        <v>561</v>
      </c>
      <c r="AG8" s="157" t="s">
        <v>562</v>
      </c>
      <c r="AH8" s="157" t="s">
        <v>563</v>
      </c>
      <c r="AI8" s="114" t="s">
        <v>564</v>
      </c>
      <c r="AJ8" s="155" t="s">
        <v>565</v>
      </c>
      <c r="AK8" s="160" t="s">
        <v>566</v>
      </c>
      <c r="AL8" s="157" t="s">
        <v>567</v>
      </c>
      <c r="AM8" s="157" t="s">
        <v>568</v>
      </c>
      <c r="AN8" s="157" t="s">
        <v>569</v>
      </c>
      <c r="AO8" s="157" t="s">
        <v>570</v>
      </c>
      <c r="AP8" s="157" t="s">
        <v>571</v>
      </c>
      <c r="AQ8" s="157" t="s">
        <v>572</v>
      </c>
      <c r="AR8" s="334"/>
      <c r="AS8" s="107" t="s">
        <v>573</v>
      </c>
      <c r="AT8" s="116">
        <v>0.03</v>
      </c>
      <c r="AU8" s="116">
        <v>0.03</v>
      </c>
      <c r="AV8" s="116">
        <v>0.03</v>
      </c>
      <c r="AW8" s="116">
        <v>0.04</v>
      </c>
      <c r="AX8" s="116">
        <v>0.04</v>
      </c>
      <c r="AY8" s="116">
        <v>0.04</v>
      </c>
      <c r="AZ8" s="116">
        <v>0.05</v>
      </c>
      <c r="BA8" s="116">
        <v>7.0000000000000007E-2</v>
      </c>
      <c r="BB8" s="116">
        <v>7.4999999999999997E-2</v>
      </c>
      <c r="BC8" s="116">
        <v>0.08</v>
      </c>
      <c r="BD8" s="116">
        <v>7.4999999999999997E-2</v>
      </c>
      <c r="BE8" s="124">
        <v>0.15</v>
      </c>
      <c r="BF8" s="116">
        <v>0.18</v>
      </c>
      <c r="BG8" s="124">
        <v>0.28000000000000003</v>
      </c>
      <c r="BH8" s="117"/>
      <c r="BI8" s="117"/>
      <c r="BJ8" s="124">
        <v>0.2</v>
      </c>
      <c r="BK8" s="124">
        <v>0.25</v>
      </c>
      <c r="BL8" s="125">
        <v>0.53</v>
      </c>
      <c r="BM8" s="334"/>
      <c r="BN8" s="343"/>
      <c r="BO8" s="118" t="s">
        <v>570</v>
      </c>
      <c r="BP8" s="118" t="s">
        <v>579</v>
      </c>
      <c r="BQ8" s="118" t="s">
        <v>574</v>
      </c>
      <c r="BR8" s="334"/>
      <c r="BS8" s="334"/>
      <c r="BT8" s="334"/>
      <c r="BU8" s="334"/>
      <c r="BV8" s="334"/>
    </row>
    <row r="9" spans="1:267" s="48" customFormat="1" ht="34.200000000000003" customHeight="1">
      <c r="A9" s="168">
        <v>1</v>
      </c>
      <c r="B9" s="50" t="s">
        <v>661</v>
      </c>
      <c r="C9" s="144" t="s">
        <v>662</v>
      </c>
      <c r="D9" s="144" t="s">
        <v>656</v>
      </c>
      <c r="E9" s="52" t="s">
        <v>596</v>
      </c>
      <c r="F9" s="152"/>
      <c r="G9" s="309">
        <f>VLOOKUP(B9,[2]财务核算!$B$3:$X$119,23,0)</f>
        <v>7.234909699115045</v>
      </c>
      <c r="H9" s="293">
        <v>12500</v>
      </c>
      <c r="I9" s="296">
        <f>H9/100000</f>
        <v>0.125</v>
      </c>
      <c r="J9" s="297" t="s">
        <v>781</v>
      </c>
      <c r="K9" s="311">
        <f>G9+I9</f>
        <v>7.359909699115045</v>
      </c>
      <c r="L9" s="298"/>
      <c r="M9" s="245"/>
      <c r="N9" s="243"/>
      <c r="O9" s="174"/>
      <c r="P9" s="174"/>
      <c r="Q9" s="174"/>
      <c r="R9" s="220"/>
      <c r="S9" s="220"/>
      <c r="T9" s="220"/>
      <c r="U9" s="64"/>
      <c r="V9" s="64"/>
      <c r="W9" s="181">
        <v>9.2200000000000006</v>
      </c>
      <c r="X9" s="46"/>
      <c r="Y9" s="46"/>
      <c r="Z9" s="47"/>
      <c r="AA9" s="53"/>
      <c r="AB9" s="46"/>
      <c r="AC9" s="146" t="s">
        <v>582</v>
      </c>
      <c r="AD9" s="146">
        <v>6.1</v>
      </c>
      <c r="AE9" s="146">
        <v>3.35</v>
      </c>
      <c r="AF9" s="146">
        <v>310</v>
      </c>
      <c r="AG9" s="146">
        <v>145</v>
      </c>
      <c r="AH9" s="146">
        <v>3.5</v>
      </c>
      <c r="AI9" s="146">
        <v>7.8499999999999994E-6</v>
      </c>
      <c r="AJ9" s="146">
        <f>AF9*AG9*AH9*AI9</f>
        <v>1.2350012499999998</v>
      </c>
      <c r="AK9" s="146">
        <v>0.85</v>
      </c>
      <c r="AL9" s="146">
        <f>AD9*AJ9-AE9*(AJ9-AK9)</f>
        <v>6.2437534374999988</v>
      </c>
      <c r="AM9" s="146"/>
      <c r="AN9" s="146"/>
      <c r="AO9" s="146"/>
      <c r="AP9" s="146"/>
      <c r="AQ9" s="146">
        <f t="shared" ref="AQ9:AQ19" si="0">AO9*AP9</f>
        <v>0</v>
      </c>
      <c r="AR9" s="147">
        <f t="shared" ref="AR9:AR24" si="1">AL9+AQ9</f>
        <v>6.2437534374999988</v>
      </c>
      <c r="AS9" s="146" t="s">
        <v>576</v>
      </c>
      <c r="AT9" s="146"/>
      <c r="AU9" s="146"/>
      <c r="AV9" s="146">
        <v>1</v>
      </c>
      <c r="AW9" s="146"/>
      <c r="AX9" s="146"/>
      <c r="AY9" s="146"/>
      <c r="AZ9" s="146"/>
      <c r="BA9" s="146">
        <v>1</v>
      </c>
      <c r="BB9" s="146"/>
      <c r="BC9" s="146"/>
      <c r="BD9" s="146"/>
      <c r="BE9" s="146">
        <v>1</v>
      </c>
      <c r="BF9" s="146"/>
      <c r="BG9" s="146"/>
      <c r="BH9" s="146"/>
      <c r="BI9" s="146"/>
      <c r="BJ9" s="146"/>
      <c r="BK9" s="146"/>
      <c r="BL9" s="146"/>
      <c r="BM9" s="148">
        <f>SUMPRODUCT(AT8:BL8,AT9:BL9)</f>
        <v>0.25</v>
      </c>
      <c r="BN9" s="146"/>
      <c r="BO9" s="146"/>
      <c r="BP9" s="149"/>
      <c r="BQ9" s="146"/>
      <c r="BR9" s="253">
        <f t="shared" ref="BR9:BR24" si="2">BO9*BP9*BQ9</f>
        <v>0</v>
      </c>
      <c r="BS9" s="147">
        <f>AR9+BM9+BR9</f>
        <v>6.4937534374999988</v>
      </c>
      <c r="BT9" s="150">
        <v>0.2</v>
      </c>
      <c r="BU9" s="147">
        <f>BS9*(1+BT9)</f>
        <v>7.792504124999998</v>
      </c>
      <c r="BV9" s="147">
        <f>BU9/1.13</f>
        <v>6.8960213495575209</v>
      </c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</row>
    <row r="10" spans="1:267" s="48" customFormat="1" ht="31.2" customHeight="1">
      <c r="A10" s="168">
        <v>2</v>
      </c>
      <c r="B10" s="50" t="s">
        <v>664</v>
      </c>
      <c r="C10" s="248" t="s">
        <v>739</v>
      </c>
      <c r="D10" s="144" t="s">
        <v>663</v>
      </c>
      <c r="E10" s="52" t="s">
        <v>596</v>
      </c>
      <c r="F10" s="152"/>
      <c r="G10" s="309">
        <f>VLOOKUP(B10,[2]财务核算!$B$3:$X$119,23,0)</f>
        <v>3.010976601769912</v>
      </c>
      <c r="H10" s="293">
        <v>17000</v>
      </c>
      <c r="I10" s="296">
        <f>H10/100000</f>
        <v>0.17</v>
      </c>
      <c r="J10" s="297" t="s">
        <v>781</v>
      </c>
      <c r="K10" s="311">
        <f>G10+I10</f>
        <v>3.1809766017699119</v>
      </c>
      <c r="L10" s="298"/>
      <c r="M10" s="245"/>
      <c r="N10" s="243"/>
      <c r="O10" s="174"/>
      <c r="P10" s="174"/>
      <c r="Q10" s="174"/>
      <c r="R10" s="220"/>
      <c r="S10" s="220"/>
      <c r="T10" s="220"/>
      <c r="U10" s="64"/>
      <c r="V10" s="64"/>
      <c r="W10" s="181">
        <v>3.19</v>
      </c>
      <c r="X10" s="46"/>
      <c r="Y10" s="46"/>
      <c r="Z10" s="53"/>
      <c r="AA10" s="53"/>
      <c r="AB10" s="46"/>
      <c r="AC10" s="146" t="s">
        <v>582</v>
      </c>
      <c r="AD10" s="146">
        <v>6.1</v>
      </c>
      <c r="AE10" s="146">
        <v>3.35</v>
      </c>
      <c r="AF10" s="146">
        <v>198</v>
      </c>
      <c r="AG10" s="146">
        <v>83</v>
      </c>
      <c r="AH10" s="146">
        <v>3</v>
      </c>
      <c r="AI10" s="146">
        <v>7.8499999999999994E-6</v>
      </c>
      <c r="AJ10" s="146">
        <f t="shared" ref="AJ10:AJ24" si="3">AF10*AG10*AH10*AI10</f>
        <v>0.3870207</v>
      </c>
      <c r="AK10" s="146">
        <v>0.17</v>
      </c>
      <c r="AL10" s="146">
        <f t="shared" ref="AL10:AL24" si="4">AD10*AJ10-AE10*(AJ10-AK10)</f>
        <v>1.633806925</v>
      </c>
      <c r="AM10" s="146" t="s">
        <v>597</v>
      </c>
      <c r="AN10" s="146" t="s">
        <v>598</v>
      </c>
      <c r="AO10" s="146">
        <v>2</v>
      </c>
      <c r="AP10" s="146">
        <v>9.7000000000000003E-2</v>
      </c>
      <c r="AQ10" s="146">
        <f t="shared" si="0"/>
        <v>0.19400000000000001</v>
      </c>
      <c r="AR10" s="147">
        <f>AL10+AQ10</f>
        <v>1.827806925</v>
      </c>
      <c r="AS10" s="146" t="s">
        <v>576</v>
      </c>
      <c r="AT10" s="146"/>
      <c r="AU10" s="146"/>
      <c r="AV10" s="146"/>
      <c r="AW10" s="146"/>
      <c r="AX10" s="146"/>
      <c r="AY10" s="146"/>
      <c r="AZ10" s="146">
        <v>1</v>
      </c>
      <c r="BA10" s="146">
        <v>1</v>
      </c>
      <c r="BB10" s="146"/>
      <c r="BC10" s="146">
        <v>1</v>
      </c>
      <c r="BD10" s="146"/>
      <c r="BE10" s="146"/>
      <c r="BF10" s="146"/>
      <c r="BG10" s="146"/>
      <c r="BH10" s="146"/>
      <c r="BI10" s="146"/>
      <c r="BJ10" s="146"/>
      <c r="BK10" s="146"/>
      <c r="BL10" s="146"/>
      <c r="BM10" s="148">
        <f>SUMPRODUCT(AT8:BL8,AT10:BL10)</f>
        <v>0.2</v>
      </c>
      <c r="BN10" s="146" t="s">
        <v>599</v>
      </c>
      <c r="BO10" s="146">
        <v>2</v>
      </c>
      <c r="BP10" s="149">
        <v>0.08</v>
      </c>
      <c r="BQ10" s="146">
        <v>1</v>
      </c>
      <c r="BR10" s="253">
        <f t="shared" si="2"/>
        <v>0.16</v>
      </c>
      <c r="BS10" s="147">
        <f t="shared" ref="BS10:BS24" si="5">AR10+BM10+BR10</f>
        <v>2.1878069250000003</v>
      </c>
      <c r="BT10" s="150">
        <v>0.2</v>
      </c>
      <c r="BU10" s="147">
        <f t="shared" ref="BU10:BU24" si="6">BS10*(1+BT10)</f>
        <v>2.6253683100000003</v>
      </c>
      <c r="BV10" s="147">
        <f>BU10/1.13</f>
        <v>2.3233347876106198</v>
      </c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</row>
    <row r="11" spans="1:267" s="48" customFormat="1" ht="31.2" customHeight="1">
      <c r="A11" s="168">
        <v>3</v>
      </c>
      <c r="B11" s="50" t="s">
        <v>665</v>
      </c>
      <c r="C11" s="248" t="s">
        <v>754</v>
      </c>
      <c r="D11" s="144" t="s">
        <v>634</v>
      </c>
      <c r="E11" s="52" t="s">
        <v>596</v>
      </c>
      <c r="F11" s="152"/>
      <c r="G11" s="309">
        <f>VLOOKUP(B11,[2]财务核算!$B$3:$X$119,23,0)</f>
        <v>3.010976601769912</v>
      </c>
      <c r="H11" s="293">
        <v>17000</v>
      </c>
      <c r="I11" s="296">
        <f t="shared" ref="I11:I35" si="7">H11/100000</f>
        <v>0.17</v>
      </c>
      <c r="J11" s="297" t="s">
        <v>781</v>
      </c>
      <c r="K11" s="311">
        <f t="shared" ref="K11:K25" si="8">G11+I11</f>
        <v>3.1809766017699119</v>
      </c>
      <c r="L11" s="298"/>
      <c r="M11" s="245"/>
      <c r="N11" s="243"/>
      <c r="O11" s="174"/>
      <c r="P11" s="174"/>
      <c r="Q11" s="174"/>
      <c r="R11" s="220"/>
      <c r="S11" s="220"/>
      <c r="T11" s="220"/>
      <c r="U11" s="64"/>
      <c r="V11" s="64"/>
      <c r="W11" s="181">
        <v>3.19</v>
      </c>
      <c r="X11" s="46"/>
      <c r="Y11" s="46"/>
      <c r="Z11" s="53"/>
      <c r="AA11" s="53"/>
      <c r="AB11" s="46"/>
      <c r="AC11" s="146" t="s">
        <v>582</v>
      </c>
      <c r="AD11" s="146">
        <v>6.1</v>
      </c>
      <c r="AE11" s="146">
        <v>3.35</v>
      </c>
      <c r="AF11" s="146">
        <v>198</v>
      </c>
      <c r="AG11" s="146">
        <v>83</v>
      </c>
      <c r="AH11" s="146">
        <v>3</v>
      </c>
      <c r="AI11" s="146">
        <v>7.8499999999999994E-6</v>
      </c>
      <c r="AJ11" s="146">
        <f t="shared" si="3"/>
        <v>0.3870207</v>
      </c>
      <c r="AK11" s="146">
        <v>0.17</v>
      </c>
      <c r="AL11" s="146">
        <f t="shared" si="4"/>
        <v>1.633806925</v>
      </c>
      <c r="AM11" s="146" t="s">
        <v>597</v>
      </c>
      <c r="AN11" s="146" t="s">
        <v>598</v>
      </c>
      <c r="AO11" s="146">
        <v>2</v>
      </c>
      <c r="AP11" s="146">
        <v>9.7000000000000003E-2</v>
      </c>
      <c r="AQ11" s="146">
        <f t="shared" si="0"/>
        <v>0.19400000000000001</v>
      </c>
      <c r="AR11" s="147">
        <f t="shared" si="1"/>
        <v>1.827806925</v>
      </c>
      <c r="AS11" s="146" t="s">
        <v>576</v>
      </c>
      <c r="AT11" s="146"/>
      <c r="AU11" s="146"/>
      <c r="AV11" s="146"/>
      <c r="AW11" s="146"/>
      <c r="AX11" s="146"/>
      <c r="AY11" s="146"/>
      <c r="AZ11" s="146">
        <v>1</v>
      </c>
      <c r="BA11" s="146">
        <v>1</v>
      </c>
      <c r="BB11" s="146"/>
      <c r="BC11" s="146">
        <v>1</v>
      </c>
      <c r="BD11" s="146"/>
      <c r="BE11" s="146"/>
      <c r="BF11" s="146"/>
      <c r="BG11" s="146"/>
      <c r="BH11" s="146"/>
      <c r="BI11" s="146"/>
      <c r="BJ11" s="146"/>
      <c r="BK11" s="146"/>
      <c r="BL11" s="146"/>
      <c r="BM11" s="148">
        <f>SUMPRODUCT(AT8:BL8,AT11:BL11)</f>
        <v>0.2</v>
      </c>
      <c r="BN11" s="146" t="s">
        <v>599</v>
      </c>
      <c r="BO11" s="146">
        <v>2</v>
      </c>
      <c r="BP11" s="149">
        <v>0.08</v>
      </c>
      <c r="BQ11" s="146">
        <v>1</v>
      </c>
      <c r="BR11" s="253">
        <f t="shared" si="2"/>
        <v>0.16</v>
      </c>
      <c r="BS11" s="147">
        <f t="shared" si="5"/>
        <v>2.1878069250000003</v>
      </c>
      <c r="BT11" s="150">
        <v>0.2</v>
      </c>
      <c r="BU11" s="147">
        <f t="shared" si="6"/>
        <v>2.6253683100000003</v>
      </c>
      <c r="BV11" s="147">
        <f t="shared" ref="BV11:BV24" si="9">BU11/1.13</f>
        <v>2.3233347876106198</v>
      </c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</row>
    <row r="12" spans="1:267" s="48" customFormat="1" ht="31.2" customHeight="1">
      <c r="A12" s="168">
        <v>4</v>
      </c>
      <c r="B12" s="50" t="s">
        <v>673</v>
      </c>
      <c r="C12" s="144" t="s">
        <v>680</v>
      </c>
      <c r="D12" s="144" t="s">
        <v>676</v>
      </c>
      <c r="E12" s="52" t="s">
        <v>596</v>
      </c>
      <c r="F12" s="152"/>
      <c r="G12" s="309">
        <f>VLOOKUP(B12,[2]财务核算!$B$3:$X$119,23,0)</f>
        <v>11.41897450619469</v>
      </c>
      <c r="H12" s="152">
        <v>31500</v>
      </c>
      <c r="I12" s="296">
        <f t="shared" ref="I12:I17" si="10">H12/50000</f>
        <v>0.63</v>
      </c>
      <c r="J12" s="312" t="s">
        <v>782</v>
      </c>
      <c r="K12" s="311">
        <f t="shared" si="8"/>
        <v>12.048974506194691</v>
      </c>
      <c r="L12" s="298"/>
      <c r="M12" s="245"/>
      <c r="N12" s="243"/>
      <c r="O12" s="174"/>
      <c r="P12" s="174"/>
      <c r="Q12" s="174"/>
      <c r="R12" s="220"/>
      <c r="S12" s="220"/>
      <c r="T12" s="220"/>
      <c r="U12" s="64"/>
      <c r="V12" s="64"/>
      <c r="W12" s="181"/>
      <c r="X12" s="46"/>
      <c r="Y12" s="46"/>
      <c r="Z12" s="53"/>
      <c r="AA12" s="53"/>
      <c r="AB12" s="46"/>
      <c r="AC12" s="146"/>
      <c r="AD12" s="146"/>
      <c r="AE12" s="146">
        <v>3.35</v>
      </c>
      <c r="AF12" s="146">
        <v>230</v>
      </c>
      <c r="AG12" s="146">
        <v>115</v>
      </c>
      <c r="AH12" s="146">
        <v>2.5</v>
      </c>
      <c r="AI12" s="146">
        <v>7.8499999999999994E-6</v>
      </c>
      <c r="AJ12" s="146">
        <f t="shared" si="3"/>
        <v>0.51908124999999994</v>
      </c>
      <c r="AK12" s="146">
        <v>0.35399999999999998</v>
      </c>
      <c r="AL12" s="146">
        <f t="shared" si="4"/>
        <v>-0.55302218749999987</v>
      </c>
      <c r="AM12" s="146" t="s">
        <v>597</v>
      </c>
      <c r="AN12" s="146" t="s">
        <v>598</v>
      </c>
      <c r="AO12" s="146">
        <v>2</v>
      </c>
      <c r="AP12" s="146">
        <v>0.1137</v>
      </c>
      <c r="AQ12" s="146">
        <f t="shared" si="0"/>
        <v>0.22739999999999999</v>
      </c>
      <c r="AR12" s="147">
        <f t="shared" si="1"/>
        <v>-0.32562218749999988</v>
      </c>
      <c r="AS12" s="146" t="s">
        <v>576</v>
      </c>
      <c r="AT12" s="146"/>
      <c r="AU12" s="146"/>
      <c r="AV12" s="146"/>
      <c r="AW12" s="146"/>
      <c r="AX12" s="146"/>
      <c r="AY12" s="146"/>
      <c r="AZ12" s="146">
        <v>1</v>
      </c>
      <c r="BA12" s="146"/>
      <c r="BB12" s="146"/>
      <c r="BC12" s="146"/>
      <c r="BD12" s="146"/>
      <c r="BE12" s="146">
        <v>1</v>
      </c>
      <c r="BF12" s="146"/>
      <c r="BG12" s="146"/>
      <c r="BH12" s="146"/>
      <c r="BI12" s="146"/>
      <c r="BJ12" s="146"/>
      <c r="BK12" s="146">
        <v>1</v>
      </c>
      <c r="BL12" s="146"/>
      <c r="BM12" s="148">
        <f>SUMPRODUCT(AT8:BL8,AT12:BL12)</f>
        <v>0.45</v>
      </c>
      <c r="BN12" s="146" t="s">
        <v>599</v>
      </c>
      <c r="BO12" s="146">
        <v>2</v>
      </c>
      <c r="BP12" s="149">
        <v>0.08</v>
      </c>
      <c r="BQ12" s="146">
        <v>1</v>
      </c>
      <c r="BR12" s="253">
        <f t="shared" si="2"/>
        <v>0.16</v>
      </c>
      <c r="BS12" s="147">
        <f t="shared" si="5"/>
        <v>0.28437781250000016</v>
      </c>
      <c r="BT12" s="150">
        <v>0.2</v>
      </c>
      <c r="BU12" s="147">
        <f t="shared" si="6"/>
        <v>0.34125337500000019</v>
      </c>
      <c r="BV12" s="147">
        <f t="shared" si="9"/>
        <v>0.30199413716814177</v>
      </c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</row>
    <row r="13" spans="1:267" s="48" customFormat="1" ht="32.4" customHeight="1">
      <c r="A13" s="168">
        <v>5</v>
      </c>
      <c r="B13" s="50" t="s">
        <v>677</v>
      </c>
      <c r="C13" s="144" t="s">
        <v>669</v>
      </c>
      <c r="D13" s="144"/>
      <c r="E13" s="52" t="s">
        <v>596</v>
      </c>
      <c r="F13" s="152"/>
      <c r="G13" s="309">
        <f>VLOOKUP(B13,[2]财务核算!$B$3:$X$119,23,0)</f>
        <v>5.6774446778761067</v>
      </c>
      <c r="H13" s="152">
        <v>24000</v>
      </c>
      <c r="I13" s="152">
        <f t="shared" si="10"/>
        <v>0.48</v>
      </c>
      <c r="J13" s="300" t="s">
        <v>782</v>
      </c>
      <c r="K13" s="311">
        <f t="shared" si="8"/>
        <v>6.1574446778761072</v>
      </c>
      <c r="L13" s="298" t="s">
        <v>685</v>
      </c>
      <c r="M13" s="245"/>
      <c r="N13" s="243"/>
      <c r="O13" s="174"/>
      <c r="P13" s="174"/>
      <c r="Q13" s="174"/>
      <c r="R13" s="220"/>
      <c r="S13" s="220"/>
      <c r="T13" s="220"/>
      <c r="U13" s="64"/>
      <c r="V13" s="64"/>
      <c r="W13" s="181">
        <v>6.64</v>
      </c>
      <c r="X13" s="46"/>
      <c r="Y13" s="46"/>
      <c r="Z13" s="53"/>
      <c r="AA13" s="53"/>
      <c r="AB13" s="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7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8"/>
      <c r="BN13" s="146"/>
      <c r="BO13" s="146"/>
      <c r="BP13" s="149"/>
      <c r="BQ13" s="146"/>
      <c r="BR13" s="253"/>
      <c r="BS13" s="147"/>
      <c r="BT13" s="150"/>
      <c r="BU13" s="147"/>
      <c r="BV13" s="147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</row>
    <row r="14" spans="1:267" s="48" customFormat="1" ht="32.4" customHeight="1">
      <c r="A14" s="168">
        <v>6</v>
      </c>
      <c r="B14" s="50" t="s">
        <v>799</v>
      </c>
      <c r="C14" s="144" t="s">
        <v>670</v>
      </c>
      <c r="D14" s="144"/>
      <c r="E14" s="52" t="s">
        <v>596</v>
      </c>
      <c r="F14" s="152"/>
      <c r="G14" s="309">
        <f>VLOOKUP(B14,[2]财务核算!$B$3:$X$119,23,0)</f>
        <v>1.0274413327433629</v>
      </c>
      <c r="H14" s="152">
        <v>7500</v>
      </c>
      <c r="I14" s="152">
        <f t="shared" si="10"/>
        <v>0.15</v>
      </c>
      <c r="J14" s="300" t="s">
        <v>782</v>
      </c>
      <c r="K14" s="311">
        <f t="shared" si="8"/>
        <v>1.1774413327433628</v>
      </c>
      <c r="L14" s="298" t="s">
        <v>685</v>
      </c>
      <c r="M14" s="245"/>
      <c r="N14" s="243"/>
      <c r="O14" s="174"/>
      <c r="P14" s="174"/>
      <c r="Q14" s="174"/>
      <c r="R14" s="220"/>
      <c r="S14" s="220"/>
      <c r="T14" s="220"/>
      <c r="U14" s="64"/>
      <c r="V14" s="64"/>
      <c r="W14" s="181">
        <v>1.26</v>
      </c>
      <c r="X14" s="46"/>
      <c r="Y14" s="46"/>
      <c r="Z14" s="53"/>
      <c r="AA14" s="53"/>
      <c r="AB14" s="46"/>
      <c r="AC14" s="146"/>
      <c r="AD14" s="146"/>
      <c r="AE14" s="146">
        <v>3.35</v>
      </c>
      <c r="AF14" s="146">
        <v>125</v>
      </c>
      <c r="AG14" s="146">
        <v>210</v>
      </c>
      <c r="AH14" s="146">
        <v>2</v>
      </c>
      <c r="AI14" s="146">
        <v>7.8499999999999994E-6</v>
      </c>
      <c r="AJ14" s="146">
        <f t="shared" si="3"/>
        <v>0.41212499999999996</v>
      </c>
      <c r="AK14" s="146">
        <v>0.16500000000000001</v>
      </c>
      <c r="AL14" s="146">
        <f t="shared" si="4"/>
        <v>-0.82786874999999982</v>
      </c>
      <c r="AM14" s="146"/>
      <c r="AN14" s="146"/>
      <c r="AO14" s="146"/>
      <c r="AP14" s="146"/>
      <c r="AQ14" s="146">
        <f t="shared" si="0"/>
        <v>0</v>
      </c>
      <c r="AR14" s="147">
        <f t="shared" si="1"/>
        <v>-0.82786874999999982</v>
      </c>
      <c r="AS14" s="146" t="s">
        <v>576</v>
      </c>
      <c r="AT14" s="146"/>
      <c r="AU14" s="146"/>
      <c r="AV14" s="146">
        <v>2</v>
      </c>
      <c r="AW14" s="146"/>
      <c r="AX14" s="146"/>
      <c r="AY14" s="146"/>
      <c r="AZ14" s="146">
        <v>1</v>
      </c>
      <c r="BA14" s="146">
        <v>1</v>
      </c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8">
        <f>SUMPRODUCT(AT8:BL8,AT14:BL14)</f>
        <v>0.18</v>
      </c>
      <c r="BN14" s="146"/>
      <c r="BO14" s="146"/>
      <c r="BP14" s="149"/>
      <c r="BQ14" s="146"/>
      <c r="BR14" s="253">
        <f t="shared" si="2"/>
        <v>0</v>
      </c>
      <c r="BS14" s="147">
        <f t="shared" si="5"/>
        <v>-0.64786874999999977</v>
      </c>
      <c r="BT14" s="150">
        <v>0.2</v>
      </c>
      <c r="BU14" s="147">
        <f t="shared" si="6"/>
        <v>-0.7774424999999997</v>
      </c>
      <c r="BV14" s="147">
        <f t="shared" si="9"/>
        <v>-0.68800221238938031</v>
      </c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</row>
    <row r="15" spans="1:267" s="48" customFormat="1" ht="32.4" customHeight="1">
      <c r="A15" s="168">
        <v>7</v>
      </c>
      <c r="B15" s="50" t="s">
        <v>678</v>
      </c>
      <c r="C15" s="144" t="s">
        <v>679</v>
      </c>
      <c r="D15" s="144" t="s">
        <v>681</v>
      </c>
      <c r="E15" s="52" t="s">
        <v>596</v>
      </c>
      <c r="F15" s="152"/>
      <c r="G15" s="309">
        <f>VLOOKUP(B15,[2]财务核算!$B$3:$X$119,23,0)</f>
        <v>18.754266371681418</v>
      </c>
      <c r="H15" s="152">
        <v>45500</v>
      </c>
      <c r="I15" s="296">
        <f t="shared" si="10"/>
        <v>0.91</v>
      </c>
      <c r="J15" s="297" t="s">
        <v>782</v>
      </c>
      <c r="K15" s="311">
        <f t="shared" si="8"/>
        <v>19.664266371681418</v>
      </c>
      <c r="L15" s="298"/>
      <c r="M15" s="245"/>
      <c r="N15" s="243"/>
      <c r="O15" s="174"/>
      <c r="P15" s="174"/>
      <c r="Q15" s="174"/>
      <c r="R15" s="220"/>
      <c r="S15" s="220"/>
      <c r="T15" s="220"/>
      <c r="U15" s="64"/>
      <c r="V15" s="64"/>
      <c r="W15" s="181"/>
      <c r="X15" s="46"/>
      <c r="Y15" s="46"/>
      <c r="Z15" s="53"/>
      <c r="AA15" s="53"/>
      <c r="AB15" s="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7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8"/>
      <c r="BN15" s="146"/>
      <c r="BO15" s="146"/>
      <c r="BP15" s="149"/>
      <c r="BQ15" s="146"/>
      <c r="BR15" s="253"/>
      <c r="BS15" s="147"/>
      <c r="BT15" s="150"/>
      <c r="BU15" s="147"/>
      <c r="BV15" s="147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</row>
    <row r="16" spans="1:267" s="48" customFormat="1" ht="38.4" customHeight="1">
      <c r="A16" s="168">
        <v>8</v>
      </c>
      <c r="B16" s="50" t="s">
        <v>682</v>
      </c>
      <c r="C16" s="144" t="s">
        <v>671</v>
      </c>
      <c r="D16" s="144"/>
      <c r="E16" s="52" t="s">
        <v>596</v>
      </c>
      <c r="F16" s="152"/>
      <c r="G16" s="309">
        <f>VLOOKUP(B16,[2]财务核算!$B$3:$X$119,23,0)</f>
        <v>5.2957380530973461</v>
      </c>
      <c r="H16" s="152">
        <v>20000</v>
      </c>
      <c r="I16" s="308">
        <f t="shared" si="10"/>
        <v>0.4</v>
      </c>
      <c r="J16" s="300" t="s">
        <v>782</v>
      </c>
      <c r="K16" s="311">
        <f t="shared" si="8"/>
        <v>5.6957380530973465</v>
      </c>
      <c r="L16" s="298" t="s">
        <v>686</v>
      </c>
      <c r="M16" s="245"/>
      <c r="N16" s="243"/>
      <c r="O16" s="174"/>
      <c r="P16" s="174"/>
      <c r="Q16" s="174"/>
      <c r="R16" s="220"/>
      <c r="S16" s="220"/>
      <c r="T16" s="220"/>
      <c r="U16" s="64"/>
      <c r="V16" s="64"/>
      <c r="W16" s="181">
        <v>6.43</v>
      </c>
      <c r="X16" s="46"/>
      <c r="Y16" s="46"/>
      <c r="Z16" s="53"/>
      <c r="AA16" s="53"/>
      <c r="AB16" s="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7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8"/>
      <c r="BN16" s="146"/>
      <c r="BO16" s="146"/>
      <c r="BP16" s="149"/>
      <c r="BQ16" s="146"/>
      <c r="BR16" s="253"/>
      <c r="BS16" s="147"/>
      <c r="BT16" s="150"/>
      <c r="BU16" s="147"/>
      <c r="BV16" s="147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</row>
    <row r="17" spans="1:267" s="48" customFormat="1" ht="38.4" customHeight="1">
      <c r="A17" s="168">
        <v>9</v>
      </c>
      <c r="B17" s="50" t="s">
        <v>861</v>
      </c>
      <c r="C17" s="144" t="s">
        <v>672</v>
      </c>
      <c r="D17" s="144"/>
      <c r="E17" s="52" t="s">
        <v>596</v>
      </c>
      <c r="F17" s="152"/>
      <c r="G17" s="309">
        <f>VLOOKUP(B17,[2]财务核算!$B$3:$X$119,23,0)</f>
        <v>6.0156610619469024</v>
      </c>
      <c r="H17" s="152">
        <v>25500</v>
      </c>
      <c r="I17" s="308">
        <f t="shared" si="10"/>
        <v>0.51</v>
      </c>
      <c r="J17" s="300" t="s">
        <v>782</v>
      </c>
      <c r="K17" s="311">
        <f t="shared" si="8"/>
        <v>6.5256610619469022</v>
      </c>
      <c r="L17" s="298" t="s">
        <v>686</v>
      </c>
      <c r="M17" s="245"/>
      <c r="N17" s="243"/>
      <c r="O17" s="174"/>
      <c r="P17" s="174"/>
      <c r="Q17" s="174"/>
      <c r="R17" s="220"/>
      <c r="S17" s="220"/>
      <c r="T17" s="220"/>
      <c r="U17" s="64"/>
      <c r="V17" s="64"/>
      <c r="W17" s="181">
        <v>6.88</v>
      </c>
      <c r="X17" s="46"/>
      <c r="Y17" s="46"/>
      <c r="Z17" s="53"/>
      <c r="AA17" s="53"/>
      <c r="AB17" s="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7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8"/>
      <c r="BN17" s="146"/>
      <c r="BO17" s="146"/>
      <c r="BP17" s="149"/>
      <c r="BQ17" s="146"/>
      <c r="BR17" s="253"/>
      <c r="BS17" s="147"/>
      <c r="BT17" s="150"/>
      <c r="BU17" s="147"/>
      <c r="BV17" s="147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</row>
    <row r="18" spans="1:267" s="48" customFormat="1" ht="24" customHeight="1">
      <c r="A18" s="168">
        <v>10</v>
      </c>
      <c r="B18" s="50"/>
      <c r="C18" s="144" t="s">
        <v>667</v>
      </c>
      <c r="D18" s="144" t="s">
        <v>668</v>
      </c>
      <c r="E18" s="52" t="s">
        <v>596</v>
      </c>
      <c r="F18" s="152"/>
      <c r="G18" s="309">
        <v>0.88900000000000001</v>
      </c>
      <c r="H18" s="152">
        <v>0</v>
      </c>
      <c r="I18" s="296">
        <v>0</v>
      </c>
      <c r="J18" s="152" t="s">
        <v>785</v>
      </c>
      <c r="K18" s="311">
        <f>G18+I18</f>
        <v>0.88900000000000001</v>
      </c>
      <c r="L18" s="298"/>
      <c r="M18" s="245"/>
      <c r="N18" s="243">
        <v>6.5000000000000002E-2</v>
      </c>
      <c r="O18" s="174" t="s">
        <v>722</v>
      </c>
      <c r="P18" s="174">
        <v>2.5</v>
      </c>
      <c r="Q18" s="174"/>
      <c r="R18" s="220"/>
      <c r="S18" s="220"/>
      <c r="T18" s="220"/>
      <c r="U18" s="64"/>
      <c r="V18" s="64"/>
      <c r="W18" s="181">
        <v>1.18</v>
      </c>
      <c r="X18" s="46"/>
      <c r="Y18" s="46"/>
      <c r="Z18" s="53"/>
      <c r="AA18" s="53"/>
      <c r="AB18" s="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7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8"/>
      <c r="BN18" s="146"/>
      <c r="BO18" s="146"/>
      <c r="BP18" s="149"/>
      <c r="BQ18" s="146"/>
      <c r="BR18" s="253"/>
      <c r="BS18" s="147"/>
      <c r="BT18" s="150"/>
      <c r="BU18" s="147"/>
      <c r="BV18" s="147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</row>
    <row r="19" spans="1:267" s="48" customFormat="1" ht="29.4" customHeight="1">
      <c r="A19" s="168">
        <v>11</v>
      </c>
      <c r="B19" s="50" t="s">
        <v>379</v>
      </c>
      <c r="C19" s="144" t="s">
        <v>429</v>
      </c>
      <c r="D19" s="144" t="s">
        <v>657</v>
      </c>
      <c r="E19" s="52" t="s">
        <v>596</v>
      </c>
      <c r="F19" s="152"/>
      <c r="G19" s="309">
        <f>VLOOKUP(B19,[2]财务核算!$B$3:$X$119,23,0)</f>
        <v>3.0935628318584074</v>
      </c>
      <c r="H19" s="293">
        <v>4500</v>
      </c>
      <c r="I19" s="296">
        <f t="shared" si="7"/>
        <v>4.4999999999999998E-2</v>
      </c>
      <c r="J19" s="297" t="s">
        <v>781</v>
      </c>
      <c r="K19" s="311">
        <f t="shared" si="8"/>
        <v>3.1385628318584073</v>
      </c>
      <c r="L19" s="298"/>
      <c r="M19" s="245"/>
      <c r="N19" s="243">
        <v>0.30399999999999999</v>
      </c>
      <c r="O19" s="174" t="s">
        <v>722</v>
      </c>
      <c r="P19" s="174">
        <v>5</v>
      </c>
      <c r="Q19" s="174"/>
      <c r="R19" s="220"/>
      <c r="S19" s="220"/>
      <c r="T19" s="220"/>
      <c r="U19" s="64"/>
      <c r="V19" s="64"/>
      <c r="W19" s="144">
        <v>3.161</v>
      </c>
      <c r="X19" s="46"/>
      <c r="Y19" s="46"/>
      <c r="Z19" s="53"/>
      <c r="AA19" s="53"/>
      <c r="AB19" s="46"/>
      <c r="AC19" s="146"/>
      <c r="AD19" s="146"/>
      <c r="AE19" s="146">
        <v>3.35</v>
      </c>
      <c r="AF19" s="146">
        <v>125</v>
      </c>
      <c r="AG19" s="146">
        <v>210</v>
      </c>
      <c r="AH19" s="146">
        <v>2</v>
      </c>
      <c r="AI19" s="146">
        <v>7.8499999999999994E-6</v>
      </c>
      <c r="AJ19" s="146">
        <f t="shared" si="3"/>
        <v>0.41212499999999996</v>
      </c>
      <c r="AK19" s="146">
        <v>0.16500000000000001</v>
      </c>
      <c r="AL19" s="146">
        <f t="shared" si="4"/>
        <v>-0.82786874999999982</v>
      </c>
      <c r="AM19" s="146"/>
      <c r="AN19" s="146"/>
      <c r="AO19" s="146"/>
      <c r="AP19" s="146"/>
      <c r="AQ19" s="146">
        <f t="shared" si="0"/>
        <v>0</v>
      </c>
      <c r="AR19" s="147">
        <f t="shared" si="1"/>
        <v>-0.82786874999999982</v>
      </c>
      <c r="AS19" s="146" t="s">
        <v>576</v>
      </c>
      <c r="AT19" s="146"/>
      <c r="AU19" s="146"/>
      <c r="AV19" s="146">
        <v>2</v>
      </c>
      <c r="AW19" s="146"/>
      <c r="AX19" s="146"/>
      <c r="AY19" s="146"/>
      <c r="AZ19" s="146">
        <v>1</v>
      </c>
      <c r="BA19" s="146">
        <v>1</v>
      </c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8">
        <f>SUMPRODUCT(AT8:BL8,AT19:BL19)</f>
        <v>0.18</v>
      </c>
      <c r="BN19" s="146"/>
      <c r="BO19" s="146"/>
      <c r="BP19" s="149"/>
      <c r="BQ19" s="146"/>
      <c r="BR19" s="253">
        <f t="shared" si="2"/>
        <v>0</v>
      </c>
      <c r="BS19" s="147">
        <f t="shared" si="5"/>
        <v>-0.64786874999999977</v>
      </c>
      <c r="BT19" s="150">
        <v>0.2</v>
      </c>
      <c r="BU19" s="147">
        <f t="shared" si="6"/>
        <v>-0.7774424999999997</v>
      </c>
      <c r="BV19" s="147">
        <f t="shared" si="9"/>
        <v>-0.68800221238938031</v>
      </c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</row>
    <row r="20" spans="1:267" s="48" customFormat="1" ht="29.4" customHeight="1">
      <c r="A20" s="168">
        <v>12</v>
      </c>
      <c r="B20" s="50" t="s">
        <v>620</v>
      </c>
      <c r="C20" s="144" t="s">
        <v>430</v>
      </c>
      <c r="D20" s="144" t="s">
        <v>587</v>
      </c>
      <c r="E20" s="52" t="s">
        <v>596</v>
      </c>
      <c r="F20" s="152"/>
      <c r="G20" s="309">
        <f>VLOOKUP(B20,[2]财务核算!$B$3:$X$119,23,0)</f>
        <v>0.49936471858407072</v>
      </c>
      <c r="H20" s="293">
        <v>2500</v>
      </c>
      <c r="I20" s="296">
        <f t="shared" si="7"/>
        <v>2.5000000000000001E-2</v>
      </c>
      <c r="J20" s="297" t="s">
        <v>781</v>
      </c>
      <c r="K20" s="311">
        <f t="shared" si="8"/>
        <v>0.52436471858407074</v>
      </c>
      <c r="L20" s="298"/>
      <c r="M20" s="245"/>
      <c r="N20" s="243"/>
      <c r="O20" s="174"/>
      <c r="P20" s="174"/>
      <c r="Q20" s="174"/>
      <c r="R20" s="220"/>
      <c r="S20" s="220"/>
      <c r="T20" s="220"/>
      <c r="U20" s="64"/>
      <c r="V20" s="64"/>
      <c r="W20" s="144">
        <v>0.80220000000000002</v>
      </c>
      <c r="X20" s="46"/>
      <c r="Y20" s="46"/>
      <c r="Z20" s="53"/>
      <c r="AA20" s="53"/>
      <c r="AB20" s="46"/>
      <c r="AC20" s="64"/>
      <c r="AD20" s="64"/>
      <c r="AE20" s="64"/>
      <c r="AF20" s="64"/>
      <c r="AG20" s="64"/>
      <c r="AH20" s="64"/>
      <c r="AI20" s="146">
        <v>7.8499999999999994E-6</v>
      </c>
      <c r="AJ20" s="146">
        <f t="shared" si="3"/>
        <v>0</v>
      </c>
      <c r="AK20" s="64"/>
      <c r="AL20" s="146">
        <f t="shared" si="4"/>
        <v>0</v>
      </c>
      <c r="AM20" s="64"/>
      <c r="AN20" s="64"/>
      <c r="AO20" s="64"/>
      <c r="AP20" s="64"/>
      <c r="AQ20" s="64"/>
      <c r="AR20" s="147">
        <f t="shared" si="1"/>
        <v>0</v>
      </c>
      <c r="AS20" s="64" t="s">
        <v>575</v>
      </c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253">
        <f t="shared" si="2"/>
        <v>0</v>
      </c>
      <c r="BS20" s="147">
        <f t="shared" si="5"/>
        <v>0</v>
      </c>
      <c r="BT20" s="150">
        <v>0.2</v>
      </c>
      <c r="BU20" s="147">
        <f t="shared" si="6"/>
        <v>0</v>
      </c>
      <c r="BV20" s="147">
        <f t="shared" si="9"/>
        <v>0</v>
      </c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</row>
    <row r="21" spans="1:267" s="48" customFormat="1" ht="29.4" customHeight="1">
      <c r="A21" s="168">
        <v>13</v>
      </c>
      <c r="B21" s="50" t="s">
        <v>621</v>
      </c>
      <c r="C21" s="144" t="s">
        <v>431</v>
      </c>
      <c r="D21" s="144" t="s">
        <v>804</v>
      </c>
      <c r="E21" s="52" t="s">
        <v>596</v>
      </c>
      <c r="F21" s="152"/>
      <c r="G21" s="309">
        <f>VLOOKUP(B21,[2]财务核算!$B$3:$X$119,23,0)</f>
        <v>0.49936471858407072</v>
      </c>
      <c r="H21" s="293">
        <v>2500</v>
      </c>
      <c r="I21" s="296">
        <f t="shared" si="7"/>
        <v>2.5000000000000001E-2</v>
      </c>
      <c r="J21" s="297" t="s">
        <v>781</v>
      </c>
      <c r="K21" s="311">
        <f t="shared" si="8"/>
        <v>0.52436471858407074</v>
      </c>
      <c r="L21" s="298"/>
      <c r="M21" s="245"/>
      <c r="N21" s="243">
        <v>3.4000000000000002E-2</v>
      </c>
      <c r="O21" s="174" t="s">
        <v>722</v>
      </c>
      <c r="P21" s="174">
        <v>3.5</v>
      </c>
      <c r="Q21" s="174"/>
      <c r="R21" s="220"/>
      <c r="S21" s="220"/>
      <c r="T21" s="220"/>
      <c r="U21" s="64"/>
      <c r="V21" s="64"/>
      <c r="W21" s="144">
        <v>0.80220000000000002</v>
      </c>
      <c r="X21" s="46"/>
      <c r="Y21" s="46"/>
      <c r="Z21" s="53"/>
      <c r="AA21" s="53"/>
      <c r="AB21" s="46"/>
      <c r="AC21" s="64"/>
      <c r="AD21" s="64"/>
      <c r="AE21" s="64"/>
      <c r="AF21" s="64"/>
      <c r="AG21" s="64"/>
      <c r="AH21" s="64"/>
      <c r="AI21" s="146">
        <v>7.8499999999999994E-6</v>
      </c>
      <c r="AJ21" s="146">
        <f t="shared" si="3"/>
        <v>0</v>
      </c>
      <c r="AK21" s="64"/>
      <c r="AL21" s="146">
        <f t="shared" si="4"/>
        <v>0</v>
      </c>
      <c r="AM21" s="64"/>
      <c r="AN21" s="64"/>
      <c r="AO21" s="64"/>
      <c r="AP21" s="64"/>
      <c r="AQ21" s="64"/>
      <c r="AR21" s="147">
        <f t="shared" si="1"/>
        <v>0</v>
      </c>
      <c r="AS21" s="64" t="s">
        <v>575</v>
      </c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253">
        <f t="shared" si="2"/>
        <v>0</v>
      </c>
      <c r="BS21" s="147">
        <f t="shared" si="5"/>
        <v>0</v>
      </c>
      <c r="BT21" s="150">
        <v>0.2</v>
      </c>
      <c r="BU21" s="147">
        <f t="shared" si="6"/>
        <v>0</v>
      </c>
      <c r="BV21" s="147">
        <f t="shared" si="9"/>
        <v>0</v>
      </c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</row>
    <row r="22" spans="1:267" s="48" customFormat="1" ht="29.4" customHeight="1">
      <c r="A22" s="168">
        <v>14</v>
      </c>
      <c r="B22" s="50" t="s">
        <v>623</v>
      </c>
      <c r="C22" s="144" t="s">
        <v>683</v>
      </c>
      <c r="D22" s="144" t="s">
        <v>658</v>
      </c>
      <c r="E22" s="52" t="s">
        <v>596</v>
      </c>
      <c r="F22" s="153"/>
      <c r="G22" s="309">
        <f>VLOOKUP(B22,[2]财务核算!$B$3:$X$119,23,0)</f>
        <v>6.1078455292035407</v>
      </c>
      <c r="H22" s="293">
        <v>4000</v>
      </c>
      <c r="I22" s="296">
        <f t="shared" si="7"/>
        <v>0.04</v>
      </c>
      <c r="J22" s="297" t="s">
        <v>781</v>
      </c>
      <c r="K22" s="311">
        <f t="shared" si="8"/>
        <v>6.1478455292035408</v>
      </c>
      <c r="L22" s="298"/>
      <c r="M22" s="245"/>
      <c r="N22" s="243">
        <v>0.52500000000000002</v>
      </c>
      <c r="O22" s="174" t="s">
        <v>733</v>
      </c>
      <c r="P22" s="174">
        <v>3</v>
      </c>
      <c r="Q22" s="174" t="s">
        <v>738</v>
      </c>
      <c r="R22" s="220"/>
      <c r="S22" s="220"/>
      <c r="T22" s="220"/>
      <c r="U22" s="64"/>
      <c r="V22" s="64"/>
      <c r="W22" s="254">
        <v>6.0622999999999996</v>
      </c>
      <c r="X22" s="46"/>
      <c r="Y22" s="46"/>
      <c r="Z22" s="53"/>
      <c r="AA22" s="53"/>
      <c r="AB22" s="46"/>
      <c r="AC22" s="64"/>
      <c r="AD22" s="64"/>
      <c r="AE22" s="64"/>
      <c r="AF22" s="64"/>
      <c r="AG22" s="64"/>
      <c r="AH22" s="64"/>
      <c r="AI22" s="146">
        <v>7.8499999999999994E-6</v>
      </c>
      <c r="AJ22" s="146">
        <f t="shared" si="3"/>
        <v>0</v>
      </c>
      <c r="AK22" s="64"/>
      <c r="AL22" s="146">
        <f t="shared" si="4"/>
        <v>0</v>
      </c>
      <c r="AM22" s="64"/>
      <c r="AN22" s="64"/>
      <c r="AO22" s="64"/>
      <c r="AP22" s="64"/>
      <c r="AQ22" s="64"/>
      <c r="AR22" s="147">
        <f t="shared" si="1"/>
        <v>0</v>
      </c>
      <c r="AS22" s="64" t="s">
        <v>575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253">
        <f t="shared" si="2"/>
        <v>0</v>
      </c>
      <c r="BS22" s="147">
        <f t="shared" si="5"/>
        <v>0</v>
      </c>
      <c r="BT22" s="150">
        <v>0.2</v>
      </c>
      <c r="BU22" s="147">
        <f t="shared" si="6"/>
        <v>0</v>
      </c>
      <c r="BV22" s="147">
        <f t="shared" si="9"/>
        <v>0</v>
      </c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</row>
    <row r="23" spans="1:267" s="48" customFormat="1" ht="29.4" customHeight="1">
      <c r="A23" s="168">
        <v>15</v>
      </c>
      <c r="B23" s="50" t="s">
        <v>624</v>
      </c>
      <c r="C23" s="144" t="s">
        <v>684</v>
      </c>
      <c r="D23" s="144" t="s">
        <v>592</v>
      </c>
      <c r="E23" s="52" t="s">
        <v>596</v>
      </c>
      <c r="F23" s="153"/>
      <c r="G23" s="309">
        <f>VLOOKUP(B23,[2]财务核算!$B$3:$X$119,23,0)</f>
        <v>6.1078455292035407</v>
      </c>
      <c r="H23" s="293">
        <v>4000</v>
      </c>
      <c r="I23" s="296">
        <f t="shared" si="7"/>
        <v>0.04</v>
      </c>
      <c r="J23" s="297" t="s">
        <v>781</v>
      </c>
      <c r="K23" s="311">
        <f t="shared" si="8"/>
        <v>6.1478455292035408</v>
      </c>
      <c r="L23" s="298"/>
      <c r="M23" s="245"/>
      <c r="N23" s="243">
        <v>0.52500000000000002</v>
      </c>
      <c r="O23" s="174" t="s">
        <v>724</v>
      </c>
      <c r="P23" s="174">
        <v>3</v>
      </c>
      <c r="Q23" s="174" t="s">
        <v>738</v>
      </c>
      <c r="R23" s="220"/>
      <c r="S23" s="220"/>
      <c r="T23" s="220"/>
      <c r="U23" s="64"/>
      <c r="V23" s="64"/>
      <c r="W23" s="254">
        <v>6.0622999999999996</v>
      </c>
      <c r="X23" s="46"/>
      <c r="Y23" s="46"/>
      <c r="Z23" s="53"/>
      <c r="AA23" s="53"/>
      <c r="AB23" s="46"/>
      <c r="AC23" s="64"/>
      <c r="AD23" s="64"/>
      <c r="AE23" s="64"/>
      <c r="AF23" s="64"/>
      <c r="AG23" s="64"/>
      <c r="AH23" s="64"/>
      <c r="AI23" s="146">
        <v>7.8499999999999994E-6</v>
      </c>
      <c r="AJ23" s="146">
        <f t="shared" si="3"/>
        <v>0</v>
      </c>
      <c r="AK23" s="64"/>
      <c r="AL23" s="146">
        <f t="shared" si="4"/>
        <v>0</v>
      </c>
      <c r="AM23" s="64"/>
      <c r="AN23" s="64"/>
      <c r="AO23" s="64"/>
      <c r="AP23" s="64"/>
      <c r="AQ23" s="64"/>
      <c r="AR23" s="147">
        <f t="shared" si="1"/>
        <v>0</v>
      </c>
      <c r="AS23" s="64" t="s">
        <v>575</v>
      </c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253">
        <f t="shared" si="2"/>
        <v>0</v>
      </c>
      <c r="BS23" s="147">
        <f t="shared" si="5"/>
        <v>0</v>
      </c>
      <c r="BT23" s="150">
        <v>0.2</v>
      </c>
      <c r="BU23" s="147">
        <f t="shared" si="6"/>
        <v>0</v>
      </c>
      <c r="BV23" s="147">
        <f t="shared" si="9"/>
        <v>0</v>
      </c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</row>
    <row r="24" spans="1:267" s="48" customFormat="1" ht="33" customHeight="1">
      <c r="A24" s="168">
        <v>16</v>
      </c>
      <c r="B24" s="50" t="s">
        <v>674</v>
      </c>
      <c r="C24" s="144" t="s">
        <v>675</v>
      </c>
      <c r="D24" s="144" t="s">
        <v>659</v>
      </c>
      <c r="E24" s="52" t="s">
        <v>596</v>
      </c>
      <c r="F24" s="152"/>
      <c r="G24" s="309">
        <f>VLOOKUP(B24,[2]财务核算!$B$3:$X$119,23,0)</f>
        <v>0.62944051327433626</v>
      </c>
      <c r="H24" s="293">
        <v>2000</v>
      </c>
      <c r="I24" s="296">
        <f>H24/50000</f>
        <v>0.04</v>
      </c>
      <c r="J24" s="297" t="s">
        <v>782</v>
      </c>
      <c r="K24" s="311">
        <f t="shared" si="8"/>
        <v>0.66944051327433629</v>
      </c>
      <c r="L24" s="298"/>
      <c r="M24" s="245"/>
      <c r="N24" s="243"/>
      <c r="O24" s="174"/>
      <c r="P24" s="174"/>
      <c r="Q24" s="174"/>
      <c r="R24" s="220"/>
      <c r="S24" s="220"/>
      <c r="T24" s="220"/>
      <c r="U24" s="64"/>
      <c r="V24" s="64"/>
      <c r="W24" s="144">
        <v>0.29260000000000003</v>
      </c>
      <c r="X24" s="46"/>
      <c r="Y24" s="46"/>
      <c r="Z24" s="53"/>
      <c r="AA24" s="53"/>
      <c r="AB24" s="46"/>
      <c r="AC24" s="64"/>
      <c r="AD24" s="64"/>
      <c r="AE24" s="64"/>
      <c r="AF24" s="64"/>
      <c r="AG24" s="64"/>
      <c r="AH24" s="64"/>
      <c r="AI24" s="146">
        <v>7.8499999999999994E-6</v>
      </c>
      <c r="AJ24" s="146">
        <f t="shared" si="3"/>
        <v>0</v>
      </c>
      <c r="AK24" s="64"/>
      <c r="AL24" s="146">
        <f t="shared" si="4"/>
        <v>0</v>
      </c>
      <c r="AM24" s="64"/>
      <c r="AN24" s="64"/>
      <c r="AO24" s="64"/>
      <c r="AP24" s="64"/>
      <c r="AQ24" s="64"/>
      <c r="AR24" s="147">
        <f t="shared" si="1"/>
        <v>0</v>
      </c>
      <c r="AS24" s="64" t="s">
        <v>575</v>
      </c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253">
        <f t="shared" si="2"/>
        <v>0</v>
      </c>
      <c r="BS24" s="147">
        <f t="shared" si="5"/>
        <v>0</v>
      </c>
      <c r="BT24" s="150">
        <v>0.2</v>
      </c>
      <c r="BU24" s="147">
        <f t="shared" si="6"/>
        <v>0</v>
      </c>
      <c r="BV24" s="147">
        <f t="shared" si="9"/>
        <v>0</v>
      </c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</row>
    <row r="25" spans="1:267" s="48" customFormat="1" ht="33" customHeight="1">
      <c r="A25" s="168">
        <v>17</v>
      </c>
      <c r="B25" s="50" t="s">
        <v>666</v>
      </c>
      <c r="C25" s="144" t="s">
        <v>765</v>
      </c>
      <c r="D25" s="144"/>
      <c r="E25" s="52" t="s">
        <v>596</v>
      </c>
      <c r="F25" s="299"/>
      <c r="G25" s="309">
        <f>VLOOKUP(B25,[2]财务核算!$B$3:$X$119,23,0)</f>
        <v>0.57182654867256644</v>
      </c>
      <c r="H25" s="293">
        <v>2680</v>
      </c>
      <c r="I25" s="296">
        <f t="shared" si="7"/>
        <v>2.6800000000000001E-2</v>
      </c>
      <c r="J25" s="297" t="s">
        <v>781</v>
      </c>
      <c r="K25" s="311">
        <f t="shared" si="8"/>
        <v>0.59862654867256648</v>
      </c>
      <c r="L25" s="298"/>
      <c r="M25" s="245"/>
      <c r="N25" s="243"/>
      <c r="O25" s="174"/>
      <c r="P25" s="174"/>
      <c r="Q25" s="174"/>
      <c r="R25" s="220"/>
      <c r="S25" s="220"/>
      <c r="T25" s="220"/>
      <c r="U25" s="64"/>
      <c r="V25" s="64"/>
      <c r="W25" s="181">
        <v>0.94</v>
      </c>
      <c r="X25" s="46"/>
      <c r="Y25" s="46"/>
      <c r="Z25" s="53"/>
      <c r="AA25" s="53"/>
      <c r="AB25" s="46"/>
      <c r="AC25" s="64"/>
      <c r="AD25" s="64"/>
      <c r="AE25" s="64"/>
      <c r="AF25" s="64"/>
      <c r="AG25" s="64"/>
      <c r="AH25" s="64"/>
      <c r="AI25" s="146"/>
      <c r="AJ25" s="146"/>
      <c r="AK25" s="64"/>
      <c r="AL25" s="146"/>
      <c r="AM25" s="64"/>
      <c r="AN25" s="64"/>
      <c r="AO25" s="64"/>
      <c r="AP25" s="64"/>
      <c r="AQ25" s="64"/>
      <c r="AR25" s="147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253"/>
      <c r="BS25" s="147"/>
      <c r="BT25" s="150"/>
      <c r="BU25" s="147"/>
      <c r="BV25" s="147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</row>
    <row r="26" spans="1:267" s="48" customFormat="1" ht="35.4" customHeight="1">
      <c r="A26" s="168">
        <v>18</v>
      </c>
      <c r="B26" s="50" t="s">
        <v>772</v>
      </c>
      <c r="C26" s="144" t="s">
        <v>773</v>
      </c>
      <c r="D26" s="144"/>
      <c r="E26" s="52" t="s">
        <v>596</v>
      </c>
      <c r="F26" s="299"/>
      <c r="G26" s="309">
        <f>VLOOKUP(B26,[2]财务核算!$B$3:$X$119,23,0)</f>
        <v>1.3754686725663718</v>
      </c>
      <c r="H26" s="351">
        <v>5900</v>
      </c>
      <c r="I26" s="296">
        <f>H26/100000/2</f>
        <v>2.9499999999999998E-2</v>
      </c>
      <c r="J26" s="358" t="s">
        <v>780</v>
      </c>
      <c r="K26" s="311">
        <f>G26+I26</f>
        <v>1.4049686725663719</v>
      </c>
      <c r="L26" s="298"/>
      <c r="M26" s="245"/>
      <c r="N26" s="243"/>
      <c r="O26" s="174"/>
      <c r="P26" s="174"/>
      <c r="Q26" s="174"/>
      <c r="R26" s="220"/>
      <c r="S26" s="220"/>
      <c r="T26" s="220"/>
      <c r="U26" s="64"/>
      <c r="V26" s="64"/>
      <c r="W26" s="181">
        <v>2.13</v>
      </c>
      <c r="X26" s="46"/>
      <c r="Y26" s="46"/>
      <c r="Z26" s="53"/>
      <c r="AA26" s="53"/>
      <c r="AB26" s="46"/>
      <c r="AC26" s="64"/>
      <c r="AD26" s="64"/>
      <c r="AE26" s="64"/>
      <c r="AF26" s="64"/>
      <c r="AG26" s="64"/>
      <c r="AH26" s="64"/>
      <c r="AI26" s="146"/>
      <c r="AJ26" s="146"/>
      <c r="AK26" s="64"/>
      <c r="AL26" s="146"/>
      <c r="AM26" s="64"/>
      <c r="AN26" s="64"/>
      <c r="AO26" s="64"/>
      <c r="AP26" s="64"/>
      <c r="AQ26" s="64"/>
      <c r="AR26" s="147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253"/>
      <c r="BS26" s="147"/>
      <c r="BT26" s="150"/>
      <c r="BU26" s="147"/>
      <c r="BV26" s="147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</row>
    <row r="27" spans="1:267" s="48" customFormat="1" ht="34.799999999999997" customHeight="1">
      <c r="A27" s="168">
        <v>19</v>
      </c>
      <c r="B27" s="50" t="s">
        <v>771</v>
      </c>
      <c r="C27" s="249" t="s">
        <v>770</v>
      </c>
      <c r="D27" s="144"/>
      <c r="E27" s="52" t="s">
        <v>596</v>
      </c>
      <c r="F27" s="299"/>
      <c r="G27" s="309">
        <f>VLOOKUP(B27,[2]财务核算!$B$3:$X$119,23,0)</f>
        <v>1.3754686725663718</v>
      </c>
      <c r="H27" s="351"/>
      <c r="I27" s="296">
        <f>H26/100000/2</f>
        <v>2.9499999999999998E-2</v>
      </c>
      <c r="J27" s="358"/>
      <c r="K27" s="311">
        <f t="shared" ref="K27:K37" si="11">G27+I27</f>
        <v>1.4049686725663719</v>
      </c>
      <c r="L27" s="298"/>
      <c r="M27" s="245"/>
      <c r="N27" s="243"/>
      <c r="O27" s="174"/>
      <c r="P27" s="174"/>
      <c r="Q27" s="174"/>
      <c r="R27" s="220"/>
      <c r="S27" s="220"/>
      <c r="T27" s="220"/>
      <c r="U27" s="64"/>
      <c r="V27" s="64"/>
      <c r="W27" s="181">
        <v>2.13</v>
      </c>
      <c r="X27" s="46"/>
      <c r="Y27" s="46"/>
      <c r="Z27" s="53"/>
      <c r="AA27" s="53"/>
      <c r="AB27" s="46"/>
      <c r="AC27" s="64"/>
      <c r="AD27" s="64"/>
      <c r="AE27" s="64"/>
      <c r="AF27" s="64"/>
      <c r="AG27" s="64"/>
      <c r="AH27" s="64"/>
      <c r="AI27" s="146"/>
      <c r="AJ27" s="146"/>
      <c r="AK27" s="64"/>
      <c r="AL27" s="146"/>
      <c r="AM27" s="64"/>
      <c r="AN27" s="64"/>
      <c r="AO27" s="64"/>
      <c r="AP27" s="64"/>
      <c r="AQ27" s="64"/>
      <c r="AR27" s="147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253"/>
      <c r="BS27" s="147"/>
      <c r="BT27" s="150"/>
      <c r="BU27" s="147"/>
      <c r="BV27" s="147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</row>
    <row r="28" spans="1:267" s="48" customFormat="1" ht="32.4" customHeight="1">
      <c r="A28" s="168">
        <v>20</v>
      </c>
      <c r="B28" s="50" t="s">
        <v>751</v>
      </c>
      <c r="C28" s="144" t="s">
        <v>752</v>
      </c>
      <c r="D28" s="144" t="s">
        <v>753</v>
      </c>
      <c r="E28" s="52" t="s">
        <v>596</v>
      </c>
      <c r="F28" s="299"/>
      <c r="G28" s="309">
        <f>VLOOKUP(B28,[2]财务核算!$B$3:$X$119,23,0)</f>
        <v>1.5710776353982301</v>
      </c>
      <c r="H28" s="293">
        <v>4850</v>
      </c>
      <c r="I28" s="296">
        <f t="shared" si="7"/>
        <v>4.8500000000000001E-2</v>
      </c>
      <c r="J28" s="297" t="s">
        <v>781</v>
      </c>
      <c r="K28" s="311">
        <f t="shared" si="11"/>
        <v>1.6195776353982301</v>
      </c>
      <c r="L28" s="298"/>
      <c r="M28" s="245"/>
      <c r="N28" s="243"/>
      <c r="O28" s="174"/>
      <c r="P28" s="174"/>
      <c r="Q28" s="174"/>
      <c r="R28" s="220"/>
      <c r="S28" s="220"/>
      <c r="T28" s="220"/>
      <c r="U28" s="64"/>
      <c r="V28" s="64"/>
      <c r="W28" s="181">
        <v>1.85</v>
      </c>
      <c r="X28" s="46"/>
      <c r="Y28" s="46"/>
      <c r="Z28" s="53"/>
      <c r="AA28" s="53"/>
      <c r="AB28" s="46"/>
      <c r="AC28" s="64"/>
      <c r="AD28" s="64"/>
      <c r="AE28" s="64"/>
      <c r="AF28" s="64"/>
      <c r="AG28" s="64"/>
      <c r="AH28" s="64"/>
      <c r="AI28" s="146"/>
      <c r="AJ28" s="146"/>
      <c r="AK28" s="64"/>
      <c r="AL28" s="146"/>
      <c r="AM28" s="64"/>
      <c r="AN28" s="64"/>
      <c r="AO28" s="64"/>
      <c r="AP28" s="64"/>
      <c r="AQ28" s="64"/>
      <c r="AR28" s="147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253"/>
      <c r="BS28" s="147"/>
      <c r="BT28" s="150"/>
      <c r="BU28" s="147"/>
      <c r="BV28" s="147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</row>
    <row r="29" spans="1:267" s="48" customFormat="1" ht="32.4" customHeight="1">
      <c r="A29" s="168">
        <v>21</v>
      </c>
      <c r="B29" s="50" t="s">
        <v>655</v>
      </c>
      <c r="C29" s="144" t="s">
        <v>763</v>
      </c>
      <c r="D29" s="255" t="s">
        <v>762</v>
      </c>
      <c r="E29" s="52" t="s">
        <v>596</v>
      </c>
      <c r="F29" s="299"/>
      <c r="G29" s="309">
        <f>VLOOKUP(B29,[2]财务核算!$B$3:$X$119,23,0)</f>
        <v>0.3846390265486726</v>
      </c>
      <c r="H29" s="293">
        <v>4200</v>
      </c>
      <c r="I29" s="296">
        <f t="shared" si="7"/>
        <v>4.2000000000000003E-2</v>
      </c>
      <c r="J29" s="297" t="s">
        <v>781</v>
      </c>
      <c r="K29" s="311">
        <f t="shared" si="11"/>
        <v>0.42663902654867258</v>
      </c>
      <c r="L29" s="298"/>
      <c r="M29" s="245"/>
      <c r="N29" s="243"/>
      <c r="O29" s="174"/>
      <c r="P29" s="174"/>
      <c r="Q29" s="174"/>
      <c r="R29" s="220"/>
      <c r="S29" s="220"/>
      <c r="T29" s="220"/>
      <c r="U29" s="64"/>
      <c r="V29" s="64"/>
      <c r="W29" s="181">
        <v>0.77</v>
      </c>
      <c r="X29" s="46"/>
      <c r="Y29" s="46"/>
      <c r="Z29" s="53"/>
      <c r="AA29" s="53"/>
      <c r="AB29" s="46"/>
      <c r="AC29" s="64"/>
      <c r="AD29" s="64"/>
      <c r="AE29" s="64"/>
      <c r="AF29" s="64"/>
      <c r="AG29" s="64"/>
      <c r="AH29" s="64"/>
      <c r="AI29" s="146"/>
      <c r="AJ29" s="146"/>
      <c r="AK29" s="64"/>
      <c r="AL29" s="146"/>
      <c r="AM29" s="64"/>
      <c r="AN29" s="64"/>
      <c r="AO29" s="64"/>
      <c r="AP29" s="64"/>
      <c r="AQ29" s="64"/>
      <c r="AR29" s="147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253"/>
      <c r="BS29" s="147"/>
      <c r="BT29" s="150"/>
      <c r="BU29" s="147"/>
      <c r="BV29" s="147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</row>
    <row r="30" spans="1:267" s="48" customFormat="1" ht="32.4" customHeight="1">
      <c r="A30" s="168">
        <v>22</v>
      </c>
      <c r="B30" s="50" t="s">
        <v>651</v>
      </c>
      <c r="C30" s="144" t="s">
        <v>769</v>
      </c>
      <c r="D30" s="144"/>
      <c r="E30" s="52" t="s">
        <v>596</v>
      </c>
      <c r="F30" s="299"/>
      <c r="G30" s="309">
        <f>VLOOKUP(B30,[2]财务核算!$B$3:$X$119,23,0)</f>
        <v>0.70917265486725667</v>
      </c>
      <c r="H30" s="293">
        <v>4200</v>
      </c>
      <c r="I30" s="296">
        <f t="shared" si="7"/>
        <v>4.2000000000000003E-2</v>
      </c>
      <c r="J30" s="297" t="s">
        <v>781</v>
      </c>
      <c r="K30" s="311">
        <f t="shared" si="11"/>
        <v>0.75117265486725671</v>
      </c>
      <c r="L30" s="298"/>
      <c r="M30" s="245"/>
      <c r="N30" s="243"/>
      <c r="O30" s="174"/>
      <c r="P30" s="174"/>
      <c r="Q30" s="174"/>
      <c r="R30" s="220"/>
      <c r="S30" s="220"/>
      <c r="T30" s="220"/>
      <c r="U30" s="64"/>
      <c r="V30" s="64"/>
      <c r="W30" s="181">
        <v>1.1200000000000001</v>
      </c>
      <c r="X30" s="46"/>
      <c r="Y30" s="46"/>
      <c r="Z30" s="53"/>
      <c r="AA30" s="53"/>
      <c r="AB30" s="46"/>
      <c r="AC30" s="64"/>
      <c r="AD30" s="64"/>
      <c r="AE30" s="64"/>
      <c r="AF30" s="64"/>
      <c r="AG30" s="64"/>
      <c r="AH30" s="64"/>
      <c r="AI30" s="146"/>
      <c r="AJ30" s="146"/>
      <c r="AK30" s="64"/>
      <c r="AL30" s="146"/>
      <c r="AM30" s="64"/>
      <c r="AN30" s="64"/>
      <c r="AO30" s="64"/>
      <c r="AP30" s="64"/>
      <c r="AQ30" s="64"/>
      <c r="AR30" s="147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253"/>
      <c r="BS30" s="147"/>
      <c r="BT30" s="150"/>
      <c r="BU30" s="147"/>
      <c r="BV30" s="147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</row>
    <row r="31" spans="1:267" s="48" customFormat="1" ht="32.4" customHeight="1">
      <c r="A31" s="168">
        <v>23</v>
      </c>
      <c r="B31" s="50" t="s">
        <v>768</v>
      </c>
      <c r="C31" s="144" t="s">
        <v>766</v>
      </c>
      <c r="D31" s="144" t="s">
        <v>767</v>
      </c>
      <c r="E31" s="52" t="s">
        <v>596</v>
      </c>
      <c r="F31" s="299"/>
      <c r="G31" s="309">
        <f>VLOOKUP(B31,[2]财务核算!$B$3:$X$119,23,0)</f>
        <v>0.31271515752212392</v>
      </c>
      <c r="H31" s="293">
        <v>3700</v>
      </c>
      <c r="I31" s="296">
        <f t="shared" si="7"/>
        <v>3.6999999999999998E-2</v>
      </c>
      <c r="J31" s="297" t="s">
        <v>781</v>
      </c>
      <c r="K31" s="311">
        <f t="shared" si="11"/>
        <v>0.3497151575221239</v>
      </c>
      <c r="L31" s="298"/>
      <c r="M31" s="245"/>
      <c r="N31" s="243"/>
      <c r="O31" s="174"/>
      <c r="P31" s="174"/>
      <c r="Q31" s="174"/>
      <c r="R31" s="220"/>
      <c r="S31" s="220"/>
      <c r="T31" s="220"/>
      <c r="U31" s="64"/>
      <c r="V31" s="64"/>
      <c r="W31" s="181">
        <v>0.5</v>
      </c>
      <c r="X31" s="46"/>
      <c r="Y31" s="46"/>
      <c r="Z31" s="53"/>
      <c r="AA31" s="53"/>
      <c r="AB31" s="46"/>
      <c r="AC31" s="64"/>
      <c r="AD31" s="64"/>
      <c r="AE31" s="64"/>
      <c r="AF31" s="64"/>
      <c r="AG31" s="64"/>
      <c r="AH31" s="64"/>
      <c r="AI31" s="146"/>
      <c r="AJ31" s="146"/>
      <c r="AK31" s="64"/>
      <c r="AL31" s="146"/>
      <c r="AM31" s="64"/>
      <c r="AN31" s="64"/>
      <c r="AO31" s="64"/>
      <c r="AP31" s="64"/>
      <c r="AQ31" s="64"/>
      <c r="AR31" s="147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253"/>
      <c r="BS31" s="147"/>
      <c r="BT31" s="150"/>
      <c r="BU31" s="147"/>
      <c r="BV31" s="147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</row>
    <row r="32" spans="1:267" s="48" customFormat="1" ht="33.6" customHeight="1">
      <c r="A32" s="168">
        <v>24</v>
      </c>
      <c r="B32" s="50" t="s">
        <v>652</v>
      </c>
      <c r="C32" s="144" t="s">
        <v>758</v>
      </c>
      <c r="D32" s="144" t="s">
        <v>756</v>
      </c>
      <c r="E32" s="52" t="s">
        <v>596</v>
      </c>
      <c r="F32" s="299"/>
      <c r="G32" s="309">
        <f>VLOOKUP(B32,[2]财务核算!$B$3:$X$119,23,0)</f>
        <v>1.5330159292035401</v>
      </c>
      <c r="H32" s="351">
        <v>5900</v>
      </c>
      <c r="I32" s="296">
        <f t="shared" si="7"/>
        <v>5.8999999999999997E-2</v>
      </c>
      <c r="J32" s="358" t="s">
        <v>780</v>
      </c>
      <c r="K32" s="311">
        <f t="shared" si="11"/>
        <v>1.5920159292035401</v>
      </c>
      <c r="L32" s="298"/>
      <c r="M32" s="245"/>
      <c r="N32" s="243"/>
      <c r="O32" s="174"/>
      <c r="P32" s="174"/>
      <c r="Q32" s="174"/>
      <c r="R32" s="220"/>
      <c r="S32" s="220"/>
      <c r="T32" s="220"/>
      <c r="U32" s="64"/>
      <c r="V32" s="64"/>
      <c r="W32" s="181">
        <v>2.34</v>
      </c>
      <c r="X32" s="46"/>
      <c r="Y32" s="46"/>
      <c r="Z32" s="53"/>
      <c r="AA32" s="53"/>
      <c r="AB32" s="46"/>
      <c r="AC32" s="64"/>
      <c r="AD32" s="64"/>
      <c r="AE32" s="64"/>
      <c r="AF32" s="64"/>
      <c r="AG32" s="64"/>
      <c r="AH32" s="64"/>
      <c r="AI32" s="146"/>
      <c r="AJ32" s="146"/>
      <c r="AK32" s="64"/>
      <c r="AL32" s="146"/>
      <c r="AM32" s="64"/>
      <c r="AN32" s="64"/>
      <c r="AO32" s="64"/>
      <c r="AP32" s="64"/>
      <c r="AQ32" s="64"/>
      <c r="AR32" s="147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253"/>
      <c r="BS32" s="147"/>
      <c r="BT32" s="150"/>
      <c r="BU32" s="147"/>
      <c r="BV32" s="147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</row>
    <row r="33" spans="1:270" s="48" customFormat="1" ht="33.6" customHeight="1">
      <c r="A33" s="168">
        <v>25</v>
      </c>
      <c r="B33" s="50" t="s">
        <v>653</v>
      </c>
      <c r="C33" s="144" t="s">
        <v>759</v>
      </c>
      <c r="D33" s="144" t="s">
        <v>757</v>
      </c>
      <c r="E33" s="52" t="s">
        <v>596</v>
      </c>
      <c r="F33" s="299"/>
      <c r="G33" s="309">
        <v>1.5329999999999999</v>
      </c>
      <c r="H33" s="351"/>
      <c r="I33" s="296">
        <f>H32/100000</f>
        <v>5.8999999999999997E-2</v>
      </c>
      <c r="J33" s="358"/>
      <c r="K33" s="311">
        <f t="shared" si="11"/>
        <v>1.5919999999999999</v>
      </c>
      <c r="L33" s="298"/>
      <c r="M33" s="245"/>
      <c r="N33" s="243"/>
      <c r="O33" s="174"/>
      <c r="P33" s="174"/>
      <c r="Q33" s="174"/>
      <c r="R33" s="220"/>
      <c r="S33" s="220"/>
      <c r="T33" s="220"/>
      <c r="U33" s="64"/>
      <c r="V33" s="64"/>
      <c r="W33" s="181">
        <v>2.34</v>
      </c>
      <c r="X33" s="46"/>
      <c r="Y33" s="46"/>
      <c r="Z33" s="53"/>
      <c r="AA33" s="53"/>
      <c r="AB33" s="46"/>
      <c r="AC33" s="64"/>
      <c r="AD33" s="64"/>
      <c r="AE33" s="64"/>
      <c r="AF33" s="64"/>
      <c r="AG33" s="64"/>
      <c r="AH33" s="64"/>
      <c r="AI33" s="146"/>
      <c r="AJ33" s="146"/>
      <c r="AK33" s="64"/>
      <c r="AL33" s="146"/>
      <c r="AM33" s="64"/>
      <c r="AN33" s="64"/>
      <c r="AO33" s="64"/>
      <c r="AP33" s="64"/>
      <c r="AQ33" s="64"/>
      <c r="AR33" s="147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253"/>
      <c r="BS33" s="147"/>
      <c r="BT33" s="150"/>
      <c r="BU33" s="147"/>
      <c r="BV33" s="147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</row>
    <row r="34" spans="1:270" s="48" customFormat="1" ht="38.4" customHeight="1">
      <c r="A34" s="168">
        <v>26</v>
      </c>
      <c r="B34" s="50" t="s">
        <v>797</v>
      </c>
      <c r="C34" s="144" t="s">
        <v>798</v>
      </c>
      <c r="D34" s="144" t="s">
        <v>764</v>
      </c>
      <c r="E34" s="52" t="s">
        <v>596</v>
      </c>
      <c r="F34" s="299"/>
      <c r="G34" s="309">
        <f>VLOOKUP(B34,[2]财务核算!$B$3:$X$119,23,0)</f>
        <v>0.78023697345132748</v>
      </c>
      <c r="H34" s="293">
        <v>4900</v>
      </c>
      <c r="I34" s="296">
        <f t="shared" si="7"/>
        <v>4.9000000000000002E-2</v>
      </c>
      <c r="J34" s="297" t="s">
        <v>781</v>
      </c>
      <c r="K34" s="311">
        <f t="shared" si="11"/>
        <v>0.82923697345132752</v>
      </c>
      <c r="L34" s="298"/>
      <c r="M34" s="245"/>
      <c r="N34" s="243"/>
      <c r="O34" s="174"/>
      <c r="P34" s="174"/>
      <c r="Q34" s="174"/>
      <c r="R34" s="220"/>
      <c r="S34" s="220"/>
      <c r="T34" s="220"/>
      <c r="U34" s="64"/>
      <c r="V34" s="64"/>
      <c r="W34" s="181">
        <v>1.27</v>
      </c>
      <c r="X34" s="46"/>
      <c r="Y34" s="46"/>
      <c r="Z34" s="53"/>
      <c r="AA34" s="53"/>
      <c r="AB34" s="46"/>
      <c r="AC34" s="64"/>
      <c r="AD34" s="64"/>
      <c r="AE34" s="64"/>
      <c r="AF34" s="64"/>
      <c r="AG34" s="64"/>
      <c r="AH34" s="64"/>
      <c r="AI34" s="146"/>
      <c r="AJ34" s="146"/>
      <c r="AK34" s="64"/>
      <c r="AL34" s="146"/>
      <c r="AM34" s="64"/>
      <c r="AN34" s="64"/>
      <c r="AO34" s="64"/>
      <c r="AP34" s="64"/>
      <c r="AQ34" s="64"/>
      <c r="AR34" s="147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253"/>
      <c r="BS34" s="147"/>
      <c r="BT34" s="150"/>
      <c r="BU34" s="147"/>
      <c r="BV34" s="147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</row>
    <row r="35" spans="1:270" s="48" customFormat="1" ht="38.4" customHeight="1">
      <c r="A35" s="168">
        <v>27</v>
      </c>
      <c r="B35" s="50" t="s">
        <v>654</v>
      </c>
      <c r="C35" s="144" t="s">
        <v>761</v>
      </c>
      <c r="D35" s="144" t="s">
        <v>760</v>
      </c>
      <c r="E35" s="52" t="s">
        <v>596</v>
      </c>
      <c r="F35" s="299"/>
      <c r="G35" s="309">
        <f>VLOOKUP(B35,[2]财务核算!$B$3:$X$119,23,0)</f>
        <v>0.63382793628318601</v>
      </c>
      <c r="H35" s="293">
        <v>2530</v>
      </c>
      <c r="I35" s="296">
        <f t="shared" si="7"/>
        <v>2.53E-2</v>
      </c>
      <c r="J35" s="297" t="s">
        <v>781</v>
      </c>
      <c r="K35" s="311">
        <f t="shared" si="11"/>
        <v>0.659127936283186</v>
      </c>
      <c r="L35" s="298"/>
      <c r="M35" s="245"/>
      <c r="N35" s="243"/>
      <c r="O35" s="174"/>
      <c r="P35" s="174"/>
      <c r="Q35" s="174"/>
      <c r="R35" s="220"/>
      <c r="S35" s="220"/>
      <c r="T35" s="220"/>
      <c r="U35" s="64"/>
      <c r="V35" s="64"/>
      <c r="W35" s="181">
        <v>1.0900000000000001</v>
      </c>
      <c r="X35" s="46"/>
      <c r="Y35" s="46"/>
      <c r="Z35" s="53"/>
      <c r="AA35" s="53"/>
      <c r="AB35" s="46"/>
      <c r="AC35" s="64"/>
      <c r="AD35" s="64"/>
      <c r="AE35" s="64"/>
      <c r="AF35" s="64"/>
      <c r="AG35" s="64"/>
      <c r="AH35" s="64"/>
      <c r="AI35" s="146"/>
      <c r="AJ35" s="146"/>
      <c r="AK35" s="64"/>
      <c r="AL35" s="146"/>
      <c r="AM35" s="64"/>
      <c r="AN35" s="64"/>
      <c r="AO35" s="64"/>
      <c r="AP35" s="64"/>
      <c r="AQ35" s="64"/>
      <c r="AR35" s="147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253"/>
      <c r="BS35" s="147"/>
      <c r="BT35" s="150"/>
      <c r="BU35" s="147"/>
      <c r="BV35" s="147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</row>
    <row r="36" spans="1:270" s="48" customFormat="1" ht="38.4" customHeight="1">
      <c r="A36" s="168">
        <v>28</v>
      </c>
      <c r="B36" s="50" t="s">
        <v>307</v>
      </c>
      <c r="C36" s="51" t="s">
        <v>859</v>
      </c>
      <c r="D36" s="14" t="s">
        <v>740</v>
      </c>
      <c r="E36" s="52" t="s">
        <v>596</v>
      </c>
      <c r="F36" s="301"/>
      <c r="G36" s="309">
        <f>VLOOKUP(B36,[2]财务核算!$B$3:$X$119,23,0)</f>
        <v>3.7308748672566372</v>
      </c>
      <c r="H36" s="293">
        <v>10000</v>
      </c>
      <c r="I36" s="296">
        <f>H36/50000</f>
        <v>0.2</v>
      </c>
      <c r="J36" s="297" t="s">
        <v>782</v>
      </c>
      <c r="K36" s="311">
        <f t="shared" si="11"/>
        <v>3.9308748672566374</v>
      </c>
      <c r="L36" s="302" t="s">
        <v>750</v>
      </c>
      <c r="M36" s="246"/>
      <c r="N36" s="243"/>
      <c r="O36" s="174"/>
      <c r="P36" s="174"/>
      <c r="Q36" s="64" t="s">
        <v>741</v>
      </c>
      <c r="R36" s="220"/>
      <c r="S36" s="220"/>
      <c r="T36" s="46" t="s">
        <v>718</v>
      </c>
      <c r="U36" s="19">
        <v>3.1150000000000002</v>
      </c>
      <c r="V36" s="19"/>
      <c r="W36" s="53"/>
      <c r="Z36" s="46"/>
      <c r="AA36" s="64"/>
      <c r="AB36" s="64"/>
      <c r="AC36" s="64"/>
      <c r="AD36" s="64"/>
      <c r="AE36" s="64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</row>
    <row r="37" spans="1:270" s="48" customFormat="1" ht="38.4" customHeight="1">
      <c r="A37" s="303">
        <v>29</v>
      </c>
      <c r="B37" s="304"/>
      <c r="C37" s="305" t="s">
        <v>836</v>
      </c>
      <c r="D37" s="306" t="s">
        <v>860</v>
      </c>
      <c r="E37" s="307" t="s">
        <v>596</v>
      </c>
      <c r="F37" s="301"/>
      <c r="G37" s="309">
        <v>0.503</v>
      </c>
      <c r="H37" s="293"/>
      <c r="I37" s="296"/>
      <c r="J37" s="297"/>
      <c r="K37" s="311">
        <f t="shared" si="11"/>
        <v>0.503</v>
      </c>
      <c r="L37" s="302"/>
      <c r="M37" s="246"/>
      <c r="N37" s="220"/>
      <c r="O37" s="220"/>
      <c r="P37" s="220"/>
      <c r="Q37" s="170"/>
      <c r="R37" s="220"/>
      <c r="S37" s="220"/>
      <c r="T37" s="46"/>
      <c r="U37" s="295"/>
      <c r="V37" s="295"/>
      <c r="W37" s="169"/>
      <c r="Z37" s="46"/>
      <c r="AA37" s="170"/>
      <c r="AB37" s="170"/>
      <c r="AC37" s="170"/>
      <c r="AD37" s="170"/>
      <c r="AE37" s="170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</row>
    <row r="38" spans="1:270" s="27" customFormat="1" ht="30.75" customHeight="1">
      <c r="A38" s="320" t="s">
        <v>345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247"/>
      <c r="N38" s="211"/>
      <c r="O38" s="211"/>
      <c r="P38" s="211"/>
      <c r="Q38" s="211"/>
      <c r="R38" s="211"/>
      <c r="S38" s="211"/>
      <c r="T38" s="187"/>
      <c r="W38" s="36"/>
      <c r="AK38" s="161"/>
    </row>
    <row r="39" spans="1:270" s="27" customFormat="1" ht="35.25" customHeight="1">
      <c r="A39" s="321" t="s">
        <v>783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235"/>
      <c r="N39" s="212"/>
      <c r="O39" s="212"/>
      <c r="P39" s="212"/>
      <c r="Q39" s="212"/>
      <c r="R39" s="212"/>
      <c r="S39" s="212"/>
      <c r="T39" s="188"/>
      <c r="W39" s="36"/>
      <c r="AK39" s="161"/>
    </row>
    <row r="40" spans="1:270" s="27" customFormat="1" ht="28.2" customHeight="1">
      <c r="A40" s="321" t="s">
        <v>347</v>
      </c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235"/>
      <c r="N40" s="212"/>
      <c r="O40" s="212"/>
      <c r="P40" s="212"/>
      <c r="Q40" s="212"/>
      <c r="R40" s="212"/>
      <c r="S40" s="212"/>
      <c r="T40" s="188"/>
      <c r="W40" s="36"/>
      <c r="AK40" s="161"/>
    </row>
    <row r="41" spans="1:270" s="27" customFormat="1" ht="24" customHeight="1">
      <c r="A41" s="322" t="s">
        <v>348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236"/>
      <c r="N41" s="213"/>
      <c r="O41" s="213"/>
      <c r="P41" s="213"/>
      <c r="Q41" s="213"/>
      <c r="R41" s="213"/>
      <c r="S41" s="213"/>
      <c r="T41" s="189"/>
      <c r="W41" s="36"/>
      <c r="AK41" s="161"/>
    </row>
    <row r="42" spans="1:270" s="27" customFormat="1">
      <c r="A42" s="154"/>
      <c r="B42" s="29"/>
      <c r="C42" s="76"/>
      <c r="D42" s="154"/>
      <c r="E42" s="154"/>
      <c r="F42" s="30"/>
      <c r="G42" s="30"/>
      <c r="H42" s="30"/>
      <c r="I42" s="30"/>
      <c r="J42" s="30"/>
      <c r="K42" s="30"/>
      <c r="L42" s="31"/>
      <c r="M42" s="31"/>
      <c r="N42" s="31"/>
      <c r="O42" s="31"/>
      <c r="P42" s="31"/>
      <c r="Q42" s="31"/>
      <c r="R42" s="31"/>
      <c r="S42" s="31"/>
      <c r="T42" s="31"/>
      <c r="W42" s="36"/>
      <c r="AK42" s="161"/>
    </row>
    <row r="43" spans="1:270" s="27" customFormat="1">
      <c r="A43" s="32" t="s">
        <v>349</v>
      </c>
      <c r="B43" s="33"/>
      <c r="C43" s="76"/>
      <c r="D43" s="35" t="s">
        <v>350</v>
      </c>
      <c r="E43" s="34"/>
      <c r="F43" s="36"/>
      <c r="G43" s="36"/>
      <c r="H43" s="36"/>
      <c r="I43" s="36"/>
      <c r="J43" s="36"/>
      <c r="K43" s="36"/>
      <c r="L43" s="37"/>
      <c r="M43" s="37"/>
      <c r="N43" s="37"/>
      <c r="O43" s="37"/>
      <c r="P43" s="37"/>
      <c r="Q43" s="37"/>
      <c r="R43" s="37"/>
      <c r="S43" s="37"/>
      <c r="T43" s="37"/>
      <c r="W43" s="36"/>
      <c r="AK43" s="161"/>
    </row>
    <row r="44" spans="1:270" s="27" customFormat="1">
      <c r="A44" s="32"/>
      <c r="B44" s="33"/>
      <c r="C44" s="76"/>
      <c r="D44" s="35"/>
      <c r="E44" s="34"/>
      <c r="F44" s="36"/>
      <c r="G44" s="36"/>
      <c r="H44" s="36"/>
      <c r="I44" s="36"/>
      <c r="J44" s="36"/>
      <c r="K44" s="36"/>
      <c r="L44" s="37"/>
      <c r="M44" s="37"/>
      <c r="N44" s="37"/>
      <c r="O44" s="37"/>
      <c r="P44" s="37"/>
      <c r="Q44" s="37"/>
      <c r="R44" s="37"/>
      <c r="S44" s="37"/>
      <c r="T44" s="37"/>
      <c r="W44" s="36"/>
      <c r="AK44" s="161"/>
    </row>
    <row r="45" spans="1:270" s="27" customFormat="1">
      <c r="A45" s="32" t="s">
        <v>351</v>
      </c>
      <c r="B45" s="32"/>
      <c r="C45" s="76"/>
      <c r="D45" s="32" t="s">
        <v>351</v>
      </c>
      <c r="E45" s="154"/>
      <c r="F45" s="36"/>
      <c r="G45" s="36"/>
      <c r="H45" s="36"/>
      <c r="I45" s="36"/>
      <c r="J45" s="36"/>
      <c r="K45" s="36"/>
      <c r="L45" s="37"/>
      <c r="M45" s="37"/>
      <c r="N45" s="37"/>
      <c r="O45" s="37"/>
      <c r="P45" s="37"/>
      <c r="Q45" s="37"/>
      <c r="R45" s="37"/>
      <c r="S45" s="37"/>
      <c r="T45" s="37"/>
      <c r="W45" s="36"/>
      <c r="AK45" s="161"/>
    </row>
    <row r="46" spans="1:270" s="27" customFormat="1" ht="14.4">
      <c r="B46" s="38"/>
      <c r="C46" s="48"/>
      <c r="F46" s="36"/>
      <c r="G46" s="36"/>
      <c r="H46" s="36"/>
      <c r="I46" s="36"/>
      <c r="J46" s="36"/>
      <c r="K46" s="36"/>
      <c r="L46" s="37"/>
      <c r="M46" s="37"/>
      <c r="N46" s="37"/>
      <c r="O46" s="37"/>
      <c r="P46" s="37"/>
      <c r="Q46" s="37"/>
      <c r="R46" s="37"/>
      <c r="S46" s="37"/>
      <c r="T46" s="37"/>
      <c r="W46" s="36"/>
      <c r="AK46" s="161"/>
    </row>
    <row r="47" spans="1:270">
      <c r="B47" s="39"/>
      <c r="W47" s="42"/>
    </row>
    <row r="48" spans="1:270">
      <c r="B48" s="39"/>
      <c r="W48" s="42"/>
    </row>
    <row r="49" spans="2:23">
      <c r="B49" s="39"/>
      <c r="W49" s="42"/>
    </row>
    <row r="50" spans="2:23">
      <c r="B50" s="39"/>
      <c r="W50" s="42"/>
    </row>
    <row r="51" spans="2:23">
      <c r="B51" s="39"/>
      <c r="W51" s="42"/>
    </row>
    <row r="52" spans="2:23">
      <c r="B52" s="39"/>
      <c r="W52" s="42"/>
    </row>
    <row r="53" spans="2:23">
      <c r="B53" s="39"/>
      <c r="W53" s="42"/>
    </row>
    <row r="54" spans="2:23">
      <c r="B54" s="39"/>
      <c r="W54" s="42"/>
    </row>
    <row r="55" spans="2:23">
      <c r="B55" s="39"/>
      <c r="W55" s="42"/>
    </row>
    <row r="56" spans="2:23">
      <c r="B56" s="39"/>
      <c r="W56" s="42"/>
    </row>
    <row r="57" spans="2:23">
      <c r="B57" s="39"/>
      <c r="W57" s="42"/>
    </row>
    <row r="58" spans="2:23">
      <c r="B58" s="39"/>
      <c r="W58" s="42"/>
    </row>
    <row r="59" spans="2:23">
      <c r="B59" s="39"/>
      <c r="W59" s="42"/>
    </row>
    <row r="60" spans="2:23">
      <c r="B60" s="39"/>
      <c r="W60" s="42"/>
    </row>
    <row r="61" spans="2:23">
      <c r="B61" s="39"/>
      <c r="W61" s="42"/>
    </row>
    <row r="62" spans="2:23">
      <c r="B62" s="39"/>
      <c r="W62" s="42"/>
    </row>
    <row r="63" spans="2:23">
      <c r="B63" s="39"/>
      <c r="W63" s="42"/>
    </row>
    <row r="64" spans="2:23">
      <c r="B64" s="39"/>
      <c r="W64" s="42"/>
    </row>
    <row r="65" spans="2:23">
      <c r="B65" s="39"/>
      <c r="W65" s="42"/>
    </row>
    <row r="66" spans="2:23">
      <c r="B66" s="39"/>
      <c r="W66" s="42"/>
    </row>
    <row r="67" spans="2:23">
      <c r="B67" s="39"/>
      <c r="W67" s="42"/>
    </row>
    <row r="68" spans="2:23">
      <c r="B68" s="39"/>
      <c r="W68" s="42"/>
    </row>
    <row r="69" spans="2:23">
      <c r="W69" s="42"/>
    </row>
    <row r="70" spans="2:23">
      <c r="W70" s="42"/>
    </row>
    <row r="71" spans="2:23">
      <c r="W71" s="42"/>
    </row>
    <row r="72" spans="2:23">
      <c r="W72" s="42"/>
    </row>
    <row r="73" spans="2:23">
      <c r="W73" s="42"/>
    </row>
    <row r="74" spans="2:23">
      <c r="W74" s="42"/>
    </row>
    <row r="75" spans="2:23">
      <c r="W75" s="42"/>
    </row>
    <row r="76" spans="2:23">
      <c r="W76" s="42"/>
    </row>
    <row r="77" spans="2:23">
      <c r="W77" s="42"/>
    </row>
    <row r="78" spans="2:23">
      <c r="W78" s="42"/>
    </row>
    <row r="79" spans="2:23">
      <c r="W79" s="42"/>
    </row>
    <row r="80" spans="2:23">
      <c r="W80" s="42"/>
    </row>
    <row r="81" spans="23:23">
      <c r="W81" s="42"/>
    </row>
    <row r="82" spans="23:23">
      <c r="W82" s="42"/>
    </row>
    <row r="83" spans="23:23">
      <c r="W83" s="42"/>
    </row>
    <row r="84" spans="23:23">
      <c r="W84" s="42"/>
    </row>
    <row r="85" spans="23:23">
      <c r="W85" s="42"/>
    </row>
    <row r="86" spans="23:23">
      <c r="W86" s="42"/>
    </row>
    <row r="87" spans="23:23">
      <c r="W87" s="42"/>
    </row>
    <row r="88" spans="23:23">
      <c r="W88" s="42"/>
    </row>
    <row r="89" spans="23:23">
      <c r="W89" s="42"/>
    </row>
    <row r="90" spans="23:23">
      <c r="W90" s="42"/>
    </row>
    <row r="91" spans="23:23">
      <c r="W91" s="42"/>
    </row>
    <row r="92" spans="23:23">
      <c r="W92" s="42"/>
    </row>
    <row r="93" spans="23:23">
      <c r="W93" s="42"/>
    </row>
    <row r="94" spans="23:23">
      <c r="W94" s="42"/>
    </row>
    <row r="95" spans="23:23">
      <c r="W95" s="42"/>
    </row>
    <row r="96" spans="23:23">
      <c r="W96" s="42"/>
    </row>
    <row r="97" spans="23:23">
      <c r="W97" s="42"/>
    </row>
    <row r="98" spans="23:23">
      <c r="W98" s="42"/>
    </row>
    <row r="99" spans="23:23">
      <c r="W99" s="42"/>
    </row>
    <row r="100" spans="23:23">
      <c r="W100" s="42"/>
    </row>
    <row r="101" spans="23:23">
      <c r="W101" s="42"/>
    </row>
    <row r="102" spans="23:23">
      <c r="W102" s="42"/>
    </row>
    <row r="103" spans="23:23">
      <c r="W103" s="42"/>
    </row>
    <row r="104" spans="23:23">
      <c r="W104" s="42"/>
    </row>
    <row r="105" spans="23:23">
      <c r="W105" s="42"/>
    </row>
    <row r="106" spans="23:23">
      <c r="W106" s="42"/>
    </row>
    <row r="107" spans="23:23">
      <c r="W107" s="42"/>
    </row>
    <row r="108" spans="23:23">
      <c r="W108" s="42"/>
    </row>
    <row r="109" spans="23:23">
      <c r="W109" s="42"/>
    </row>
    <row r="110" spans="23:23">
      <c r="W110" s="42"/>
    </row>
    <row r="111" spans="23:23">
      <c r="W111" s="42"/>
    </row>
    <row r="112" spans="23:23">
      <c r="W112" s="42"/>
    </row>
    <row r="113" spans="23:23">
      <c r="W113" s="42"/>
    </row>
    <row r="114" spans="23:23">
      <c r="W114" s="42"/>
    </row>
    <row r="115" spans="23:23">
      <c r="W115" s="42"/>
    </row>
    <row r="116" spans="23:23">
      <c r="W116" s="42"/>
    </row>
    <row r="117" spans="23:23">
      <c r="W117" s="42"/>
    </row>
    <row r="118" spans="23:23">
      <c r="W118" s="42"/>
    </row>
    <row r="119" spans="23:23">
      <c r="W119" s="42"/>
    </row>
    <row r="120" spans="23:23">
      <c r="W120" s="42"/>
    </row>
    <row r="121" spans="23:23">
      <c r="W121" s="42"/>
    </row>
    <row r="122" spans="23:23">
      <c r="W122" s="42"/>
    </row>
    <row r="123" spans="23:23">
      <c r="W123" s="42"/>
    </row>
    <row r="124" spans="23:23">
      <c r="W124" s="42"/>
    </row>
    <row r="125" spans="23:23">
      <c r="W125" s="42"/>
    </row>
    <row r="126" spans="23:23">
      <c r="W126" s="42"/>
    </row>
    <row r="127" spans="23:23">
      <c r="W127" s="42"/>
    </row>
    <row r="128" spans="23:23">
      <c r="W128" s="104"/>
    </row>
    <row r="129" spans="23:23">
      <c r="W129" s="104"/>
    </row>
    <row r="130" spans="23:23">
      <c r="W130" s="104"/>
    </row>
    <row r="131" spans="23:23">
      <c r="W131" s="104"/>
    </row>
    <row r="132" spans="23:23">
      <c r="W132" s="104"/>
    </row>
    <row r="133" spans="23:23">
      <c r="W133" s="104"/>
    </row>
    <row r="134" spans="23:23">
      <c r="W134" s="104"/>
    </row>
    <row r="135" spans="23:23">
      <c r="W135" s="104"/>
    </row>
    <row r="136" spans="23:23">
      <c r="W136" s="104"/>
    </row>
  </sheetData>
  <mergeCells count="46">
    <mergeCell ref="A40:L40"/>
    <mergeCell ref="Q7:Q8"/>
    <mergeCell ref="A41:L41"/>
    <mergeCell ref="A7:A8"/>
    <mergeCell ref="B7:B8"/>
    <mergeCell ref="C7:C8"/>
    <mergeCell ref="D7:D8"/>
    <mergeCell ref="E7:E8"/>
    <mergeCell ref="F7:G7"/>
    <mergeCell ref="L7:L8"/>
    <mergeCell ref="H26:H27"/>
    <mergeCell ref="J26:J27"/>
    <mergeCell ref="H32:H33"/>
    <mergeCell ref="J32:J33"/>
    <mergeCell ref="BV6:BV8"/>
    <mergeCell ref="Z7:AA7"/>
    <mergeCell ref="BO7:BQ7"/>
    <mergeCell ref="A38:L38"/>
    <mergeCell ref="A39:L39"/>
    <mergeCell ref="BO6:BQ6"/>
    <mergeCell ref="BR6:BR8"/>
    <mergeCell ref="AC6:AC8"/>
    <mergeCell ref="AD6:AD8"/>
    <mergeCell ref="AE6:AE8"/>
    <mergeCell ref="AF6:AL6"/>
    <mergeCell ref="AM6:AQ6"/>
    <mergeCell ref="AR6:AR8"/>
    <mergeCell ref="BS6:BS8"/>
    <mergeCell ref="BT6:BT8"/>
    <mergeCell ref="BU6:BU8"/>
    <mergeCell ref="AS6:BH6"/>
    <mergeCell ref="BI6:BL6"/>
    <mergeCell ref="BM6:BM8"/>
    <mergeCell ref="BN6:BN8"/>
    <mergeCell ref="N7:N8"/>
    <mergeCell ref="O7:O8"/>
    <mergeCell ref="W7:W8"/>
    <mergeCell ref="P7:P8"/>
    <mergeCell ref="A6:L6"/>
    <mergeCell ref="U7:V7"/>
    <mergeCell ref="A1:L1"/>
    <mergeCell ref="A2:L2"/>
    <mergeCell ref="A3:L3"/>
    <mergeCell ref="A4:L4"/>
    <mergeCell ref="A5:L5"/>
    <mergeCell ref="H7:J7"/>
  </mergeCells>
  <phoneticPr fontId="1" type="noConversion"/>
  <conditionalFormatting sqref="D1:D28 D30:D36 D38:D1048576">
    <cfRule type="duplicateValues" dxfId="9" priority="13"/>
  </conditionalFormatting>
  <conditionalFormatting sqref="BO7">
    <cfRule type="duplicateValues" dxfId="8" priority="12"/>
  </conditionalFormatting>
  <conditionalFormatting sqref="D19:D21">
    <cfRule type="duplicateValues" dxfId="7" priority="11"/>
  </conditionalFormatting>
  <conditionalFormatting sqref="D22:D23">
    <cfRule type="duplicateValues" dxfId="6" priority="10"/>
  </conditionalFormatting>
  <conditionalFormatting sqref="D24">
    <cfRule type="duplicateValues" dxfId="5" priority="9"/>
  </conditionalFormatting>
  <conditionalFormatting sqref="B25:B36">
    <cfRule type="duplicateValues" dxfId="4" priority="5"/>
  </conditionalFormatting>
  <conditionalFormatting sqref="D36">
    <cfRule type="duplicateValues" dxfId="3" priority="4"/>
  </conditionalFormatting>
  <conditionalFormatting sqref="D37">
    <cfRule type="duplicateValues" dxfId="2" priority="3"/>
  </conditionalFormatting>
  <conditionalFormatting sqref="B37">
    <cfRule type="duplicateValues" dxfId="1" priority="2"/>
  </conditionalFormatting>
  <conditionalFormatting sqref="D3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horizontalDpi="200" verticalDpi="200" r:id="rId1"/>
  <headerFooter>
    <oddFooter>&amp;C第 &amp;P 页，共 &amp;N 页</oddFooter>
  </headerFooter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12</vt:i4>
      </vt:variant>
    </vt:vector>
  </HeadingPairs>
  <TitlesOfParts>
    <vt:vector size="24" baseType="lpstr">
      <vt:lpstr>成卓 (2)ZY</vt:lpstr>
      <vt:lpstr>成卓 (3)ZY</vt:lpstr>
      <vt:lpstr>成卓 (4)ZY</vt:lpstr>
      <vt:lpstr>成卓ZY (自行核对1)</vt:lpstr>
      <vt:lpstr>成卓ZY (自行核对)</vt:lpstr>
      <vt:lpstr>成卓ZY (临时协议) (1)</vt:lpstr>
      <vt:lpstr>成卓ZY (临时协议) (2)</vt:lpstr>
      <vt:lpstr>成卓ZY（3）</vt:lpstr>
      <vt:lpstr>成卓ZY (4）（新产品未定) </vt:lpstr>
      <vt:lpstr>Sheet1</vt:lpstr>
      <vt:lpstr>Sheet2</vt:lpstr>
      <vt:lpstr>Sheet3</vt:lpstr>
      <vt:lpstr>'成卓 (2)ZY'!Print_Area</vt:lpstr>
      <vt:lpstr>'成卓 (3)ZY'!Print_Area</vt:lpstr>
      <vt:lpstr>'成卓 (4)ZY'!Print_Area</vt:lpstr>
      <vt:lpstr>'成卓ZY (4）（新产品未定) '!Print_Area</vt:lpstr>
      <vt:lpstr>'成卓ZY (临时协议) (1)'!Print_Area</vt:lpstr>
      <vt:lpstr>'成卓ZY (临时协议) (2)'!Print_Area</vt:lpstr>
      <vt:lpstr>'成卓ZY (自行核对)'!Print_Area</vt:lpstr>
      <vt:lpstr>'成卓ZY (自行核对1)'!Print_Area</vt:lpstr>
      <vt:lpstr>'成卓ZY（3）'!Print_Area</vt:lpstr>
      <vt:lpstr>'成卓 (2)ZY'!Print_Titles</vt:lpstr>
      <vt:lpstr>'成卓 (3)ZY'!Print_Titles</vt:lpstr>
      <vt:lpstr>'成卓 (4)ZY'!Print_Titles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2021-10-18T01:51:40Z</dcterms:modified>
</cp:coreProperties>
</file>