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养老" sheetId="1" r:id="rId1"/>
    <sheet name="医疗" sheetId="3" r:id="rId2"/>
  </sheets>
  <calcPr calcId="144525"/>
</workbook>
</file>

<file path=xl/sharedStrings.xml><?xml version="1.0" encoding="utf-8"?>
<sst xmlns="http://schemas.openxmlformats.org/spreadsheetml/2006/main" count="142" uniqueCount="45">
  <si>
    <t>潍坊光华荣昌养老、失业、工伤补缴缴费明细汇总表</t>
  </si>
  <si>
    <t>序号</t>
  </si>
  <si>
    <t>部门</t>
  </si>
  <si>
    <t>人员分类</t>
  </si>
  <si>
    <t>姓名</t>
  </si>
  <si>
    <t>归口</t>
  </si>
  <si>
    <t>起始年月</t>
  </si>
  <si>
    <t>终止年月</t>
  </si>
  <si>
    <t>合计</t>
  </si>
  <si>
    <t>缴费基数</t>
  </si>
  <si>
    <t>公司承担部分</t>
  </si>
  <si>
    <t>个人扣缴部分</t>
  </si>
  <si>
    <t>养老</t>
  </si>
  <si>
    <t>失业</t>
  </si>
  <si>
    <t>工伤</t>
  </si>
  <si>
    <t>滞纳金</t>
  </si>
  <si>
    <t>公司合计</t>
  </si>
  <si>
    <t>个人合计</t>
  </si>
  <si>
    <t>技术质量科</t>
  </si>
  <si>
    <t>间接人员</t>
  </si>
  <si>
    <t>张金霞</t>
  </si>
  <si>
    <t>管理费用</t>
  </si>
  <si>
    <t>2016-12</t>
  </si>
  <si>
    <t>3975</t>
  </si>
  <si>
    <t>2017-01</t>
  </si>
  <si>
    <t>2017-02</t>
  </si>
  <si>
    <t>3616</t>
  </si>
  <si>
    <t>生产制造科</t>
  </si>
  <si>
    <t>阎春广</t>
  </si>
  <si>
    <t>生产成本</t>
  </si>
  <si>
    <t>4426</t>
  </si>
  <si>
    <t>3179</t>
  </si>
  <si>
    <t>医疗</t>
  </si>
  <si>
    <t>生育</t>
  </si>
  <si>
    <t>制造费用</t>
  </si>
  <si>
    <t>销售费用</t>
  </si>
  <si>
    <t>大项</t>
  </si>
  <si>
    <t>分类</t>
  </si>
  <si>
    <t>个人承担部分</t>
  </si>
  <si>
    <t>分类合计</t>
  </si>
  <si>
    <t>大项合计</t>
  </si>
  <si>
    <t>社会保险</t>
  </si>
  <si>
    <t>BPM</t>
  </si>
  <si>
    <t>潍坊光华荣昌医疗、生育补缴缴费明细汇总表</t>
  </si>
  <si>
    <t>6243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</si>
</sst>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176" fontId="5" fillId="4" borderId="9" xfId="0" applyNumberFormat="1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5"/>
  <sheetViews>
    <sheetView tabSelected="1" workbookViewId="0">
      <selection activeCell="J32" sqref="J32"/>
    </sheetView>
  </sheetViews>
  <sheetFormatPr defaultColWidth="9" defaultRowHeight="14.25"/>
  <cols>
    <col min="1" max="1" width="4.875" style="1" customWidth="1"/>
    <col min="2" max="2" width="9" style="1"/>
    <col min="3" max="3" width="8.125" style="1" hidden="1" customWidth="1"/>
    <col min="4" max="4" width="13.325" style="1" customWidth="1"/>
    <col min="5" max="9" width="7.25" style="1" customWidth="1"/>
    <col min="10" max="10" width="8.125" style="1" customWidth="1"/>
    <col min="11" max="11" width="6.875" style="1" customWidth="1"/>
    <col min="12" max="12" width="7.125" style="1" customWidth="1"/>
    <col min="13" max="13" width="8" style="1" customWidth="1"/>
    <col min="14" max="14" width="8.25" style="1" customWidth="1"/>
    <col min="15" max="15" width="13.3333333333333" style="1" customWidth="1"/>
    <col min="16" max="16" width="7.625" style="1" customWidth="1"/>
    <col min="17" max="17" width="6.75" style="1" customWidth="1"/>
    <col min="18" max="18" width="5.75" style="1" customWidth="1"/>
    <col min="19" max="19" width="10.2666666666667" style="1" customWidth="1"/>
    <col min="20" max="20" width="12.3583333333333" style="3" customWidth="1"/>
    <col min="21" max="21" width="13.375" style="1" customWidth="1"/>
    <col min="22" max="22" width="9" style="1"/>
    <col min="23" max="23" width="10.1333333333333" style="1" customWidth="1"/>
    <col min="24" max="24" width="13.05" style="1" customWidth="1"/>
    <col min="25" max="25" width="10.6916666666667" style="1" customWidth="1"/>
    <col min="26" max="26" width="9" style="1"/>
    <col min="27" max="27" width="10.4083333333333" style="1" customWidth="1"/>
    <col min="28" max="248" width="9" style="1"/>
    <col min="249" max="16384" width="9" style="2"/>
  </cols>
  <sheetData>
    <row r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13" customHeight="1" spans="1:20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6" t="s">
        <v>10</v>
      </c>
      <c r="K2" s="26"/>
      <c r="L2" s="26"/>
      <c r="M2" s="26"/>
      <c r="N2" s="26"/>
      <c r="O2" s="26"/>
      <c r="P2" s="27" t="s">
        <v>11</v>
      </c>
      <c r="Q2" s="27"/>
      <c r="R2" s="27"/>
      <c r="S2" s="27"/>
      <c r="T2" s="28"/>
    </row>
    <row r="3" s="1" customFormat="1" ht="15" customHeight="1" spans="1:20">
      <c r="A3" s="8"/>
      <c r="B3" s="9"/>
      <c r="C3" s="10"/>
      <c r="D3" s="9"/>
      <c r="E3" s="9"/>
      <c r="F3" s="9"/>
      <c r="G3" s="9"/>
      <c r="H3" s="9"/>
      <c r="I3" s="9"/>
      <c r="J3" s="29" t="s">
        <v>12</v>
      </c>
      <c r="K3" s="29" t="s">
        <v>13</v>
      </c>
      <c r="L3" s="29" t="s">
        <v>14</v>
      </c>
      <c r="M3" s="29" t="s">
        <v>15</v>
      </c>
      <c r="N3" s="29" t="s">
        <v>8</v>
      </c>
      <c r="O3" s="29" t="s">
        <v>16</v>
      </c>
      <c r="P3" s="30" t="s">
        <v>12</v>
      </c>
      <c r="Q3" s="30" t="s">
        <v>13</v>
      </c>
      <c r="R3" s="30" t="s">
        <v>14</v>
      </c>
      <c r="S3" s="30" t="s">
        <v>8</v>
      </c>
      <c r="T3" s="31" t="s">
        <v>17</v>
      </c>
    </row>
    <row r="4" s="1" customFormat="1" ht="14" customHeight="1" spans="1:21">
      <c r="A4" s="11">
        <v>1</v>
      </c>
      <c r="B4" s="12" t="s">
        <v>18</v>
      </c>
      <c r="C4" s="13" t="s">
        <v>19</v>
      </c>
      <c r="D4" s="14" t="s">
        <v>20</v>
      </c>
      <c r="E4" s="15" t="s">
        <v>21</v>
      </c>
      <c r="F4" s="15" t="s">
        <v>22</v>
      </c>
      <c r="G4" s="15" t="s">
        <v>22</v>
      </c>
      <c r="H4" s="16">
        <f>N4+S4</f>
        <v>3648.22</v>
      </c>
      <c r="I4" s="15" t="s">
        <v>23</v>
      </c>
      <c r="J4" s="32">
        <v>1301.76</v>
      </c>
      <c r="K4" s="32">
        <v>39.75</v>
      </c>
      <c r="L4" s="32">
        <v>17.89</v>
      </c>
      <c r="M4" s="32">
        <f>1601.1+61.57+27.71</f>
        <v>1690.38</v>
      </c>
      <c r="N4" s="32">
        <f>SUM(J4:M4)</f>
        <v>3049.78</v>
      </c>
      <c r="O4" s="33">
        <f>SUM(N4:N7)</f>
        <v>9465.2</v>
      </c>
      <c r="P4" s="34">
        <v>578.56</v>
      </c>
      <c r="Q4" s="34">
        <v>19.88</v>
      </c>
      <c r="R4" s="34"/>
      <c r="S4" s="34">
        <f>SUM(P4:R4)</f>
        <v>598.44</v>
      </c>
      <c r="T4" s="35">
        <f>SUM(S4:S5)</f>
        <v>938.14</v>
      </c>
      <c r="U4" s="41"/>
    </row>
    <row r="5" s="1" customFormat="1" ht="14" customHeight="1" spans="1:21">
      <c r="A5" s="11">
        <v>2</v>
      </c>
      <c r="B5" s="12"/>
      <c r="C5" s="13" t="s">
        <v>19</v>
      </c>
      <c r="D5" s="14" t="s">
        <v>20</v>
      </c>
      <c r="E5" s="17" t="s">
        <v>21</v>
      </c>
      <c r="F5" s="15" t="s">
        <v>24</v>
      </c>
      <c r="G5" s="15" t="s">
        <v>25</v>
      </c>
      <c r="H5" s="16">
        <f>N5+S5</f>
        <v>2109.4</v>
      </c>
      <c r="I5" s="17" t="s">
        <v>26</v>
      </c>
      <c r="J5" s="32">
        <v>715.5</v>
      </c>
      <c r="K5" s="32">
        <v>50.62</v>
      </c>
      <c r="L5" s="32">
        <v>32.54</v>
      </c>
      <c r="M5" s="32">
        <f>903.28+52.12+15.64</f>
        <v>971.04</v>
      </c>
      <c r="N5" s="32">
        <f>SUM(J5:M5)</f>
        <v>1769.7</v>
      </c>
      <c r="O5" s="33"/>
      <c r="P5" s="34">
        <v>318</v>
      </c>
      <c r="Q5" s="34">
        <v>21.7</v>
      </c>
      <c r="R5" s="34"/>
      <c r="S5" s="34">
        <f>SUM(P5:R5)</f>
        <v>339.7</v>
      </c>
      <c r="T5" s="36"/>
      <c r="U5" s="42"/>
    </row>
    <row r="6" s="1" customFormat="1" ht="14" customHeight="1" spans="1:21">
      <c r="A6" s="11">
        <v>3</v>
      </c>
      <c r="B6" s="18" t="s">
        <v>27</v>
      </c>
      <c r="C6" s="19"/>
      <c r="D6" s="15" t="s">
        <v>28</v>
      </c>
      <c r="E6" s="17" t="s">
        <v>29</v>
      </c>
      <c r="F6" s="15" t="s">
        <v>22</v>
      </c>
      <c r="G6" s="15" t="s">
        <v>22</v>
      </c>
      <c r="H6" s="16">
        <f>N6+S6</f>
        <v>2318.27</v>
      </c>
      <c r="I6" s="17" t="s">
        <v>30</v>
      </c>
      <c r="J6" s="32">
        <v>796.68</v>
      </c>
      <c r="K6" s="32">
        <v>44.26</v>
      </c>
      <c r="L6" s="32">
        <v>19.92</v>
      </c>
      <c r="M6" s="32">
        <f>1005.77+58.02+17.41</f>
        <v>1081.2</v>
      </c>
      <c r="N6" s="32">
        <f>SUM(J6:M6)</f>
        <v>1942.06</v>
      </c>
      <c r="O6" s="33"/>
      <c r="P6" s="34">
        <v>354.08</v>
      </c>
      <c r="Q6" s="34">
        <v>22.13</v>
      </c>
      <c r="R6" s="34"/>
      <c r="S6" s="34">
        <f>SUM(P6:R6)</f>
        <v>376.21</v>
      </c>
      <c r="T6" s="35">
        <f>SUM(S6:S7)</f>
        <v>903.93</v>
      </c>
      <c r="U6" s="42"/>
    </row>
    <row r="7" s="1" customFormat="1" ht="14" customHeight="1" spans="1:21">
      <c r="A7" s="11">
        <v>4</v>
      </c>
      <c r="B7" s="18"/>
      <c r="C7" s="13"/>
      <c r="D7" s="20" t="s">
        <v>28</v>
      </c>
      <c r="E7" s="17" t="s">
        <v>29</v>
      </c>
      <c r="F7" s="15" t="s">
        <v>24</v>
      </c>
      <c r="G7" s="15" t="s">
        <v>25</v>
      </c>
      <c r="H7" s="16">
        <f>N7+S7</f>
        <v>3231.38</v>
      </c>
      <c r="I7" s="17" t="s">
        <v>31</v>
      </c>
      <c r="J7" s="32">
        <v>1144.44</v>
      </c>
      <c r="K7" s="32">
        <v>44.5</v>
      </c>
      <c r="L7" s="32">
        <v>28.62</v>
      </c>
      <c r="M7" s="32">
        <f>1407.59+54.14+24.37</f>
        <v>1486.1</v>
      </c>
      <c r="N7" s="32">
        <f>SUM(J7:M7)</f>
        <v>2703.66</v>
      </c>
      <c r="O7" s="33"/>
      <c r="P7" s="34">
        <v>508.64</v>
      </c>
      <c r="Q7" s="34">
        <v>19.08</v>
      </c>
      <c r="R7" s="34"/>
      <c r="S7" s="34">
        <f>SUM(P7:R7)</f>
        <v>527.72</v>
      </c>
      <c r="T7" s="36"/>
      <c r="U7" s="42"/>
    </row>
    <row r="8" s="1" customFormat="1" ht="14" customHeight="1" spans="1:21">
      <c r="A8" s="21"/>
      <c r="B8" s="22" t="s">
        <v>8</v>
      </c>
      <c r="C8" s="23"/>
      <c r="D8" s="24"/>
      <c r="E8" s="25"/>
      <c r="F8" s="25"/>
      <c r="G8" s="25"/>
      <c r="H8" s="25"/>
      <c r="I8" s="25"/>
      <c r="J8" s="37">
        <f>SUM(J4:J7)</f>
        <v>3958.38</v>
      </c>
      <c r="K8" s="37">
        <f>SUM(K4:K7)</f>
        <v>179.13</v>
      </c>
      <c r="L8" s="37">
        <f>SUM(L4:L7)</f>
        <v>98.97</v>
      </c>
      <c r="M8" s="37">
        <f>SUM(M4:M7)</f>
        <v>5228.72</v>
      </c>
      <c r="N8" s="37">
        <f>SUM(N4:N7)</f>
        <v>9465.2</v>
      </c>
      <c r="O8" s="38"/>
      <c r="P8" s="37">
        <f>SUM(P4:P7)</f>
        <v>1759.28</v>
      </c>
      <c r="Q8" s="37">
        <f>SUM(Q4:Q7)</f>
        <v>82.79</v>
      </c>
      <c r="R8" s="37">
        <f>SUM(R4:R7)</f>
        <v>0</v>
      </c>
      <c r="S8" s="37">
        <f>SUM(S4:S7)</f>
        <v>1842.07</v>
      </c>
      <c r="T8" s="39"/>
      <c r="U8" s="43"/>
    </row>
    <row r="9" spans="19:19">
      <c r="S9" s="40">
        <f>SUM(N8,S8)</f>
        <v>11307.27</v>
      </c>
    </row>
    <row r="10" s="2" customFormat="1" spans="1:24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="2" customFormat="1" spans="1:2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21:28">
      <c r="U12" s="44" t="s">
        <v>10</v>
      </c>
      <c r="V12" s="7"/>
      <c r="W12" s="7"/>
      <c r="X12" s="7"/>
      <c r="Y12" s="7"/>
      <c r="Z12" s="7"/>
      <c r="AA12" s="7"/>
      <c r="AB12" s="45"/>
    </row>
    <row r="13" spans="21:28">
      <c r="U13" s="46" t="s">
        <v>5</v>
      </c>
      <c r="V13" s="10" t="s">
        <v>12</v>
      </c>
      <c r="W13" s="10" t="s">
        <v>32</v>
      </c>
      <c r="X13" s="10" t="s">
        <v>13</v>
      </c>
      <c r="Y13" s="10" t="s">
        <v>14</v>
      </c>
      <c r="Z13" s="10" t="s">
        <v>33</v>
      </c>
      <c r="AA13" s="10" t="s">
        <v>15</v>
      </c>
      <c r="AB13" s="47" t="s">
        <v>8</v>
      </c>
    </row>
    <row r="14" spans="21:28">
      <c r="U14" s="48" t="s">
        <v>29</v>
      </c>
      <c r="V14" s="14">
        <f>SUMIF(E$1:E$65494,U14,J$1:J$65494)</f>
        <v>1941.12</v>
      </c>
      <c r="W14" s="14"/>
      <c r="X14" s="14">
        <f>SUMIF(E$1:E$65494,U14,K$1:K$65494)</f>
        <v>88.76</v>
      </c>
      <c r="Y14" s="14">
        <f>SUMIF(E$1:E$65494,U14,L$1:L$65494)</f>
        <v>48.54</v>
      </c>
      <c r="Z14" s="14"/>
      <c r="AA14" s="14">
        <f>SUMIF(E:E,U14,M:M)</f>
        <v>2567.3</v>
      </c>
      <c r="AB14" s="49"/>
    </row>
    <row r="15" spans="21:28">
      <c r="U15" s="50" t="s">
        <v>34</v>
      </c>
      <c r="V15" s="14">
        <f>SUMIF(E$1:E$65494,U15,J$1:J$65494)</f>
        <v>0</v>
      </c>
      <c r="W15" s="14"/>
      <c r="X15" s="14">
        <f>SUMIF(E$1:E$65494,U15,K$1:K$65494)</f>
        <v>0</v>
      </c>
      <c r="Y15" s="14">
        <f>SUMIF(E$1:E$65494,U15,L$1:L$65494)</f>
        <v>0</v>
      </c>
      <c r="Z15" s="14"/>
      <c r="AA15" s="14">
        <f>SUMIF(E:E,U15,M:M)</f>
        <v>0</v>
      </c>
      <c r="AB15" s="49"/>
    </row>
    <row r="16" spans="21:28">
      <c r="U16" s="48" t="s">
        <v>35</v>
      </c>
      <c r="V16" s="14">
        <f>SUMIF(E$1:E$65494,U16,J$1:J$65494)</f>
        <v>0</v>
      </c>
      <c r="W16" s="14"/>
      <c r="X16" s="14">
        <f>SUMIF(E$1:E$65494,U16,K$1:K$65494)</f>
        <v>0</v>
      </c>
      <c r="Y16" s="14">
        <f>SUMIF(E$1:E$65494,U16,L$1:L$65494)</f>
        <v>0</v>
      </c>
      <c r="Z16" s="14"/>
      <c r="AA16" s="14">
        <f>SUMIF(E:E,U16,M:M)</f>
        <v>0</v>
      </c>
      <c r="AB16" s="49"/>
    </row>
    <row r="17" spans="21:28">
      <c r="U17" s="51" t="s">
        <v>21</v>
      </c>
      <c r="V17" s="52">
        <f>SUMIF(E$1:E$65494,U17,J$1:J$65494)</f>
        <v>2017.26</v>
      </c>
      <c r="W17" s="52"/>
      <c r="X17" s="52">
        <f>SUMIF(E$1:E$65494,U17,K$1:K$65494)</f>
        <v>90.37</v>
      </c>
      <c r="Y17" s="52">
        <f>SUMIF(E$1:E$65494,U17,L$1:L$65494)</f>
        <v>50.43</v>
      </c>
      <c r="Z17" s="52"/>
      <c r="AA17" s="14">
        <f>SUMIF(E:E,U17,M:M)</f>
        <v>2661.42</v>
      </c>
      <c r="AB17" s="53">
        <f>SUM(V14:AA17)</f>
        <v>9465.2</v>
      </c>
    </row>
    <row r="18" s="2" customFormat="1" spans="1:2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"/>
      <c r="U18" s="1"/>
      <c r="V18" s="1">
        <f>SUM(V14:V17)</f>
        <v>3958.38</v>
      </c>
      <c r="W18" s="1">
        <f t="shared" ref="W18:AB18" si="0">SUM(W14:W17)</f>
        <v>0</v>
      </c>
      <c r="X18" s="1">
        <f t="shared" si="0"/>
        <v>179.13</v>
      </c>
      <c r="Y18" s="1">
        <f t="shared" si="0"/>
        <v>98.97</v>
      </c>
      <c r="Z18" s="1">
        <f t="shared" si="0"/>
        <v>0</v>
      </c>
      <c r="AA18" s="1">
        <f t="shared" si="0"/>
        <v>5228.72</v>
      </c>
      <c r="AB18" s="1">
        <f t="shared" si="0"/>
        <v>9465.2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="2" customFormat="1" spans="1:2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21:26">
      <c r="U20" s="54" t="s">
        <v>36</v>
      </c>
      <c r="V20" s="54" t="s">
        <v>37</v>
      </c>
      <c r="W20" s="54" t="s">
        <v>10</v>
      </c>
      <c r="X20" s="54" t="s">
        <v>38</v>
      </c>
      <c r="Y20" s="54" t="s">
        <v>39</v>
      </c>
      <c r="Z20" s="54" t="s">
        <v>40</v>
      </c>
    </row>
    <row r="21" spans="21:26">
      <c r="U21" s="55" t="s">
        <v>41</v>
      </c>
      <c r="V21" s="56" t="s">
        <v>12</v>
      </c>
      <c r="W21" s="56">
        <f>SUM(J8)</f>
        <v>3958.38</v>
      </c>
      <c r="X21" s="56">
        <f>SUM(P8)</f>
        <v>1759.28</v>
      </c>
      <c r="Y21" s="56">
        <f>SUM(W21:X21)</f>
        <v>5717.66</v>
      </c>
      <c r="Z21" s="55">
        <f>SUM(Y21:Y24)</f>
        <v>11307.27</v>
      </c>
    </row>
    <row r="22" spans="21:26">
      <c r="U22" s="57"/>
      <c r="V22" s="56" t="s">
        <v>13</v>
      </c>
      <c r="W22" s="56">
        <f>SUM(K8)</f>
        <v>179.13</v>
      </c>
      <c r="X22" s="56">
        <f>SUM(Q8)</f>
        <v>82.79</v>
      </c>
      <c r="Y22" s="56">
        <f>SUM(W22:X22)</f>
        <v>261.92</v>
      </c>
      <c r="Z22" s="57"/>
    </row>
    <row r="23" spans="20:26">
      <c r="T23" s="1" t="s">
        <v>42</v>
      </c>
      <c r="U23" s="57"/>
      <c r="V23" s="56" t="s">
        <v>14</v>
      </c>
      <c r="W23" s="56">
        <f>SUM(L8)</f>
        <v>98.97</v>
      </c>
      <c r="X23" s="56">
        <f>SUM(R7)</f>
        <v>0</v>
      </c>
      <c r="Y23" s="56">
        <f>SUM(W23:X23)</f>
        <v>98.97</v>
      </c>
      <c r="Z23" s="57"/>
    </row>
    <row r="24" spans="21:26">
      <c r="U24" s="58"/>
      <c r="V24" s="56" t="s">
        <v>15</v>
      </c>
      <c r="W24" s="56">
        <f>SUM(M8)</f>
        <v>5228.72</v>
      </c>
      <c r="X24" s="56">
        <v>0</v>
      </c>
      <c r="Y24" s="56">
        <f>SUM(W24:X24)</f>
        <v>5228.72</v>
      </c>
      <c r="Z24" s="58"/>
    </row>
    <row r="25" spans="26:26">
      <c r="Z25" s="1">
        <f>SUM(Z22:Z24)</f>
        <v>0</v>
      </c>
    </row>
  </sheetData>
  <mergeCells count="19">
    <mergeCell ref="A1:T1"/>
    <mergeCell ref="J2:O2"/>
    <mergeCell ref="P2:T2"/>
    <mergeCell ref="U12:AB12"/>
    <mergeCell ref="A2:A3"/>
    <mergeCell ref="B2:B3"/>
    <mergeCell ref="B4:B5"/>
    <mergeCell ref="B6:B7"/>
    <mergeCell ref="D2:D3"/>
    <mergeCell ref="E2:E3"/>
    <mergeCell ref="F2:F3"/>
    <mergeCell ref="G2:G3"/>
    <mergeCell ref="H2:H3"/>
    <mergeCell ref="I2:I3"/>
    <mergeCell ref="O4:O7"/>
    <mergeCell ref="T4:T5"/>
    <mergeCell ref="T6:T7"/>
    <mergeCell ref="U21:U24"/>
    <mergeCell ref="Z21:Z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5"/>
  <sheetViews>
    <sheetView workbookViewId="0">
      <selection activeCell="K18" sqref="K18"/>
    </sheetView>
  </sheetViews>
  <sheetFormatPr defaultColWidth="9" defaultRowHeight="14.25"/>
  <cols>
    <col min="1" max="1" width="4.875" style="1" customWidth="1"/>
    <col min="2" max="2" width="9" style="1"/>
    <col min="3" max="3" width="8.125" style="1" hidden="1" customWidth="1"/>
    <col min="4" max="4" width="13.325" style="1" customWidth="1"/>
    <col min="5" max="9" width="7.25" style="1" customWidth="1"/>
    <col min="10" max="10" width="8.125" style="1" customWidth="1"/>
    <col min="11" max="11" width="8" style="1" customWidth="1"/>
    <col min="12" max="12" width="8.25" style="1" customWidth="1"/>
    <col min="13" max="13" width="13.3333333333333" style="1" customWidth="1"/>
    <col min="14" max="14" width="7.625" style="1" customWidth="1"/>
    <col min="15" max="15" width="10.2666666666667" style="1" customWidth="1"/>
    <col min="16" max="16" width="12.3583333333333" style="3" customWidth="1"/>
    <col min="17" max="17" width="13.375" style="1" customWidth="1"/>
    <col min="18" max="18" width="9" style="1"/>
    <col min="19" max="19" width="10.1333333333333" style="1" customWidth="1"/>
    <col min="20" max="20" width="13.05" style="1" customWidth="1"/>
    <col min="21" max="21" width="10.6916666666667" style="1" customWidth="1"/>
    <col min="22" max="22" width="9" style="1"/>
    <col min="23" max="23" width="10.4083333333333" style="1" customWidth="1"/>
    <col min="24" max="244" width="9" style="1"/>
    <col min="245" max="16380" width="9" style="2"/>
  </cols>
  <sheetData>
    <row r="1" ht="30" customHeight="1" spans="1:16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3" customHeight="1" spans="1:1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6" t="s">
        <v>10</v>
      </c>
      <c r="K2" s="26"/>
      <c r="L2" s="26"/>
      <c r="M2" s="26"/>
      <c r="N2" s="27" t="s">
        <v>11</v>
      </c>
      <c r="O2" s="27"/>
      <c r="P2" s="28"/>
    </row>
    <row r="3" s="1" customFormat="1" ht="15" customHeight="1" spans="1:16">
      <c r="A3" s="8"/>
      <c r="B3" s="9"/>
      <c r="C3" s="10"/>
      <c r="D3" s="9"/>
      <c r="E3" s="9"/>
      <c r="F3" s="9"/>
      <c r="G3" s="9"/>
      <c r="H3" s="9"/>
      <c r="I3" s="9"/>
      <c r="J3" s="29" t="s">
        <v>32</v>
      </c>
      <c r="K3" s="29" t="s">
        <v>15</v>
      </c>
      <c r="L3" s="29" t="s">
        <v>8</v>
      </c>
      <c r="M3" s="29" t="s">
        <v>16</v>
      </c>
      <c r="N3" s="30" t="s">
        <v>32</v>
      </c>
      <c r="O3" s="30" t="s">
        <v>8</v>
      </c>
      <c r="P3" s="31" t="s">
        <v>17</v>
      </c>
    </row>
    <row r="4" s="1" customFormat="1" ht="14" customHeight="1" spans="1:17">
      <c r="A4" s="11">
        <v>1</v>
      </c>
      <c r="B4" s="12" t="s">
        <v>18</v>
      </c>
      <c r="C4" s="13" t="s">
        <v>19</v>
      </c>
      <c r="D4" s="14" t="s">
        <v>20</v>
      </c>
      <c r="E4" s="15" t="s">
        <v>21</v>
      </c>
      <c r="F4" s="15" t="s">
        <v>22</v>
      </c>
      <c r="G4" s="15" t="s">
        <v>22</v>
      </c>
      <c r="H4" s="16">
        <f t="shared" ref="H4:H7" si="0">L4+O4</f>
        <v>312.15</v>
      </c>
      <c r="I4" s="15" t="s">
        <v>44</v>
      </c>
      <c r="J4" s="32">
        <v>312.15</v>
      </c>
      <c r="K4" s="32">
        <v>0</v>
      </c>
      <c r="L4" s="32">
        <f>SUM(J4:K4)</f>
        <v>312.15</v>
      </c>
      <c r="M4" s="33">
        <f>SUM(L4:L7)</f>
        <v>1872.9</v>
      </c>
      <c r="N4" s="34">
        <v>0</v>
      </c>
      <c r="O4" s="34">
        <f>SUM(N4:N4)</f>
        <v>0</v>
      </c>
      <c r="P4" s="35">
        <f>SUM(O4:O5)</f>
        <v>0</v>
      </c>
      <c r="Q4" s="41"/>
    </row>
    <row r="5" s="1" customFormat="1" ht="14" customHeight="1" spans="1:17">
      <c r="A5" s="11">
        <v>2</v>
      </c>
      <c r="B5" s="12"/>
      <c r="C5" s="13" t="s">
        <v>19</v>
      </c>
      <c r="D5" s="14" t="s">
        <v>20</v>
      </c>
      <c r="E5" s="17" t="s">
        <v>21</v>
      </c>
      <c r="F5" s="15" t="s">
        <v>24</v>
      </c>
      <c r="G5" s="15" t="s">
        <v>25</v>
      </c>
      <c r="H5" s="16">
        <f t="shared" si="0"/>
        <v>624.3</v>
      </c>
      <c r="I5" s="17" t="s">
        <v>44</v>
      </c>
      <c r="J5" s="32">
        <v>624.3</v>
      </c>
      <c r="K5" s="32">
        <v>0</v>
      </c>
      <c r="L5" s="32">
        <f>SUM(J5:K5)</f>
        <v>624.3</v>
      </c>
      <c r="M5" s="33"/>
      <c r="N5" s="34">
        <v>0</v>
      </c>
      <c r="O5" s="34">
        <f>SUM(N5:N5)</f>
        <v>0</v>
      </c>
      <c r="P5" s="36"/>
      <c r="Q5" s="42"/>
    </row>
    <row r="6" s="1" customFormat="1" ht="14" customHeight="1" spans="1:17">
      <c r="A6" s="11">
        <v>3</v>
      </c>
      <c r="B6" s="18" t="s">
        <v>27</v>
      </c>
      <c r="C6" s="19"/>
      <c r="D6" s="15" t="s">
        <v>28</v>
      </c>
      <c r="E6" s="17" t="s">
        <v>29</v>
      </c>
      <c r="F6" s="15" t="s">
        <v>22</v>
      </c>
      <c r="G6" s="15" t="s">
        <v>22</v>
      </c>
      <c r="H6" s="16">
        <f t="shared" si="0"/>
        <v>312.15</v>
      </c>
      <c r="I6" s="15" t="s">
        <v>44</v>
      </c>
      <c r="J6" s="32">
        <v>312.15</v>
      </c>
      <c r="K6" s="32">
        <v>0</v>
      </c>
      <c r="L6" s="32">
        <f>SUM(J6:K6)</f>
        <v>312.15</v>
      </c>
      <c r="M6" s="33"/>
      <c r="N6" s="34">
        <v>0</v>
      </c>
      <c r="O6" s="34">
        <f>SUM(N6:N6)</f>
        <v>0</v>
      </c>
      <c r="P6" s="35">
        <f>SUM(O6:O7)</f>
        <v>0</v>
      </c>
      <c r="Q6" s="42"/>
    </row>
    <row r="7" s="1" customFormat="1" ht="14" customHeight="1" spans="1:17">
      <c r="A7" s="11">
        <v>4</v>
      </c>
      <c r="B7" s="18"/>
      <c r="C7" s="13"/>
      <c r="D7" s="20" t="s">
        <v>28</v>
      </c>
      <c r="E7" s="17" t="s">
        <v>29</v>
      </c>
      <c r="F7" s="15" t="s">
        <v>24</v>
      </c>
      <c r="G7" s="15" t="s">
        <v>25</v>
      </c>
      <c r="H7" s="16">
        <f t="shared" si="0"/>
        <v>624.3</v>
      </c>
      <c r="I7" s="17" t="s">
        <v>44</v>
      </c>
      <c r="J7" s="32">
        <v>624.3</v>
      </c>
      <c r="K7" s="32">
        <v>0</v>
      </c>
      <c r="L7" s="32">
        <f>SUM(J7:K7)</f>
        <v>624.3</v>
      </c>
      <c r="M7" s="33"/>
      <c r="N7" s="34">
        <v>0</v>
      </c>
      <c r="O7" s="34">
        <f>SUM(N7:N7)</f>
        <v>0</v>
      </c>
      <c r="P7" s="36"/>
      <c r="Q7" s="42"/>
    </row>
    <row r="8" s="1" customFormat="1" ht="14" customHeight="1" spans="1:17">
      <c r="A8" s="21"/>
      <c r="B8" s="22" t="s">
        <v>8</v>
      </c>
      <c r="C8" s="23"/>
      <c r="D8" s="24"/>
      <c r="E8" s="25"/>
      <c r="F8" s="25"/>
      <c r="G8" s="25"/>
      <c r="H8" s="25"/>
      <c r="I8" s="25"/>
      <c r="J8" s="37">
        <f>SUM(J4:J7)</f>
        <v>1872.9</v>
      </c>
      <c r="K8" s="37">
        <f>SUM(K4:K7)</f>
        <v>0</v>
      </c>
      <c r="L8" s="37">
        <f>SUM(L4:L7)</f>
        <v>1872.9</v>
      </c>
      <c r="M8" s="38"/>
      <c r="N8" s="37">
        <f>SUM(N4:N7)</f>
        <v>0</v>
      </c>
      <c r="O8" s="37">
        <f>SUM(O4:O7)</f>
        <v>0</v>
      </c>
      <c r="P8" s="39"/>
      <c r="Q8" s="43"/>
    </row>
    <row r="9" spans="15:15">
      <c r="O9" s="40">
        <f>SUM(L8,O8)</f>
        <v>1872.9</v>
      </c>
    </row>
    <row r="10" s="2" customFormat="1" spans="1:24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="2" customFormat="1" spans="1:24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7:24">
      <c r="Q12" s="44" t="s">
        <v>10</v>
      </c>
      <c r="R12" s="7"/>
      <c r="S12" s="7"/>
      <c r="T12" s="7"/>
      <c r="U12" s="7"/>
      <c r="V12" s="7"/>
      <c r="W12" s="7"/>
      <c r="X12" s="45"/>
    </row>
    <row r="13" spans="17:24">
      <c r="Q13" s="46" t="s">
        <v>5</v>
      </c>
      <c r="R13" s="10" t="s">
        <v>12</v>
      </c>
      <c r="S13" s="10" t="s">
        <v>32</v>
      </c>
      <c r="T13" s="10" t="s">
        <v>13</v>
      </c>
      <c r="U13" s="10" t="s">
        <v>14</v>
      </c>
      <c r="V13" s="10" t="s">
        <v>33</v>
      </c>
      <c r="W13" s="10" t="s">
        <v>15</v>
      </c>
      <c r="X13" s="47" t="s">
        <v>8</v>
      </c>
    </row>
    <row r="14" spans="17:24">
      <c r="Q14" s="48" t="s">
        <v>29</v>
      </c>
      <c r="R14" s="14">
        <f>SUMIF(E$1:E$65494,Q14,J$1:J$65494)</f>
        <v>936.45</v>
      </c>
      <c r="S14" s="14"/>
      <c r="T14" s="14" t="e">
        <f ca="1">SUMIF(E$1:E$65494,Q14,#REF!)</f>
        <v>#REF!</v>
      </c>
      <c r="U14" s="14" t="e">
        <f ca="1">SUMIF(E$1:E$65494,Q14,#REF!)</f>
        <v>#REF!</v>
      </c>
      <c r="V14" s="14"/>
      <c r="W14" s="14">
        <f>SUMIF(E:E,Q14,K:K)</f>
        <v>0</v>
      </c>
      <c r="X14" s="49"/>
    </row>
    <row r="15" spans="17:24">
      <c r="Q15" s="50" t="s">
        <v>34</v>
      </c>
      <c r="R15" s="14">
        <f>SUMIF(E$1:E$65494,Q15,J$1:J$65494)</f>
        <v>0</v>
      </c>
      <c r="S15" s="14"/>
      <c r="T15" s="14" t="e">
        <f ca="1">SUMIF(E$1:E$65494,Q15,#REF!)</f>
        <v>#REF!</v>
      </c>
      <c r="U15" s="14" t="e">
        <f ca="1">SUMIF(E$1:E$65494,Q15,#REF!)</f>
        <v>#REF!</v>
      </c>
      <c r="V15" s="14"/>
      <c r="W15" s="14">
        <f>SUMIF(E:E,Q15,K:K)</f>
        <v>0</v>
      </c>
      <c r="X15" s="49"/>
    </row>
    <row r="16" spans="17:24">
      <c r="Q16" s="48" t="s">
        <v>35</v>
      </c>
      <c r="R16" s="14">
        <f>SUMIF(E$1:E$65494,Q16,J$1:J$65494)</f>
        <v>0</v>
      </c>
      <c r="S16" s="14"/>
      <c r="T16" s="14" t="e">
        <f ca="1">SUMIF(E$1:E$65494,Q16,#REF!)</f>
        <v>#REF!</v>
      </c>
      <c r="U16" s="14" t="e">
        <f ca="1">SUMIF(E$1:E$65494,Q16,#REF!)</f>
        <v>#REF!</v>
      </c>
      <c r="V16" s="14"/>
      <c r="W16" s="14">
        <f>SUMIF(E:E,Q16,K:K)</f>
        <v>0</v>
      </c>
      <c r="X16" s="49"/>
    </row>
    <row r="17" spans="17:24">
      <c r="Q17" s="51" t="s">
        <v>21</v>
      </c>
      <c r="R17" s="52">
        <f>SUMIF(E$1:E$65494,Q17,J$1:J$65494)</f>
        <v>936.45</v>
      </c>
      <c r="S17" s="52"/>
      <c r="T17" s="52" t="e">
        <f ca="1">SUMIF(E$1:E$65494,Q17,#REF!)</f>
        <v>#REF!</v>
      </c>
      <c r="U17" s="52" t="e">
        <f ca="1">SUMIF(E$1:E$65494,Q17,#REF!)</f>
        <v>#REF!</v>
      </c>
      <c r="V17" s="52"/>
      <c r="W17" s="14">
        <f>SUMIF(E:E,Q17,K:K)</f>
        <v>0</v>
      </c>
      <c r="X17" s="53" t="e">
        <f ca="1">SUM(R14:W17)</f>
        <v>#REF!</v>
      </c>
    </row>
    <row r="18" s="2" customFormat="1" spans="1:24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Q18" s="1"/>
      <c r="R18" s="1">
        <f t="shared" ref="R18:X18" si="1">SUM(R14:R17)</f>
        <v>1872.9</v>
      </c>
      <c r="S18" s="1">
        <f t="shared" si="1"/>
        <v>0</v>
      </c>
      <c r="T18" s="1" t="e">
        <f ca="1" t="shared" si="1"/>
        <v>#REF!</v>
      </c>
      <c r="U18" s="1" t="e">
        <f ca="1" t="shared" si="1"/>
        <v>#REF!</v>
      </c>
      <c r="V18" s="1">
        <f t="shared" si="1"/>
        <v>0</v>
      </c>
      <c r="W18" s="1">
        <f t="shared" si="1"/>
        <v>0</v>
      </c>
      <c r="X18" s="1" t="e">
        <f ca="1" t="shared" si="1"/>
        <v>#REF!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="2" customFormat="1" spans="1:24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7:22">
      <c r="Q20" s="54" t="s">
        <v>36</v>
      </c>
      <c r="R20" s="54" t="s">
        <v>37</v>
      </c>
      <c r="S20" s="54" t="s">
        <v>10</v>
      </c>
      <c r="T20" s="54" t="s">
        <v>38</v>
      </c>
      <c r="U20" s="54" t="s">
        <v>39</v>
      </c>
      <c r="V20" s="54" t="s">
        <v>40</v>
      </c>
    </row>
    <row r="21" spans="17:22">
      <c r="Q21" s="55" t="s">
        <v>41</v>
      </c>
      <c r="R21" s="56" t="s">
        <v>12</v>
      </c>
      <c r="S21" s="56">
        <f>SUM(J8)</f>
        <v>1872.9</v>
      </c>
      <c r="T21" s="56">
        <f>SUM(N8)</f>
        <v>0</v>
      </c>
      <c r="U21" s="56">
        <f t="shared" ref="U21:U24" si="2">SUM(S21:T21)</f>
        <v>1872.9</v>
      </c>
      <c r="V21" s="55" t="e">
        <f>SUM(U21:U24)</f>
        <v>#REF!</v>
      </c>
    </row>
    <row r="22" spans="17:22">
      <c r="Q22" s="57"/>
      <c r="R22" s="56" t="s">
        <v>13</v>
      </c>
      <c r="S22" s="56" t="e">
        <f>SUM(#REF!)</f>
        <v>#REF!</v>
      </c>
      <c r="T22" s="56" t="e">
        <f>SUM(#REF!)</f>
        <v>#REF!</v>
      </c>
      <c r="U22" s="56" t="e">
        <f t="shared" si="2"/>
        <v>#REF!</v>
      </c>
      <c r="V22" s="57"/>
    </row>
    <row r="23" spans="16:22">
      <c r="P23" s="1" t="s">
        <v>42</v>
      </c>
      <c r="Q23" s="57"/>
      <c r="R23" s="56" t="s">
        <v>14</v>
      </c>
      <c r="S23" s="56" t="e">
        <f>SUM(#REF!)</f>
        <v>#REF!</v>
      </c>
      <c r="T23" s="56" t="e">
        <f>SUM(#REF!)</f>
        <v>#REF!</v>
      </c>
      <c r="U23" s="56" t="e">
        <f t="shared" si="2"/>
        <v>#REF!</v>
      </c>
      <c r="V23" s="57"/>
    </row>
    <row r="24" spans="17:22">
      <c r="Q24" s="58"/>
      <c r="R24" s="56" t="s">
        <v>15</v>
      </c>
      <c r="S24" s="56">
        <f>SUM(K8)</f>
        <v>0</v>
      </c>
      <c r="T24" s="56">
        <v>0</v>
      </c>
      <c r="U24" s="56">
        <f t="shared" si="2"/>
        <v>0</v>
      </c>
      <c r="V24" s="58"/>
    </row>
    <row r="25" spans="22:22">
      <c r="V25" s="1">
        <f>SUM(V22:V24)</f>
        <v>0</v>
      </c>
    </row>
  </sheetData>
  <mergeCells count="19">
    <mergeCell ref="A1:P1"/>
    <mergeCell ref="J2:M2"/>
    <mergeCell ref="N2:P2"/>
    <mergeCell ref="Q12:X12"/>
    <mergeCell ref="A2:A3"/>
    <mergeCell ref="B2:B3"/>
    <mergeCell ref="B4:B5"/>
    <mergeCell ref="B6:B7"/>
    <mergeCell ref="D2:D3"/>
    <mergeCell ref="E2:E3"/>
    <mergeCell ref="F2:F3"/>
    <mergeCell ref="G2:G3"/>
    <mergeCell ref="H2:H3"/>
    <mergeCell ref="I2:I3"/>
    <mergeCell ref="M4:M7"/>
    <mergeCell ref="P4:P5"/>
    <mergeCell ref="P6:P7"/>
    <mergeCell ref="Q21:Q24"/>
    <mergeCell ref="V21:V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</vt:lpstr>
      <vt:lpstr>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2021-10-18T07:48:57Z</dcterms:created>
  <dcterms:modified xsi:type="dcterms:W3CDTF">2021-10-18T09:01:13Z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C80ADA11CBD4487BA718939AB07B2534</vt:lpwstr>
  </property>
  <property fmtid="{D5CDD505-2E9C-101B-9397-08002B2CF9AE}" pid="3" name="KSOProductBuildVer">
    <vt:lpwstr>2052-11.1.0.10700</vt:lpwstr>
  </property>
</Properties>
</file>