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VYTSNC" sheetId="1" state="hidden" r:id="rId1"/>
    <sheet name="彭燕" sheetId="2" r:id="rId2"/>
    <sheet name="熊丽华" sheetId="4" r:id="rId3"/>
    <sheet name="郑拾军" sheetId="5" r:id="rId4"/>
    <sheet name="李春华" sheetId="7" r:id="rId5"/>
  </sheets>
  <definedNames>
    <definedName name="_xlnm.Print_Area" localSheetId="1">彭燕!$A$1:$AT$24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27天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27天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23天
</t>
        </r>
      </text>
    </comment>
  </commentList>
</comments>
</file>

<file path=xl/sharedStrings.xml><?xml version="1.0" encoding="utf-8"?>
<sst xmlns="http://schemas.openxmlformats.org/spreadsheetml/2006/main" count="704" uniqueCount="88">
  <si>
    <t>2021年10月离职工资表</t>
  </si>
  <si>
    <t xml:space="preserve">单位：成都光华智能汽车部件有限公司   </t>
  </si>
  <si>
    <t>序号</t>
  </si>
  <si>
    <t>姓名</t>
  </si>
  <si>
    <t>部门</t>
  </si>
  <si>
    <t>岗位</t>
  </si>
  <si>
    <t>身份证号码</t>
  </si>
  <si>
    <t>工资卡号（中行）</t>
  </si>
  <si>
    <t>全勤奖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</si>
  <si>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</si>
  <si>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</si>
  <si>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</si>
  <si>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</si>
  <si>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</si>
  <si>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</si>
  <si>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</si>
  <si>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</si>
  <si>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</si>
  <si>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</si>
  <si>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</si>
  <si>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</si>
  <si>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9月
应发工资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</si>
  <si>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</si>
  <si>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</si>
  <si>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</si>
  <si>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</si>
  <si>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</si>
  <si>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</si>
  <si>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</si>
  <si>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</si>
  <si>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</si>
  <si>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</si>
  <si>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</si>
  <si>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</si>
  <si>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</si>
  <si>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</si>
  <si>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</si>
  <si>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</si>
  <si>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</si>
  <si>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</si>
  <si>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医疗</t>
  </si>
  <si>
    <t>失业</t>
  </si>
  <si>
    <t>公积金</t>
  </si>
  <si>
    <t>9.10月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</si>
  <si>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</si>
  <si>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</si>
  <si>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</si>
  <si>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</si>
  <si>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</si>
  <si>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</si>
  <si>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彭燕</t>
  </si>
  <si>
    <t>生产制造</t>
  </si>
  <si>
    <t>注塑工</t>
  </si>
  <si>
    <t>直接</t>
  </si>
  <si>
    <t>一线</t>
  </si>
  <si>
    <t>510113198505287427</t>
  </si>
  <si>
    <t>6216693100005715574</t>
  </si>
  <si>
    <t>10月
应发工资</t>
  </si>
  <si>
    <t>10月
实发工资</t>
  </si>
  <si>
    <t>10月12日离职</t>
  </si>
  <si>
    <t>考勤天数</t>
  </si>
  <si>
    <t>离职补偿</t>
  </si>
  <si>
    <t>离职补偿
实发工资</t>
  </si>
  <si>
    <t>实付大写：贰万零贰拾壹元肆角五分</t>
  </si>
  <si>
    <t>制表：周继菊  2021.10.12                  审核：                   审批：</t>
  </si>
  <si>
    <t>结算说明：1、工作截至日期2021年10月12日，工资考核结算至当日，社保、公积金缴纳至2021年10月。</t>
  </si>
  <si>
    <t xml:space="preserve">         2、因由公司辞退，该员工2019年7月4日入职，故由公司补偿2.5月工资11380.05元。</t>
  </si>
  <si>
    <t xml:space="preserve">         3、双方协商一致，无任何劳资纠纷、经济纠纷。</t>
  </si>
  <si>
    <t xml:space="preserve">        4、以上三项合计20021.45元，10月31日前发放至员工工资卡。</t>
  </si>
  <si>
    <t>员工签字：</t>
  </si>
  <si>
    <t>熊丽华</t>
  </si>
  <si>
    <t>510112198111050025</t>
  </si>
  <si>
    <t>6217853100017285156</t>
  </si>
  <si>
    <t>实付大写：壹万玖仟玖佰伍拾叁元柒角叁分</t>
  </si>
  <si>
    <t xml:space="preserve">         2、因由公司辞退，该员工2019年8月20日入职，故由公司补偿2.5月工资11310.25元。</t>
  </si>
  <si>
    <t xml:space="preserve">        4、以上三项合计19953.73元，10月31日前发放至员工工资卡。</t>
  </si>
  <si>
    <t>郑拾军</t>
  </si>
  <si>
    <t>410421197409010514</t>
  </si>
  <si>
    <t>6235723100000153213</t>
  </si>
  <si>
    <t>实付大写：壹万玖仟玖佰玖拾壹元陆角叁分</t>
  </si>
  <si>
    <t xml:space="preserve">         2、因由公司辞退，该员工2019年9月2日入职，故由公司补偿2.5月工资11375.44元。</t>
  </si>
  <si>
    <t xml:space="preserve">        4、以上三项合计19991.63元，10月31日前发放至员工工资卡。</t>
  </si>
  <si>
    <t>李春华</t>
  </si>
  <si>
    <t>513026197510045021</t>
  </si>
  <si>
    <t>6217853100016463564</t>
  </si>
  <si>
    <t>实付大写：壹万柒仟贰佰贰拾陆元贰角贰分</t>
  </si>
  <si>
    <t xml:space="preserve">         2、因由公司辞退，该员工2019年10月17日入职，故由公司补偿2月工资9133.29元。</t>
  </si>
  <si>
    <t xml:space="preserve">        4、以上三项合计17226.22元，10月31日前发放至员工工资卡。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</si>
</sst>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 "/>
    <numFmt numFmtId="178" formatCode="0.00_);[Red]\(0.00\)"/>
  </numFmts>
  <fonts count="48">
    <font>
      <sz val="12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Tahoma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Tahoma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52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Tahoma"/>
      <charset val="134"/>
    </font>
    <font>
      <sz val="11"/>
      <color indexed="1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20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7">
    <xf numFmtId="0" fontId="0" fillId="0" borderId="0"/>
    <xf numFmtId="42" fontId="1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22" fillId="19" borderId="2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7" borderId="2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39" fillId="14" borderId="20" applyNumberFormat="0" applyAlignment="0" applyProtection="0">
      <alignment vertical="center"/>
    </xf>
    <xf numFmtId="0" fontId="40" fillId="41" borderId="2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0" borderId="0" applyAlignment="0"/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1" fillId="33" borderId="26" applyNumberFormat="0" applyAlignment="0" applyProtection="0">
      <alignment vertical="center"/>
    </xf>
    <xf numFmtId="0" fontId="31" fillId="33" borderId="26" applyNumberFormat="0" applyAlignment="0" applyProtection="0">
      <alignment vertical="center"/>
    </xf>
    <xf numFmtId="0" fontId="31" fillId="33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0" fillId="51" borderId="31" applyNumberFormat="0" applyFont="0" applyAlignment="0" applyProtection="0">
      <alignment vertical="center"/>
    </xf>
    <xf numFmtId="0" fontId="0" fillId="51" borderId="31" applyNumberFormat="0" applyFont="0" applyAlignment="0" applyProtection="0">
      <alignment vertical="center"/>
    </xf>
    <xf numFmtId="0" fontId="0" fillId="51" borderId="31" applyNumberFormat="0" applyFont="0" applyAlignment="0" applyProtection="0">
      <alignment vertical="center"/>
    </xf>
    <xf numFmtId="0" fontId="0" fillId="51" borderId="31" applyNumberFormat="0" applyFont="0" applyAlignment="0" applyProtection="0">
      <alignment vertical="center"/>
    </xf>
    <xf numFmtId="0" fontId="0" fillId="51" borderId="31" applyNumberFormat="0" applyFont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ont="1" applyFill="1"/>
    <xf numFmtId="0" fontId="1" fillId="0" borderId="0" xfId="0" applyFont="1" applyFill="1" applyAlignment="1"/>
    <xf numFmtId="176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 vertical="center" shrinkToFit="1"/>
    </xf>
    <xf numFmtId="177" fontId="4" fillId="0" borderId="8" xfId="0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 shrinkToFi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9" xfId="43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12" xfId="43" applyFont="1" applyFill="1" applyBorder="1" applyAlignment="1">
      <alignment horizontal="center" vertical="center" wrapText="1"/>
    </xf>
    <xf numFmtId="2" fontId="6" fillId="0" borderId="5" xfId="43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76" fontId="1" fillId="0" borderId="0" xfId="0" applyNumberFormat="1" applyFont="1"/>
    <xf numFmtId="49" fontId="4" fillId="0" borderId="8" xfId="0" applyNumberFormat="1" applyFont="1" applyFill="1" applyBorder="1" applyAlignment="1" quotePrefix="1">
      <alignment horizontal="center" vertical="center" shrinkToFit="1"/>
    </xf>
  </cellXfs>
  <cellStyles count="15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60% - 强调文字颜色 2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常规_发放" xfId="43"/>
    <cellStyle name="强调文字颜色 1" xfId="44" builtinId="29"/>
    <cellStyle name="40% - 强调文字颜色 5 2" xfId="45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60% - 强调文字颜色 1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适中 2 2" xfId="65"/>
    <cellStyle name="40% - 强调文字颜色 6 2" xfId="66"/>
    <cellStyle name="输出 2 2" xfId="67"/>
    <cellStyle name="20% - 强调文字颜色 2 2" xfId="68"/>
    <cellStyle name="20% - 强调文字颜色 3 2" xfId="69"/>
    <cellStyle name="常规 3" xfId="70"/>
    <cellStyle name="20% - 强调文字颜色 4 2" xfId="71"/>
    <cellStyle name="20% - 强调文字颜色 5 2" xfId="72"/>
    <cellStyle name="20% - 强调文字颜色 6 2" xfId="73"/>
    <cellStyle name="计算 2 2" xfId="74"/>
    <cellStyle name="40% - 强调文字颜色 3 2" xfId="75"/>
    <cellStyle name="60% - 强调文字颜色 1 2" xfId="76"/>
    <cellStyle name="60% - 强调文字颜色 1 3" xfId="77"/>
    <cellStyle name="60% - 强调文字颜色 2 2" xfId="78"/>
    <cellStyle name="60% - 强调文字颜色 3 2" xfId="79"/>
    <cellStyle name="60% - 强调文字颜色 3 2 2" xfId="80"/>
    <cellStyle name="60% - 强调文字颜色 3 3" xfId="81"/>
    <cellStyle name="60% - 强调文字颜色 4 2" xfId="82"/>
    <cellStyle name="60% - 强调文字颜色 4 2 2" xfId="83"/>
    <cellStyle name="60% - 强调文字颜色 4 3" xfId="84"/>
    <cellStyle name="60% - 强调文字颜色 5 2" xfId="85"/>
    <cellStyle name="60% - 强调文字颜色 5 2 2" xfId="86"/>
    <cellStyle name="60% - 强调文字颜色 5 3" xfId="87"/>
    <cellStyle name="60% - 强调文字颜色 6 2" xfId="88"/>
    <cellStyle name="60% - 强调文字颜色 6 2 2" xfId="89"/>
    <cellStyle name="60% - 强调文字颜色 6 3" xfId="90"/>
    <cellStyle name="标题 1 2" xfId="91"/>
    <cellStyle name="标题 1 2 2" xfId="92"/>
    <cellStyle name="标题 1 3" xfId="93"/>
    <cellStyle name="标题 2 2" xfId="94"/>
    <cellStyle name="标题 2 2 2" xfId="95"/>
    <cellStyle name="标题 2 3" xfId="96"/>
    <cellStyle name="标题 3 2" xfId="97"/>
    <cellStyle name="标题 3 2 2" xfId="98"/>
    <cellStyle name="标题 3 3" xfId="99"/>
    <cellStyle name="标题 4 2" xfId="100"/>
    <cellStyle name="标题 4 2 2" xfId="101"/>
    <cellStyle name="汇总 2 2" xfId="102"/>
    <cellStyle name="标题 4 3" xfId="103"/>
    <cellStyle name="标题 5" xfId="104"/>
    <cellStyle name="标题 5 2" xfId="105"/>
    <cellStyle name="标题 6" xfId="106"/>
    <cellStyle name="标题 6 2" xfId="107"/>
    <cellStyle name="标题 7" xfId="108"/>
    <cellStyle name="差 2" xfId="109"/>
    <cellStyle name="差 2 2" xfId="110"/>
    <cellStyle name="差 3" xfId="111"/>
    <cellStyle name="常规 2" xfId="112"/>
    <cellStyle name="常规 3 2" xfId="113"/>
    <cellStyle name="常规 4" xfId="114"/>
    <cellStyle name="好 2" xfId="115"/>
    <cellStyle name="好 2 2" xfId="116"/>
    <cellStyle name="好 3" xfId="117"/>
    <cellStyle name="汇总 2" xfId="118"/>
    <cellStyle name="汇总 3" xfId="119"/>
    <cellStyle name="检查单元格 2" xfId="120"/>
    <cellStyle name="检查单元格 2 2" xfId="121"/>
    <cellStyle name="检查单元格 3" xfId="122"/>
    <cellStyle name="解释性文本 2" xfId="123"/>
    <cellStyle name="解释性文本 3" xfId="124"/>
    <cellStyle name="警告文本 2" xfId="125"/>
    <cellStyle name="警告文本 2 2" xfId="126"/>
    <cellStyle name="警告文本 3" xfId="127"/>
    <cellStyle name="链接单元格 2" xfId="128"/>
    <cellStyle name="链接单元格 2 2" xfId="129"/>
    <cellStyle name="强调文字颜色 1 2" xfId="130"/>
    <cellStyle name="强调文字颜色 1 2 2" xfId="131"/>
    <cellStyle name="强调文字颜色 1 3" xfId="132"/>
    <cellStyle name="强调文字颜色 2 2" xfId="133"/>
    <cellStyle name="强调文字颜色 2 2 2" xfId="134"/>
    <cellStyle name="强调文字颜色 2 3" xfId="135"/>
    <cellStyle name="强调文字颜色 3 2" xfId="136"/>
    <cellStyle name="强调文字颜色 3 2 2" xfId="137"/>
    <cellStyle name="强调文字颜色 3 3" xfId="138"/>
    <cellStyle name="强调文字颜色 4 2" xfId="139"/>
    <cellStyle name="强调文字颜色 4 2 2" xfId="140"/>
    <cellStyle name="强调文字颜色 4 3" xfId="141"/>
    <cellStyle name="强调文字颜色 5 2" xfId="142"/>
    <cellStyle name="强调文字颜色 5 2 2" xfId="143"/>
    <cellStyle name="强调文字颜色 5 3" xfId="144"/>
    <cellStyle name="强调文字颜色 6 2" xfId="145"/>
    <cellStyle name="强调文字颜色 6 2 2" xfId="146"/>
    <cellStyle name="强调文字颜色 6 3" xfId="147"/>
    <cellStyle name="适中 3" xfId="148"/>
    <cellStyle name="输入 2" xfId="149"/>
    <cellStyle name="输入 2 2" xfId="150"/>
    <cellStyle name="输入 3" xfId="151"/>
    <cellStyle name="注释 2" xfId="152"/>
    <cellStyle name="注释 2 2" xfId="153"/>
    <cellStyle name="注释 3" xfId="154"/>
    <cellStyle name="注释 3 2" xfId="155"/>
    <cellStyle name="注释 4" xfId="1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1"/>
  <sheetViews>
    <sheetView tabSelected="1" view="pageBreakPreview" zoomScaleNormal="100" workbookViewId="0">
      <selection activeCell="A14" sqref="A14:AT14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9" style="5"/>
    <col min="10" max="10" width="6.875" style="5" customWidth="1"/>
    <col min="11" max="11" width="7" style="5" customWidth="1"/>
    <col min="12" max="12" width="8.875" style="5" customWidth="1"/>
    <col min="13" max="13" width="9.5" style="5" hidden="1" customWidth="1"/>
    <col min="14" max="14" width="7.375" customWidth="1"/>
    <col min="15" max="15" width="8" customWidth="1"/>
    <col min="16" max="16" width="9" customWidth="1"/>
    <col min="17" max="17" width="6.75" customWidth="1"/>
    <col min="18" max="19" width="9" customWidth="1"/>
    <col min="20" max="20" width="7.875" hidden="1" customWidth="1"/>
    <col min="21" max="21" width="9" hidden="1" customWidth="1"/>
    <col min="23" max="26" width="6.625" customWidth="1"/>
    <col min="27" max="27" width="8.625" customWidth="1"/>
    <col min="28" max="29" width="9.375" hidden="1" customWidth="1"/>
    <col min="30" max="42" width="9" hidden="1" customWidth="1"/>
    <col min="43" max="43" width="6.375" customWidth="1"/>
    <col min="44" max="44" width="9" hidden="1" customWidth="1"/>
    <col min="45" max="45" width="9.375"/>
  </cols>
  <sheetData>
    <row r="1" ht="41.1" customHeight="1" spans="1:4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="1" customFormat="1" ht="27.95" customHeight="1" spans="2:17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46">
      <c r="A3" s="8" t="s">
        <v>2</v>
      </c>
      <c r="B3" s="9" t="s">
        <v>3</v>
      </c>
      <c r="C3" s="10" t="s">
        <v>4</v>
      </c>
      <c r="D3" s="10" t="s">
        <v>5</v>
      </c>
      <c r="E3" s="10"/>
      <c r="F3" s="10"/>
      <c r="G3" s="11" t="s">
        <v>6</v>
      </c>
      <c r="H3" s="11" t="s">
        <v>7</v>
      </c>
      <c r="I3" s="10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0" t="s">
        <v>19</v>
      </c>
      <c r="U3" s="9" t="s">
        <v>20</v>
      </c>
      <c r="V3" s="9" t="s">
        <v>21</v>
      </c>
      <c r="W3" s="9" t="s">
        <v>22</v>
      </c>
      <c r="X3" s="9"/>
      <c r="Y3" s="9"/>
      <c r="Z3" s="9"/>
      <c r="AA3" s="9"/>
      <c r="AB3" s="36" t="s">
        <v>23</v>
      </c>
      <c r="AC3" s="36" t="s">
        <v>24</v>
      </c>
      <c r="AD3" s="36" t="s">
        <v>25</v>
      </c>
      <c r="AE3" s="37" t="s">
        <v>26</v>
      </c>
      <c r="AF3" s="38"/>
      <c r="AG3" s="38"/>
      <c r="AH3" s="38"/>
      <c r="AI3" s="41"/>
      <c r="AJ3" s="42" t="s">
        <v>27</v>
      </c>
      <c r="AK3" s="42" t="s">
        <v>28</v>
      </c>
      <c r="AL3" s="42" t="s">
        <v>29</v>
      </c>
      <c r="AM3" s="42"/>
      <c r="AN3" s="42" t="s">
        <v>30</v>
      </c>
      <c r="AO3" s="36" t="s">
        <v>31</v>
      </c>
      <c r="AP3" s="36" t="s">
        <v>32</v>
      </c>
      <c r="AQ3" s="36" t="s">
        <v>33</v>
      </c>
      <c r="AR3" s="9" t="s">
        <v>34</v>
      </c>
      <c r="AS3" s="9" t="s">
        <v>35</v>
      </c>
      <c r="AT3" s="46" t="s">
        <v>36</v>
      </c>
    </row>
    <row r="4" s="2" customFormat="1" ht="30" customHeight="1" spans="1:46">
      <c r="A4" s="12"/>
      <c r="B4" s="13"/>
      <c r="C4" s="14"/>
      <c r="D4" s="14"/>
      <c r="E4" s="14" t="s">
        <v>37</v>
      </c>
      <c r="F4" s="14" t="s">
        <v>38</v>
      </c>
      <c r="G4" s="15"/>
      <c r="H4" s="15"/>
      <c r="I4" s="14"/>
      <c r="J4" s="13"/>
      <c r="K4" s="13"/>
      <c r="L4" s="13"/>
      <c r="M4" s="13"/>
      <c r="N4" s="14"/>
      <c r="O4" s="14"/>
      <c r="P4" s="13"/>
      <c r="Q4" s="13"/>
      <c r="R4" s="13"/>
      <c r="S4" s="13"/>
      <c r="T4" s="14"/>
      <c r="U4" s="13"/>
      <c r="V4" s="13"/>
      <c r="W4" s="13" t="s">
        <v>39</v>
      </c>
      <c r="X4" s="13" t="s">
        <v>40</v>
      </c>
      <c r="Y4" s="13" t="s">
        <v>41</v>
      </c>
      <c r="Z4" s="13" t="s">
        <v>42</v>
      </c>
      <c r="AA4" s="13" t="s">
        <v>43</v>
      </c>
      <c r="AB4" s="39"/>
      <c r="AC4" s="39"/>
      <c r="AD4" s="39"/>
      <c r="AE4" s="39" t="s">
        <v>44</v>
      </c>
      <c r="AF4" s="39" t="s">
        <v>45</v>
      </c>
      <c r="AG4" s="39" t="s">
        <v>46</v>
      </c>
      <c r="AH4" s="39" t="s">
        <v>47</v>
      </c>
      <c r="AI4" s="39" t="s">
        <v>48</v>
      </c>
      <c r="AJ4" s="43"/>
      <c r="AK4" s="43"/>
      <c r="AL4" s="43"/>
      <c r="AM4" s="43" t="s">
        <v>49</v>
      </c>
      <c r="AN4" s="43"/>
      <c r="AO4" s="39"/>
      <c r="AP4" s="39"/>
      <c r="AQ4" s="39"/>
      <c r="AR4" s="13"/>
      <c r="AS4" s="13"/>
      <c r="AT4" s="47"/>
    </row>
    <row r="5" s="2" customFormat="1" ht="30" customHeight="1" spans="1:46">
      <c r="A5" s="16">
        <v>10</v>
      </c>
      <c r="B5" s="17" t="s">
        <v>50</v>
      </c>
      <c r="C5" s="18" t="s">
        <v>51</v>
      </c>
      <c r="D5" s="19" t="s">
        <v>52</v>
      </c>
      <c r="E5" s="20" t="s">
        <v>53</v>
      </c>
      <c r="F5" s="20" t="s">
        <v>54</v>
      </c>
      <c r="G5" s="18" t="s">
        <v>55</v>
      </c>
      <c r="H5" s="18" t="s">
        <v>56</v>
      </c>
      <c r="I5" s="29">
        <v>200</v>
      </c>
      <c r="J5" s="30">
        <v>1830</v>
      </c>
      <c r="K5" s="30">
        <f>200</f>
        <v>200</v>
      </c>
      <c r="L5" s="30">
        <f>300</f>
        <v>300</v>
      </c>
      <c r="M5" s="31"/>
      <c r="N5" s="31">
        <v>100</v>
      </c>
      <c r="O5" s="31">
        <v>500</v>
      </c>
      <c r="P5" s="31">
        <v>40</v>
      </c>
      <c r="Q5" s="30">
        <v>810</v>
      </c>
      <c r="R5" s="30">
        <f>J5/21.75/8*80*1.5+J5/21.75/8*68*2</f>
        <v>2692.41379310345</v>
      </c>
      <c r="S5" s="31">
        <v>50</v>
      </c>
      <c r="T5" s="31"/>
      <c r="U5" s="31"/>
      <c r="V5" s="32">
        <f>SUM(I5:S5)-T5+U5</f>
        <v>6722.41379310345</v>
      </c>
      <c r="W5" s="33">
        <v>254</v>
      </c>
      <c r="X5" s="34">
        <v>69.26</v>
      </c>
      <c r="Y5" s="34">
        <v>13.85</v>
      </c>
      <c r="Z5" s="30">
        <v>107</v>
      </c>
      <c r="AA5" s="31">
        <f>SUM(W5:Z5)</f>
        <v>444.11</v>
      </c>
      <c r="AB5" s="40">
        <v>23354.61</v>
      </c>
      <c r="AC5" s="40">
        <v>25000</v>
      </c>
      <c r="AD5" s="40">
        <v>2295.52</v>
      </c>
      <c r="AE5" s="32"/>
      <c r="AF5" s="32"/>
      <c r="AG5" s="32"/>
      <c r="AH5" s="32"/>
      <c r="AI5" s="32"/>
      <c r="AJ5" s="44">
        <f>V5+AB5</f>
        <v>30077.0237931034</v>
      </c>
      <c r="AK5" s="44">
        <f>AA5+AD5</f>
        <v>2739.63</v>
      </c>
      <c r="AL5" s="45">
        <f>AC5+5000</f>
        <v>30000</v>
      </c>
      <c r="AM5" s="45"/>
      <c r="AN5" s="44">
        <f>AJ5-AK5-AL5-AM5</f>
        <v>-2662.60620689655</v>
      </c>
      <c r="AO5" s="48">
        <f>5*MAX(0,AN5*{0.6;2;4;5;6;7;9}%-{0;504;3384;6384;10584;17184;36384})</f>
        <v>0</v>
      </c>
      <c r="AP5" s="49">
        <v>0</v>
      </c>
      <c r="AQ5" s="48">
        <f>IF(+AO5-AP5&gt;0,AO5-AP5,0)</f>
        <v>0</v>
      </c>
      <c r="AR5" s="13"/>
      <c r="AS5" s="50">
        <f>V5-AA5-AQ5</f>
        <v>6278.30379310345</v>
      </c>
      <c r="AT5" s="48"/>
    </row>
    <row r="6" s="2" customFormat="1" ht="22" customHeight="1" spans="1:46">
      <c r="A6" s="8" t="s">
        <v>2</v>
      </c>
      <c r="B6" s="9" t="s">
        <v>3</v>
      </c>
      <c r="C6" s="10" t="s">
        <v>4</v>
      </c>
      <c r="D6" s="10" t="s">
        <v>5</v>
      </c>
      <c r="E6" s="10"/>
      <c r="F6" s="10"/>
      <c r="G6" s="11" t="s">
        <v>6</v>
      </c>
      <c r="H6" s="11" t="s">
        <v>7</v>
      </c>
      <c r="I6" s="10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10" t="s">
        <v>13</v>
      </c>
      <c r="O6" s="10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10" t="s">
        <v>19</v>
      </c>
      <c r="U6" s="9" t="s">
        <v>20</v>
      </c>
      <c r="V6" s="9" t="s">
        <v>57</v>
      </c>
      <c r="W6" s="9" t="s">
        <v>22</v>
      </c>
      <c r="X6" s="9"/>
      <c r="Y6" s="9"/>
      <c r="Z6" s="9"/>
      <c r="AA6" s="9"/>
      <c r="AB6" s="36" t="s">
        <v>23</v>
      </c>
      <c r="AC6" s="36" t="s">
        <v>24</v>
      </c>
      <c r="AD6" s="36" t="s">
        <v>25</v>
      </c>
      <c r="AE6" s="37" t="s">
        <v>26</v>
      </c>
      <c r="AF6" s="38"/>
      <c r="AG6" s="38"/>
      <c r="AH6" s="38"/>
      <c r="AI6" s="41"/>
      <c r="AJ6" s="42" t="s">
        <v>27</v>
      </c>
      <c r="AK6" s="42" t="s">
        <v>28</v>
      </c>
      <c r="AL6" s="42" t="s">
        <v>29</v>
      </c>
      <c r="AM6" s="42"/>
      <c r="AN6" s="42" t="s">
        <v>30</v>
      </c>
      <c r="AO6" s="36" t="s">
        <v>31</v>
      </c>
      <c r="AP6" s="36" t="s">
        <v>32</v>
      </c>
      <c r="AQ6" s="36" t="s">
        <v>33</v>
      </c>
      <c r="AR6" s="9" t="s">
        <v>34</v>
      </c>
      <c r="AS6" s="9" t="s">
        <v>58</v>
      </c>
      <c r="AT6" s="46" t="s">
        <v>36</v>
      </c>
    </row>
    <row r="7" s="2" customFormat="1" ht="30" customHeight="1" spans="1:46">
      <c r="A7" s="12"/>
      <c r="B7" s="13"/>
      <c r="C7" s="14"/>
      <c r="D7" s="14"/>
      <c r="E7" s="14" t="s">
        <v>37</v>
      </c>
      <c r="F7" s="14" t="s">
        <v>38</v>
      </c>
      <c r="G7" s="15"/>
      <c r="H7" s="15"/>
      <c r="I7" s="14"/>
      <c r="J7" s="13"/>
      <c r="K7" s="13"/>
      <c r="L7" s="13"/>
      <c r="M7" s="13"/>
      <c r="N7" s="14"/>
      <c r="O7" s="14"/>
      <c r="P7" s="13"/>
      <c r="Q7" s="13"/>
      <c r="R7" s="13"/>
      <c r="S7" s="13"/>
      <c r="T7" s="14"/>
      <c r="U7" s="13"/>
      <c r="V7" s="13"/>
      <c r="W7" s="13" t="s">
        <v>39</v>
      </c>
      <c r="X7" s="13" t="s">
        <v>40</v>
      </c>
      <c r="Y7" s="13" t="s">
        <v>41</v>
      </c>
      <c r="Z7" s="13" t="s">
        <v>42</v>
      </c>
      <c r="AA7" s="13" t="s">
        <v>43</v>
      </c>
      <c r="AB7" s="39"/>
      <c r="AC7" s="39"/>
      <c r="AD7" s="39"/>
      <c r="AE7" s="39" t="s">
        <v>44</v>
      </c>
      <c r="AF7" s="39" t="s">
        <v>45</v>
      </c>
      <c r="AG7" s="39" t="s">
        <v>46</v>
      </c>
      <c r="AH7" s="39" t="s">
        <v>47</v>
      </c>
      <c r="AI7" s="39" t="s">
        <v>48</v>
      </c>
      <c r="AJ7" s="43"/>
      <c r="AK7" s="43"/>
      <c r="AL7" s="43"/>
      <c r="AM7" s="43" t="s">
        <v>49</v>
      </c>
      <c r="AN7" s="43"/>
      <c r="AO7" s="39"/>
      <c r="AP7" s="39"/>
      <c r="AQ7" s="39"/>
      <c r="AR7" s="13"/>
      <c r="AS7" s="13"/>
      <c r="AT7" s="47"/>
    </row>
    <row r="8" s="2" customFormat="1" ht="30" customHeight="1" spans="1:46">
      <c r="A8" s="16">
        <v>10</v>
      </c>
      <c r="B8" s="17" t="s">
        <v>50</v>
      </c>
      <c r="C8" s="18" t="s">
        <v>51</v>
      </c>
      <c r="D8" s="19" t="s">
        <v>52</v>
      </c>
      <c r="E8" s="20" t="s">
        <v>53</v>
      </c>
      <c r="F8" s="20" t="s">
        <v>54</v>
      </c>
      <c r="G8" s="18" t="s">
        <v>55</v>
      </c>
      <c r="H8" s="18" t="s">
        <v>56</v>
      </c>
      <c r="I8" s="29">
        <v>0</v>
      </c>
      <c r="J8" s="31">
        <f>1830/31*12</f>
        <v>708.387096774194</v>
      </c>
      <c r="K8" s="31">
        <f>200/31*12</f>
        <v>77.4193548387097</v>
      </c>
      <c r="L8" s="31">
        <f>300/31*12</f>
        <v>116.129032258065</v>
      </c>
      <c r="M8" s="31"/>
      <c r="N8" s="31">
        <f>100/31*12</f>
        <v>38.7096774193548</v>
      </c>
      <c r="O8" s="31">
        <f>500/31*12</f>
        <v>193.548387096774</v>
      </c>
      <c r="P8" s="31">
        <v>40</v>
      </c>
      <c r="Q8" s="31">
        <v>0</v>
      </c>
      <c r="R8" s="30">
        <f>1830/21.75/8*4*1.5+1830/21.75/8*57*2</f>
        <v>1262.06896551724</v>
      </c>
      <c r="S8" s="31"/>
      <c r="T8" s="31"/>
      <c r="U8" s="31"/>
      <c r="V8" s="32">
        <f>SUM(J8:S8)-T8+U8</f>
        <v>2436.26251390434</v>
      </c>
      <c r="W8" s="35"/>
      <c r="X8" s="35"/>
      <c r="Y8" s="35"/>
      <c r="Z8" s="35"/>
      <c r="AA8" s="31"/>
      <c r="AB8" s="40">
        <v>23354.61</v>
      </c>
      <c r="AC8" s="40">
        <v>25000</v>
      </c>
      <c r="AD8" s="40">
        <v>2295.52</v>
      </c>
      <c r="AE8" s="32"/>
      <c r="AF8" s="32"/>
      <c r="AG8" s="32"/>
      <c r="AH8" s="32"/>
      <c r="AI8" s="32"/>
      <c r="AJ8" s="44">
        <f>V8+AB8</f>
        <v>25790.8725139043</v>
      </c>
      <c r="AK8" s="44">
        <f>AA8+AD8</f>
        <v>2295.52</v>
      </c>
      <c r="AL8" s="45">
        <f>AC8+5000</f>
        <v>30000</v>
      </c>
      <c r="AM8" s="45"/>
      <c r="AN8" s="44">
        <f>AJ8-AK8-AL8-AM8</f>
        <v>-6504.64748609566</v>
      </c>
      <c r="AO8" s="48">
        <f>5*MAX(0,AN8*{0.6;2;4;5;6;7;9}%-{0;504;3384;6384;10584;17184;36384})</f>
        <v>0</v>
      </c>
      <c r="AP8" s="49">
        <v>0</v>
      </c>
      <c r="AQ8" s="48">
        <f>IF(+AO8-AP8&gt;0,AO8-AP8,0)</f>
        <v>0</v>
      </c>
      <c r="AR8" s="13"/>
      <c r="AS8" s="50">
        <f>V8-AA8-AQ8</f>
        <v>2436.26251390434</v>
      </c>
      <c r="AT8" s="48" t="s">
        <v>59</v>
      </c>
    </row>
    <row r="9" s="2" customFormat="1" ht="22" customHeight="1" spans="1:46">
      <c r="A9" s="8" t="s">
        <v>2</v>
      </c>
      <c r="B9" s="9" t="s">
        <v>3</v>
      </c>
      <c r="C9" s="10" t="s">
        <v>4</v>
      </c>
      <c r="D9" s="10" t="s">
        <v>5</v>
      </c>
      <c r="E9" s="10"/>
      <c r="F9" s="10"/>
      <c r="G9" s="11" t="s">
        <v>6</v>
      </c>
      <c r="H9" s="11" t="s">
        <v>7</v>
      </c>
      <c r="I9" s="10" t="s">
        <v>60</v>
      </c>
      <c r="J9" s="9" t="s">
        <v>9</v>
      </c>
      <c r="K9" s="9" t="s">
        <v>10</v>
      </c>
      <c r="L9" s="9" t="s">
        <v>11</v>
      </c>
      <c r="M9" s="9" t="s">
        <v>12</v>
      </c>
      <c r="N9" s="10" t="s">
        <v>13</v>
      </c>
      <c r="O9" s="10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10" t="s">
        <v>19</v>
      </c>
      <c r="U9" s="9" t="s">
        <v>20</v>
      </c>
      <c r="V9" s="9" t="s">
        <v>61</v>
      </c>
      <c r="W9" s="9" t="s">
        <v>22</v>
      </c>
      <c r="X9" s="9"/>
      <c r="Y9" s="9"/>
      <c r="Z9" s="9"/>
      <c r="AA9" s="9"/>
      <c r="AB9" s="36" t="s">
        <v>23</v>
      </c>
      <c r="AC9" s="36" t="s">
        <v>24</v>
      </c>
      <c r="AD9" s="36" t="s">
        <v>25</v>
      </c>
      <c r="AE9" s="37" t="s">
        <v>26</v>
      </c>
      <c r="AF9" s="38"/>
      <c r="AG9" s="38"/>
      <c r="AH9" s="38"/>
      <c r="AI9" s="41"/>
      <c r="AJ9" s="42" t="s">
        <v>27</v>
      </c>
      <c r="AK9" s="42" t="s">
        <v>28</v>
      </c>
      <c r="AL9" s="42" t="s">
        <v>29</v>
      </c>
      <c r="AM9" s="42"/>
      <c r="AN9" s="42" t="s">
        <v>30</v>
      </c>
      <c r="AO9" s="36" t="s">
        <v>31</v>
      </c>
      <c r="AP9" s="36" t="s">
        <v>32</v>
      </c>
      <c r="AQ9" s="36" t="s">
        <v>33</v>
      </c>
      <c r="AR9" s="9" t="s">
        <v>34</v>
      </c>
      <c r="AS9" s="9" t="s">
        <v>62</v>
      </c>
      <c r="AT9" s="46" t="s">
        <v>36</v>
      </c>
    </row>
    <row r="10" s="2" customFormat="1" ht="30" customHeight="1" spans="1:46">
      <c r="A10" s="12"/>
      <c r="B10" s="13"/>
      <c r="C10" s="14"/>
      <c r="D10" s="14"/>
      <c r="E10" s="14" t="s">
        <v>37</v>
      </c>
      <c r="F10" s="14" t="s">
        <v>38</v>
      </c>
      <c r="G10" s="15"/>
      <c r="H10" s="15"/>
      <c r="I10" s="14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4"/>
      <c r="U10" s="13"/>
      <c r="V10" s="13"/>
      <c r="W10" s="13" t="s">
        <v>39</v>
      </c>
      <c r="X10" s="13" t="s">
        <v>40</v>
      </c>
      <c r="Y10" s="13" t="s">
        <v>41</v>
      </c>
      <c r="Z10" s="13" t="s">
        <v>42</v>
      </c>
      <c r="AA10" s="13" t="s">
        <v>43</v>
      </c>
      <c r="AB10" s="39"/>
      <c r="AC10" s="39"/>
      <c r="AD10" s="39"/>
      <c r="AE10" s="39" t="s">
        <v>44</v>
      </c>
      <c r="AF10" s="39" t="s">
        <v>45</v>
      </c>
      <c r="AG10" s="39" t="s">
        <v>46</v>
      </c>
      <c r="AH10" s="39" t="s">
        <v>47</v>
      </c>
      <c r="AI10" s="39" t="s">
        <v>48</v>
      </c>
      <c r="AJ10" s="43"/>
      <c r="AK10" s="43"/>
      <c r="AL10" s="43"/>
      <c r="AM10" s="43" t="s">
        <v>49</v>
      </c>
      <c r="AN10" s="43"/>
      <c r="AO10" s="39"/>
      <c r="AP10" s="39"/>
      <c r="AQ10" s="39"/>
      <c r="AR10" s="13"/>
      <c r="AS10" s="13"/>
      <c r="AT10" s="47"/>
    </row>
    <row r="11" s="2" customFormat="1" ht="30" customHeight="1" spans="1:46">
      <c r="A11" s="16">
        <v>10</v>
      </c>
      <c r="B11" s="17" t="s">
        <v>50</v>
      </c>
      <c r="C11" s="18" t="s">
        <v>51</v>
      </c>
      <c r="D11" s="19" t="s">
        <v>52</v>
      </c>
      <c r="E11" s="20" t="s">
        <v>53</v>
      </c>
      <c r="F11" s="20" t="s">
        <v>54</v>
      </c>
      <c r="G11" s="18" t="s">
        <v>55</v>
      </c>
      <c r="H11" s="18" t="s">
        <v>56</v>
      </c>
      <c r="I11" s="29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>
        <v>11380.0541666667</v>
      </c>
      <c r="W11" s="35"/>
      <c r="X11" s="35"/>
      <c r="Y11" s="35"/>
      <c r="Z11" s="35"/>
      <c r="AA11" s="31"/>
      <c r="AB11" s="40">
        <v>23354.61</v>
      </c>
      <c r="AC11" s="40">
        <v>25000</v>
      </c>
      <c r="AD11" s="40">
        <v>2295.52</v>
      </c>
      <c r="AE11" s="32"/>
      <c r="AF11" s="32"/>
      <c r="AG11" s="32"/>
      <c r="AH11" s="32"/>
      <c r="AI11" s="32"/>
      <c r="AJ11" s="44">
        <f>V11+AB11</f>
        <v>34734.6641666667</v>
      </c>
      <c r="AK11" s="44">
        <f>AA11+AD11</f>
        <v>2295.52</v>
      </c>
      <c r="AL11" s="45">
        <f>AC11+5000</f>
        <v>30000</v>
      </c>
      <c r="AM11" s="45"/>
      <c r="AN11" s="44">
        <f>AJ11-AK11-AL11-AM11</f>
        <v>2439.1441666667</v>
      </c>
      <c r="AO11" s="48">
        <f>5*MAX(0,AN11*{0.6;2;4;5;6;7;9}%-{0;504;3384;6384;10584;17184;36384})</f>
        <v>73.1743250000009</v>
      </c>
      <c r="AP11" s="49">
        <v>0</v>
      </c>
      <c r="AQ11" s="48">
        <f>IF(+AO11-AP11&gt;0,AO11-AP11,0)</f>
        <v>73.1743250000009</v>
      </c>
      <c r="AR11" s="13"/>
      <c r="AS11" s="50">
        <f>V11-AA11-AQ11</f>
        <v>11306.8798416667</v>
      </c>
      <c r="AT11" s="48" t="s">
        <v>59</v>
      </c>
    </row>
    <row r="12" s="3" customFormat="1" ht="28" customHeight="1" spans="1:46">
      <c r="A12" s="21" t="s">
        <v>63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ht="18.75" customHeight="1" spans="1:13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="1" customFormat="1" ht="27" customHeight="1" spans="1:1">
      <c r="A14" s="53" t="s">
        <v>64</v>
      </c>
    </row>
    <row r="15" s="1" customFormat="1" ht="18.75"/>
    <row r="16" s="1" customFormat="1" ht="18.75" spans="1:7">
      <c r="A16" s="54" t="s">
        <v>65</v>
      </c>
      <c r="B16" s="54"/>
      <c r="C16" s="54"/>
      <c r="G16" s="55"/>
    </row>
    <row r="17" s="1" customFormat="1" ht="18.75" spans="1:7">
      <c r="A17" s="54" t="s">
        <v>66</v>
      </c>
      <c r="B17" s="54"/>
      <c r="C17" s="54"/>
      <c r="D17" s="54"/>
      <c r="E17" s="54"/>
      <c r="F17" s="54"/>
      <c r="G17" s="54"/>
    </row>
    <row r="18" s="1" customFormat="1" ht="18.75" spans="1:7">
      <c r="A18" s="54" t="s">
        <v>67</v>
      </c>
      <c r="B18" s="54"/>
      <c r="C18" s="54"/>
      <c r="D18" s="54"/>
      <c r="E18" s="54"/>
      <c r="F18" s="54"/>
      <c r="G18" s="54"/>
    </row>
    <row r="19" s="4" customFormat="1" ht="18.75" spans="1:18">
      <c r="A19" s="28" t="s">
        <v>68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="1" customFormat="1" ht="18.75"/>
    <row r="21" s="1" customFormat="1" ht="18.75" spans="11:11">
      <c r="K21" s="1" t="s">
        <v>69</v>
      </c>
    </row>
  </sheetData>
  <mergeCells count="109">
    <mergeCell ref="A1:AT1"/>
    <mergeCell ref="W3:AA3"/>
    <mergeCell ref="AE3:AI3"/>
    <mergeCell ref="W6:AA6"/>
    <mergeCell ref="AE6:AI6"/>
    <mergeCell ref="W9:AA9"/>
    <mergeCell ref="AE9:AI9"/>
    <mergeCell ref="A12:AT12"/>
    <mergeCell ref="A14:AT14"/>
    <mergeCell ref="A19:R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T9:T10"/>
    <mergeCell ref="U3:U4"/>
    <mergeCell ref="U6:U7"/>
    <mergeCell ref="U9:U10"/>
    <mergeCell ref="V3:V4"/>
    <mergeCell ref="V6:V7"/>
    <mergeCell ref="V9:V10"/>
    <mergeCell ref="AB3:AB4"/>
    <mergeCell ref="AB6:AB7"/>
    <mergeCell ref="AB9:AB10"/>
    <mergeCell ref="AC3:AC4"/>
    <mergeCell ref="AC6:AC7"/>
    <mergeCell ref="AC9:AC10"/>
    <mergeCell ref="AD3:AD4"/>
    <mergeCell ref="AD6:AD7"/>
    <mergeCell ref="AD9:AD10"/>
    <mergeCell ref="AJ3:AJ4"/>
    <mergeCell ref="AJ6:AJ7"/>
    <mergeCell ref="AJ9:AJ10"/>
    <mergeCell ref="AK3:AK4"/>
    <mergeCell ref="AK6:AK7"/>
    <mergeCell ref="AK9:AK10"/>
    <mergeCell ref="AL3:AL4"/>
    <mergeCell ref="AL6:AL7"/>
    <mergeCell ref="AL9:AL10"/>
    <mergeCell ref="AN3:AN4"/>
    <mergeCell ref="AN6:AN7"/>
    <mergeCell ref="AN9:AN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</mergeCells>
  <pageMargins left="0.196527777777778" right="0.196527777777778" top="0.590277777777778" bottom="0.196527777777778" header="0.156944444444444" footer="0.156944444444444"/>
  <pageSetup paperSize="9" scale="70" orientation="landscape" horizontalDpi="6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1"/>
  <sheetViews>
    <sheetView view="pageBreakPreview" zoomScaleNormal="100" workbookViewId="0">
      <selection activeCell="P21" sqref="P21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9" style="5"/>
    <col min="10" max="10" width="6.875" style="5" customWidth="1"/>
    <col min="11" max="11" width="7" style="5" customWidth="1"/>
    <col min="12" max="12" width="8.875" style="5" customWidth="1"/>
    <col min="13" max="13" width="9.5" style="5" hidden="1" customWidth="1"/>
    <col min="14" max="14" width="7.375" customWidth="1"/>
    <col min="15" max="15" width="8" customWidth="1"/>
    <col min="16" max="16" width="9" customWidth="1"/>
    <col min="17" max="17" width="6.75" customWidth="1"/>
    <col min="18" max="19" width="9" customWidth="1"/>
    <col min="20" max="20" width="7.875" hidden="1" customWidth="1"/>
    <col min="21" max="21" width="9" hidden="1" customWidth="1"/>
    <col min="23" max="26" width="6.625" customWidth="1"/>
    <col min="27" max="27" width="8.625" customWidth="1"/>
    <col min="28" max="29" width="9.375" hidden="1" customWidth="1"/>
    <col min="30" max="42" width="9" hidden="1" customWidth="1"/>
    <col min="44" max="44" width="9" hidden="1" customWidth="1"/>
    <col min="45" max="45" width="9.375"/>
  </cols>
  <sheetData>
    <row r="1" customFormat="1" ht="41.1" customHeight="1" spans="1:4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="1" customFormat="1" ht="27.95" customHeight="1" spans="2:17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46">
      <c r="A3" s="8" t="s">
        <v>2</v>
      </c>
      <c r="B3" s="9" t="s">
        <v>3</v>
      </c>
      <c r="C3" s="10" t="s">
        <v>4</v>
      </c>
      <c r="D3" s="10" t="s">
        <v>5</v>
      </c>
      <c r="E3" s="10"/>
      <c r="F3" s="10"/>
      <c r="G3" s="11" t="s">
        <v>6</v>
      </c>
      <c r="H3" s="11" t="s">
        <v>7</v>
      </c>
      <c r="I3" s="10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0" t="s">
        <v>19</v>
      </c>
      <c r="U3" s="9" t="s">
        <v>20</v>
      </c>
      <c r="V3" s="9" t="s">
        <v>21</v>
      </c>
      <c r="W3" s="9" t="s">
        <v>22</v>
      </c>
      <c r="X3" s="9"/>
      <c r="Y3" s="9"/>
      <c r="Z3" s="9"/>
      <c r="AA3" s="9"/>
      <c r="AB3" s="36" t="s">
        <v>23</v>
      </c>
      <c r="AC3" s="36" t="s">
        <v>24</v>
      </c>
      <c r="AD3" s="36" t="s">
        <v>25</v>
      </c>
      <c r="AE3" s="37" t="s">
        <v>26</v>
      </c>
      <c r="AF3" s="38"/>
      <c r="AG3" s="38"/>
      <c r="AH3" s="38"/>
      <c r="AI3" s="41"/>
      <c r="AJ3" s="42" t="s">
        <v>27</v>
      </c>
      <c r="AK3" s="42" t="s">
        <v>28</v>
      </c>
      <c r="AL3" s="42" t="s">
        <v>29</v>
      </c>
      <c r="AM3" s="42"/>
      <c r="AN3" s="42" t="s">
        <v>30</v>
      </c>
      <c r="AO3" s="36" t="s">
        <v>31</v>
      </c>
      <c r="AP3" s="36" t="s">
        <v>32</v>
      </c>
      <c r="AQ3" s="36" t="s">
        <v>33</v>
      </c>
      <c r="AR3" s="9" t="s">
        <v>34</v>
      </c>
      <c r="AS3" s="9" t="s">
        <v>35</v>
      </c>
      <c r="AT3" s="46" t="s">
        <v>36</v>
      </c>
    </row>
    <row r="4" s="2" customFormat="1" ht="30" customHeight="1" spans="1:46">
      <c r="A4" s="12"/>
      <c r="B4" s="13"/>
      <c r="C4" s="14"/>
      <c r="D4" s="14"/>
      <c r="E4" s="14" t="s">
        <v>37</v>
      </c>
      <c r="F4" s="14" t="s">
        <v>38</v>
      </c>
      <c r="G4" s="15"/>
      <c r="H4" s="15"/>
      <c r="I4" s="14"/>
      <c r="J4" s="13"/>
      <c r="K4" s="13"/>
      <c r="L4" s="13"/>
      <c r="M4" s="13"/>
      <c r="N4" s="14"/>
      <c r="O4" s="14"/>
      <c r="P4" s="13"/>
      <c r="Q4" s="13"/>
      <c r="R4" s="13"/>
      <c r="S4" s="13"/>
      <c r="T4" s="14"/>
      <c r="U4" s="13"/>
      <c r="V4" s="13"/>
      <c r="W4" s="13" t="s">
        <v>39</v>
      </c>
      <c r="X4" s="13" t="s">
        <v>40</v>
      </c>
      <c r="Y4" s="13" t="s">
        <v>41</v>
      </c>
      <c r="Z4" s="13" t="s">
        <v>42</v>
      </c>
      <c r="AA4" s="13" t="s">
        <v>43</v>
      </c>
      <c r="AB4" s="39"/>
      <c r="AC4" s="39"/>
      <c r="AD4" s="39"/>
      <c r="AE4" s="39" t="s">
        <v>44</v>
      </c>
      <c r="AF4" s="39" t="s">
        <v>45</v>
      </c>
      <c r="AG4" s="39" t="s">
        <v>46</v>
      </c>
      <c r="AH4" s="39" t="s">
        <v>47</v>
      </c>
      <c r="AI4" s="39" t="s">
        <v>48</v>
      </c>
      <c r="AJ4" s="43"/>
      <c r="AK4" s="43"/>
      <c r="AL4" s="43"/>
      <c r="AM4" s="43" t="s">
        <v>49</v>
      </c>
      <c r="AN4" s="43"/>
      <c r="AO4" s="39"/>
      <c r="AP4" s="39"/>
      <c r="AQ4" s="39"/>
      <c r="AR4" s="13"/>
      <c r="AS4" s="13"/>
      <c r="AT4" s="47"/>
    </row>
    <row r="5" s="2" customFormat="1" ht="30" customHeight="1" spans="1:46">
      <c r="A5" s="16">
        <v>10</v>
      </c>
      <c r="B5" s="17" t="s">
        <v>70</v>
      </c>
      <c r="C5" s="18" t="s">
        <v>51</v>
      </c>
      <c r="D5" s="19" t="s">
        <v>52</v>
      </c>
      <c r="E5" s="20" t="s">
        <v>53</v>
      </c>
      <c r="F5" s="20" t="s">
        <v>54</v>
      </c>
      <c r="G5" s="18" t="s">
        <v>71</v>
      </c>
      <c r="H5" s="18" t="s">
        <v>72</v>
      </c>
      <c r="I5" s="29">
        <v>200</v>
      </c>
      <c r="J5" s="30">
        <v>1830</v>
      </c>
      <c r="K5" s="30">
        <f>200</f>
        <v>200</v>
      </c>
      <c r="L5" s="30">
        <f>300</f>
        <v>300</v>
      </c>
      <c r="M5" s="31"/>
      <c r="N5" s="31">
        <v>100</v>
      </c>
      <c r="O5" s="31">
        <v>500</v>
      </c>
      <c r="P5" s="31">
        <v>40</v>
      </c>
      <c r="Q5" s="30">
        <v>810</v>
      </c>
      <c r="R5" s="30">
        <f>J5/21.75/8*80*1.5+J5/21.75/8*68*2</f>
        <v>2692.41379310345</v>
      </c>
      <c r="S5" s="31">
        <v>50</v>
      </c>
      <c r="T5" s="31"/>
      <c r="U5" s="31"/>
      <c r="V5" s="32">
        <f>SUM(I5:S5)-T5+U5</f>
        <v>6722.41379310345</v>
      </c>
      <c r="W5" s="33">
        <v>254</v>
      </c>
      <c r="X5" s="34">
        <v>69.26</v>
      </c>
      <c r="Y5" s="34">
        <v>13.85</v>
      </c>
      <c r="Z5" s="30">
        <v>107</v>
      </c>
      <c r="AA5" s="31">
        <f>SUM(W5:Z5)</f>
        <v>444.11</v>
      </c>
      <c r="AB5" s="40">
        <v>23354.61</v>
      </c>
      <c r="AC5" s="40">
        <v>25000</v>
      </c>
      <c r="AD5" s="40">
        <v>2295.52</v>
      </c>
      <c r="AE5" s="32"/>
      <c r="AF5" s="32"/>
      <c r="AG5" s="32"/>
      <c r="AH5" s="32"/>
      <c r="AI5" s="32"/>
      <c r="AJ5" s="44">
        <f>V5+AB5</f>
        <v>30077.0237931034</v>
      </c>
      <c r="AK5" s="44">
        <f>AA5+AD5</f>
        <v>2739.63</v>
      </c>
      <c r="AL5" s="45">
        <f>AC5+5000</f>
        <v>30000</v>
      </c>
      <c r="AM5" s="45"/>
      <c r="AN5" s="44">
        <f>AJ5-AK5-AL5-AM5</f>
        <v>-2662.60620689655</v>
      </c>
      <c r="AO5" s="48">
        <f>5*MAX(0,AN5*{0.6;2;4;5;6;7;9}%-{0;504;3384;6384;10584;17184;36384})</f>
        <v>0</v>
      </c>
      <c r="AP5" s="49">
        <v>0</v>
      </c>
      <c r="AQ5" s="48">
        <f>IF(+AO5-AP5&gt;0,AO5-AP5,0)</f>
        <v>0</v>
      </c>
      <c r="AR5" s="13"/>
      <c r="AS5" s="50">
        <f>V5-AA5-AQ5</f>
        <v>6278.30379310345</v>
      </c>
      <c r="AT5" s="48"/>
    </row>
    <row r="6" s="2" customFormat="1" ht="22" customHeight="1" spans="1:46">
      <c r="A6" s="8" t="s">
        <v>2</v>
      </c>
      <c r="B6" s="9" t="s">
        <v>3</v>
      </c>
      <c r="C6" s="10" t="s">
        <v>4</v>
      </c>
      <c r="D6" s="10" t="s">
        <v>5</v>
      </c>
      <c r="E6" s="10"/>
      <c r="F6" s="10"/>
      <c r="G6" s="11" t="s">
        <v>6</v>
      </c>
      <c r="H6" s="11" t="s">
        <v>7</v>
      </c>
      <c r="I6" s="10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10" t="s">
        <v>13</v>
      </c>
      <c r="O6" s="10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10" t="s">
        <v>19</v>
      </c>
      <c r="U6" s="9" t="s">
        <v>20</v>
      </c>
      <c r="V6" s="9" t="s">
        <v>57</v>
      </c>
      <c r="W6" s="9" t="s">
        <v>22</v>
      </c>
      <c r="X6" s="9"/>
      <c r="Y6" s="9"/>
      <c r="Z6" s="9"/>
      <c r="AA6" s="9"/>
      <c r="AB6" s="36" t="s">
        <v>23</v>
      </c>
      <c r="AC6" s="36" t="s">
        <v>24</v>
      </c>
      <c r="AD6" s="36" t="s">
        <v>25</v>
      </c>
      <c r="AE6" s="37" t="s">
        <v>26</v>
      </c>
      <c r="AF6" s="38"/>
      <c r="AG6" s="38"/>
      <c r="AH6" s="38"/>
      <c r="AI6" s="41"/>
      <c r="AJ6" s="42" t="s">
        <v>27</v>
      </c>
      <c r="AK6" s="42" t="s">
        <v>28</v>
      </c>
      <c r="AL6" s="42" t="s">
        <v>29</v>
      </c>
      <c r="AM6" s="42"/>
      <c r="AN6" s="42" t="s">
        <v>30</v>
      </c>
      <c r="AO6" s="36" t="s">
        <v>31</v>
      </c>
      <c r="AP6" s="36" t="s">
        <v>32</v>
      </c>
      <c r="AQ6" s="36" t="s">
        <v>33</v>
      </c>
      <c r="AR6" s="9" t="s">
        <v>34</v>
      </c>
      <c r="AS6" s="9" t="s">
        <v>58</v>
      </c>
      <c r="AT6" s="46" t="s">
        <v>36</v>
      </c>
    </row>
    <row r="7" s="2" customFormat="1" ht="30" customHeight="1" spans="1:46">
      <c r="A7" s="12"/>
      <c r="B7" s="13"/>
      <c r="C7" s="14"/>
      <c r="D7" s="14"/>
      <c r="E7" s="14" t="s">
        <v>37</v>
      </c>
      <c r="F7" s="14" t="s">
        <v>38</v>
      </c>
      <c r="G7" s="15"/>
      <c r="H7" s="15"/>
      <c r="I7" s="14"/>
      <c r="J7" s="13"/>
      <c r="K7" s="13"/>
      <c r="L7" s="13"/>
      <c r="M7" s="13"/>
      <c r="N7" s="14"/>
      <c r="O7" s="14"/>
      <c r="P7" s="13"/>
      <c r="Q7" s="13"/>
      <c r="R7" s="13"/>
      <c r="S7" s="13"/>
      <c r="T7" s="14"/>
      <c r="U7" s="13"/>
      <c r="V7" s="13"/>
      <c r="W7" s="13" t="s">
        <v>39</v>
      </c>
      <c r="X7" s="13" t="s">
        <v>40</v>
      </c>
      <c r="Y7" s="13" t="s">
        <v>41</v>
      </c>
      <c r="Z7" s="13" t="s">
        <v>42</v>
      </c>
      <c r="AA7" s="13" t="s">
        <v>43</v>
      </c>
      <c r="AB7" s="39"/>
      <c r="AC7" s="39"/>
      <c r="AD7" s="39"/>
      <c r="AE7" s="39" t="s">
        <v>44</v>
      </c>
      <c r="AF7" s="39" t="s">
        <v>45</v>
      </c>
      <c r="AG7" s="39" t="s">
        <v>46</v>
      </c>
      <c r="AH7" s="39" t="s">
        <v>47</v>
      </c>
      <c r="AI7" s="39" t="s">
        <v>48</v>
      </c>
      <c r="AJ7" s="43"/>
      <c r="AK7" s="43"/>
      <c r="AL7" s="43"/>
      <c r="AM7" s="43" t="s">
        <v>49</v>
      </c>
      <c r="AN7" s="43"/>
      <c r="AO7" s="39"/>
      <c r="AP7" s="39"/>
      <c r="AQ7" s="39"/>
      <c r="AR7" s="13"/>
      <c r="AS7" s="13"/>
      <c r="AT7" s="47"/>
    </row>
    <row r="8" s="2" customFormat="1" ht="30" customHeight="1" spans="1:46">
      <c r="A8" s="16">
        <v>10</v>
      </c>
      <c r="B8" s="17" t="s">
        <v>70</v>
      </c>
      <c r="C8" s="18" t="s">
        <v>51</v>
      </c>
      <c r="D8" s="19" t="s">
        <v>52</v>
      </c>
      <c r="E8" s="20" t="s">
        <v>53</v>
      </c>
      <c r="F8" s="20" t="s">
        <v>54</v>
      </c>
      <c r="G8" s="18" t="s">
        <v>71</v>
      </c>
      <c r="H8" s="18" t="s">
        <v>72</v>
      </c>
      <c r="I8" s="29">
        <v>0</v>
      </c>
      <c r="J8" s="31">
        <f>1830/31*12</f>
        <v>708.387096774194</v>
      </c>
      <c r="K8" s="31">
        <f>200/31*12</f>
        <v>77.4193548387097</v>
      </c>
      <c r="L8" s="31">
        <f>300/31*12</f>
        <v>116.129032258065</v>
      </c>
      <c r="M8" s="31"/>
      <c r="N8" s="31">
        <f>100/31*12</f>
        <v>38.7096774193548</v>
      </c>
      <c r="O8" s="31">
        <f>500/31*12</f>
        <v>193.548387096774</v>
      </c>
      <c r="P8" s="31">
        <v>40</v>
      </c>
      <c r="Q8" s="31">
        <v>0</v>
      </c>
      <c r="R8" s="30">
        <f>1830/21.75/8*4*1.5+1830/21.75/8*57*2</f>
        <v>1262.06896551724</v>
      </c>
      <c r="S8" s="31"/>
      <c r="T8" s="31"/>
      <c r="U8" s="31"/>
      <c r="V8" s="32">
        <f>SUM(J8:S8)-T8+U8</f>
        <v>2436.26251390434</v>
      </c>
      <c r="W8" s="35"/>
      <c r="X8" s="35"/>
      <c r="Y8" s="35"/>
      <c r="Z8" s="35"/>
      <c r="AA8" s="31"/>
      <c r="AB8" s="40">
        <v>23354.61</v>
      </c>
      <c r="AC8" s="40">
        <v>25000</v>
      </c>
      <c r="AD8" s="40">
        <v>2295.52</v>
      </c>
      <c r="AE8" s="32"/>
      <c r="AF8" s="32"/>
      <c r="AG8" s="32"/>
      <c r="AH8" s="32"/>
      <c r="AI8" s="32"/>
      <c r="AJ8" s="44">
        <f>V8+AB8</f>
        <v>25790.8725139043</v>
      </c>
      <c r="AK8" s="44">
        <f>AA8+AD8</f>
        <v>2295.52</v>
      </c>
      <c r="AL8" s="45">
        <f>AC8+5000</f>
        <v>30000</v>
      </c>
      <c r="AM8" s="45"/>
      <c r="AN8" s="44">
        <f>AJ8-AK8-AL8-AM8</f>
        <v>-6504.64748609566</v>
      </c>
      <c r="AO8" s="48">
        <f>5*MAX(0,AN8*{0.6;2;4;5;6;7;9}%-{0;504;3384;6384;10584;17184;36384})</f>
        <v>0</v>
      </c>
      <c r="AP8" s="49">
        <v>0</v>
      </c>
      <c r="AQ8" s="48">
        <f>IF(+AO8-AP8&gt;0,AO8-AP8,0)</f>
        <v>0</v>
      </c>
      <c r="AR8" s="13"/>
      <c r="AS8" s="50">
        <f>V8-AA8-AQ8</f>
        <v>2436.26251390434</v>
      </c>
      <c r="AT8" s="48" t="s">
        <v>59</v>
      </c>
    </row>
    <row r="9" s="2" customFormat="1" ht="22" customHeight="1" spans="1:46">
      <c r="A9" s="8" t="s">
        <v>2</v>
      </c>
      <c r="B9" s="9" t="s">
        <v>3</v>
      </c>
      <c r="C9" s="10" t="s">
        <v>4</v>
      </c>
      <c r="D9" s="10" t="s">
        <v>5</v>
      </c>
      <c r="E9" s="10"/>
      <c r="F9" s="10"/>
      <c r="G9" s="11" t="s">
        <v>6</v>
      </c>
      <c r="H9" s="11" t="s">
        <v>7</v>
      </c>
      <c r="I9" s="10" t="s">
        <v>60</v>
      </c>
      <c r="J9" s="9" t="s">
        <v>9</v>
      </c>
      <c r="K9" s="9" t="s">
        <v>10</v>
      </c>
      <c r="L9" s="9" t="s">
        <v>11</v>
      </c>
      <c r="M9" s="9" t="s">
        <v>12</v>
      </c>
      <c r="N9" s="10" t="s">
        <v>13</v>
      </c>
      <c r="O9" s="10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10" t="s">
        <v>19</v>
      </c>
      <c r="U9" s="9" t="s">
        <v>20</v>
      </c>
      <c r="V9" s="9" t="s">
        <v>61</v>
      </c>
      <c r="W9" s="9" t="s">
        <v>22</v>
      </c>
      <c r="X9" s="9"/>
      <c r="Y9" s="9"/>
      <c r="Z9" s="9"/>
      <c r="AA9" s="9"/>
      <c r="AB9" s="36" t="s">
        <v>23</v>
      </c>
      <c r="AC9" s="36" t="s">
        <v>24</v>
      </c>
      <c r="AD9" s="36" t="s">
        <v>25</v>
      </c>
      <c r="AE9" s="37" t="s">
        <v>26</v>
      </c>
      <c r="AF9" s="38"/>
      <c r="AG9" s="38"/>
      <c r="AH9" s="38"/>
      <c r="AI9" s="41"/>
      <c r="AJ9" s="42" t="s">
        <v>27</v>
      </c>
      <c r="AK9" s="42" t="s">
        <v>28</v>
      </c>
      <c r="AL9" s="42" t="s">
        <v>29</v>
      </c>
      <c r="AM9" s="42"/>
      <c r="AN9" s="42" t="s">
        <v>30</v>
      </c>
      <c r="AO9" s="36" t="s">
        <v>31</v>
      </c>
      <c r="AP9" s="36" t="s">
        <v>32</v>
      </c>
      <c r="AQ9" s="36" t="s">
        <v>33</v>
      </c>
      <c r="AR9" s="9" t="s">
        <v>34</v>
      </c>
      <c r="AS9" s="9" t="s">
        <v>62</v>
      </c>
      <c r="AT9" s="46" t="s">
        <v>36</v>
      </c>
    </row>
    <row r="10" s="2" customFormat="1" ht="30" customHeight="1" spans="1:46">
      <c r="A10" s="12"/>
      <c r="B10" s="13"/>
      <c r="C10" s="14"/>
      <c r="D10" s="14"/>
      <c r="E10" s="14" t="s">
        <v>37</v>
      </c>
      <c r="F10" s="14" t="s">
        <v>38</v>
      </c>
      <c r="G10" s="15"/>
      <c r="H10" s="15"/>
      <c r="I10" s="14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4"/>
      <c r="U10" s="13"/>
      <c r="V10" s="13"/>
      <c r="W10" s="13" t="s">
        <v>39</v>
      </c>
      <c r="X10" s="13" t="s">
        <v>40</v>
      </c>
      <c r="Y10" s="13" t="s">
        <v>41</v>
      </c>
      <c r="Z10" s="13" t="s">
        <v>42</v>
      </c>
      <c r="AA10" s="13" t="s">
        <v>43</v>
      </c>
      <c r="AB10" s="39"/>
      <c r="AC10" s="39"/>
      <c r="AD10" s="39"/>
      <c r="AE10" s="39" t="s">
        <v>44</v>
      </c>
      <c r="AF10" s="39" t="s">
        <v>45</v>
      </c>
      <c r="AG10" s="39" t="s">
        <v>46</v>
      </c>
      <c r="AH10" s="39" t="s">
        <v>47</v>
      </c>
      <c r="AI10" s="39" t="s">
        <v>48</v>
      </c>
      <c r="AJ10" s="43"/>
      <c r="AK10" s="43"/>
      <c r="AL10" s="43"/>
      <c r="AM10" s="43" t="s">
        <v>49</v>
      </c>
      <c r="AN10" s="43"/>
      <c r="AO10" s="39"/>
      <c r="AP10" s="39"/>
      <c r="AQ10" s="39"/>
      <c r="AR10" s="13"/>
      <c r="AS10" s="13"/>
      <c r="AT10" s="47"/>
    </row>
    <row r="11" s="2" customFormat="1" ht="30" customHeight="1" spans="1:46">
      <c r="A11" s="16">
        <v>10</v>
      </c>
      <c r="B11" s="17" t="s">
        <v>70</v>
      </c>
      <c r="C11" s="18" t="s">
        <v>51</v>
      </c>
      <c r="D11" s="19" t="s">
        <v>52</v>
      </c>
      <c r="E11" s="20" t="s">
        <v>53</v>
      </c>
      <c r="F11" s="20" t="s">
        <v>54</v>
      </c>
      <c r="G11" s="18" t="s">
        <v>71</v>
      </c>
      <c r="H11" s="18" t="s">
        <v>72</v>
      </c>
      <c r="I11" s="29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>
        <v>11310.2458333333</v>
      </c>
      <c r="W11" s="35"/>
      <c r="X11" s="35"/>
      <c r="Y11" s="35"/>
      <c r="Z11" s="35"/>
      <c r="AA11" s="31"/>
      <c r="AB11" s="40">
        <v>23354.61</v>
      </c>
      <c r="AC11" s="40">
        <v>25000</v>
      </c>
      <c r="AD11" s="40">
        <v>2295.52</v>
      </c>
      <c r="AE11" s="32"/>
      <c r="AF11" s="32"/>
      <c r="AG11" s="32"/>
      <c r="AH11" s="32"/>
      <c r="AI11" s="32"/>
      <c r="AJ11" s="44">
        <f>V11+AB11</f>
        <v>34664.8558333333</v>
      </c>
      <c r="AK11" s="44">
        <f>AA11+AD11</f>
        <v>2295.52</v>
      </c>
      <c r="AL11" s="45">
        <f>AC11+5000</f>
        <v>30000</v>
      </c>
      <c r="AM11" s="45"/>
      <c r="AN11" s="44">
        <f>AJ11-AK11-AL11-AM11</f>
        <v>2369.3358333333</v>
      </c>
      <c r="AO11" s="48">
        <f>5*MAX(0,AN11*{0.6;2;4;5;6;7;9}%-{0;504;3384;6384;10584;17184;36384})</f>
        <v>71.0800749999989</v>
      </c>
      <c r="AP11" s="49">
        <v>0</v>
      </c>
      <c r="AQ11" s="48">
        <f>IF(+AO11-AP11&gt;0,AO11-AP11,0)</f>
        <v>71.0800749999989</v>
      </c>
      <c r="AR11" s="13"/>
      <c r="AS11" s="50">
        <f>V11-AA11-AQ11</f>
        <v>11239.1657583333</v>
      </c>
      <c r="AT11" s="48" t="s">
        <v>59</v>
      </c>
    </row>
    <row r="12" s="3" customFormat="1" ht="28" customHeight="1" spans="1:46">
      <c r="A12" s="21" t="s">
        <v>73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customFormat="1" ht="18.75" customHeight="1" spans="1:13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="1" customFormat="1" ht="27" customHeight="1" spans="1:1">
      <c r="A14" s="53" t="s">
        <v>64</v>
      </c>
    </row>
    <row r="15" s="1" customFormat="1" ht="18.75"/>
    <row r="16" s="1" customFormat="1" ht="18.75" spans="1:7">
      <c r="A16" s="54" t="s">
        <v>65</v>
      </c>
      <c r="B16" s="54"/>
      <c r="C16" s="54"/>
      <c r="G16" s="55"/>
    </row>
    <row r="17" s="1" customFormat="1" ht="18.75" spans="1:7">
      <c r="A17" s="54" t="s">
        <v>74</v>
      </c>
      <c r="B17" s="54"/>
      <c r="C17" s="54"/>
      <c r="D17" s="54"/>
      <c r="E17" s="54"/>
      <c r="F17" s="54"/>
      <c r="G17" s="54"/>
    </row>
    <row r="18" s="1" customFormat="1" ht="18.75" spans="1:7">
      <c r="A18" s="54" t="s">
        <v>67</v>
      </c>
      <c r="B18" s="54"/>
      <c r="C18" s="54"/>
      <c r="D18" s="54"/>
      <c r="E18" s="54"/>
      <c r="F18" s="54"/>
      <c r="G18" s="54"/>
    </row>
    <row r="19" s="4" customFormat="1" ht="18.75" spans="1:18">
      <c r="A19" s="28" t="s">
        <v>75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="1" customFormat="1" ht="18.75"/>
    <row r="21" s="1" customFormat="1" ht="18.75" spans="11:11">
      <c r="K21" s="1" t="s">
        <v>69</v>
      </c>
    </row>
  </sheetData>
  <mergeCells count="109">
    <mergeCell ref="A1:AT1"/>
    <mergeCell ref="W3:AA3"/>
    <mergeCell ref="AE3:AI3"/>
    <mergeCell ref="W6:AA6"/>
    <mergeCell ref="AE6:AI6"/>
    <mergeCell ref="W9:AA9"/>
    <mergeCell ref="AE9:AI9"/>
    <mergeCell ref="A12:AT12"/>
    <mergeCell ref="A14:AT14"/>
    <mergeCell ref="A19:R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T9:T10"/>
    <mergeCell ref="U3:U4"/>
    <mergeCell ref="U6:U7"/>
    <mergeCell ref="U9:U10"/>
    <mergeCell ref="V3:V4"/>
    <mergeCell ref="V6:V7"/>
    <mergeCell ref="V9:V10"/>
    <mergeCell ref="AB3:AB4"/>
    <mergeCell ref="AB6:AB7"/>
    <mergeCell ref="AB9:AB10"/>
    <mergeCell ref="AC3:AC4"/>
    <mergeCell ref="AC6:AC7"/>
    <mergeCell ref="AC9:AC10"/>
    <mergeCell ref="AD3:AD4"/>
    <mergeCell ref="AD6:AD7"/>
    <mergeCell ref="AD9:AD10"/>
    <mergeCell ref="AJ3:AJ4"/>
    <mergeCell ref="AJ6:AJ7"/>
    <mergeCell ref="AJ9:AJ10"/>
    <mergeCell ref="AK3:AK4"/>
    <mergeCell ref="AK6:AK7"/>
    <mergeCell ref="AK9:AK10"/>
    <mergeCell ref="AL3:AL4"/>
    <mergeCell ref="AL6:AL7"/>
    <mergeCell ref="AL9:AL10"/>
    <mergeCell ref="AN3:AN4"/>
    <mergeCell ref="AN6:AN7"/>
    <mergeCell ref="AN9:AN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</mergeCells>
  <pageMargins left="0.707638888888889" right="0.707638888888889" top="0.747916666666667" bottom="0.747916666666667" header="0.313888888888889" footer="0.313888888888889"/>
  <pageSetup paperSize="9" scale="6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1"/>
  <sheetViews>
    <sheetView view="pageBreakPreview" zoomScaleNormal="100" workbookViewId="0">
      <selection activeCell="Y15" sqref="Y15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9" style="5"/>
    <col min="10" max="10" width="6.875" style="5" customWidth="1"/>
    <col min="11" max="11" width="7" style="5" customWidth="1"/>
    <col min="12" max="12" width="8.875" style="5" customWidth="1"/>
    <col min="13" max="13" width="9.5" style="5" hidden="1" customWidth="1"/>
    <col min="14" max="14" width="7.375" customWidth="1"/>
    <col min="15" max="15" width="8" customWidth="1"/>
    <col min="16" max="16" width="9" customWidth="1"/>
    <col min="17" max="17" width="6.75" customWidth="1"/>
    <col min="18" max="19" width="9" customWidth="1"/>
    <col min="20" max="20" width="7.875" hidden="1" customWidth="1"/>
    <col min="21" max="21" width="9" hidden="1" customWidth="1"/>
    <col min="23" max="26" width="6.625" customWidth="1"/>
    <col min="27" max="27" width="8.625" customWidth="1"/>
    <col min="28" max="29" width="9.375" hidden="1" customWidth="1"/>
    <col min="30" max="42" width="9" hidden="1" customWidth="1"/>
    <col min="44" max="44" width="9" hidden="1" customWidth="1"/>
    <col min="45" max="45" width="9.375"/>
  </cols>
  <sheetData>
    <row r="1" customFormat="1" ht="41.1" customHeight="1" spans="1:4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="1" customFormat="1" ht="27.95" customHeight="1" spans="2:17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46">
      <c r="A3" s="8" t="s">
        <v>2</v>
      </c>
      <c r="B3" s="9" t="s">
        <v>3</v>
      </c>
      <c r="C3" s="10" t="s">
        <v>4</v>
      </c>
      <c r="D3" s="10" t="s">
        <v>5</v>
      </c>
      <c r="E3" s="10"/>
      <c r="F3" s="10"/>
      <c r="G3" s="11" t="s">
        <v>6</v>
      </c>
      <c r="H3" s="11" t="s">
        <v>7</v>
      </c>
      <c r="I3" s="10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0" t="s">
        <v>19</v>
      </c>
      <c r="U3" s="9" t="s">
        <v>20</v>
      </c>
      <c r="V3" s="9" t="s">
        <v>21</v>
      </c>
      <c r="W3" s="9" t="s">
        <v>22</v>
      </c>
      <c r="X3" s="9"/>
      <c r="Y3" s="9"/>
      <c r="Z3" s="9"/>
      <c r="AA3" s="9"/>
      <c r="AB3" s="36" t="s">
        <v>23</v>
      </c>
      <c r="AC3" s="36" t="s">
        <v>24</v>
      </c>
      <c r="AD3" s="36" t="s">
        <v>25</v>
      </c>
      <c r="AE3" s="37" t="s">
        <v>26</v>
      </c>
      <c r="AF3" s="38"/>
      <c r="AG3" s="38"/>
      <c r="AH3" s="38"/>
      <c r="AI3" s="41"/>
      <c r="AJ3" s="42" t="s">
        <v>27</v>
      </c>
      <c r="AK3" s="42" t="s">
        <v>28</v>
      </c>
      <c r="AL3" s="42" t="s">
        <v>29</v>
      </c>
      <c r="AM3" s="42"/>
      <c r="AN3" s="42" t="s">
        <v>30</v>
      </c>
      <c r="AO3" s="36" t="s">
        <v>31</v>
      </c>
      <c r="AP3" s="36" t="s">
        <v>32</v>
      </c>
      <c r="AQ3" s="36" t="s">
        <v>33</v>
      </c>
      <c r="AR3" s="9" t="s">
        <v>34</v>
      </c>
      <c r="AS3" s="9" t="s">
        <v>35</v>
      </c>
      <c r="AT3" s="46" t="s">
        <v>36</v>
      </c>
    </row>
    <row r="4" s="2" customFormat="1" ht="30" customHeight="1" spans="1:46">
      <c r="A4" s="12"/>
      <c r="B4" s="13"/>
      <c r="C4" s="14"/>
      <c r="D4" s="14"/>
      <c r="E4" s="14" t="s">
        <v>37</v>
      </c>
      <c r="F4" s="14" t="s">
        <v>38</v>
      </c>
      <c r="G4" s="15"/>
      <c r="H4" s="15"/>
      <c r="I4" s="14"/>
      <c r="J4" s="13"/>
      <c r="K4" s="13"/>
      <c r="L4" s="13"/>
      <c r="M4" s="13"/>
      <c r="N4" s="14"/>
      <c r="O4" s="14"/>
      <c r="P4" s="13"/>
      <c r="Q4" s="13"/>
      <c r="R4" s="13"/>
      <c r="S4" s="13"/>
      <c r="T4" s="14"/>
      <c r="U4" s="13"/>
      <c r="V4" s="13"/>
      <c r="W4" s="13" t="s">
        <v>39</v>
      </c>
      <c r="X4" s="13" t="s">
        <v>40</v>
      </c>
      <c r="Y4" s="13" t="s">
        <v>41</v>
      </c>
      <c r="Z4" s="13" t="s">
        <v>42</v>
      </c>
      <c r="AA4" s="13" t="s">
        <v>43</v>
      </c>
      <c r="AB4" s="39"/>
      <c r="AC4" s="39"/>
      <c r="AD4" s="39"/>
      <c r="AE4" s="39" t="s">
        <v>44</v>
      </c>
      <c r="AF4" s="39" t="s">
        <v>45</v>
      </c>
      <c r="AG4" s="39" t="s">
        <v>46</v>
      </c>
      <c r="AH4" s="39" t="s">
        <v>47</v>
      </c>
      <c r="AI4" s="39" t="s">
        <v>48</v>
      </c>
      <c r="AJ4" s="43"/>
      <c r="AK4" s="43"/>
      <c r="AL4" s="43"/>
      <c r="AM4" s="43" t="s">
        <v>49</v>
      </c>
      <c r="AN4" s="43"/>
      <c r="AO4" s="39"/>
      <c r="AP4" s="39"/>
      <c r="AQ4" s="39"/>
      <c r="AR4" s="13"/>
      <c r="AS4" s="13"/>
      <c r="AT4" s="47"/>
    </row>
    <row r="5" s="2" customFormat="1" ht="30" customHeight="1" spans="1:46">
      <c r="A5" s="16">
        <v>10</v>
      </c>
      <c r="B5" s="17" t="s">
        <v>76</v>
      </c>
      <c r="C5" s="18" t="s">
        <v>51</v>
      </c>
      <c r="D5" s="19" t="s">
        <v>52</v>
      </c>
      <c r="E5" s="20" t="s">
        <v>53</v>
      </c>
      <c r="F5" s="20" t="s">
        <v>54</v>
      </c>
      <c r="G5" s="18" t="s">
        <v>77</v>
      </c>
      <c r="H5" s="56" t="s">
        <v>78</v>
      </c>
      <c r="I5" s="29">
        <v>200</v>
      </c>
      <c r="J5" s="30">
        <v>1830</v>
      </c>
      <c r="K5" s="30">
        <f>200</f>
        <v>200</v>
      </c>
      <c r="L5" s="30">
        <f>300</f>
        <v>300</v>
      </c>
      <c r="M5" s="31"/>
      <c r="N5" s="31">
        <v>100</v>
      </c>
      <c r="O5" s="31">
        <v>500</v>
      </c>
      <c r="P5" s="31">
        <v>40</v>
      </c>
      <c r="Q5" s="30">
        <v>690</v>
      </c>
      <c r="R5" s="30">
        <f>J5/21.75/8*80*1.5+J5/21.75/8*68*2</f>
        <v>2692.41379310345</v>
      </c>
      <c r="S5" s="31">
        <v>50</v>
      </c>
      <c r="T5" s="31"/>
      <c r="U5" s="31"/>
      <c r="V5" s="32">
        <f>SUM(I5:S5)-T5+U5</f>
        <v>6602.41379310345</v>
      </c>
      <c r="W5" s="33">
        <v>254</v>
      </c>
      <c r="X5" s="34">
        <v>69.26</v>
      </c>
      <c r="Y5" s="34">
        <v>13.85</v>
      </c>
      <c r="Z5" s="30">
        <v>107</v>
      </c>
      <c r="AA5" s="31">
        <f>SUM(W5:Z5)</f>
        <v>444.11</v>
      </c>
      <c r="AB5" s="40">
        <v>23354.61</v>
      </c>
      <c r="AC5" s="40">
        <v>25000</v>
      </c>
      <c r="AD5" s="40">
        <v>2295.52</v>
      </c>
      <c r="AE5" s="32"/>
      <c r="AF5" s="32"/>
      <c r="AG5" s="32"/>
      <c r="AH5" s="32"/>
      <c r="AI5" s="32"/>
      <c r="AJ5" s="44">
        <f>V5+AB5</f>
        <v>29957.0237931034</v>
      </c>
      <c r="AK5" s="44">
        <f>AA5+AD5</f>
        <v>2739.63</v>
      </c>
      <c r="AL5" s="45">
        <f>AC5+5000</f>
        <v>30000</v>
      </c>
      <c r="AM5" s="45"/>
      <c r="AN5" s="44">
        <f>AJ5-AK5-AL5-AM5</f>
        <v>-2782.60620689655</v>
      </c>
      <c r="AO5" s="48">
        <f>5*MAX(0,AN5*{0.6;2;4;5;6;7;9}%-{0;504;3384;6384;10584;17184;36384})</f>
        <v>0</v>
      </c>
      <c r="AP5" s="49">
        <v>0</v>
      </c>
      <c r="AQ5" s="48">
        <f>IF(+AO5-AP5&gt;0,AO5-AP5,0)</f>
        <v>0</v>
      </c>
      <c r="AR5" s="13"/>
      <c r="AS5" s="50">
        <f>V5-AA5-AQ5</f>
        <v>6158.30379310345</v>
      </c>
      <c r="AT5" s="48"/>
    </row>
    <row r="6" s="2" customFormat="1" ht="22" customHeight="1" spans="1:46">
      <c r="A6" s="8" t="s">
        <v>2</v>
      </c>
      <c r="B6" s="9" t="s">
        <v>3</v>
      </c>
      <c r="C6" s="10" t="s">
        <v>4</v>
      </c>
      <c r="D6" s="10" t="s">
        <v>5</v>
      </c>
      <c r="E6" s="10"/>
      <c r="F6" s="10"/>
      <c r="G6" s="11" t="s">
        <v>6</v>
      </c>
      <c r="H6" s="11" t="s">
        <v>7</v>
      </c>
      <c r="I6" s="10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10" t="s">
        <v>13</v>
      </c>
      <c r="O6" s="10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10" t="s">
        <v>19</v>
      </c>
      <c r="U6" s="9" t="s">
        <v>20</v>
      </c>
      <c r="V6" s="9" t="s">
        <v>57</v>
      </c>
      <c r="W6" s="9" t="s">
        <v>22</v>
      </c>
      <c r="X6" s="9"/>
      <c r="Y6" s="9"/>
      <c r="Z6" s="9"/>
      <c r="AA6" s="9"/>
      <c r="AB6" s="36" t="s">
        <v>23</v>
      </c>
      <c r="AC6" s="36" t="s">
        <v>24</v>
      </c>
      <c r="AD6" s="36" t="s">
        <v>25</v>
      </c>
      <c r="AE6" s="37" t="s">
        <v>26</v>
      </c>
      <c r="AF6" s="38"/>
      <c r="AG6" s="38"/>
      <c r="AH6" s="38"/>
      <c r="AI6" s="41"/>
      <c r="AJ6" s="42" t="s">
        <v>27</v>
      </c>
      <c r="AK6" s="42" t="s">
        <v>28</v>
      </c>
      <c r="AL6" s="42" t="s">
        <v>29</v>
      </c>
      <c r="AM6" s="42"/>
      <c r="AN6" s="42" t="s">
        <v>30</v>
      </c>
      <c r="AO6" s="36" t="s">
        <v>31</v>
      </c>
      <c r="AP6" s="36" t="s">
        <v>32</v>
      </c>
      <c r="AQ6" s="36" t="s">
        <v>33</v>
      </c>
      <c r="AR6" s="9" t="s">
        <v>34</v>
      </c>
      <c r="AS6" s="9" t="s">
        <v>58</v>
      </c>
      <c r="AT6" s="46" t="s">
        <v>36</v>
      </c>
    </row>
    <row r="7" s="2" customFormat="1" ht="30" customHeight="1" spans="1:46">
      <c r="A7" s="12"/>
      <c r="B7" s="13"/>
      <c r="C7" s="14"/>
      <c r="D7" s="14"/>
      <c r="E7" s="14" t="s">
        <v>37</v>
      </c>
      <c r="F7" s="14" t="s">
        <v>38</v>
      </c>
      <c r="G7" s="15"/>
      <c r="H7" s="15"/>
      <c r="I7" s="14"/>
      <c r="J7" s="13"/>
      <c r="K7" s="13"/>
      <c r="L7" s="13"/>
      <c r="M7" s="13"/>
      <c r="N7" s="14"/>
      <c r="O7" s="14"/>
      <c r="P7" s="13"/>
      <c r="Q7" s="13"/>
      <c r="R7" s="13"/>
      <c r="S7" s="13"/>
      <c r="T7" s="14"/>
      <c r="U7" s="13"/>
      <c r="V7" s="13"/>
      <c r="W7" s="13" t="s">
        <v>39</v>
      </c>
      <c r="X7" s="13" t="s">
        <v>40</v>
      </c>
      <c r="Y7" s="13" t="s">
        <v>41</v>
      </c>
      <c r="Z7" s="13" t="s">
        <v>42</v>
      </c>
      <c r="AA7" s="13" t="s">
        <v>43</v>
      </c>
      <c r="AB7" s="39"/>
      <c r="AC7" s="39"/>
      <c r="AD7" s="39"/>
      <c r="AE7" s="39" t="s">
        <v>44</v>
      </c>
      <c r="AF7" s="39" t="s">
        <v>45</v>
      </c>
      <c r="AG7" s="39" t="s">
        <v>46</v>
      </c>
      <c r="AH7" s="39" t="s">
        <v>47</v>
      </c>
      <c r="AI7" s="39" t="s">
        <v>48</v>
      </c>
      <c r="AJ7" s="43"/>
      <c r="AK7" s="43"/>
      <c r="AL7" s="43"/>
      <c r="AM7" s="43" t="s">
        <v>49</v>
      </c>
      <c r="AN7" s="43"/>
      <c r="AO7" s="39"/>
      <c r="AP7" s="39"/>
      <c r="AQ7" s="39"/>
      <c r="AR7" s="13"/>
      <c r="AS7" s="13"/>
      <c r="AT7" s="47"/>
    </row>
    <row r="8" s="2" customFormat="1" ht="30" customHeight="1" spans="1:46">
      <c r="A8" s="16">
        <v>10</v>
      </c>
      <c r="B8" s="17" t="s">
        <v>76</v>
      </c>
      <c r="C8" s="18" t="s">
        <v>51</v>
      </c>
      <c r="D8" s="19" t="s">
        <v>52</v>
      </c>
      <c r="E8" s="20" t="s">
        <v>53</v>
      </c>
      <c r="F8" s="20" t="s">
        <v>54</v>
      </c>
      <c r="G8" s="18" t="s">
        <v>77</v>
      </c>
      <c r="H8" s="56" t="s">
        <v>78</v>
      </c>
      <c r="I8" s="29">
        <v>0</v>
      </c>
      <c r="J8" s="31">
        <f>1830/31*12</f>
        <v>708.387096774194</v>
      </c>
      <c r="K8" s="31">
        <f>200/31*12</f>
        <v>77.4193548387097</v>
      </c>
      <c r="L8" s="31">
        <f>300/31*12</f>
        <v>116.129032258065</v>
      </c>
      <c r="M8" s="31"/>
      <c r="N8" s="31">
        <f>100/31*12</f>
        <v>38.7096774193548</v>
      </c>
      <c r="O8" s="31">
        <f>500/31*12</f>
        <v>193.548387096774</v>
      </c>
      <c r="P8" s="31">
        <v>40</v>
      </c>
      <c r="Q8" s="31">
        <v>0</v>
      </c>
      <c r="R8" s="30">
        <f>1830/21.75/8*4*1.5+1830/21.75/8*61.5*2</f>
        <v>1356.72413793103</v>
      </c>
      <c r="S8" s="31"/>
      <c r="T8" s="31"/>
      <c r="U8" s="31"/>
      <c r="V8" s="32">
        <f>SUM(J8:S8)-T8+U8</f>
        <v>2530.91768631813</v>
      </c>
      <c r="W8" s="35"/>
      <c r="X8" s="35"/>
      <c r="Y8" s="35"/>
      <c r="Z8" s="35"/>
      <c r="AA8" s="31"/>
      <c r="AB8" s="40">
        <v>23354.61</v>
      </c>
      <c r="AC8" s="40">
        <v>25000</v>
      </c>
      <c r="AD8" s="40">
        <v>2295.52</v>
      </c>
      <c r="AE8" s="32"/>
      <c r="AF8" s="32"/>
      <c r="AG8" s="32"/>
      <c r="AH8" s="32"/>
      <c r="AI8" s="32"/>
      <c r="AJ8" s="44">
        <f>V8+AB8</f>
        <v>25885.5276863181</v>
      </c>
      <c r="AK8" s="44">
        <f>AA8+AD8</f>
        <v>2295.52</v>
      </c>
      <c r="AL8" s="45">
        <f>AC8+5000</f>
        <v>30000</v>
      </c>
      <c r="AM8" s="45"/>
      <c r="AN8" s="44">
        <f>AJ8-AK8-AL8-AM8</f>
        <v>-6409.99231368187</v>
      </c>
      <c r="AO8" s="48">
        <f>5*MAX(0,AN8*{0.6;2;4;5;6;7;9}%-{0;504;3384;6384;10584;17184;36384})</f>
        <v>0</v>
      </c>
      <c r="AP8" s="49">
        <v>0</v>
      </c>
      <c r="AQ8" s="48">
        <f>IF(+AO8-AP8&gt;0,AO8-AP8,0)</f>
        <v>0</v>
      </c>
      <c r="AR8" s="13"/>
      <c r="AS8" s="50">
        <f>V8-AA8-AQ8</f>
        <v>2530.91768631813</v>
      </c>
      <c r="AT8" s="48" t="s">
        <v>59</v>
      </c>
    </row>
    <row r="9" s="2" customFormat="1" ht="22" customHeight="1" spans="1:46">
      <c r="A9" s="8" t="s">
        <v>2</v>
      </c>
      <c r="B9" s="9" t="s">
        <v>3</v>
      </c>
      <c r="C9" s="10" t="s">
        <v>4</v>
      </c>
      <c r="D9" s="10" t="s">
        <v>5</v>
      </c>
      <c r="E9" s="10"/>
      <c r="F9" s="10"/>
      <c r="G9" s="11" t="s">
        <v>6</v>
      </c>
      <c r="H9" s="11" t="s">
        <v>7</v>
      </c>
      <c r="I9" s="10" t="s">
        <v>60</v>
      </c>
      <c r="J9" s="9" t="s">
        <v>9</v>
      </c>
      <c r="K9" s="9" t="s">
        <v>10</v>
      </c>
      <c r="L9" s="9" t="s">
        <v>11</v>
      </c>
      <c r="M9" s="9" t="s">
        <v>12</v>
      </c>
      <c r="N9" s="10" t="s">
        <v>13</v>
      </c>
      <c r="O9" s="10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10" t="s">
        <v>19</v>
      </c>
      <c r="U9" s="9" t="s">
        <v>20</v>
      </c>
      <c r="V9" s="9" t="s">
        <v>61</v>
      </c>
      <c r="W9" s="9" t="s">
        <v>22</v>
      </c>
      <c r="X9" s="9"/>
      <c r="Y9" s="9"/>
      <c r="Z9" s="9"/>
      <c r="AA9" s="9"/>
      <c r="AB9" s="36" t="s">
        <v>23</v>
      </c>
      <c r="AC9" s="36" t="s">
        <v>24</v>
      </c>
      <c r="AD9" s="36" t="s">
        <v>25</v>
      </c>
      <c r="AE9" s="37" t="s">
        <v>26</v>
      </c>
      <c r="AF9" s="38"/>
      <c r="AG9" s="38"/>
      <c r="AH9" s="38"/>
      <c r="AI9" s="41"/>
      <c r="AJ9" s="42" t="s">
        <v>27</v>
      </c>
      <c r="AK9" s="42" t="s">
        <v>28</v>
      </c>
      <c r="AL9" s="42" t="s">
        <v>29</v>
      </c>
      <c r="AM9" s="42"/>
      <c r="AN9" s="42" t="s">
        <v>30</v>
      </c>
      <c r="AO9" s="36" t="s">
        <v>31</v>
      </c>
      <c r="AP9" s="36" t="s">
        <v>32</v>
      </c>
      <c r="AQ9" s="36" t="s">
        <v>33</v>
      </c>
      <c r="AR9" s="9" t="s">
        <v>34</v>
      </c>
      <c r="AS9" s="9" t="s">
        <v>62</v>
      </c>
      <c r="AT9" s="46" t="s">
        <v>36</v>
      </c>
    </row>
    <row r="10" s="2" customFormat="1" ht="30" customHeight="1" spans="1:46">
      <c r="A10" s="12"/>
      <c r="B10" s="13"/>
      <c r="C10" s="14"/>
      <c r="D10" s="14"/>
      <c r="E10" s="14" t="s">
        <v>37</v>
      </c>
      <c r="F10" s="14" t="s">
        <v>38</v>
      </c>
      <c r="G10" s="15"/>
      <c r="H10" s="15"/>
      <c r="I10" s="14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4"/>
      <c r="U10" s="13"/>
      <c r="V10" s="13"/>
      <c r="W10" s="13" t="s">
        <v>39</v>
      </c>
      <c r="X10" s="13" t="s">
        <v>40</v>
      </c>
      <c r="Y10" s="13" t="s">
        <v>41</v>
      </c>
      <c r="Z10" s="13" t="s">
        <v>42</v>
      </c>
      <c r="AA10" s="13" t="s">
        <v>43</v>
      </c>
      <c r="AB10" s="39"/>
      <c r="AC10" s="39"/>
      <c r="AD10" s="39"/>
      <c r="AE10" s="39" t="s">
        <v>44</v>
      </c>
      <c r="AF10" s="39" t="s">
        <v>45</v>
      </c>
      <c r="AG10" s="39" t="s">
        <v>46</v>
      </c>
      <c r="AH10" s="39" t="s">
        <v>47</v>
      </c>
      <c r="AI10" s="39" t="s">
        <v>48</v>
      </c>
      <c r="AJ10" s="43"/>
      <c r="AK10" s="43"/>
      <c r="AL10" s="43"/>
      <c r="AM10" s="43" t="s">
        <v>49</v>
      </c>
      <c r="AN10" s="43"/>
      <c r="AO10" s="39"/>
      <c r="AP10" s="39"/>
      <c r="AQ10" s="39"/>
      <c r="AR10" s="13"/>
      <c r="AS10" s="13"/>
      <c r="AT10" s="47"/>
    </row>
    <row r="11" s="2" customFormat="1" ht="30" customHeight="1" spans="1:46">
      <c r="A11" s="16">
        <v>10</v>
      </c>
      <c r="B11" s="17" t="s">
        <v>76</v>
      </c>
      <c r="C11" s="18" t="s">
        <v>51</v>
      </c>
      <c r="D11" s="19" t="s">
        <v>52</v>
      </c>
      <c r="E11" s="20" t="s">
        <v>53</v>
      </c>
      <c r="F11" s="20" t="s">
        <v>54</v>
      </c>
      <c r="G11" s="18" t="s">
        <v>77</v>
      </c>
      <c r="H11" s="56" t="s">
        <v>78</v>
      </c>
      <c r="I11" s="29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>
        <v>11375.44375</v>
      </c>
      <c r="W11" s="35"/>
      <c r="X11" s="35"/>
      <c r="Y11" s="35"/>
      <c r="Z11" s="35"/>
      <c r="AA11" s="31"/>
      <c r="AB11" s="40">
        <v>23354.61</v>
      </c>
      <c r="AC11" s="40">
        <v>25000</v>
      </c>
      <c r="AD11" s="40">
        <v>2295.52</v>
      </c>
      <c r="AE11" s="32"/>
      <c r="AF11" s="32"/>
      <c r="AG11" s="32"/>
      <c r="AH11" s="32"/>
      <c r="AI11" s="32"/>
      <c r="AJ11" s="44">
        <f>V11+AB11</f>
        <v>34730.05375</v>
      </c>
      <c r="AK11" s="44">
        <f>AA11+AD11</f>
        <v>2295.52</v>
      </c>
      <c r="AL11" s="45">
        <f>AC11+5000</f>
        <v>30000</v>
      </c>
      <c r="AM11" s="45"/>
      <c r="AN11" s="44">
        <f>AJ11-AK11-AL11-AM11</f>
        <v>2434.53375</v>
      </c>
      <c r="AO11" s="48">
        <f>5*MAX(0,AN11*{0.6;2;4;5;6;7;9}%-{0;504;3384;6384;10584;17184;36384})</f>
        <v>73.0360125</v>
      </c>
      <c r="AP11" s="49">
        <v>0</v>
      </c>
      <c r="AQ11" s="48">
        <f>IF(+AO11-AP11&gt;0,AO11-AP11,0)</f>
        <v>73.0360125</v>
      </c>
      <c r="AR11" s="13"/>
      <c r="AS11" s="50">
        <f>V11-AA11-AQ11</f>
        <v>11302.4077375</v>
      </c>
      <c r="AT11" s="48" t="s">
        <v>59</v>
      </c>
    </row>
    <row r="12" s="3" customFormat="1" ht="28" customHeight="1" spans="1:46">
      <c r="A12" s="21" t="s">
        <v>79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="3" customFormat="1" ht="18.75" customHeight="1" spans="1:1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="4" customFormat="1" ht="27" customHeight="1" spans="1:1">
      <c r="A14" s="24" t="s">
        <v>64</v>
      </c>
    </row>
    <row r="15" s="4" customFormat="1" ht="18.75" spans="8:13">
      <c r="H15" s="25"/>
      <c r="J15" s="25"/>
      <c r="K15" s="25"/>
      <c r="L15" s="25"/>
      <c r="M15" s="25"/>
    </row>
    <row r="16" s="4" customFormat="1" ht="18.75" spans="1:13">
      <c r="A16" s="26" t="s">
        <v>65</v>
      </c>
      <c r="B16" s="26"/>
      <c r="C16" s="26"/>
      <c r="G16" s="27"/>
      <c r="H16" s="25"/>
      <c r="J16" s="25"/>
      <c r="K16" s="25"/>
      <c r="L16" s="25"/>
      <c r="M16" s="25"/>
    </row>
    <row r="17" s="4" customFormat="1" ht="18.75" spans="1:13">
      <c r="A17" s="26" t="s">
        <v>80</v>
      </c>
      <c r="B17" s="26"/>
      <c r="C17" s="26"/>
      <c r="D17" s="26"/>
      <c r="E17" s="26"/>
      <c r="F17" s="26"/>
      <c r="G17" s="26"/>
      <c r="H17" s="25"/>
      <c r="J17" s="25"/>
      <c r="K17" s="25"/>
      <c r="L17" s="25"/>
      <c r="M17" s="25"/>
    </row>
    <row r="18" s="4" customFormat="1" ht="18.75" spans="1:13">
      <c r="A18" s="26" t="s">
        <v>67</v>
      </c>
      <c r="B18" s="26"/>
      <c r="C18" s="26"/>
      <c r="D18" s="26"/>
      <c r="E18" s="26"/>
      <c r="F18" s="26"/>
      <c r="G18" s="26"/>
      <c r="H18" s="25"/>
      <c r="J18" s="25"/>
      <c r="K18" s="25"/>
      <c r="L18" s="25"/>
      <c r="M18" s="25"/>
    </row>
    <row r="19" s="4" customFormat="1" ht="18.75" spans="1:18">
      <c r="A19" s="28" t="s">
        <v>81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="1" customFormat="1" ht="18.75"/>
    <row r="21" s="1" customFormat="1" ht="18.75" spans="11:11">
      <c r="K21" s="1" t="s">
        <v>69</v>
      </c>
    </row>
  </sheetData>
  <mergeCells count="109">
    <mergeCell ref="A1:AT1"/>
    <mergeCell ref="W3:AA3"/>
    <mergeCell ref="AE3:AI3"/>
    <mergeCell ref="W6:AA6"/>
    <mergeCell ref="AE6:AI6"/>
    <mergeCell ref="W9:AA9"/>
    <mergeCell ref="AE9:AI9"/>
    <mergeCell ref="A12:AT12"/>
    <mergeCell ref="A14:AT14"/>
    <mergeCell ref="A19:R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T9:T10"/>
    <mergeCell ref="U3:U4"/>
    <mergeCell ref="U6:U7"/>
    <mergeCell ref="U9:U10"/>
    <mergeCell ref="V3:V4"/>
    <mergeCell ref="V6:V7"/>
    <mergeCell ref="V9:V10"/>
    <mergeCell ref="AB3:AB4"/>
    <mergeCell ref="AB6:AB7"/>
    <mergeCell ref="AB9:AB10"/>
    <mergeCell ref="AC3:AC4"/>
    <mergeCell ref="AC6:AC7"/>
    <mergeCell ref="AC9:AC10"/>
    <mergeCell ref="AD3:AD4"/>
    <mergeCell ref="AD6:AD7"/>
    <mergeCell ref="AD9:AD10"/>
    <mergeCell ref="AJ3:AJ4"/>
    <mergeCell ref="AJ6:AJ7"/>
    <mergeCell ref="AJ9:AJ10"/>
    <mergeCell ref="AK3:AK4"/>
    <mergeCell ref="AK6:AK7"/>
    <mergeCell ref="AK9:AK10"/>
    <mergeCell ref="AL3:AL4"/>
    <mergeCell ref="AL6:AL7"/>
    <mergeCell ref="AL9:AL10"/>
    <mergeCell ref="AN3:AN4"/>
    <mergeCell ref="AN6:AN7"/>
    <mergeCell ref="AN9:AN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</mergeCells>
  <pageMargins left="0.75" right="0.75" top="1" bottom="1" header="0.5" footer="0.5"/>
  <pageSetup paperSize="9" scale="62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21"/>
  <sheetViews>
    <sheetView view="pageBreakPreview" zoomScaleNormal="100" workbookViewId="0">
      <selection activeCell="R26" sqref="R26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9" style="5"/>
    <col min="10" max="10" width="6.875" style="5" customWidth="1"/>
    <col min="11" max="11" width="7" style="5" customWidth="1"/>
    <col min="12" max="12" width="8.875" style="5" customWidth="1"/>
    <col min="13" max="13" width="9.5" style="5" hidden="1" customWidth="1"/>
    <col min="14" max="14" width="7.375" customWidth="1"/>
    <col min="15" max="15" width="8" customWidth="1"/>
    <col min="16" max="16" width="9" customWidth="1"/>
    <col min="17" max="17" width="6.75" customWidth="1"/>
    <col min="18" max="19" width="9" customWidth="1"/>
    <col min="20" max="20" width="7.875" hidden="1" customWidth="1"/>
    <col min="21" max="21" width="9" hidden="1" customWidth="1"/>
    <col min="23" max="26" width="6.625" customWidth="1"/>
    <col min="27" max="27" width="8.625" customWidth="1"/>
    <col min="28" max="29" width="9.375" hidden="1" customWidth="1"/>
    <col min="30" max="42" width="9" hidden="1" customWidth="1"/>
    <col min="44" max="44" width="9" hidden="1" customWidth="1"/>
    <col min="45" max="45" width="9.375"/>
  </cols>
  <sheetData>
    <row r="1" customFormat="1" ht="41.1" customHeight="1" spans="1:4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="1" customFormat="1" ht="27.95" customHeight="1" spans="2:17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46">
      <c r="A3" s="8" t="s">
        <v>2</v>
      </c>
      <c r="B3" s="9" t="s">
        <v>3</v>
      </c>
      <c r="C3" s="10" t="s">
        <v>4</v>
      </c>
      <c r="D3" s="10" t="s">
        <v>5</v>
      </c>
      <c r="E3" s="10"/>
      <c r="F3" s="10"/>
      <c r="G3" s="11" t="s">
        <v>6</v>
      </c>
      <c r="H3" s="11" t="s">
        <v>7</v>
      </c>
      <c r="I3" s="10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0" t="s">
        <v>19</v>
      </c>
      <c r="U3" s="9" t="s">
        <v>20</v>
      </c>
      <c r="V3" s="9" t="s">
        <v>21</v>
      </c>
      <c r="W3" s="9" t="s">
        <v>22</v>
      </c>
      <c r="X3" s="9"/>
      <c r="Y3" s="9"/>
      <c r="Z3" s="9"/>
      <c r="AA3" s="9"/>
      <c r="AB3" s="36" t="s">
        <v>23</v>
      </c>
      <c r="AC3" s="36" t="s">
        <v>24</v>
      </c>
      <c r="AD3" s="36" t="s">
        <v>25</v>
      </c>
      <c r="AE3" s="37" t="s">
        <v>26</v>
      </c>
      <c r="AF3" s="38"/>
      <c r="AG3" s="38"/>
      <c r="AH3" s="38"/>
      <c r="AI3" s="41"/>
      <c r="AJ3" s="42" t="s">
        <v>27</v>
      </c>
      <c r="AK3" s="42" t="s">
        <v>28</v>
      </c>
      <c r="AL3" s="42" t="s">
        <v>29</v>
      </c>
      <c r="AM3" s="42"/>
      <c r="AN3" s="42" t="s">
        <v>30</v>
      </c>
      <c r="AO3" s="36" t="s">
        <v>31</v>
      </c>
      <c r="AP3" s="36" t="s">
        <v>32</v>
      </c>
      <c r="AQ3" s="36" t="s">
        <v>33</v>
      </c>
      <c r="AR3" s="9" t="s">
        <v>34</v>
      </c>
      <c r="AS3" s="9" t="s">
        <v>35</v>
      </c>
      <c r="AT3" s="46" t="s">
        <v>36</v>
      </c>
    </row>
    <row r="4" s="2" customFormat="1" ht="30" customHeight="1" spans="1:46">
      <c r="A4" s="12"/>
      <c r="B4" s="13"/>
      <c r="C4" s="14"/>
      <c r="D4" s="14"/>
      <c r="E4" s="14" t="s">
        <v>37</v>
      </c>
      <c r="F4" s="14" t="s">
        <v>38</v>
      </c>
      <c r="G4" s="15"/>
      <c r="H4" s="15"/>
      <c r="I4" s="14"/>
      <c r="J4" s="13"/>
      <c r="K4" s="13"/>
      <c r="L4" s="13"/>
      <c r="M4" s="13"/>
      <c r="N4" s="14"/>
      <c r="O4" s="14"/>
      <c r="P4" s="13"/>
      <c r="Q4" s="13"/>
      <c r="R4" s="13"/>
      <c r="S4" s="13"/>
      <c r="T4" s="14"/>
      <c r="U4" s="13"/>
      <c r="V4" s="13"/>
      <c r="W4" s="13" t="s">
        <v>39</v>
      </c>
      <c r="X4" s="13" t="s">
        <v>40</v>
      </c>
      <c r="Y4" s="13" t="s">
        <v>41</v>
      </c>
      <c r="Z4" s="13" t="s">
        <v>42</v>
      </c>
      <c r="AA4" s="13" t="s">
        <v>43</v>
      </c>
      <c r="AB4" s="39"/>
      <c r="AC4" s="39"/>
      <c r="AD4" s="39"/>
      <c r="AE4" s="39" t="s">
        <v>44</v>
      </c>
      <c r="AF4" s="39" t="s">
        <v>45</v>
      </c>
      <c r="AG4" s="39" t="s">
        <v>46</v>
      </c>
      <c r="AH4" s="39" t="s">
        <v>47</v>
      </c>
      <c r="AI4" s="39" t="s">
        <v>48</v>
      </c>
      <c r="AJ4" s="43"/>
      <c r="AK4" s="43"/>
      <c r="AL4" s="43"/>
      <c r="AM4" s="43" t="s">
        <v>49</v>
      </c>
      <c r="AN4" s="43"/>
      <c r="AO4" s="39"/>
      <c r="AP4" s="39"/>
      <c r="AQ4" s="39"/>
      <c r="AR4" s="13"/>
      <c r="AS4" s="13"/>
      <c r="AT4" s="47"/>
    </row>
    <row r="5" s="2" customFormat="1" ht="30" customHeight="1" spans="1:46">
      <c r="A5" s="16">
        <v>10</v>
      </c>
      <c r="B5" s="17" t="s">
        <v>82</v>
      </c>
      <c r="C5" s="18" t="s">
        <v>51</v>
      </c>
      <c r="D5" s="19" t="s">
        <v>52</v>
      </c>
      <c r="E5" s="20" t="s">
        <v>53</v>
      </c>
      <c r="F5" s="20" t="s">
        <v>54</v>
      </c>
      <c r="G5" s="18" t="s">
        <v>83</v>
      </c>
      <c r="H5" s="56" t="s">
        <v>84</v>
      </c>
      <c r="I5" s="29">
        <v>200</v>
      </c>
      <c r="J5" s="30">
        <v>1830</v>
      </c>
      <c r="K5" s="30">
        <f>200</f>
        <v>200</v>
      </c>
      <c r="L5" s="30">
        <f>300</f>
        <v>300</v>
      </c>
      <c r="M5" s="31"/>
      <c r="N5" s="31">
        <v>100</v>
      </c>
      <c r="O5" s="31">
        <v>500</v>
      </c>
      <c r="P5" s="31">
        <v>20</v>
      </c>
      <c r="Q5" s="30"/>
      <c r="R5" s="30">
        <f>J5/21.75/8*80*1.5+J5/21.75/8*68*2</f>
        <v>2692.41379310345</v>
      </c>
      <c r="S5" s="31">
        <v>200</v>
      </c>
      <c r="T5" s="31"/>
      <c r="U5" s="31"/>
      <c r="V5" s="32">
        <f>SUM(I5:S5)-T5+U5</f>
        <v>6042.41379310345</v>
      </c>
      <c r="W5" s="33">
        <v>254</v>
      </c>
      <c r="X5" s="34">
        <v>69.26</v>
      </c>
      <c r="Y5" s="34">
        <v>13.85</v>
      </c>
      <c r="Z5" s="30">
        <v>107</v>
      </c>
      <c r="AA5" s="31">
        <f>SUM(W5:Z5)</f>
        <v>444.11</v>
      </c>
      <c r="AB5" s="40">
        <v>23354.61</v>
      </c>
      <c r="AC5" s="40">
        <v>25000</v>
      </c>
      <c r="AD5" s="40">
        <v>2295.52</v>
      </c>
      <c r="AE5" s="32"/>
      <c r="AF5" s="32"/>
      <c r="AG5" s="32"/>
      <c r="AH5" s="32"/>
      <c r="AI5" s="32"/>
      <c r="AJ5" s="44">
        <f>V5+AB5</f>
        <v>29397.0237931034</v>
      </c>
      <c r="AK5" s="44">
        <f>AA5+AD5</f>
        <v>2739.63</v>
      </c>
      <c r="AL5" s="45">
        <f>AC5+5000</f>
        <v>30000</v>
      </c>
      <c r="AM5" s="45"/>
      <c r="AN5" s="44">
        <f>AJ5-AK5-AL5-AM5</f>
        <v>-3342.60620689655</v>
      </c>
      <c r="AO5" s="48">
        <f>5*MAX(0,AN5*{0.6;2;4;5;6;7;9}%-{0;504;3384;6384;10584;17184;36384})</f>
        <v>0</v>
      </c>
      <c r="AP5" s="49">
        <v>0</v>
      </c>
      <c r="AQ5" s="48">
        <f>IF(+AO5-AP5&gt;0,AO5-AP5,0)</f>
        <v>0</v>
      </c>
      <c r="AR5" s="13"/>
      <c r="AS5" s="50">
        <f>V5-AA5-AQ5</f>
        <v>5598.30379310345</v>
      </c>
      <c r="AT5" s="48"/>
    </row>
    <row r="6" s="2" customFormat="1" ht="22" customHeight="1" spans="1:46">
      <c r="A6" s="8" t="s">
        <v>2</v>
      </c>
      <c r="B6" s="9" t="s">
        <v>3</v>
      </c>
      <c r="C6" s="10" t="s">
        <v>4</v>
      </c>
      <c r="D6" s="10" t="s">
        <v>5</v>
      </c>
      <c r="E6" s="10"/>
      <c r="F6" s="10"/>
      <c r="G6" s="11" t="s">
        <v>6</v>
      </c>
      <c r="H6" s="11" t="s">
        <v>7</v>
      </c>
      <c r="I6" s="10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10" t="s">
        <v>13</v>
      </c>
      <c r="O6" s="10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10" t="s">
        <v>19</v>
      </c>
      <c r="U6" s="9" t="s">
        <v>20</v>
      </c>
      <c r="V6" s="9" t="s">
        <v>57</v>
      </c>
      <c r="W6" s="9" t="s">
        <v>22</v>
      </c>
      <c r="X6" s="9"/>
      <c r="Y6" s="9"/>
      <c r="Z6" s="9"/>
      <c r="AA6" s="9"/>
      <c r="AB6" s="36" t="s">
        <v>23</v>
      </c>
      <c r="AC6" s="36" t="s">
        <v>24</v>
      </c>
      <c r="AD6" s="36" t="s">
        <v>25</v>
      </c>
      <c r="AE6" s="37" t="s">
        <v>26</v>
      </c>
      <c r="AF6" s="38"/>
      <c r="AG6" s="38"/>
      <c r="AH6" s="38"/>
      <c r="AI6" s="41"/>
      <c r="AJ6" s="42" t="s">
        <v>27</v>
      </c>
      <c r="AK6" s="42" t="s">
        <v>28</v>
      </c>
      <c r="AL6" s="42" t="s">
        <v>29</v>
      </c>
      <c r="AM6" s="42"/>
      <c r="AN6" s="42" t="s">
        <v>30</v>
      </c>
      <c r="AO6" s="36" t="s">
        <v>31</v>
      </c>
      <c r="AP6" s="36" t="s">
        <v>32</v>
      </c>
      <c r="AQ6" s="36" t="s">
        <v>33</v>
      </c>
      <c r="AR6" s="9" t="s">
        <v>34</v>
      </c>
      <c r="AS6" s="9" t="s">
        <v>58</v>
      </c>
      <c r="AT6" s="46" t="s">
        <v>36</v>
      </c>
    </row>
    <row r="7" s="2" customFormat="1" ht="30" customHeight="1" spans="1:46">
      <c r="A7" s="12"/>
      <c r="B7" s="13"/>
      <c r="C7" s="14"/>
      <c r="D7" s="14"/>
      <c r="E7" s="14" t="s">
        <v>37</v>
      </c>
      <c r="F7" s="14" t="s">
        <v>38</v>
      </c>
      <c r="G7" s="15"/>
      <c r="H7" s="15"/>
      <c r="I7" s="14"/>
      <c r="J7" s="13"/>
      <c r="K7" s="13"/>
      <c r="L7" s="13"/>
      <c r="M7" s="13"/>
      <c r="N7" s="14"/>
      <c r="O7" s="14"/>
      <c r="P7" s="13"/>
      <c r="Q7" s="13"/>
      <c r="R7" s="13"/>
      <c r="S7" s="13"/>
      <c r="T7" s="14"/>
      <c r="U7" s="13"/>
      <c r="V7" s="13"/>
      <c r="W7" s="13" t="s">
        <v>39</v>
      </c>
      <c r="X7" s="13" t="s">
        <v>40</v>
      </c>
      <c r="Y7" s="13" t="s">
        <v>41</v>
      </c>
      <c r="Z7" s="13" t="s">
        <v>42</v>
      </c>
      <c r="AA7" s="13" t="s">
        <v>43</v>
      </c>
      <c r="AB7" s="39"/>
      <c r="AC7" s="39"/>
      <c r="AD7" s="39"/>
      <c r="AE7" s="39" t="s">
        <v>44</v>
      </c>
      <c r="AF7" s="39" t="s">
        <v>45</v>
      </c>
      <c r="AG7" s="39" t="s">
        <v>46</v>
      </c>
      <c r="AH7" s="39" t="s">
        <v>47</v>
      </c>
      <c r="AI7" s="39" t="s">
        <v>48</v>
      </c>
      <c r="AJ7" s="43"/>
      <c r="AK7" s="43"/>
      <c r="AL7" s="43"/>
      <c r="AM7" s="43" t="s">
        <v>49</v>
      </c>
      <c r="AN7" s="43"/>
      <c r="AO7" s="39"/>
      <c r="AP7" s="39"/>
      <c r="AQ7" s="39"/>
      <c r="AR7" s="13"/>
      <c r="AS7" s="13"/>
      <c r="AT7" s="47"/>
    </row>
    <row r="8" s="2" customFormat="1" ht="30" customHeight="1" spans="1:46">
      <c r="A8" s="16">
        <v>10</v>
      </c>
      <c r="B8" s="17" t="s">
        <v>82</v>
      </c>
      <c r="C8" s="18" t="s">
        <v>51</v>
      </c>
      <c r="D8" s="19" t="s">
        <v>52</v>
      </c>
      <c r="E8" s="20" t="s">
        <v>53</v>
      </c>
      <c r="F8" s="20" t="s">
        <v>54</v>
      </c>
      <c r="G8" s="18" t="s">
        <v>83</v>
      </c>
      <c r="H8" s="56" t="s">
        <v>84</v>
      </c>
      <c r="I8" s="29">
        <v>0</v>
      </c>
      <c r="J8" s="31">
        <f>1830/31*12</f>
        <v>708.387096774194</v>
      </c>
      <c r="K8" s="31">
        <f>200/31*12</f>
        <v>77.4193548387097</v>
      </c>
      <c r="L8" s="31">
        <f>300/31*12</f>
        <v>116.129032258065</v>
      </c>
      <c r="M8" s="31"/>
      <c r="N8" s="31">
        <f>100/31*12</f>
        <v>38.7096774193548</v>
      </c>
      <c r="O8" s="31">
        <f>500/31*12</f>
        <v>193.548387096774</v>
      </c>
      <c r="P8" s="31">
        <v>20</v>
      </c>
      <c r="Q8" s="31">
        <v>0</v>
      </c>
      <c r="R8" s="30">
        <f>1830/21.75/8*4*1.5+1830/21.75/8*61*2</f>
        <v>1346.20689655172</v>
      </c>
      <c r="S8" s="31"/>
      <c r="T8" s="31"/>
      <c r="U8" s="31"/>
      <c r="V8" s="32">
        <f>SUM(J8:S8)-T8+U8</f>
        <v>2500.40044493882</v>
      </c>
      <c r="W8" s="35"/>
      <c r="X8" s="35"/>
      <c r="Y8" s="35"/>
      <c r="Z8" s="35"/>
      <c r="AA8" s="31"/>
      <c r="AB8" s="40">
        <v>23354.61</v>
      </c>
      <c r="AC8" s="40">
        <v>25000</v>
      </c>
      <c r="AD8" s="40">
        <v>2295.52</v>
      </c>
      <c r="AE8" s="32"/>
      <c r="AF8" s="32"/>
      <c r="AG8" s="32"/>
      <c r="AH8" s="32"/>
      <c r="AI8" s="32"/>
      <c r="AJ8" s="44">
        <f>V8+AB8</f>
        <v>25855.0104449388</v>
      </c>
      <c r="AK8" s="44">
        <f>AA8+AD8</f>
        <v>2295.52</v>
      </c>
      <c r="AL8" s="45">
        <f>AC8+5000</f>
        <v>30000</v>
      </c>
      <c r="AM8" s="45"/>
      <c r="AN8" s="44">
        <f>AJ8-AK8-AL8-AM8</f>
        <v>-6440.50955506118</v>
      </c>
      <c r="AO8" s="48">
        <f>5*MAX(0,AN8*{0.6;2;4;5;6;7;9}%-{0;504;3384;6384;10584;17184;36384})</f>
        <v>0</v>
      </c>
      <c r="AP8" s="49">
        <v>0</v>
      </c>
      <c r="AQ8" s="48">
        <f>IF(+AO8-AP8&gt;0,AO8-AP8,0)</f>
        <v>0</v>
      </c>
      <c r="AR8" s="13"/>
      <c r="AS8" s="50">
        <f>V8-AA8-AQ8</f>
        <v>2500.40044493882</v>
      </c>
      <c r="AT8" s="48" t="s">
        <v>59</v>
      </c>
    </row>
    <row r="9" s="2" customFormat="1" ht="22" customHeight="1" spans="1:46">
      <c r="A9" s="8" t="s">
        <v>2</v>
      </c>
      <c r="B9" s="9" t="s">
        <v>3</v>
      </c>
      <c r="C9" s="10" t="s">
        <v>4</v>
      </c>
      <c r="D9" s="10" t="s">
        <v>5</v>
      </c>
      <c r="E9" s="10"/>
      <c r="F9" s="10"/>
      <c r="G9" s="11" t="s">
        <v>6</v>
      </c>
      <c r="H9" s="11" t="s">
        <v>7</v>
      </c>
      <c r="I9" s="10" t="s">
        <v>60</v>
      </c>
      <c r="J9" s="9" t="s">
        <v>9</v>
      </c>
      <c r="K9" s="9" t="s">
        <v>10</v>
      </c>
      <c r="L9" s="9" t="s">
        <v>11</v>
      </c>
      <c r="M9" s="9" t="s">
        <v>12</v>
      </c>
      <c r="N9" s="10" t="s">
        <v>13</v>
      </c>
      <c r="O9" s="10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10" t="s">
        <v>19</v>
      </c>
      <c r="U9" s="9" t="s">
        <v>20</v>
      </c>
      <c r="V9" s="9" t="s">
        <v>61</v>
      </c>
      <c r="W9" s="9" t="s">
        <v>22</v>
      </c>
      <c r="X9" s="9"/>
      <c r="Y9" s="9"/>
      <c r="Z9" s="9"/>
      <c r="AA9" s="9"/>
      <c r="AB9" s="36" t="s">
        <v>23</v>
      </c>
      <c r="AC9" s="36" t="s">
        <v>24</v>
      </c>
      <c r="AD9" s="36" t="s">
        <v>25</v>
      </c>
      <c r="AE9" s="37" t="s">
        <v>26</v>
      </c>
      <c r="AF9" s="38"/>
      <c r="AG9" s="38"/>
      <c r="AH9" s="38"/>
      <c r="AI9" s="41"/>
      <c r="AJ9" s="42" t="s">
        <v>27</v>
      </c>
      <c r="AK9" s="42" t="s">
        <v>28</v>
      </c>
      <c r="AL9" s="42" t="s">
        <v>29</v>
      </c>
      <c r="AM9" s="42"/>
      <c r="AN9" s="42" t="s">
        <v>30</v>
      </c>
      <c r="AO9" s="36" t="s">
        <v>31</v>
      </c>
      <c r="AP9" s="36" t="s">
        <v>32</v>
      </c>
      <c r="AQ9" s="36" t="s">
        <v>33</v>
      </c>
      <c r="AR9" s="9" t="s">
        <v>34</v>
      </c>
      <c r="AS9" s="9" t="s">
        <v>62</v>
      </c>
      <c r="AT9" s="46" t="s">
        <v>36</v>
      </c>
    </row>
    <row r="10" s="2" customFormat="1" ht="30" customHeight="1" spans="1:46">
      <c r="A10" s="12"/>
      <c r="B10" s="13"/>
      <c r="C10" s="14"/>
      <c r="D10" s="14"/>
      <c r="E10" s="14" t="s">
        <v>37</v>
      </c>
      <c r="F10" s="14" t="s">
        <v>38</v>
      </c>
      <c r="G10" s="15"/>
      <c r="H10" s="15"/>
      <c r="I10" s="14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4"/>
      <c r="U10" s="13"/>
      <c r="V10" s="13"/>
      <c r="W10" s="13" t="s">
        <v>39</v>
      </c>
      <c r="X10" s="13" t="s">
        <v>40</v>
      </c>
      <c r="Y10" s="13" t="s">
        <v>41</v>
      </c>
      <c r="Z10" s="13" t="s">
        <v>42</v>
      </c>
      <c r="AA10" s="13" t="s">
        <v>43</v>
      </c>
      <c r="AB10" s="39"/>
      <c r="AC10" s="39"/>
      <c r="AD10" s="39"/>
      <c r="AE10" s="39" t="s">
        <v>44</v>
      </c>
      <c r="AF10" s="39" t="s">
        <v>45</v>
      </c>
      <c r="AG10" s="39" t="s">
        <v>46</v>
      </c>
      <c r="AH10" s="39" t="s">
        <v>47</v>
      </c>
      <c r="AI10" s="39" t="s">
        <v>48</v>
      </c>
      <c r="AJ10" s="43"/>
      <c r="AK10" s="43"/>
      <c r="AL10" s="43"/>
      <c r="AM10" s="43" t="s">
        <v>49</v>
      </c>
      <c r="AN10" s="43"/>
      <c r="AO10" s="39"/>
      <c r="AP10" s="39"/>
      <c r="AQ10" s="39"/>
      <c r="AR10" s="13"/>
      <c r="AS10" s="13"/>
      <c r="AT10" s="47"/>
    </row>
    <row r="11" s="2" customFormat="1" ht="30" customHeight="1" spans="1:46">
      <c r="A11" s="16">
        <v>10</v>
      </c>
      <c r="B11" s="17" t="s">
        <v>82</v>
      </c>
      <c r="C11" s="18" t="s">
        <v>51</v>
      </c>
      <c r="D11" s="19" t="s">
        <v>52</v>
      </c>
      <c r="E11" s="20" t="s">
        <v>53</v>
      </c>
      <c r="F11" s="20" t="s">
        <v>54</v>
      </c>
      <c r="G11" s="18" t="s">
        <v>83</v>
      </c>
      <c r="H11" s="56" t="s">
        <v>84</v>
      </c>
      <c r="I11" s="29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2">
        <v>9133.28833333334</v>
      </c>
      <c r="W11" s="35"/>
      <c r="X11" s="35"/>
      <c r="Y11" s="35"/>
      <c r="Z11" s="35"/>
      <c r="AA11" s="31"/>
      <c r="AB11" s="40">
        <v>23354.61</v>
      </c>
      <c r="AC11" s="40">
        <v>25000</v>
      </c>
      <c r="AD11" s="40">
        <v>2295.52</v>
      </c>
      <c r="AE11" s="32"/>
      <c r="AF11" s="32"/>
      <c r="AG11" s="32"/>
      <c r="AH11" s="32"/>
      <c r="AI11" s="32"/>
      <c r="AJ11" s="44">
        <f>V11+AB11</f>
        <v>32487.8983333333</v>
      </c>
      <c r="AK11" s="44">
        <f>AA11+AD11</f>
        <v>2295.52</v>
      </c>
      <c r="AL11" s="45">
        <f>AC11+5000</f>
        <v>30000</v>
      </c>
      <c r="AM11" s="45"/>
      <c r="AN11" s="44">
        <f>AJ11-AK11-AL11-AM11</f>
        <v>192.378333333338</v>
      </c>
      <c r="AO11" s="48">
        <f>5*MAX(0,AN11*{0.6;2;4;5;6;7;9}%-{0;504;3384;6384;10584;17184;36384})</f>
        <v>5.77135000000013</v>
      </c>
      <c r="AP11" s="49">
        <v>0</v>
      </c>
      <c r="AQ11" s="48">
        <f>IF(+AO11-AP11&gt;0,AO11-AP11,0)</f>
        <v>5.77135000000013</v>
      </c>
      <c r="AR11" s="13"/>
      <c r="AS11" s="50">
        <f>V11-AA11-AQ11</f>
        <v>9127.51698333334</v>
      </c>
      <c r="AT11" s="48" t="s">
        <v>59</v>
      </c>
    </row>
    <row r="12" s="3" customFormat="1" ht="28" customHeight="1" spans="1:46">
      <c r="A12" s="21" t="s">
        <v>85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="3" customFormat="1" ht="18.75" customHeight="1" spans="1:1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="4" customFormat="1" ht="27" customHeight="1" spans="1:13">
      <c r="A14" s="24" t="s">
        <v>64</v>
      </c>
      <c r="H14" s="25"/>
      <c r="J14" s="25"/>
      <c r="K14" s="25"/>
      <c r="L14" s="25"/>
      <c r="M14" s="25"/>
    </row>
    <row r="15" s="4" customFormat="1" ht="18.75" spans="8:13">
      <c r="H15" s="25"/>
      <c r="J15" s="25"/>
      <c r="K15" s="25"/>
      <c r="L15" s="25"/>
      <c r="M15" s="25"/>
    </row>
    <row r="16" s="4" customFormat="1" ht="18.75" spans="1:13">
      <c r="A16" s="26" t="s">
        <v>65</v>
      </c>
      <c r="B16" s="26"/>
      <c r="C16" s="26"/>
      <c r="G16" s="27"/>
      <c r="H16" s="25"/>
      <c r="J16" s="25"/>
      <c r="K16" s="25"/>
      <c r="L16" s="25"/>
      <c r="M16" s="25"/>
    </row>
    <row r="17" s="4" customFormat="1" ht="18.75" spans="1:13">
      <c r="A17" s="26" t="s">
        <v>86</v>
      </c>
      <c r="B17" s="26"/>
      <c r="C17" s="26"/>
      <c r="D17" s="26"/>
      <c r="E17" s="26"/>
      <c r="F17" s="26"/>
      <c r="G17" s="26"/>
      <c r="H17" s="25"/>
      <c r="J17" s="25"/>
      <c r="K17" s="25"/>
      <c r="L17" s="25"/>
      <c r="M17" s="25"/>
    </row>
    <row r="18" s="4" customFormat="1" ht="18.75" spans="1:13">
      <c r="A18" s="26" t="s">
        <v>67</v>
      </c>
      <c r="B18" s="26"/>
      <c r="C18" s="26"/>
      <c r="D18" s="26"/>
      <c r="E18" s="26"/>
      <c r="F18" s="26"/>
      <c r="G18" s="26"/>
      <c r="H18" s="25"/>
      <c r="J18" s="25"/>
      <c r="K18" s="25"/>
      <c r="L18" s="25"/>
      <c r="M18" s="25"/>
    </row>
    <row r="19" s="4" customFormat="1" ht="18.75" spans="1:18">
      <c r="A19" s="28" t="s">
        <v>87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="1" customFormat="1" ht="18.75"/>
    <row r="21" s="1" customFormat="1" ht="18.75" spans="11:11">
      <c r="K21" s="1" t="s">
        <v>69</v>
      </c>
    </row>
  </sheetData>
  <mergeCells count="109">
    <mergeCell ref="A1:AT1"/>
    <mergeCell ref="W3:AA3"/>
    <mergeCell ref="AE3:AI3"/>
    <mergeCell ref="W6:AA6"/>
    <mergeCell ref="AE6:AI6"/>
    <mergeCell ref="W9:AA9"/>
    <mergeCell ref="AE9:AI9"/>
    <mergeCell ref="A12:AT12"/>
    <mergeCell ref="A14:AT14"/>
    <mergeCell ref="A19:R19"/>
    <mergeCell ref="A3:A4"/>
    <mergeCell ref="A6:A7"/>
    <mergeCell ref="A9:A10"/>
    <mergeCell ref="B3:B4"/>
    <mergeCell ref="B6:B7"/>
    <mergeCell ref="B9:B10"/>
    <mergeCell ref="C3:C4"/>
    <mergeCell ref="C6:C7"/>
    <mergeCell ref="C9:C10"/>
    <mergeCell ref="D3:D4"/>
    <mergeCell ref="D6:D7"/>
    <mergeCell ref="D9:D10"/>
    <mergeCell ref="G3:G4"/>
    <mergeCell ref="G6:G7"/>
    <mergeCell ref="G9:G10"/>
    <mergeCell ref="H3:H4"/>
    <mergeCell ref="H6:H7"/>
    <mergeCell ref="H9:H10"/>
    <mergeCell ref="I3:I4"/>
    <mergeCell ref="I6:I7"/>
    <mergeCell ref="I9:I10"/>
    <mergeCell ref="J3:J4"/>
    <mergeCell ref="J6:J7"/>
    <mergeCell ref="J9:J10"/>
    <mergeCell ref="K3:K4"/>
    <mergeCell ref="K6:K7"/>
    <mergeCell ref="K9:K10"/>
    <mergeCell ref="L3:L4"/>
    <mergeCell ref="L6:L7"/>
    <mergeCell ref="L9:L10"/>
    <mergeCell ref="M3:M4"/>
    <mergeCell ref="M6:M7"/>
    <mergeCell ref="M9:M10"/>
    <mergeCell ref="N3:N4"/>
    <mergeCell ref="N6:N7"/>
    <mergeCell ref="N9:N10"/>
    <mergeCell ref="O3:O4"/>
    <mergeCell ref="O6:O7"/>
    <mergeCell ref="O9:O10"/>
    <mergeCell ref="P3:P4"/>
    <mergeCell ref="P6:P7"/>
    <mergeCell ref="P9:P10"/>
    <mergeCell ref="Q3:Q4"/>
    <mergeCell ref="Q6:Q7"/>
    <mergeCell ref="Q9:Q10"/>
    <mergeCell ref="R3:R4"/>
    <mergeCell ref="R6:R7"/>
    <mergeCell ref="R9:R10"/>
    <mergeCell ref="S3:S4"/>
    <mergeCell ref="S6:S7"/>
    <mergeCell ref="S9:S10"/>
    <mergeCell ref="T3:T4"/>
    <mergeCell ref="T6:T7"/>
    <mergeCell ref="T9:T10"/>
    <mergeCell ref="U3:U4"/>
    <mergeCell ref="U6:U7"/>
    <mergeCell ref="U9:U10"/>
    <mergeCell ref="V3:V4"/>
    <mergeCell ref="V6:V7"/>
    <mergeCell ref="V9:V10"/>
    <mergeCell ref="AB3:AB4"/>
    <mergeCell ref="AB6:AB7"/>
    <mergeCell ref="AB9:AB10"/>
    <mergeCell ref="AC3:AC4"/>
    <mergeCell ref="AC6:AC7"/>
    <mergeCell ref="AC9:AC10"/>
    <mergeCell ref="AD3:AD4"/>
    <mergeCell ref="AD6:AD7"/>
    <mergeCell ref="AD9:AD10"/>
    <mergeCell ref="AJ3:AJ4"/>
    <mergeCell ref="AJ6:AJ7"/>
    <mergeCell ref="AJ9:AJ10"/>
    <mergeCell ref="AK3:AK4"/>
    <mergeCell ref="AK6:AK7"/>
    <mergeCell ref="AK9:AK10"/>
    <mergeCell ref="AL3:AL4"/>
    <mergeCell ref="AL6:AL7"/>
    <mergeCell ref="AL9:AL10"/>
    <mergeCell ref="AN3:AN4"/>
    <mergeCell ref="AN6:AN7"/>
    <mergeCell ref="AN9:AN10"/>
    <mergeCell ref="AO3:AO4"/>
    <mergeCell ref="AO6:AO7"/>
    <mergeCell ref="AO9:AO10"/>
    <mergeCell ref="AP3:AP4"/>
    <mergeCell ref="AP6:AP7"/>
    <mergeCell ref="AP9:AP10"/>
    <mergeCell ref="AQ3:AQ4"/>
    <mergeCell ref="AQ6:AQ7"/>
    <mergeCell ref="AQ9:AQ10"/>
    <mergeCell ref="AR3:AR4"/>
    <mergeCell ref="AR6:AR7"/>
    <mergeCell ref="AR9:AR10"/>
    <mergeCell ref="AS3:AS4"/>
    <mergeCell ref="AS6:AS7"/>
    <mergeCell ref="AS9:AS10"/>
    <mergeCell ref="AT3:AT4"/>
    <mergeCell ref="AT6:AT7"/>
    <mergeCell ref="AT9:AT10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VYTSNC</vt:lpstr>
      <vt:lpstr>彭燕</vt:lpstr>
      <vt:lpstr>熊丽华</vt:lpstr>
      <vt:lpstr>郑拾军</vt:lpstr>
      <vt:lpstr>李春华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1996-12-17T01:32:00Z</dcterms:created>
  <cp:lastPrinted>2014-03-17T02:00:00Z</cp:lastPrinted>
  <dcterms:modified xsi:type="dcterms:W3CDTF">2021-10-12T04:39:55Z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C56F097721AE4161AF2DE253E01E4A33</vt:lpwstr>
  </property>
</Properties>
</file>