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70" windowWidth="21840" windowHeight="12270" tabRatio="632" firstSheet="1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5621"/>
</workbook>
</file>

<file path=xl/calcChain.xml><?xml version="1.0" encoding="utf-8"?>
<calcChain xmlns="http://schemas.openxmlformats.org/spreadsheetml/2006/main">
  <c r="L26" i="16" l="1"/>
  <c r="Z3" i="19" l="1"/>
  <c r="X3" i="19"/>
  <c r="O3" i="19"/>
  <c r="E3" i="19"/>
  <c r="D3" i="19"/>
  <c r="C3" i="19"/>
  <c r="B3" i="19"/>
  <c r="A3" i="19"/>
  <c r="E16" i="17"/>
  <c r="D16" i="17"/>
  <c r="J15" i="17"/>
  <c r="H15" i="17"/>
  <c r="J14" i="17"/>
  <c r="H14" i="17"/>
  <c r="J13" i="17"/>
  <c r="I13" i="17"/>
  <c r="H13" i="17"/>
  <c r="I15" i="17" s="1"/>
  <c r="J12" i="17"/>
  <c r="I12" i="17"/>
  <c r="H12" i="17"/>
  <c r="I14" i="17" s="1"/>
  <c r="J11" i="17"/>
  <c r="H11" i="17"/>
  <c r="J10" i="17"/>
  <c r="H10" i="17"/>
  <c r="J9" i="17"/>
  <c r="H9" i="17"/>
  <c r="I11" i="17" s="1"/>
  <c r="J8" i="17"/>
  <c r="H8" i="17"/>
  <c r="I10" i="17" s="1"/>
  <c r="J7" i="17"/>
  <c r="I7" i="17"/>
  <c r="H7" i="17"/>
  <c r="I9" i="17" s="1"/>
  <c r="J6" i="17"/>
  <c r="I6" i="17"/>
  <c r="H6" i="17"/>
  <c r="I8" i="17" s="1"/>
  <c r="F29" i="16"/>
  <c r="O28" i="16"/>
  <c r="O26" i="16"/>
  <c r="D25" i="16"/>
  <c r="W35" i="15"/>
  <c r="J35" i="15"/>
  <c r="P35" i="15" s="1"/>
  <c r="W34" i="15"/>
  <c r="P34" i="15"/>
  <c r="J34" i="15"/>
  <c r="W33" i="15"/>
  <c r="J33" i="15"/>
  <c r="P33" i="15" s="1"/>
  <c r="W32" i="15"/>
  <c r="J32" i="15"/>
  <c r="P32" i="15" s="1"/>
  <c r="W31" i="15"/>
  <c r="J31" i="15"/>
  <c r="P31" i="15" s="1"/>
  <c r="W30" i="15"/>
  <c r="P30" i="15"/>
  <c r="J30" i="15"/>
  <c r="W29" i="15"/>
  <c r="J29" i="15"/>
  <c r="P29" i="15" s="1"/>
  <c r="W28" i="15"/>
  <c r="J28" i="15"/>
  <c r="P28" i="15" s="1"/>
  <c r="W27" i="15"/>
  <c r="J27" i="15"/>
  <c r="P27" i="15" s="1"/>
  <c r="W26" i="15"/>
  <c r="P26" i="15"/>
  <c r="J26" i="15"/>
  <c r="W25" i="15"/>
  <c r="J25" i="15"/>
  <c r="P25" i="15" s="1"/>
  <c r="W24" i="15"/>
  <c r="J24" i="15"/>
  <c r="P24" i="15" s="1"/>
  <c r="W23" i="15"/>
  <c r="J23" i="15"/>
  <c r="P23" i="15" s="1"/>
  <c r="W22" i="15"/>
  <c r="P22" i="15"/>
  <c r="J22" i="15"/>
  <c r="W21" i="15"/>
  <c r="J21" i="15"/>
  <c r="P21" i="15" s="1"/>
  <c r="W20" i="15"/>
  <c r="J20" i="15"/>
  <c r="P20" i="15" s="1"/>
  <c r="W19" i="15"/>
  <c r="J19" i="15"/>
  <c r="P19" i="15" s="1"/>
  <c r="W18" i="15"/>
  <c r="P18" i="15"/>
  <c r="J18" i="15"/>
  <c r="W17" i="15"/>
  <c r="J17" i="15"/>
  <c r="P17" i="15" s="1"/>
  <c r="W16" i="15"/>
  <c r="J16" i="15"/>
  <c r="P16" i="15" s="1"/>
  <c r="W15" i="15"/>
  <c r="J15" i="15"/>
  <c r="P15" i="15" s="1"/>
  <c r="W14" i="15"/>
  <c r="P14" i="15"/>
  <c r="J14" i="15"/>
  <c r="W13" i="15"/>
  <c r="J13" i="15"/>
  <c r="P13" i="15" s="1"/>
  <c r="W12" i="15"/>
  <c r="J12" i="15"/>
  <c r="P12" i="15" s="1"/>
  <c r="W11" i="15"/>
  <c r="J11" i="15"/>
  <c r="P11" i="15" s="1"/>
  <c r="W10" i="15"/>
  <c r="J10" i="15"/>
  <c r="P10" i="15" s="1"/>
  <c r="W9" i="15"/>
  <c r="J9" i="15"/>
  <c r="P9" i="15" s="1"/>
  <c r="W8" i="15"/>
  <c r="J8" i="15"/>
  <c r="W7" i="15"/>
  <c r="J7" i="15"/>
  <c r="P7" i="15" s="1"/>
  <c r="W6" i="15"/>
  <c r="W36" i="15" s="1"/>
  <c r="J6" i="15"/>
  <c r="P6" i="15" s="1"/>
  <c r="W5" i="15"/>
  <c r="J5" i="15"/>
  <c r="P5" i="15" s="1"/>
  <c r="J4" i="15"/>
  <c r="P4" i="15" s="1"/>
  <c r="R54" i="20"/>
  <c r="S54" i="20" s="1"/>
  <c r="O54" i="20"/>
  <c r="K54" i="20"/>
  <c r="R53" i="20"/>
  <c r="S53" i="20" s="1"/>
  <c r="O53" i="20"/>
  <c r="K53" i="20"/>
  <c r="R52" i="20"/>
  <c r="S52" i="20" s="1"/>
  <c r="O52" i="20"/>
  <c r="K52" i="20"/>
  <c r="R51" i="20"/>
  <c r="S51" i="20" s="1"/>
  <c r="O51" i="20"/>
  <c r="K51" i="20"/>
  <c r="R50" i="20"/>
  <c r="S50" i="20" s="1"/>
  <c r="O50" i="20"/>
  <c r="K50" i="20"/>
  <c r="R49" i="20"/>
  <c r="S49" i="20" s="1"/>
  <c r="O49" i="20"/>
  <c r="K49" i="20"/>
  <c r="R48" i="20"/>
  <c r="S48" i="20" s="1"/>
  <c r="O48" i="20"/>
  <c r="K48" i="20"/>
  <c r="R47" i="20"/>
  <c r="S47" i="20" s="1"/>
  <c r="O47" i="20"/>
  <c r="K47" i="20"/>
  <c r="R46" i="20"/>
  <c r="S46" i="20" s="1"/>
  <c r="O46" i="20"/>
  <c r="K46" i="20"/>
  <c r="R45" i="20"/>
  <c r="S45" i="20" s="1"/>
  <c r="O45" i="20"/>
  <c r="K45" i="20"/>
  <c r="R44" i="20"/>
  <c r="S44" i="20" s="1"/>
  <c r="O44" i="20"/>
  <c r="K44" i="20"/>
  <c r="R43" i="20"/>
  <c r="S43" i="20" s="1"/>
  <c r="O43" i="20"/>
  <c r="K43" i="20"/>
  <c r="R42" i="20"/>
  <c r="S42" i="20" s="1"/>
  <c r="O42" i="20"/>
  <c r="K42" i="20"/>
  <c r="R41" i="20"/>
  <c r="S41" i="20" s="1"/>
  <c r="O41" i="20"/>
  <c r="K41" i="20"/>
  <c r="R40" i="20"/>
  <c r="S40" i="20" s="1"/>
  <c r="O40" i="20"/>
  <c r="K40" i="20"/>
  <c r="R39" i="20"/>
  <c r="S39" i="20" s="1"/>
  <c r="O39" i="20"/>
  <c r="K39" i="20"/>
  <c r="R38" i="20"/>
  <c r="S38" i="20" s="1"/>
  <c r="O38" i="20"/>
  <c r="K38" i="20"/>
  <c r="R37" i="20"/>
  <c r="S37" i="20" s="1"/>
  <c r="O37" i="20"/>
  <c r="K37" i="20"/>
  <c r="R36" i="20"/>
  <c r="S36" i="20" s="1"/>
  <c r="O36" i="20"/>
  <c r="K36" i="20"/>
  <c r="R35" i="20"/>
  <c r="S35" i="20" s="1"/>
  <c r="O35" i="20"/>
  <c r="K35" i="20"/>
  <c r="R34" i="20"/>
  <c r="S34" i="20" s="1"/>
  <c r="O34" i="20"/>
  <c r="K34" i="20"/>
  <c r="R33" i="20"/>
  <c r="S33" i="20" s="1"/>
  <c r="O33" i="20"/>
  <c r="K33" i="20"/>
  <c r="R32" i="20"/>
  <c r="S32" i="20" s="1"/>
  <c r="O32" i="20"/>
  <c r="K32" i="20"/>
  <c r="R31" i="20"/>
  <c r="S31" i="20" s="1"/>
  <c r="O31" i="20"/>
  <c r="K31" i="20"/>
  <c r="R30" i="20"/>
  <c r="S30" i="20" s="1"/>
  <c r="O30" i="20"/>
  <c r="K30" i="20"/>
  <c r="R29" i="20"/>
  <c r="S29" i="20" s="1"/>
  <c r="O29" i="20"/>
  <c r="K29" i="20"/>
  <c r="R28" i="20"/>
  <c r="S28" i="20" s="1"/>
  <c r="O28" i="20"/>
  <c r="K28" i="20"/>
  <c r="R27" i="20"/>
  <c r="S27" i="20" s="1"/>
  <c r="O27" i="20"/>
  <c r="K27" i="20"/>
  <c r="R26" i="20"/>
  <c r="S26" i="20" s="1"/>
  <c r="O26" i="20"/>
  <c r="K26" i="20"/>
  <c r="R25" i="20"/>
  <c r="S25" i="20" s="1"/>
  <c r="O25" i="20"/>
  <c r="K25" i="20"/>
  <c r="R24" i="20"/>
  <c r="S24" i="20" s="1"/>
  <c r="O24" i="20"/>
  <c r="K24" i="20"/>
  <c r="R23" i="20"/>
  <c r="S23" i="20" s="1"/>
  <c r="O23" i="20"/>
  <c r="K23" i="20"/>
  <c r="R22" i="20"/>
  <c r="O22" i="20"/>
  <c r="K22" i="20"/>
  <c r="R21" i="20"/>
  <c r="O21" i="20"/>
  <c r="K21" i="20"/>
  <c r="R20" i="20"/>
  <c r="O20" i="20"/>
  <c r="K20" i="20"/>
  <c r="R19" i="20"/>
  <c r="O19" i="20"/>
  <c r="K19" i="20"/>
  <c r="R18" i="20"/>
  <c r="O18" i="20"/>
  <c r="K18" i="20"/>
  <c r="R17" i="20"/>
  <c r="O17" i="20"/>
  <c r="K17" i="20"/>
  <c r="R16" i="20"/>
  <c r="O16" i="20"/>
  <c r="K16" i="20"/>
  <c r="R15" i="20"/>
  <c r="O15" i="20"/>
  <c r="K15" i="20"/>
  <c r="R14" i="20"/>
  <c r="O14" i="20"/>
  <c r="K14" i="20"/>
  <c r="R13" i="20"/>
  <c r="O13" i="20"/>
  <c r="K13" i="20"/>
  <c r="R12" i="20"/>
  <c r="O12" i="20"/>
  <c r="K12" i="20"/>
  <c r="R11" i="20"/>
  <c r="O11" i="20"/>
  <c r="K11" i="20"/>
  <c r="R10" i="20"/>
  <c r="O10" i="20"/>
  <c r="K10" i="20"/>
  <c r="R9" i="20"/>
  <c r="O9" i="20"/>
  <c r="K9" i="20"/>
  <c r="R8" i="20"/>
  <c r="O8" i="20"/>
  <c r="K8" i="20"/>
  <c r="R7" i="20"/>
  <c r="O7" i="20"/>
  <c r="K7" i="20"/>
  <c r="R6" i="20"/>
  <c r="O6" i="20"/>
  <c r="K6" i="20"/>
  <c r="R5" i="20"/>
  <c r="O5" i="20"/>
  <c r="K5" i="20"/>
  <c r="R4" i="20"/>
  <c r="S4" i="20" s="1"/>
  <c r="O4" i="20"/>
  <c r="K4" i="20"/>
  <c r="L71" i="22"/>
  <c r="K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71" i="22" s="1"/>
  <c r="M40" i="22"/>
  <c r="L36" i="22"/>
  <c r="K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38" i="21"/>
  <c r="K38" i="21"/>
  <c r="S37" i="21"/>
  <c r="R37" i="21"/>
  <c r="O37" i="21"/>
  <c r="N37" i="21"/>
  <c r="S36" i="21"/>
  <c r="R36" i="21"/>
  <c r="O36" i="21"/>
  <c r="N36" i="21"/>
  <c r="S35" i="21"/>
  <c r="R35" i="21"/>
  <c r="O35" i="21"/>
  <c r="N35" i="21"/>
  <c r="S34" i="21"/>
  <c r="R34" i="21"/>
  <c r="O34" i="21"/>
  <c r="N34" i="21"/>
  <c r="S33" i="21"/>
  <c r="R33" i="21"/>
  <c r="O33" i="21"/>
  <c r="N33" i="21"/>
  <c r="S32" i="21"/>
  <c r="R32" i="21"/>
  <c r="O32" i="21"/>
  <c r="N32" i="21"/>
  <c r="S31" i="21"/>
  <c r="R31" i="21"/>
  <c r="O31" i="21"/>
  <c r="N31" i="21"/>
  <c r="S30" i="21"/>
  <c r="R30" i="21"/>
  <c r="O30" i="21"/>
  <c r="N30" i="21"/>
  <c r="S29" i="21"/>
  <c r="R29" i="21"/>
  <c r="O29" i="21"/>
  <c r="N29" i="21"/>
  <c r="S28" i="21"/>
  <c r="R28" i="21"/>
  <c r="O28" i="21"/>
  <c r="N28" i="21"/>
  <c r="S27" i="21"/>
  <c r="R27" i="21"/>
  <c r="O27" i="21"/>
  <c r="N27" i="21"/>
  <c r="S26" i="21"/>
  <c r="R26" i="21"/>
  <c r="O26" i="21"/>
  <c r="N26" i="21"/>
  <c r="S25" i="21"/>
  <c r="R25" i="21"/>
  <c r="O25" i="21"/>
  <c r="N25" i="21"/>
  <c r="S24" i="21"/>
  <c r="R24" i="21"/>
  <c r="O24" i="21"/>
  <c r="N24" i="21"/>
  <c r="S23" i="21"/>
  <c r="R23" i="21"/>
  <c r="O23" i="21"/>
  <c r="N23" i="21"/>
  <c r="S22" i="21"/>
  <c r="R22" i="21"/>
  <c r="O22" i="21"/>
  <c r="N22" i="21"/>
  <c r="S21" i="21"/>
  <c r="R21" i="21"/>
  <c r="O21" i="21"/>
  <c r="N21" i="21"/>
  <c r="S20" i="21"/>
  <c r="R20" i="21"/>
  <c r="O20" i="21"/>
  <c r="N20" i="21"/>
  <c r="S19" i="21"/>
  <c r="R19" i="21"/>
  <c r="O19" i="21"/>
  <c r="N19" i="21"/>
  <c r="S18" i="21"/>
  <c r="R18" i="21"/>
  <c r="O18" i="21"/>
  <c r="N18" i="21"/>
  <c r="S17" i="21"/>
  <c r="R17" i="21"/>
  <c r="O17" i="21"/>
  <c r="N17" i="21"/>
  <c r="S16" i="21"/>
  <c r="R16" i="21"/>
  <c r="O16" i="21"/>
  <c r="N16" i="21"/>
  <c r="R15" i="21"/>
  <c r="S15" i="21" s="1"/>
  <c r="O15" i="21"/>
  <c r="N15" i="21"/>
  <c r="R14" i="21"/>
  <c r="S14" i="21" s="1"/>
  <c r="O14" i="21"/>
  <c r="N14" i="21"/>
  <c r="R13" i="21"/>
  <c r="S13" i="21" s="1"/>
  <c r="O13" i="21"/>
  <c r="N13" i="21"/>
  <c r="S12" i="21"/>
  <c r="R12" i="21"/>
  <c r="O12" i="21"/>
  <c r="N12" i="21"/>
  <c r="R11" i="21"/>
  <c r="S11" i="21" s="1"/>
  <c r="O11" i="21"/>
  <c r="N11" i="21"/>
  <c r="R10" i="21"/>
  <c r="S10" i="21" s="1"/>
  <c r="O10" i="21"/>
  <c r="N10" i="21"/>
  <c r="R9" i="21"/>
  <c r="S9" i="21" s="1"/>
  <c r="O9" i="21"/>
  <c r="N9" i="21"/>
  <c r="R8" i="21"/>
  <c r="O8" i="21"/>
  <c r="N8" i="21"/>
  <c r="S7" i="21"/>
  <c r="R7" i="21"/>
  <c r="O7" i="21"/>
  <c r="N7" i="21"/>
  <c r="S6" i="21"/>
  <c r="R6" i="21"/>
  <c r="O6" i="21"/>
  <c r="N6" i="21"/>
  <c r="S5" i="21"/>
  <c r="R5" i="21"/>
  <c r="O5" i="21"/>
  <c r="N5" i="21"/>
  <c r="S4" i="21"/>
  <c r="R4" i="21"/>
  <c r="O4" i="21"/>
  <c r="N4" i="21"/>
  <c r="B29" i="12"/>
  <c r="J16" i="17" l="1"/>
  <c r="W3" i="19" s="1"/>
  <c r="S21" i="20"/>
  <c r="S20" i="20"/>
  <c r="S19" i="20"/>
  <c r="S22" i="20"/>
  <c r="J36" i="15"/>
  <c r="R38" i="21"/>
  <c r="S13" i="20"/>
  <c r="S17" i="20"/>
  <c r="S9" i="20"/>
  <c r="S5" i="20"/>
  <c r="S8" i="20"/>
  <c r="S12" i="20"/>
  <c r="S16" i="20"/>
  <c r="K55" i="20"/>
  <c r="C11" i="12" s="1"/>
  <c r="J3" i="19" s="1"/>
  <c r="S7" i="20"/>
  <c r="S11" i="20"/>
  <c r="S15" i="20"/>
  <c r="O55" i="20"/>
  <c r="C12" i="12" s="1"/>
  <c r="K3" i="19" s="1"/>
  <c r="S6" i="20"/>
  <c r="S10" i="20"/>
  <c r="S14" i="20"/>
  <c r="S18" i="20"/>
  <c r="Q26" i="16"/>
  <c r="V3" i="19" s="1"/>
  <c r="S8" i="21"/>
  <c r="S38" i="21" s="1"/>
  <c r="C9" i="12" s="1"/>
  <c r="H3" i="19" s="1"/>
  <c r="M36" i="22"/>
  <c r="M72" i="22" s="1"/>
  <c r="C10" i="12" s="1"/>
  <c r="I3" i="19" s="1"/>
  <c r="R55" i="20"/>
  <c r="C13" i="12" s="1"/>
  <c r="P8" i="15"/>
  <c r="P36" i="15" s="1"/>
  <c r="P37" i="15" s="1"/>
  <c r="C15" i="12" s="1"/>
  <c r="C24" i="12" l="1"/>
  <c r="C23" i="12"/>
  <c r="S55" i="20"/>
  <c r="Y3" i="19" s="1"/>
  <c r="N3" i="19"/>
  <c r="L3" i="19"/>
  <c r="C14" i="12"/>
  <c r="M3" i="19" l="1"/>
  <c r="C17" i="12"/>
  <c r="C22" i="12" l="1"/>
  <c r="C20" i="12"/>
  <c r="C18" i="12"/>
  <c r="C19" i="12"/>
  <c r="P3" i="19"/>
  <c r="Q3" i="19" l="1"/>
  <c r="C21" i="12"/>
  <c r="S3" i="19"/>
  <c r="R3" i="19"/>
  <c r="U3" i="19"/>
  <c r="T3" i="19" l="1"/>
  <c r="C25" i="12"/>
  <c r="E25" i="12" l="1"/>
  <c r="D25" i="12"/>
  <c r="D16" i="12"/>
  <c r="G3" i="19"/>
  <c r="D9" i="12"/>
  <c r="D11" i="12"/>
  <c r="D10" i="12"/>
  <c r="D12" i="12"/>
  <c r="D13" i="12"/>
  <c r="D15" i="12"/>
  <c r="D23" i="12"/>
  <c r="D24" i="12"/>
  <c r="D14" i="12"/>
  <c r="D17" i="12"/>
  <c r="D18" i="12"/>
  <c r="D19" i="12"/>
  <c r="D20" i="12"/>
  <c r="D22" i="12"/>
  <c r="D21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family val="3"/>
            <charset val="134"/>
          </rPr>
          <t>示例：
李建国17653161780</t>
        </r>
      </text>
    </comment>
    <comment ref="D3" authorId="0">
      <text>
        <r>
          <rPr>
            <sz val="14"/>
            <rFont val="宋体"/>
            <family val="3"/>
            <charset val="134"/>
          </rPr>
          <t>示例：
2020年10月1日</t>
        </r>
      </text>
    </comment>
    <comment ref="B7" authorId="0">
      <text>
        <r>
          <rPr>
            <sz val="12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D7" authorId="0">
      <text>
        <r>
          <rPr>
            <sz val="12"/>
            <color rgb="FF000000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B32" authorId="0">
      <text>
        <r>
          <rPr>
            <sz val="10"/>
            <rFont val="宋体"/>
            <family val="3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family val="3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family val="3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family val="3"/>
            <charset val="134"/>
          </rPr>
          <t>若产品没有毛坯状态则填写与成品定额相同的数值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K4" authorId="0">
      <text>
        <r>
          <rPr>
            <sz val="16"/>
            <rFont val="宋体"/>
            <family val="3"/>
            <charset val="134"/>
          </rPr>
          <t>没有毛坯状态可以不填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L3" authorId="0">
      <text>
        <r>
          <rPr>
            <sz val="9"/>
            <rFont val="宋体"/>
            <family val="3"/>
            <charset val="134"/>
          </rPr>
          <t>蒸汽等其他燃动消耗请自行转换相应数值填入对应单元格，并在备注列注明能源名称及计量单位等情况。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8" authorId="0">
      <text>
        <r>
          <rPr>
            <sz val="12"/>
            <rFont val="宋体"/>
            <family val="3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重量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H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体积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F5" authorId="0">
      <text>
        <r>
          <rPr>
            <sz val="10"/>
            <rFont val="宋体"/>
            <family val="3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<sst xmlns="http://schemas.openxmlformats.org/spreadsheetml/2006/main" count="784" uniqueCount="419">
  <si>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</si>
  <si>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</si>
  <si>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</si>
  <si>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</si>
  <si>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</si>
  <si>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</si>
  <si>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</si>
  <si>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</si>
  <si>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</si>
  <si>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</si>
  <si>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</si>
  <si>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</si>
  <si>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</si>
  <si>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</si>
  <si>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</si>
  <si>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</si>
  <si>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</si>
  <si>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</si>
  <si>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</si>
  <si>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family val="3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family val="3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</si>
  <si>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</si>
  <si>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</si>
  <si>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</si>
  <si>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</si>
  <si>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</si>
  <si>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</si>
  <si>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</si>
  <si>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</si>
  <si>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</si>
  <si>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</si>
  <si>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</si>
  <si>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</si>
  <si>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</si>
  <si>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</si>
  <si>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</si>
  <si>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</si>
  <si>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</si>
  <si>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</si>
  <si>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</si>
  <si>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</si>
  <si>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</si>
  <si>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</si>
  <si>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</si>
  <si>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</si>
  <si>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</si>
  <si>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</si>
  <si>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family val="3"/>
        <charset val="134"/>
      </rPr>
      <t>此项费用不包含“设备折旧费”</t>
    </r>
    <r>
      <rPr>
        <sz val="11"/>
        <color theme="1"/>
        <rFont val="仿宋"/>
        <family val="3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</si>
  <si>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</si>
  <si>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</si>
  <si>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</si>
  <si>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family val="3"/>
        <charset val="134"/>
      </rPr>
      <t>此项费用不包含"包装运输费用"</t>
    </r>
    <r>
      <rPr>
        <sz val="11"/>
        <color theme="1"/>
        <rFont val="仿宋"/>
        <family val="3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</si>
  <si>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</si>
  <si>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</si>
  <si>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</si>
  <si>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</si>
  <si>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</si>
  <si>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</si>
  <si>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</si>
  <si>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</si>
  <si>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</si>
  <si>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</si>
  <si>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</si>
  <si>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</si>
  <si>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family val="3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>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套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产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品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表</t>
    </r>
  </si>
  <si>
    <t>版本号：V2      版本修订时间：2021/3/25</t>
  </si>
  <si>
    <t>制表人姓名及联系方式：</t>
  </si>
  <si>
    <t>报价日期(加盖公章):</t>
  </si>
  <si>
    <t>供应商代码：</t>
  </si>
  <si>
    <t>供应商名称：</t>
  </si>
  <si>
    <t>重汽图号：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</si>
  <si>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</si>
  <si>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</si>
  <si>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</si>
  <si>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</si>
  <si>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</si>
  <si>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</si>
  <si>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</si>
  <si>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</si>
  <si>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</si>
  <si>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</si>
  <si>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</si>
  <si>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</si>
  <si>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</si>
  <si>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</si>
  <si>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</si>
  <si>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</si>
  <si>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</si>
  <si>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</si>
  <si>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</si>
  <si>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</si>
  <si>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</si>
  <si>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</si>
  <si>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</si>
  <si>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</si>
  <si>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报价备注说明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</si>
  <si>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</si>
  <si>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说明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6、报价产品中含自制或外购铸锻件，要提供电子版铸锻件毛坯图纸；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</si>
  <si>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</si>
  <si>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</si>
  <si>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</si>
  <si>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</si>
  <si>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</si>
  <si>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</si>
  <si>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</si>
  <si>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原辅材料发票黏贴处在本页最下方，为减少因价格标准不一致导致的核减，请务必在填写此表时予以提供。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</si>
  <si>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</si>
  <si>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</si>
  <si>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</si>
  <si>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</si>
  <si>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</si>
  <si>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family val="3"/>
        <charset val="134"/>
      </rPr>
      <t>材料生产公司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</si>
  <si>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</si>
  <si>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</si>
  <si>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</si>
  <si>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</si>
  <si>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</si>
  <si>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</si>
  <si>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</si>
  <si>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</si>
  <si>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</si>
  <si>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</si>
  <si>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</si>
  <si>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</si>
  <si>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</si>
  <si>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</si>
  <si>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</si>
  <si>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</si>
  <si>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</si>
  <si>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</si>
  <si>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</si>
  <si>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</si>
  <si>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</si>
  <si>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</si>
  <si>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</si>
  <si>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</si>
  <si>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钢板</t>
  </si>
  <si>
    <t>Q420B</t>
  </si>
  <si>
    <t>t=6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</si>
  <si>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</si>
  <si>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</si>
  <si>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
      5、若行数不足可在中间行(不要在最上或者最下行添加)自行添加,新添加的行没有公式嵌套，会导致总价计算错误，请将最终报价体现在汇总表中的报价备注说明中。</t>
  </si>
  <si>
    <t>（第2页，共7页）</t>
  </si>
  <si>
    <t>外购外协件明细表</t>
  </si>
  <si>
    <t>外   购</t>
  </si>
  <si>
    <t>外购外协发票黏贴处在本页最下方，为减少因价格标准不一致导致的核减，请务必在填写此表时予以提供。</t>
  </si>
  <si>
    <t>分供应商</t>
  </si>
  <si>
    <t>零件用量</t>
  </si>
  <si>
    <t>用量单位</t>
  </si>
  <si>
    <t>零件单价</t>
  </si>
  <si>
    <r>
      <rPr>
        <sz val="12"/>
        <rFont val="仿宋"/>
        <family val="3"/>
        <charset val="134"/>
      </rPr>
      <t>外购件关键信息（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</si>
  <si>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合计金额</t>
  </si>
  <si>
    <t>外购件编号</t>
  </si>
  <si>
    <t>外购件名称</t>
  </si>
  <si>
    <t>分供应商名称（全称）</t>
  </si>
  <si>
    <t>规格型号</t>
  </si>
  <si>
    <t>毛坯净重(Kg)</t>
  </si>
  <si>
    <t>成品净重(Kg)</t>
  </si>
  <si>
    <r>
      <rPr>
        <b/>
        <sz val="10"/>
        <color rgb="FFFF0000"/>
        <rFont val="宋体"/>
        <family val="3"/>
        <charset val="134"/>
      </rPr>
      <t>件/m/m</t>
    </r>
    <r>
      <rPr>
        <b/>
        <vertAlign val="superscript"/>
        <sz val="10"/>
        <color rgb="FFFF0000"/>
        <rFont val="宋体"/>
        <family val="3"/>
        <charset val="134"/>
      </rPr>
      <t>2</t>
    </r>
    <r>
      <rPr>
        <b/>
        <sz val="10"/>
        <color rgb="FFFF0000"/>
        <rFont val="宋体"/>
        <family val="3"/>
        <charset val="134"/>
      </rPr>
      <t>/kg</t>
    </r>
  </si>
  <si>
    <t>HT250</t>
  </si>
  <si>
    <t>φ18</t>
  </si>
  <si>
    <t>小计</t>
  </si>
  <si>
    <t>外   协</t>
  </si>
  <si>
    <t>外协生产商</t>
  </si>
  <si>
    <t>外协单价</t>
  </si>
  <si>
    <t>外协时间</t>
  </si>
  <si>
    <r>
      <rPr>
        <sz val="12"/>
        <rFont val="仿宋"/>
        <family val="3"/>
        <charset val="134"/>
      </rPr>
      <t>外协件工艺信息（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</si>
  <si>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外协件编号</t>
  </si>
  <si>
    <t>外协名称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</si>
  <si>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</si>
  <si>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</si>
  <si>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</si>
  <si>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</si>
  <si>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</si>
  <si>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</si>
  <si>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</si>
  <si>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</si>
  <si>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10、若行数不足可在中间行(不要在最上或者最下行添加)自行添加,新添加的行没有公式嵌套，会导致总价计算错误，请将最终报价体现在汇总表中的报价备注说明中。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</si>
  <si>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</si>
  <si>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</si>
  <si>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</si>
  <si>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</si>
  <si>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</si>
  <si>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r>
      <rPr>
        <sz val="12"/>
        <rFont val="仿宋"/>
        <family val="3"/>
        <charset val="134"/>
      </rPr>
      <t xml:space="preserve">设备名称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</si>
  <si>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 xml:space="preserve">设备型号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</si>
  <si>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>设备生产厂家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</si>
  <si>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</si>
  <si>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</si>
  <si>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</si>
  <si>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</si>
  <si>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</si>
  <si>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</si>
  <si>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</si>
  <si>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</si>
  <si>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设备运行效率（**%）</t>
  </si>
  <si>
    <t>电费单价
（元/度）</t>
  </si>
  <si>
    <t>燃动费
（元/件）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</si>
  <si>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</si>
  <si>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</si>
  <si>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</si>
  <si>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</si>
  <si>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</si>
  <si>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family val="3"/>
        <charset val="134"/>
        <scheme val="minor"/>
      </rPr>
      <t>1.钻4*</t>
    </r>
    <r>
      <rPr>
        <b/>
        <sz val="10"/>
        <color rgb="FFFF0000"/>
        <rFont val="仿宋"/>
        <family val="3"/>
        <charset val="134"/>
      </rPr>
      <t>Φ</t>
    </r>
    <r>
      <rPr>
        <b/>
        <sz val="10"/>
        <color rgb="FFFF0000"/>
        <rFont val="宋体"/>
        <family val="3"/>
        <charset val="134"/>
      </rPr>
      <t>11孔，深度25mm；
2、攻丝4*M10，深度7.5mm；</t>
    </r>
  </si>
  <si>
    <t>立式加工中心</t>
  </si>
  <si>
    <t>VMC700B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</si>
  <si>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
      9、若行数不足可在中间行(不要在最上或者最下行添加)自行添加,新添加的行没有公式嵌套，会导致总价计算错误，请将最终报价体现在汇总表中的报价备注说明中。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</si>
  <si>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</si>
  <si>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</si>
  <si>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</si>
  <si>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family val="3"/>
        <charset val="134"/>
      </rPr>
      <t>刀具（</t>
    </r>
    <r>
      <rPr>
        <sz val="12"/>
        <color rgb="FFFF0000"/>
        <rFont val="仿宋"/>
        <family val="3"/>
        <charset val="134"/>
      </rPr>
      <t>易消耗</t>
    </r>
    <r>
      <rPr>
        <sz val="12"/>
        <color theme="1"/>
        <rFont val="仿宋"/>
        <family val="3"/>
        <charset val="134"/>
      </rPr>
      <t>）信息</t>
    </r>
  </si>
  <si>
    <t>工装/模具名称</t>
  </si>
  <si>
    <t>下料净重
（KG）</t>
  </si>
  <si>
    <t>成品净重（KG）</t>
  </si>
  <si>
    <t>材料单价
（元/KG）</t>
  </si>
  <si>
    <t>制作费用
（元）</t>
  </si>
  <si>
    <t>新制费用
（元）</t>
  </si>
  <si>
    <t>新制首次寿命(件)</t>
  </si>
  <si>
    <t>返修一次费用（元）</t>
  </si>
  <si>
    <t>可返修次数（次）</t>
  </si>
  <si>
    <t>返修一次寿命
（件）</t>
  </si>
  <si>
    <t>残值（元）</t>
  </si>
  <si>
    <t>产品摊配额
(元/件）</t>
  </si>
  <si>
    <t>刀具名称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</si>
  <si>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</si>
  <si>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</si>
  <si>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</si>
  <si>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</si>
  <si>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</si>
  <si>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</si>
  <si>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</si>
  <si>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</si>
  <si>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</si>
  <si>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</si>
  <si>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</si>
  <si>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</si>
  <si>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</si>
  <si>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</si>
  <si>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</si>
  <si>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</si>
  <si>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</si>
  <si>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r>
      <rPr>
        <sz val="11"/>
        <color theme="1"/>
        <rFont val="仿宋"/>
        <family val="3"/>
        <charset val="134"/>
      </rPr>
  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</t>
    </r>
    <r>
      <rPr>
        <sz val="11"/>
        <color rgb="FFFF0000"/>
        <rFont val="仿宋"/>
        <family val="3"/>
        <charset val="134"/>
      </rPr>
      <t>只填写易消耗的“刀片、钻头、锪刀、丝锥”等价格分摊，刀杆、刀盘、刀座等费用不要填写（此项在制造费用里统一体现）</t>
    </r>
    <r>
      <rPr>
        <sz val="11"/>
        <color theme="1"/>
        <rFont val="仿宋"/>
        <family val="3"/>
        <charset val="134"/>
      </rPr>
      <t>；
      6、若行数不足可在中间行(不要在最上或者最下行添加)自行添加,新添加的行没有公式嵌套，会导致总价计算错误，请将最终报价体现在汇总表中的报价备注说明中。</t>
    </r>
  </si>
  <si>
    <t>（第5页，共7页）</t>
  </si>
  <si>
    <t>包装成本表</t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</si>
  <si>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实物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</si>
  <si>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物流器具/包装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</si>
  <si>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称重</t>
    </r>
    <r>
      <rPr>
        <sz val="14"/>
        <rFont val="仿宋"/>
        <family val="3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</si>
  <si>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</si>
  <si>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</si>
  <si>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包装尺寸(mm)</t>
  </si>
  <si>
    <r>
      <rPr>
        <sz val="12"/>
        <rFont val="宋体"/>
        <family val="3"/>
        <charset val="134"/>
      </rPr>
      <t>总体积（m</t>
    </r>
    <r>
      <rPr>
        <vertAlign val="super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</t>
    </r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</si>
  <si>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</si>
  <si>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</si>
  <si>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</si>
  <si>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</si>
  <si>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</si>
  <si>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</si>
  <si>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总计</t>
  </si>
  <si>
    <t>长</t>
  </si>
  <si>
    <t>总重量（kg）</t>
  </si>
  <si>
    <t>宽</t>
  </si>
  <si>
    <t>包装材料总重量（kg）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</si>
  <si>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</si>
  <si>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</si>
  <si>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</si>
  <si>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</si>
  <si>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</si>
  <si>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</si>
  <si>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</si>
  <si>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</si>
  <si>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</si>
  <si>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[产品实物概图]示例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</si>
  <si>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</si>
  <si>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</si>
  <si>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</si>
  <si>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</si>
  <si>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</si>
  <si>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</si>
  <si>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</si>
  <si>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车辆长度（m）：</t>
  </si>
  <si>
    <t>满载载重（吨）：</t>
  </si>
  <si>
    <r>
      <rPr>
        <sz val="12"/>
        <rFont val="仿宋"/>
        <family val="3"/>
        <charset val="134"/>
      </rPr>
      <t>满载体积（m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）：</t>
    </r>
  </si>
  <si>
    <t>运费计算方式：</t>
  </si>
  <si>
    <t>运输路线起点</t>
  </si>
  <si>
    <t>运输线路终点</t>
  </si>
  <si>
    <t>运输公里数
(km)</t>
  </si>
  <si>
    <t>单趟运费(元)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</si>
  <si>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</si>
  <si>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</si>
  <si>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</si>
  <si>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family val="3"/>
        <charset val="134"/>
      </rPr>
      <t>立方米公里单价
(元/km/m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</t>
    </r>
  </si>
  <si>
    <t>单件运输成本
（元）</t>
  </si>
  <si>
    <t>说明：1、运输路线起始点要具体到装卸地点地址；
      2、按照产品适合的运输费用计算方式（重量/体积）在不同栏位填写即可；
      3、填写数据要说明计算来源及计算方式；
      4、若行数不足可自行在中间行(不要在最上或者最下行添加)自行添加,新添加的行没有公式嵌套，会导致总价计算错误，请将最终报价体现在汇总表中的报价备注说明中。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</si>
  <si>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</si>
  <si>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</si>
  <si>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</si>
  <si>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</si>
  <si>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</si>
  <si>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</si>
  <si>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</si>
  <si>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</si>
  <si>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</si>
  <si>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</si>
  <si>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</si>
  <si>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</si>
  <si>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</si>
  <si>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供应商报价</t>
  </si>
  <si>
    <t>此表无需填写，所有数据自动从前面表格引用。</t>
  </si>
  <si>
    <t>李伟青15598490523</t>
    <phoneticPr fontId="58" type="noConversion"/>
  </si>
  <si>
    <t>采购中心</t>
  </si>
  <si>
    <t>无</t>
    <phoneticPr fontId="58" type="noConversion"/>
  </si>
  <si>
    <t>河北光华荣昌汽车部件有限公司</t>
    <phoneticPr fontId="58" type="noConversion"/>
  </si>
  <si>
    <t>轻卡驾驶室主座椅总成（PVC）</t>
    <phoneticPr fontId="58" type="noConversion"/>
  </si>
  <si>
    <t>SLT0010348</t>
  </si>
  <si>
    <t>驾驶员头枕骨架泡沫总成</t>
  </si>
  <si>
    <t>件</t>
    <phoneticPr fontId="58" type="noConversion"/>
  </si>
  <si>
    <t>SLT0010389</t>
  </si>
  <si>
    <t>驾驶员头枕护面总成</t>
  </si>
  <si>
    <t>/</t>
    <phoneticPr fontId="58" type="noConversion"/>
  </si>
  <si>
    <t>SCS0004029</t>
  </si>
  <si>
    <t>SCS0004036</t>
  </si>
  <si>
    <t>头枕主插管</t>
  </si>
  <si>
    <t>头枕副插管</t>
  </si>
  <si>
    <t>黄骅市雍丰塑料制品有限公司</t>
  </si>
  <si>
    <t>SLT0010392</t>
  </si>
  <si>
    <t>驾驶员靠背泡沫本体</t>
  </si>
  <si>
    <t>聚氨酯</t>
    <phoneticPr fontId="58" type="noConversion"/>
  </si>
  <si>
    <t>万华等</t>
    <phoneticPr fontId="58" type="noConversion"/>
  </si>
  <si>
    <t>KG</t>
    <phoneticPr fontId="58" type="noConversion"/>
  </si>
  <si>
    <t>TSY0010245</t>
  </si>
  <si>
    <t>织物主料</t>
  </si>
  <si>
    <t>TSY0010246</t>
  </si>
  <si>
    <t>PVC辅料</t>
  </si>
  <si>
    <t>TSY0010270</t>
  </si>
  <si>
    <t>织物辅料</t>
  </si>
  <si>
    <t>复合料主料</t>
  </si>
  <si>
    <t>复合料辅料</t>
  </si>
  <si>
    <t>延米</t>
    <phoneticPr fontId="58" type="noConversion"/>
  </si>
  <si>
    <t>SLT0010403</t>
  </si>
  <si>
    <t>SLT0010383</t>
  </si>
  <si>
    <t>驾驶员左侧滑轨总成</t>
  </si>
  <si>
    <t>SLT0010384</t>
  </si>
  <si>
    <t>驾驶员右侧滑轨总成</t>
  </si>
  <si>
    <t>6801101X2001A</t>
  </si>
  <si>
    <t>驾驶员U型把手</t>
  </si>
  <si>
    <t>扶手安装支架焊接总成电泳</t>
  </si>
  <si>
    <t>SLT0010395</t>
  </si>
  <si>
    <t>驾驶员座垫泡沫本体</t>
  </si>
  <si>
    <t>SLT0002130</t>
  </si>
  <si>
    <t>驾驶员座垫骨架总成</t>
  </si>
  <si>
    <t>SLT0010345</t>
  </si>
  <si>
    <t>驾驶员调角器手柄</t>
  </si>
  <si>
    <t>扶手总成</t>
  </si>
  <si>
    <t>驾驶员左侧护板固定钢丝B</t>
  </si>
  <si>
    <t>SLT0010346</t>
  </si>
  <si>
    <t>驾驶员右侧护板</t>
  </si>
  <si>
    <t>驾驶员左侧护板</t>
  </si>
  <si>
    <t>标准件及其他（包括面料辅材）</t>
    <phoneticPr fontId="58" type="noConversion"/>
  </si>
  <si>
    <t>无</t>
  </si>
  <si>
    <t>中孔板</t>
  </si>
  <si>
    <t>轻卡驾驶室主座椅总成（PVC）</t>
  </si>
  <si>
    <t>组装</t>
  </si>
  <si>
    <t>发泡</t>
  </si>
  <si>
    <t>焊接</t>
  </si>
  <si>
    <t>弯管</t>
  </si>
  <si>
    <t>电泳</t>
  </si>
  <si>
    <t>/</t>
    <phoneticPr fontId="58" type="noConversion"/>
  </si>
  <si>
    <t>皮带线</t>
  </si>
  <si>
    <t>——</t>
  </si>
  <si>
    <t>环形发泡线MHB0130382</t>
  </si>
  <si>
    <t>36工位</t>
  </si>
  <si>
    <t>机器人焊接系统（单轴可变位机器人焊接系统）MHB0130027</t>
  </si>
  <si>
    <t>YA-TY2510</t>
  </si>
  <si>
    <t>电泳线MHB0130307</t>
  </si>
  <si>
    <t>/</t>
    <phoneticPr fontId="58" type="noConversion"/>
  </si>
  <si>
    <t>驾驶员靠背护面总成（PVC）</t>
  </si>
  <si>
    <t>缝纫</t>
    <phoneticPr fontId="58" type="noConversion"/>
  </si>
  <si>
    <t>GC0398-1-D</t>
  </si>
  <si>
    <t>裁剪</t>
    <phoneticPr fontId="58" type="noConversion"/>
  </si>
  <si>
    <t>数控裁床</t>
  </si>
  <si>
    <t>HY-HC1707LJ</t>
  </si>
  <si>
    <t>驾驶员调角器手柄注塑件模具</t>
    <phoneticPr fontId="58" type="noConversion"/>
  </si>
  <si>
    <t>驾驶员左侧护板注塑模具</t>
    <phoneticPr fontId="58" type="noConversion"/>
  </si>
  <si>
    <t>驾驶员检具</t>
    <phoneticPr fontId="58" type="noConversion"/>
  </si>
  <si>
    <t>发泡模具</t>
    <phoneticPr fontId="58" type="noConversion"/>
  </si>
  <si>
    <t>夹具</t>
  </si>
  <si>
    <t>驾驶员坐垫护面总成（PVC）</t>
    <phoneticPr fontId="58" type="noConversion"/>
  </si>
  <si>
    <t>护面缝纫</t>
    <phoneticPr fontId="58" type="noConversion"/>
  </si>
  <si>
    <t>护面裁剪</t>
    <phoneticPr fontId="58" type="noConversion"/>
  </si>
  <si>
    <t>护面总成</t>
    <phoneticPr fontId="58" type="noConversion"/>
  </si>
  <si>
    <t>靠背下连接板焊接总成电泳、驾驶员座垫前横梁总成电泳、扶手安装支架焊接总成电泳</t>
    <phoneticPr fontId="58" type="noConversion"/>
  </si>
  <si>
    <t>驾驶员靠背+坐垫泡沫总成</t>
    <phoneticPr fontId="58" type="noConversion"/>
  </si>
  <si>
    <t>驾驶员靠背上骨架焊接总成、靠背下连接板焊接总成、座垫前横梁总成、扶手安装支架焊接总成</t>
    <phoneticPr fontId="58" type="noConversion"/>
  </si>
  <si>
    <t>驾驶员靠背弯管总成、靠背下弯管、座垫后横梁、座垫前横管</t>
    <phoneticPr fontId="58" type="noConversion"/>
  </si>
  <si>
    <t>潘殿伟13864095535</t>
    <phoneticPr fontId="58" type="noConversion"/>
  </si>
  <si>
    <t>注：因产品车型未批量，暂无发票提供。</t>
    <phoneticPr fontId="58" type="noConversion"/>
  </si>
  <si>
    <t>驾驶员靠背上骨架焊接（包含调角器)总成</t>
    <phoneticPr fontId="58" type="noConversion"/>
  </si>
  <si>
    <t>河北光华荣昌汽车部件有限公司</t>
    <phoneticPr fontId="58" type="noConversion"/>
  </si>
  <si>
    <t>河北黄骅</t>
    <phoneticPr fontId="58" type="noConversion"/>
  </si>
  <si>
    <t>中国重汽济南轻卡有限公司</t>
    <phoneticPr fontId="58" type="noConversion"/>
  </si>
  <si>
    <t>河北省黄骅市开发区（序号2的运费根据贵司指定的三方物流换算）</t>
    <phoneticPr fontId="58" type="noConversion"/>
  </si>
  <si>
    <t>/</t>
    <phoneticPr fontId="58" type="noConversion"/>
  </si>
  <si>
    <t>日照联成工程机械有限公司</t>
    <phoneticPr fontId="58" type="noConversion"/>
  </si>
  <si>
    <t>江苏力乐汽车部件股份有限公司</t>
    <phoneticPr fontId="58" type="noConversion"/>
  </si>
  <si>
    <t>海兴中盛弹簧有限公司</t>
  </si>
  <si>
    <t>黄骅雍丰包装有限公司</t>
  </si>
  <si>
    <t>SLT0010347</t>
    <phoneticPr fontId="58" type="noConversion"/>
  </si>
  <si>
    <t>1、因该产品成本高，利润率固定为5%，故三大费用及运费部分进行了调整；2、因产品车型未批量，暂无发票提供。</t>
    <phoneticPr fontId="58" type="noConversion"/>
  </si>
  <si>
    <t>专用器具</t>
  </si>
  <si>
    <t>Q235</t>
  </si>
  <si>
    <t>/</t>
    <phoneticPr fontId="58" type="noConversion"/>
  </si>
  <si>
    <t>山东新联大物流股份有限公司</t>
    <phoneticPr fontId="58" type="noConversion"/>
  </si>
  <si>
    <t>LG1611510310</t>
    <phoneticPr fontId="58" type="noConversion"/>
  </si>
  <si>
    <t>SHT0002642</t>
    <phoneticPr fontId="58" type="noConversion"/>
  </si>
  <si>
    <t>驾驶员座垫前横梁总成电泳</t>
    <phoneticPr fontId="58" type="noConversion"/>
  </si>
  <si>
    <t>SHT0002643</t>
    <phoneticPr fontId="58" type="noConversion"/>
  </si>
  <si>
    <t>SLT0010415</t>
    <phoneticPr fontId="58" type="noConversion"/>
  </si>
  <si>
    <t>驾驶员左侧护板固定钢丝A</t>
    <phoneticPr fontId="58" type="noConversion"/>
  </si>
  <si>
    <t>SLT0010416</t>
    <phoneticPr fontId="58" type="noConversion"/>
  </si>
  <si>
    <t>SLT0002134</t>
    <phoneticPr fontId="58" type="noConversion"/>
  </si>
  <si>
    <t>为清晰表达产品实物称重各个视角，可以粘贴多张照片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</si>
</sst>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 &quot;￥&quot;* #,##0.00_ ;_ &quot;￥&quot;* \-#,##0.00_ ;_ &quot;￥&quot;* &quot;-&quot;??_ ;_ @_ "/>
    <numFmt numFmtId="177" formatCode="0.00_ "/>
    <numFmt numFmtId="178" formatCode="yyyy/m/d;@"/>
    <numFmt numFmtId="179" formatCode="_(* #,##0.00_);_(* \(#,##0.00\);_(* &quot;-&quot;??_);_(@_)"/>
    <numFmt numFmtId="180" formatCode="0.00_);[Red]\(0.00\)"/>
    <numFmt numFmtId="181" formatCode="0_ "/>
    <numFmt numFmtId="182" formatCode="00000"/>
    <numFmt numFmtId="183" formatCode="0_);[Red]\(0\)"/>
    <numFmt numFmtId="184" formatCode="0.0000_ "/>
    <numFmt numFmtId="185" formatCode="0&quot;.&quot;0,&quot;万元&quot;"/>
    <numFmt numFmtId="186" formatCode="0.0"/>
    <numFmt numFmtId="187" formatCode="yyyy&quot;年&quot;m&quot;月&quot;d&quot;日&quot;;@"/>
  </numFmts>
  <fonts count="60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8"/>
      <color rgb="FFFF0000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4"/>
      <name val="仿宋"/>
      <family val="3"/>
      <charset val="134"/>
    </font>
    <font>
      <sz val="16"/>
      <color rgb="FFFF0000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华文中宋"/>
      <family val="3"/>
      <charset val="134"/>
    </font>
    <font>
      <sz val="16"/>
      <name val="华文中宋"/>
      <family val="3"/>
      <charset val="134"/>
    </font>
    <font>
      <sz val="11"/>
      <name val="仿宋"/>
      <family val="3"/>
      <charset val="134"/>
    </font>
    <font>
      <b/>
      <sz val="18"/>
      <color rgb="FF00B0F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color rgb="FFFF0000"/>
      <name val="Microsoft YaHei"/>
      <family val="1"/>
    </font>
    <font>
      <b/>
      <sz val="18"/>
      <color indexed="8"/>
      <name val="仿宋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5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4"/>
      <color rgb="FFFF0000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4"/>
      <name val="仿宋"/>
      <family val="3"/>
      <charset val="134"/>
    </font>
    <font>
      <sz val="22"/>
      <color rgb="FFFF0000"/>
      <name val="仿宋"/>
      <family val="3"/>
      <charset val="134"/>
    </font>
    <font>
      <sz val="10"/>
      <name val="仿宋"/>
      <family val="3"/>
      <charset val="134"/>
    </font>
    <font>
      <sz val="20"/>
      <color rgb="FFFF0000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8"/>
      <name val="Arial Narrow"/>
      <family val="2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rgb="FFFF0000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indexed="8"/>
      <name val="Arial"/>
      <family val="2"/>
    </font>
    <font>
      <vertAlign val="superscript"/>
      <sz val="12"/>
      <name val="仿宋"/>
      <family val="3"/>
      <charset val="134"/>
    </font>
    <font>
      <vertAlign val="superscript"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b/>
      <vertAlign val="superscript"/>
      <sz val="10"/>
      <color rgb="FFFF000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14"/>
      <name val="宋体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" fillId="0" borderId="0"/>
    <xf numFmtId="0" fontId="44" fillId="0" borderId="0">
      <alignment vertical="top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59" fillId="0" borderId="1" applyNumberForma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80" fontId="3" fillId="0" borderId="1" xfId="1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180" fontId="3" fillId="2" borderId="1" xfId="13" applyNumberFormat="1" applyFont="1" applyFill="1" applyBorder="1" applyAlignment="1" applyProtection="1">
      <alignment horizontal="center" vertical="center" wrapText="1"/>
    </xf>
    <xf numFmtId="180" fontId="3" fillId="0" borderId="1" xfId="13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7" fillId="5" borderId="1" xfId="14" applyNumberFormat="1" applyFont="1" applyFill="1" applyBorder="1" applyAlignment="1" applyProtection="1">
      <alignment horizontal="center" vertical="center"/>
      <protection locked="0"/>
    </xf>
    <xf numFmtId="0" fontId="7" fillId="5" borderId="2" xfId="14" applyNumberFormat="1" applyFont="1" applyFill="1" applyBorder="1" applyAlignment="1" applyProtection="1">
      <alignment horizontal="center"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0" fontId="8" fillId="2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9" fillId="3" borderId="2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77" fontId="7" fillId="3" borderId="1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3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3" fillId="0" borderId="13" xfId="14" applyFont="1" applyFill="1" applyBorder="1" applyAlignment="1" applyProtection="1">
      <alignment horizontal="center" vertical="center" wrapText="1"/>
    </xf>
    <xf numFmtId="177" fontId="3" fillId="0" borderId="15" xfId="14" applyNumberFormat="1" applyFont="1" applyFill="1" applyBorder="1" applyAlignment="1" applyProtection="1">
      <alignment horizontal="center" vertical="center" wrapText="1"/>
    </xf>
    <xf numFmtId="177" fontId="2" fillId="0" borderId="17" xfId="14" applyNumberFormat="1" applyFont="1" applyFill="1" applyBorder="1" applyAlignment="1" applyProtection="1">
      <alignment horizontal="center" vertical="center"/>
    </xf>
    <xf numFmtId="177" fontId="3" fillId="0" borderId="17" xfId="14" applyNumberFormat="1" applyFont="1" applyFill="1" applyBorder="1" applyAlignment="1" applyProtection="1">
      <alignment horizontal="center" vertical="center" wrapText="1"/>
    </xf>
    <xf numFmtId="0" fontId="3" fillId="0" borderId="18" xfId="14" applyFont="1" applyFill="1" applyBorder="1" applyAlignment="1" applyProtection="1">
      <alignment horizontal="center" vertical="center" wrapText="1"/>
    </xf>
    <xf numFmtId="181" fontId="3" fillId="5" borderId="19" xfId="14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14" applyFont="1" applyFill="1" applyBorder="1" applyAlignment="1" applyProtection="1">
      <alignment horizontal="center" vertical="center" wrapText="1"/>
    </xf>
    <xf numFmtId="177" fontId="3" fillId="5" borderId="19" xfId="14" applyNumberFormat="1" applyFont="1" applyFill="1" applyBorder="1" applyAlignment="1" applyProtection="1">
      <alignment horizontal="center" vertical="center" wrapText="1"/>
      <protection locked="0"/>
    </xf>
    <xf numFmtId="177" fontId="3" fillId="5" borderId="1" xfId="14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77" fontId="3" fillId="0" borderId="1" xfId="14" applyNumberFormat="1" applyFont="1" applyFill="1" applyBorder="1" applyAlignment="1" applyProtection="1">
      <alignment horizontal="center" vertical="center"/>
    </xf>
    <xf numFmtId="177" fontId="3" fillId="0" borderId="1" xfId="14" applyNumberFormat="1" applyFont="1" applyFill="1" applyBorder="1" applyAlignment="1" applyProtection="1">
      <alignment horizontal="center" vertical="center" wrapText="1"/>
    </xf>
    <xf numFmtId="0" fontId="3" fillId="0" borderId="23" xfId="14" applyFont="1" applyFill="1" applyBorder="1" applyAlignment="1" applyProtection="1">
      <alignment horizontal="center" vertical="center" wrapText="1"/>
    </xf>
    <xf numFmtId="181" fontId="3" fillId="5" borderId="24" xfId="14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14" applyFont="1" applyFill="1" applyBorder="1" applyAlignment="1" applyProtection="1">
      <alignment horizontal="center" vertical="center" wrapText="1"/>
    </xf>
    <xf numFmtId="177" fontId="3" fillId="5" borderId="24" xfId="14" applyNumberFormat="1" applyFont="1" applyFill="1" applyBorder="1" applyAlignment="1" applyProtection="1">
      <alignment horizontal="center" vertical="center" wrapText="1"/>
      <protection locked="0"/>
    </xf>
    <xf numFmtId="177" fontId="3" fillId="5" borderId="27" xfId="14" applyNumberFormat="1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</xf>
    <xf numFmtId="0" fontId="1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83" fontId="5" fillId="0" borderId="0" xfId="0" applyNumberFormat="1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15" applyNumberFormat="1" applyFont="1" applyFill="1" applyBorder="1" applyAlignment="1" applyProtection="1">
      <alignment horizontal="center" vertical="center" wrapText="1"/>
    </xf>
    <xf numFmtId="0" fontId="18" fillId="0" borderId="1" xfId="13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Fill="1" applyBorder="1" applyAlignment="1" applyProtection="1">
      <alignment horizontal="center" vertical="center" wrapText="1"/>
    </xf>
    <xf numFmtId="183" fontId="7" fillId="0" borderId="1" xfId="13" applyNumberFormat="1" applyFont="1" applyFill="1" applyBorder="1" applyAlignment="1" applyProtection="1">
      <alignment horizontal="center" vertical="center" wrapText="1"/>
    </xf>
    <xf numFmtId="185" fontId="18" fillId="0" borderId="1" xfId="15" applyNumberFormat="1" applyFont="1" applyFill="1" applyBorder="1" applyAlignment="1" applyProtection="1">
      <alignment horizontal="center" vertical="center" wrapText="1"/>
    </xf>
    <xf numFmtId="183" fontId="18" fillId="0" borderId="1" xfId="15" applyNumberFormat="1" applyFont="1" applyFill="1" applyBorder="1" applyAlignment="1" applyProtection="1">
      <alignment horizontal="center" vertical="center" wrapText="1"/>
    </xf>
    <xf numFmtId="177" fontId="18" fillId="0" borderId="1" xfId="15" applyNumberFormat="1" applyFont="1" applyFill="1" applyBorder="1" applyAlignment="1" applyProtection="1">
      <alignment horizontal="center" vertical="center" wrapText="1"/>
    </xf>
    <xf numFmtId="183" fontId="7" fillId="5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5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5" applyNumberFormat="1" applyFont="1" applyFill="1" applyBorder="1" applyAlignment="1" applyProtection="1">
      <alignment horizontal="center" vertical="center" wrapText="1"/>
    </xf>
    <xf numFmtId="185" fontId="7" fillId="0" borderId="1" xfId="15" applyNumberFormat="1" applyFont="1" applyFill="1" applyBorder="1" applyAlignment="1" applyProtection="1">
      <alignment horizontal="center" vertical="center" wrapText="1"/>
    </xf>
    <xf numFmtId="183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5" fillId="0" borderId="0" xfId="0" applyNumberFormat="1" applyFont="1" applyProtection="1">
      <alignment vertical="center"/>
    </xf>
    <xf numFmtId="183" fontId="5" fillId="0" borderId="0" xfId="0" applyNumberFormat="1" applyFont="1" applyProtection="1">
      <alignment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23" fillId="2" borderId="1" xfId="1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21" applyFont="1" applyFill="1" applyBorder="1" applyAlignment="1" applyProtection="1">
      <alignment horizontal="center" vertical="center" wrapText="1" shrinkToFit="1"/>
    </xf>
    <xf numFmtId="0" fontId="23" fillId="2" borderId="1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23" fillId="2" borderId="1" xfId="0" applyNumberFormat="1" applyFont="1" applyFill="1" applyBorder="1" applyAlignment="1" applyProtection="1">
      <alignment horizontal="center" vertical="center" wrapText="1"/>
    </xf>
    <xf numFmtId="9" fontId="23" fillId="2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2" applyFont="1" applyFill="1" applyBorder="1" applyAlignment="1" applyProtection="1">
      <alignment horizontal="center" vertical="center" wrapText="1"/>
      <protection locked="0"/>
    </xf>
    <xf numFmtId="177" fontId="7" fillId="2" borderId="1" xfId="22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16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16" applyFont="1" applyFill="1" applyBorder="1" applyAlignment="1" applyProtection="1">
      <alignment horizontal="center" vertical="center" wrapText="1"/>
    </xf>
    <xf numFmtId="177" fontId="24" fillId="2" borderId="1" xfId="16" applyNumberFormat="1" applyFont="1" applyFill="1" applyBorder="1" applyAlignment="1" applyProtection="1">
      <alignment horizontal="center" vertical="center" wrapText="1"/>
    </xf>
    <xf numFmtId="178" fontId="24" fillId="2" borderId="1" xfId="16" applyNumberFormat="1" applyFont="1" applyFill="1" applyBorder="1" applyAlignment="1" applyProtection="1">
      <alignment horizontal="center" vertical="center" wrapText="1"/>
    </xf>
    <xf numFmtId="0" fontId="7" fillId="5" borderId="1" xfId="16" applyFont="1" applyFill="1" applyBorder="1" applyAlignment="1" applyProtection="1">
      <alignment horizontal="center" vertical="center" wrapText="1"/>
      <protection locked="0"/>
    </xf>
    <xf numFmtId="177" fontId="7" fillId="5" borderId="1" xfId="16" applyNumberFormat="1" applyFont="1" applyFill="1" applyBorder="1" applyAlignment="1" applyProtection="1">
      <alignment horizontal="center" vertical="center" wrapText="1"/>
      <protection locked="0"/>
    </xf>
    <xf numFmtId="178" fontId="7" fillId="5" borderId="1" xfId="16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16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178" fontId="7" fillId="2" borderId="1" xfId="16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7" fillId="5" borderId="1" xfId="16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180" fontId="24" fillId="0" borderId="1" xfId="0" applyNumberFormat="1" applyFont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</xf>
    <xf numFmtId="0" fontId="30" fillId="2" borderId="1" xfId="16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80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Alignment="1" applyProtection="1">
      <alignment horizontal="left" vertical="center" wrapText="1"/>
    </xf>
    <xf numFmtId="18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6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77" fontId="15" fillId="2" borderId="0" xfId="0" applyNumberFormat="1" applyFont="1" applyFill="1" applyAlignment="1" applyProtection="1">
      <alignment vertical="center"/>
      <protection locked="0"/>
    </xf>
    <xf numFmtId="0" fontId="18" fillId="2" borderId="1" xfId="16" applyFont="1" applyFill="1" applyBorder="1" applyAlignment="1" applyProtection="1">
      <alignment horizontal="center" vertical="center" wrapText="1"/>
    </xf>
    <xf numFmtId="178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3" xfId="16" applyFont="1" applyFill="1" applyBorder="1" applyAlignment="1" applyProtection="1">
      <alignment horizontal="center" vertical="center" wrapText="1"/>
    </xf>
    <xf numFmtId="178" fontId="18" fillId="2" borderId="33" xfId="16" applyNumberFormat="1" applyFont="1" applyFill="1" applyBorder="1" applyAlignment="1" applyProtection="1">
      <alignment horizontal="center" vertical="center" wrapText="1"/>
    </xf>
    <xf numFmtId="0" fontId="2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1" xfId="16" applyFont="1" applyFill="1" applyBorder="1" applyAlignment="1" applyProtection="1">
      <alignment horizontal="center" vertical="center" wrapText="1"/>
      <protection locked="0"/>
    </xf>
    <xf numFmtId="178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177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1" xfId="16" applyNumberFormat="1" applyFont="1" applyFill="1" applyBorder="1" applyAlignment="1" applyProtection="1">
      <alignment horizontal="center" vertical="center" wrapText="1"/>
    </xf>
    <xf numFmtId="177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33" xfId="16" applyNumberFormat="1" applyFont="1" applyFill="1" applyBorder="1" applyAlignment="1" applyProtection="1">
      <alignment horizontal="center" vertical="center" wrapText="1"/>
    </xf>
    <xf numFmtId="10" fontId="7" fillId="2" borderId="1" xfId="16" applyNumberFormat="1" applyFont="1" applyFill="1" applyBorder="1" applyAlignment="1" applyProtection="1">
      <alignment horizontal="center" vertical="center" wrapText="1"/>
    </xf>
    <xf numFmtId="177" fontId="7" fillId="5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5" borderId="35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3" applyFont="1" applyFill="1" applyBorder="1" applyAlignment="1" applyProtection="1">
      <alignment horizontal="center" vertical="center" wrapText="1"/>
      <protection locked="0"/>
    </xf>
    <xf numFmtId="177" fontId="15" fillId="2" borderId="0" xfId="0" applyNumberFormat="1" applyFont="1" applyFill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 wrapText="1"/>
      <protection locked="0"/>
    </xf>
    <xf numFmtId="0" fontId="33" fillId="2" borderId="1" xfId="16" applyFont="1" applyFill="1" applyBorder="1" applyAlignment="1" applyProtection="1">
      <alignment horizontal="center" vertical="center" wrapText="1"/>
    </xf>
    <xf numFmtId="18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77" fontId="0" fillId="0" borderId="0" xfId="0" applyNumberFormat="1" applyAlignment="1"/>
    <xf numFmtId="0" fontId="7" fillId="0" borderId="1" xfId="13" applyFont="1" applyBorder="1" applyAlignment="1" applyProtection="1">
      <alignment horizontal="center" vertical="center"/>
    </xf>
    <xf numFmtId="0" fontId="7" fillId="5" borderId="1" xfId="13" applyFont="1" applyFill="1" applyBorder="1" applyAlignment="1" applyProtection="1">
      <alignment horizontal="center" vertical="center"/>
      <protection locked="0"/>
    </xf>
    <xf numFmtId="177" fontId="7" fillId="0" borderId="1" xfId="13" applyNumberFormat="1" applyFont="1" applyBorder="1" applyAlignment="1" applyProtection="1">
      <alignment horizontal="center" vertical="center"/>
    </xf>
    <xf numFmtId="187" fontId="7" fillId="5" borderId="1" xfId="13" applyNumberFormat="1" applyFont="1" applyFill="1" applyBorder="1" applyAlignment="1" applyProtection="1">
      <alignment horizontal="center" vertical="center" wrapText="1"/>
      <protection locked="0"/>
    </xf>
    <xf numFmtId="182" fontId="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3" applyFont="1" applyFill="1" applyBorder="1" applyAlignment="1" applyProtection="1">
      <alignment horizontal="center" vertical="center" wrapText="1"/>
      <protection locked="0"/>
    </xf>
    <xf numFmtId="177" fontId="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left" vertical="center"/>
    </xf>
    <xf numFmtId="177" fontId="38" fillId="0" borderId="1" xfId="13" applyNumberFormat="1" applyFont="1" applyBorder="1" applyAlignment="1" applyProtection="1">
      <alignment horizontal="center" vertical="center" wrapText="1"/>
    </xf>
    <xf numFmtId="10" fontId="7" fillId="2" borderId="1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2" borderId="1" xfId="13" applyNumberFormat="1" applyFont="1" applyFill="1" applyBorder="1" applyAlignment="1" applyProtection="1">
      <alignment horizontal="left" vertical="center"/>
    </xf>
    <xf numFmtId="0" fontId="7" fillId="0" borderId="1" xfId="13" applyNumberFormat="1" applyFont="1" applyFill="1" applyBorder="1" applyAlignment="1" applyProtection="1">
      <alignment horizontal="left" vertical="center" wrapText="1"/>
    </xf>
    <xf numFmtId="177" fontId="38" fillId="5" borderId="1" xfId="13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84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7" fontId="7" fillId="0" borderId="1" xfId="13" applyNumberFormat="1" applyFont="1" applyBorder="1" applyAlignment="1" applyProtection="1">
      <alignment horizontal="left" vertical="center"/>
    </xf>
    <xf numFmtId="0" fontId="39" fillId="5" borderId="1" xfId="13" applyFont="1" applyFill="1" applyBorder="1" applyAlignment="1" applyProtection="1">
      <alignment horizontal="center" vertical="center" wrapText="1"/>
      <protection locked="0"/>
    </xf>
    <xf numFmtId="10" fontId="7" fillId="0" borderId="1" xfId="13" applyNumberFormat="1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38" fillId="5" borderId="1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vertical="center" wrapText="1"/>
    </xf>
    <xf numFmtId="0" fontId="7" fillId="2" borderId="1" xfId="13" applyNumberFormat="1" applyFont="1" applyFill="1" applyBorder="1" applyAlignment="1" applyProtection="1">
      <alignment horizontal="center" vertical="center"/>
    </xf>
    <xf numFmtId="177" fontId="35" fillId="0" borderId="1" xfId="0" applyNumberFormat="1" applyFont="1" applyBorder="1" applyAlignment="1" applyProtection="1">
      <alignment vertical="center" wrapText="1"/>
    </xf>
    <xf numFmtId="0" fontId="4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Font="1" applyBorder="1" applyAlignment="1" applyProtection="1">
      <alignment horizontal="center" vertical="center"/>
    </xf>
    <xf numFmtId="0" fontId="7" fillId="0" borderId="2" xfId="13" applyFont="1" applyBorder="1" applyAlignment="1" applyProtection="1">
      <alignment horizontal="center" vertical="center"/>
    </xf>
    <xf numFmtId="0" fontId="7" fillId="0" borderId="4" xfId="13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</xf>
    <xf numFmtId="0" fontId="7" fillId="0" borderId="1" xfId="13" applyFont="1" applyBorder="1" applyAlignment="1" applyProtection="1">
      <alignment horizontal="center" vertical="center" wrapText="1"/>
    </xf>
    <xf numFmtId="0" fontId="36" fillId="0" borderId="0" xfId="13" applyFont="1" applyAlignment="1" applyProtection="1">
      <alignment horizontal="center" vertical="center"/>
    </xf>
    <xf numFmtId="177" fontId="37" fillId="0" borderId="0" xfId="13" applyNumberFormat="1" applyFont="1" applyAlignment="1" applyProtection="1">
      <alignment horizontal="center" vertical="center"/>
    </xf>
    <xf numFmtId="0" fontId="37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77" fontId="7" fillId="0" borderId="1" xfId="13" applyNumberFormat="1" applyFont="1" applyBorder="1" applyAlignment="1" applyProtection="1">
      <alignment horizontal="center" vertical="center"/>
    </xf>
    <xf numFmtId="0" fontId="40" fillId="5" borderId="1" xfId="13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Border="1" applyAlignment="1" applyProtection="1">
      <alignment horizontal="center" vertical="center"/>
    </xf>
    <xf numFmtId="177" fontId="6" fillId="2" borderId="0" xfId="16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0" fontId="7" fillId="2" borderId="1" xfId="16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center" wrapText="1"/>
    </xf>
    <xf numFmtId="0" fontId="15" fillId="2" borderId="31" xfId="16" applyFont="1" applyFill="1" applyBorder="1" applyAlignment="1" applyProtection="1">
      <alignment horizontal="left" vertical="center"/>
    </xf>
    <xf numFmtId="177" fontId="15" fillId="2" borderId="31" xfId="16" applyNumberFormat="1" applyFont="1" applyFill="1" applyBorder="1" applyAlignment="1" applyProtection="1">
      <alignment horizontal="left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0" fontId="28" fillId="2" borderId="0" xfId="1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7" fontId="7" fillId="2" borderId="33" xfId="16" applyNumberFormat="1" applyFont="1" applyFill="1" applyBorder="1" applyAlignment="1" applyProtection="1">
      <alignment horizontal="center" vertical="center" wrapText="1"/>
    </xf>
    <xf numFmtId="177" fontId="7" fillId="2" borderId="34" xfId="16" applyNumberFormat="1" applyFont="1" applyFill="1" applyBorder="1" applyAlignment="1" applyProtection="1">
      <alignment horizontal="center" vertical="center" wrapText="1"/>
    </xf>
    <xf numFmtId="0" fontId="26" fillId="0" borderId="1" xfId="13" applyFont="1" applyBorder="1" applyAlignment="1" applyProtection="1">
      <alignment horizontal="center" vertical="center"/>
    </xf>
    <xf numFmtId="0" fontId="7" fillId="2" borderId="2" xfId="16" applyFont="1" applyFill="1" applyBorder="1" applyAlignment="1" applyProtection="1">
      <alignment horizontal="center" vertical="center" wrapText="1"/>
    </xf>
    <xf numFmtId="0" fontId="7" fillId="2" borderId="3" xfId="16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</xf>
    <xf numFmtId="0" fontId="26" fillId="2" borderId="1" xfId="16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3" xfId="16" applyFont="1" applyFill="1" applyBorder="1" applyAlignment="1" applyProtection="1">
      <alignment horizontal="center" vertical="center" wrapText="1"/>
    </xf>
    <xf numFmtId="0" fontId="7" fillId="2" borderId="34" xfId="16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top" wrapText="1"/>
    </xf>
    <xf numFmtId="0" fontId="15" fillId="2" borderId="31" xfId="16" applyFont="1" applyFill="1" applyBorder="1" applyAlignment="1" applyProtection="1">
      <alignment horizontal="center" vertical="top" wrapText="1"/>
    </xf>
    <xf numFmtId="0" fontId="15" fillId="2" borderId="0" xfId="16" applyFont="1" applyFill="1" applyBorder="1" applyAlignment="1" applyProtection="1">
      <alignment horizontal="left" vertical="top" wrapText="1"/>
    </xf>
    <xf numFmtId="0" fontId="15" fillId="2" borderId="0" xfId="16" applyFont="1" applyFill="1" applyBorder="1" applyAlignment="1" applyProtection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" xfId="0" applyFont="1" applyFill="1" applyBorder="1" applyAlignment="1" applyProtection="1">
      <alignment horizontal="center" vertical="center"/>
    </xf>
    <xf numFmtId="177" fontId="33" fillId="2" borderId="2" xfId="22" applyNumberFormat="1" applyFont="1" applyFill="1" applyBorder="1" applyAlignment="1" applyProtection="1">
      <alignment horizontal="center" vertical="center" wrapText="1"/>
    </xf>
    <xf numFmtId="177" fontId="33" fillId="2" borderId="4" xfId="22" applyNumberFormat="1" applyFont="1" applyFill="1" applyBorder="1" applyAlignment="1" applyProtection="1">
      <alignment horizontal="center" vertical="center" wrapText="1"/>
    </xf>
    <xf numFmtId="0" fontId="22" fillId="2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49" fontId="7" fillId="2" borderId="1" xfId="17" applyNumberFormat="1" applyFont="1" applyFill="1" applyBorder="1" applyAlignment="1" applyProtection="1">
      <alignment horizontal="center" vertical="center" wrapText="1"/>
    </xf>
    <xf numFmtId="0" fontId="7" fillId="2" borderId="1" xfId="17" applyFont="1" applyFill="1" applyBorder="1" applyAlignment="1" applyProtection="1">
      <alignment horizontal="center" vertical="center" wrapText="1"/>
    </xf>
    <xf numFmtId="0" fontId="7" fillId="2" borderId="33" xfId="17" applyFont="1" applyFill="1" applyBorder="1" applyAlignment="1" applyProtection="1">
      <alignment horizontal="center" vertical="center" wrapText="1"/>
    </xf>
    <xf numFmtId="0" fontId="7" fillId="2" borderId="34" xfId="17" applyFont="1" applyFill="1" applyBorder="1" applyAlignment="1" applyProtection="1">
      <alignment horizontal="center" vertical="center" wrapText="1"/>
    </xf>
    <xf numFmtId="0" fontId="7" fillId="3" borderId="33" xfId="14" applyFont="1" applyFill="1" applyBorder="1" applyAlignment="1" applyProtection="1">
      <alignment horizontal="center" vertical="center" wrapText="1"/>
    </xf>
    <xf numFmtId="0" fontId="7" fillId="3" borderId="34" xfId="14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1" fontId="6" fillId="0" borderId="0" xfId="13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81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left" vertical="top" wrapText="1"/>
    </xf>
    <xf numFmtId="181" fontId="5" fillId="0" borderId="3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7" fontId="2" fillId="0" borderId="1" xfId="14" applyNumberFormat="1" applyFont="1" applyFill="1" applyBorder="1" applyAlignment="1" applyProtection="1">
      <alignment horizontal="center" vertical="center"/>
    </xf>
    <xf numFmtId="177" fontId="3" fillId="0" borderId="1" xfId="14" applyNumberFormat="1" applyFont="1" applyFill="1" applyBorder="1" applyAlignment="1" applyProtection="1">
      <alignment horizontal="center" vertical="center" wrapText="1"/>
    </xf>
    <xf numFmtId="177" fontId="2" fillId="0" borderId="27" xfId="14" applyNumberFormat="1" applyFont="1" applyFill="1" applyBorder="1" applyAlignment="1" applyProtection="1">
      <alignment horizontal="center" vertical="center"/>
    </xf>
    <xf numFmtId="0" fontId="6" fillId="3" borderId="0" xfId="14" applyFont="1" applyFill="1" applyAlignment="1" applyProtection="1">
      <alignment horizontal="center" vertical="center" wrapText="1"/>
    </xf>
    <xf numFmtId="0" fontId="10" fillId="3" borderId="0" xfId="14" applyFont="1" applyFill="1" applyAlignment="1" applyProtection="1">
      <alignment horizontal="center" vertical="center" wrapText="1"/>
    </xf>
    <xf numFmtId="0" fontId="10" fillId="3" borderId="11" xfId="14" applyFont="1" applyFill="1" applyBorder="1" applyAlignment="1" applyProtection="1">
      <alignment horizontal="center" vertical="center" wrapText="1"/>
    </xf>
    <xf numFmtId="0" fontId="3" fillId="0" borderId="13" xfId="14" applyFont="1" applyFill="1" applyBorder="1" applyAlignment="1" applyProtection="1">
      <alignment horizontal="center" vertical="center" wrapText="1"/>
    </xf>
    <xf numFmtId="0" fontId="3" fillId="0" borderId="14" xfId="14" applyFont="1" applyFill="1" applyBorder="1" applyAlignment="1" applyProtection="1">
      <alignment horizontal="center" vertical="center" wrapText="1"/>
    </xf>
    <xf numFmtId="177" fontId="3" fillId="0" borderId="17" xfId="14" applyNumberFormat="1" applyFont="1" applyFill="1" applyBorder="1" applyAlignment="1" applyProtection="1">
      <alignment horizontal="center" vertical="center" wrapText="1"/>
    </xf>
    <xf numFmtId="177" fontId="2" fillId="0" borderId="16" xfId="14" applyNumberFormat="1" applyFont="1" applyFill="1" applyBorder="1" applyAlignment="1" applyProtection="1">
      <alignment horizontal="center" vertical="center"/>
    </xf>
    <xf numFmtId="177" fontId="2" fillId="0" borderId="21" xfId="14" applyNumberFormat="1" applyFont="1" applyFill="1" applyBorder="1" applyAlignment="1" applyProtection="1">
      <alignment horizontal="center" vertical="center"/>
    </xf>
    <xf numFmtId="177" fontId="3" fillId="3" borderId="28" xfId="14" applyNumberFormat="1" applyFont="1" applyFill="1" applyBorder="1" applyAlignment="1" applyProtection="1">
      <alignment horizontal="center" vertical="center" wrapText="1"/>
    </xf>
    <xf numFmtId="177" fontId="3" fillId="3" borderId="29" xfId="14" applyNumberFormat="1" applyFont="1" applyFill="1" applyBorder="1" applyAlignment="1" applyProtection="1">
      <alignment horizontal="center" vertical="center" wrapText="1"/>
    </xf>
    <xf numFmtId="177" fontId="3" fillId="3" borderId="30" xfId="14" applyNumberFormat="1" applyFont="1" applyFill="1" applyBorder="1" applyAlignment="1" applyProtection="1">
      <alignment horizontal="center" vertical="center" wrapText="1"/>
    </xf>
    <xf numFmtId="0" fontId="11" fillId="5" borderId="5" xfId="14" applyNumberFormat="1" applyFont="1" applyFill="1" applyBorder="1" applyAlignment="1" applyProtection="1">
      <alignment horizontal="center" vertical="top" wrapText="1"/>
      <protection locked="0"/>
    </xf>
    <xf numFmtId="0" fontId="12" fillId="5" borderId="6" xfId="14" applyNumberFormat="1" applyFont="1" applyFill="1" applyBorder="1" applyAlignment="1" applyProtection="1">
      <alignment horizontal="center" vertical="top" wrapText="1"/>
      <protection locked="0"/>
    </xf>
    <xf numFmtId="0" fontId="12" fillId="5" borderId="7" xfId="14" applyNumberFormat="1" applyFont="1" applyFill="1" applyBorder="1" applyAlignment="1" applyProtection="1">
      <alignment horizontal="center" vertical="top" wrapText="1"/>
      <protection locked="0"/>
    </xf>
    <xf numFmtId="0" fontId="14" fillId="5" borderId="8" xfId="14" applyNumberFormat="1" applyFont="1" applyFill="1" applyBorder="1" applyAlignment="1" applyProtection="1">
      <alignment horizontal="center" vertical="top" wrapText="1"/>
      <protection locked="0"/>
    </xf>
    <xf numFmtId="0" fontId="12" fillId="5" borderId="0" xfId="14" applyNumberFormat="1" applyFont="1" applyFill="1" applyAlignment="1" applyProtection="1">
      <alignment horizontal="center" vertical="top" wrapText="1"/>
      <protection locked="0"/>
    </xf>
    <xf numFmtId="0" fontId="12" fillId="5" borderId="9" xfId="14" applyNumberFormat="1" applyFont="1" applyFill="1" applyBorder="1" applyAlignment="1" applyProtection="1">
      <alignment horizontal="center" vertical="top" wrapText="1"/>
      <protection locked="0"/>
    </xf>
    <xf numFmtId="0" fontId="14" fillId="5" borderId="10" xfId="14" applyNumberFormat="1" applyFont="1" applyFill="1" applyBorder="1" applyAlignment="1" applyProtection="1">
      <alignment horizontal="center" vertical="top" wrapText="1"/>
      <protection locked="0"/>
    </xf>
    <xf numFmtId="0" fontId="12" fillId="5" borderId="11" xfId="14" applyNumberFormat="1" applyFont="1" applyFill="1" applyBorder="1" applyAlignment="1" applyProtection="1">
      <alignment horizontal="center" vertical="top" wrapText="1"/>
      <protection locked="0"/>
    </xf>
    <xf numFmtId="0" fontId="12" fillId="5" borderId="12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6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7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8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0" xfId="14" applyNumberFormat="1" applyFont="1" applyFill="1" applyAlignment="1" applyProtection="1">
      <alignment horizontal="center" vertical="top" wrapText="1"/>
      <protection locked="0"/>
    </xf>
    <xf numFmtId="0" fontId="11" fillId="5" borderId="9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10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11" xfId="14" applyNumberFormat="1" applyFont="1" applyFill="1" applyBorder="1" applyAlignment="1" applyProtection="1">
      <alignment horizontal="center" vertical="top" wrapText="1"/>
      <protection locked="0"/>
    </xf>
    <xf numFmtId="0" fontId="11" fillId="5" borderId="12" xfId="14" applyNumberFormat="1" applyFont="1" applyFill="1" applyBorder="1" applyAlignment="1" applyProtection="1">
      <alignment horizontal="center" vertical="top" wrapText="1"/>
      <protection locked="0"/>
    </xf>
    <xf numFmtId="181" fontId="2" fillId="5" borderId="1" xfId="14" applyNumberFormat="1" applyFont="1" applyFill="1" applyBorder="1" applyAlignment="1" applyProtection="1">
      <alignment horizontal="center" vertical="center"/>
      <protection locked="0"/>
    </xf>
    <xf numFmtId="177" fontId="2" fillId="5" borderId="1" xfId="14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177" fontId="3" fillId="0" borderId="22" xfId="14" applyNumberFormat="1" applyFont="1" applyFill="1" applyBorder="1" applyAlignment="1" applyProtection="1">
      <alignment horizontal="center" vertical="center"/>
    </xf>
    <xf numFmtId="177" fontId="3" fillId="0" borderId="26" xfId="14" applyNumberFormat="1" applyFont="1" applyFill="1" applyBorder="1" applyAlignment="1" applyProtection="1">
      <alignment horizontal="center" vertical="center"/>
    </xf>
    <xf numFmtId="181" fontId="2" fillId="5" borderId="27" xfId="14" applyNumberFormat="1" applyFont="1" applyFill="1" applyBorder="1" applyAlignment="1" applyProtection="1">
      <alignment horizontal="center" vertical="center"/>
      <protection locked="0"/>
    </xf>
    <xf numFmtId="177" fontId="2" fillId="5" borderId="27" xfId="14" applyNumberFormat="1" applyFont="1" applyFill="1" applyBorder="1" applyAlignment="1" applyProtection="1">
      <alignment horizontal="center" vertical="center"/>
      <protection locked="0"/>
    </xf>
    <xf numFmtId="0" fontId="6" fillId="3" borderId="0" xfId="14" applyNumberFormat="1" applyFont="1" applyFill="1" applyAlignment="1" applyProtection="1">
      <alignment horizontal="center" vertical="center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4" borderId="3" xfId="14" applyNumberFormat="1" applyFont="1" applyFill="1" applyBorder="1" applyAlignment="1" applyProtection="1">
      <alignment horizontal="center" vertical="center"/>
      <protection locked="0"/>
    </xf>
    <xf numFmtId="0" fontId="7" fillId="4" borderId="4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center" vertical="center" wrapText="1"/>
    </xf>
    <xf numFmtId="180" fontId="3" fillId="0" borderId="1" xfId="13" applyNumberFormat="1" applyFont="1" applyBorder="1" applyAlignment="1" applyProtection="1">
      <alignment horizontal="center" vertical="center" wrapText="1"/>
    </xf>
    <xf numFmtId="180" fontId="2" fillId="0" borderId="1" xfId="0" applyNumberFormat="1" applyFont="1" applyBorder="1" applyAlignment="1" applyProtection="1">
      <alignment horizontal="center" vertical="center"/>
    </xf>
    <xf numFmtId="0" fontId="3" fillId="3" borderId="1" xfId="1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5" borderId="0" xfId="14" applyNumberFormat="1" applyFont="1" applyFill="1" applyBorder="1" applyAlignment="1" applyProtection="1">
      <alignment horizontal="center" vertical="top" wrapText="1"/>
      <protection locked="0"/>
    </xf>
  </cellXfs>
  <cellStyles count="35">
    <cellStyle name="_x000a_mouse.drv=lm" xfId="2"/>
    <cellStyle name="_x000a_mouse.drv=lm 2" xfId="5"/>
    <cellStyle name="_x000a_mouse.drv=lm 3" xfId="14"/>
    <cellStyle name="_ET_STYLE_NoName_00_" xfId="6"/>
    <cellStyle name="_x005f_x000a_mouse.drv=lm" xfId="15"/>
    <cellStyle name="BOM_Level_Below3" xfId="34"/>
    <cellStyle name="百分比" xfId="3" builtinId="5"/>
    <cellStyle name="百分比 2" xfId="4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3" xfId="12"/>
    <cellStyle name="常规 3 3 2" xfId="18"/>
    <cellStyle name="常规 3 3 3" xfId="19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30</xdr:row>
      <xdr:rowOff>123190</xdr:rowOff>
    </xdr:from>
    <xdr:to>
      <xdr:col>2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0025" y="745236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34</xdr:row>
      <xdr:rowOff>142240</xdr:rowOff>
    </xdr:from>
    <xdr:to>
      <xdr:col>4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43175" y="815721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31</xdr:row>
      <xdr:rowOff>75565</xdr:rowOff>
    </xdr:from>
    <xdr:to>
      <xdr:col>7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600700" y="7576185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33</xdr:row>
      <xdr:rowOff>38100</xdr:rowOff>
    </xdr:from>
    <xdr:to>
      <xdr:col>11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620125" y="788162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1263015</xdr:colOff>
      <xdr:row>30</xdr:row>
      <xdr:rowOff>85725</xdr:rowOff>
    </xdr:from>
    <xdr:to>
      <xdr:col>15</xdr:col>
      <xdr:colOff>676910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59715" y="7414895"/>
          <a:ext cx="1947545" cy="25971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</xdr:row>
      <xdr:rowOff>161925</xdr:rowOff>
    </xdr:from>
    <xdr:to>
      <xdr:col>8</xdr:col>
      <xdr:colOff>219075</xdr:colOff>
      <xdr:row>20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72125" y="1028700"/>
          <a:ext cx="2924175" cy="373380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3</xdr:row>
      <xdr:rowOff>171450</xdr:rowOff>
    </xdr:from>
    <xdr:to>
      <xdr:col>12</xdr:col>
      <xdr:colOff>57150</xdr:colOff>
      <xdr:row>20</xdr:row>
      <xdr:rowOff>142875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53450" y="1038225"/>
          <a:ext cx="2619375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990601</xdr:colOff>
      <xdr:row>2</xdr:row>
      <xdr:rowOff>57149</xdr:rowOff>
    </xdr:from>
    <xdr:to>
      <xdr:col>3</xdr:col>
      <xdr:colOff>809626</xdr:colOff>
      <xdr:row>22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47851" y="704849"/>
          <a:ext cx="2667000" cy="44386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25" workbookViewId="0">
      <selection activeCell="B46" sqref="B46"/>
    </sheetView>
  </sheetViews>
  <sheetFormatPr defaultColWidth="9" defaultRowHeight="13.5"/>
  <cols>
    <col min="1" max="1" width="7.25" style="196" customWidth="1"/>
    <col min="2" max="2" width="20.5" style="197" customWidth="1"/>
    <col min="3" max="3" width="18.375" style="197" customWidth="1"/>
    <col min="4" max="4" width="56.25" style="198" customWidth="1"/>
    <col min="5" max="16384" width="9" style="197"/>
  </cols>
  <sheetData>
    <row r="1" spans="1:7" ht="22.5">
      <c r="A1" s="204" t="s">
        <v>0</v>
      </c>
      <c r="B1" s="204"/>
      <c r="C1" s="204"/>
      <c r="D1" s="204"/>
    </row>
    <row r="2" spans="1:7" ht="24" customHeight="1">
      <c r="A2" s="48" t="s">
        <v>1</v>
      </c>
      <c r="B2" s="170" t="s">
        <v>2</v>
      </c>
      <c r="C2" s="170" t="s">
        <v>3</v>
      </c>
      <c r="D2" s="67" t="s">
        <v>4</v>
      </c>
    </row>
    <row r="3" spans="1:7" ht="24" customHeight="1">
      <c r="A3" s="199">
        <v>1</v>
      </c>
      <c r="B3" s="210" t="s">
        <v>5</v>
      </c>
      <c r="C3" s="200" t="s">
        <v>6</v>
      </c>
      <c r="D3" s="201" t="s">
        <v>7</v>
      </c>
    </row>
    <row r="4" spans="1:7" ht="24" customHeight="1">
      <c r="A4" s="199">
        <v>2</v>
      </c>
      <c r="B4" s="210"/>
      <c r="C4" s="200" t="s">
        <v>8</v>
      </c>
      <c r="D4" s="201" t="s">
        <v>9</v>
      </c>
    </row>
    <row r="5" spans="1:7" ht="24" customHeight="1">
      <c r="A5" s="199">
        <v>3</v>
      </c>
      <c r="B5" s="210"/>
      <c r="C5" s="200" t="s">
        <v>10</v>
      </c>
      <c r="D5" s="201" t="s">
        <v>11</v>
      </c>
    </row>
    <row r="6" spans="1:7" ht="24" customHeight="1">
      <c r="A6" s="199">
        <v>4</v>
      </c>
      <c r="B6" s="210"/>
      <c r="C6" s="202" t="s">
        <v>12</v>
      </c>
      <c r="D6" s="201" t="s">
        <v>11</v>
      </c>
    </row>
    <row r="7" spans="1:7" ht="24" customHeight="1">
      <c r="A7" s="199">
        <v>5</v>
      </c>
      <c r="B7" s="210"/>
      <c r="C7" s="202" t="s">
        <v>13</v>
      </c>
      <c r="D7" s="201" t="s">
        <v>11</v>
      </c>
    </row>
    <row r="8" spans="1:7" ht="24.75" customHeight="1">
      <c r="A8" s="199">
        <v>6</v>
      </c>
      <c r="B8" s="210"/>
      <c r="C8" s="50" t="s">
        <v>14</v>
      </c>
      <c r="D8" s="201" t="s">
        <v>15</v>
      </c>
    </row>
    <row r="9" spans="1:7" ht="24" customHeight="1">
      <c r="A9" s="199">
        <v>7</v>
      </c>
      <c r="B9" s="210"/>
      <c r="C9" s="202" t="s">
        <v>16</v>
      </c>
      <c r="D9" s="201" t="s">
        <v>17</v>
      </c>
    </row>
    <row r="10" spans="1:7" ht="33" customHeight="1">
      <c r="A10" s="199">
        <v>8</v>
      </c>
      <c r="B10" s="210"/>
      <c r="C10" s="202" t="s">
        <v>18</v>
      </c>
      <c r="D10" s="201" t="s">
        <v>19</v>
      </c>
    </row>
    <row r="11" spans="1:7" ht="24" customHeight="1">
      <c r="A11" s="199">
        <v>9</v>
      </c>
      <c r="B11" s="205" t="s">
        <v>20</v>
      </c>
      <c r="C11" s="205"/>
      <c r="D11" s="201" t="s">
        <v>21</v>
      </c>
    </row>
    <row r="12" spans="1:7" ht="34.5" customHeight="1">
      <c r="A12" s="199">
        <v>10</v>
      </c>
      <c r="B12" s="210" t="s">
        <v>22</v>
      </c>
      <c r="C12" s="170" t="s">
        <v>23</v>
      </c>
      <c r="D12" s="201" t="s">
        <v>24</v>
      </c>
      <c r="G12" s="19"/>
    </row>
    <row r="13" spans="1:7" ht="38.25" customHeight="1">
      <c r="A13" s="199">
        <v>11</v>
      </c>
      <c r="B13" s="210"/>
      <c r="C13" s="170" t="s">
        <v>25</v>
      </c>
      <c r="D13" s="201" t="s">
        <v>26</v>
      </c>
    </row>
    <row r="14" spans="1:7" ht="49.5" customHeight="1">
      <c r="A14" s="199">
        <v>12</v>
      </c>
      <c r="B14" s="210"/>
      <c r="C14" s="177" t="s">
        <v>27</v>
      </c>
      <c r="D14" s="201" t="s">
        <v>28</v>
      </c>
    </row>
    <row r="15" spans="1:7" ht="24" customHeight="1">
      <c r="A15" s="199">
        <v>13</v>
      </c>
      <c r="B15" s="205" t="s">
        <v>29</v>
      </c>
      <c r="C15" s="205"/>
      <c r="D15" s="201" t="s">
        <v>30</v>
      </c>
    </row>
    <row r="16" spans="1:7" ht="36.75" customHeight="1">
      <c r="A16" s="199">
        <v>14</v>
      </c>
      <c r="B16" s="206" t="s">
        <v>31</v>
      </c>
      <c r="C16" s="206"/>
      <c r="D16" s="201" t="s">
        <v>32</v>
      </c>
    </row>
    <row r="17" spans="1:4" ht="24" customHeight="1">
      <c r="A17" s="199">
        <v>15</v>
      </c>
      <c r="B17" s="206" t="s">
        <v>33</v>
      </c>
      <c r="C17" s="206"/>
      <c r="D17" s="201" t="s">
        <v>34</v>
      </c>
    </row>
    <row r="18" spans="1:4" ht="24" customHeight="1">
      <c r="A18" s="199">
        <v>16</v>
      </c>
      <c r="B18" s="206" t="s">
        <v>35</v>
      </c>
      <c r="C18" s="206"/>
      <c r="D18" s="201" t="s">
        <v>36</v>
      </c>
    </row>
    <row r="19" spans="1:4" ht="39.75" customHeight="1">
      <c r="A19" s="199">
        <v>17</v>
      </c>
      <c r="B19" s="206" t="s">
        <v>37</v>
      </c>
      <c r="C19" s="206"/>
      <c r="D19" s="201" t="s">
        <v>38</v>
      </c>
    </row>
    <row r="20" spans="1:4" ht="24" customHeight="1">
      <c r="A20" s="199">
        <v>18</v>
      </c>
      <c r="B20" s="207" t="s">
        <v>39</v>
      </c>
      <c r="C20" s="208"/>
      <c r="D20" s="201" t="s">
        <v>40</v>
      </c>
    </row>
    <row r="21" spans="1:4" ht="24" customHeight="1">
      <c r="A21" s="199">
        <v>19</v>
      </c>
      <c r="B21" s="207" t="s">
        <v>41</v>
      </c>
      <c r="C21" s="208"/>
      <c r="D21" s="201" t="s">
        <v>42</v>
      </c>
    </row>
    <row r="22" spans="1:4" ht="24" customHeight="1">
      <c r="A22" s="199">
        <v>20</v>
      </c>
      <c r="B22" s="207" t="s">
        <v>43</v>
      </c>
      <c r="C22" s="208"/>
      <c r="D22" s="201" t="s">
        <v>40</v>
      </c>
    </row>
    <row r="23" spans="1:4" ht="24" customHeight="1">
      <c r="A23" s="199">
        <v>21</v>
      </c>
      <c r="B23" s="207" t="s">
        <v>44</v>
      </c>
      <c r="C23" s="208"/>
      <c r="D23" s="201" t="s">
        <v>40</v>
      </c>
    </row>
    <row r="24" spans="1:4" ht="30" customHeight="1">
      <c r="A24" s="199">
        <v>22</v>
      </c>
      <c r="B24" s="207" t="s">
        <v>45</v>
      </c>
      <c r="C24" s="208"/>
      <c r="D24" s="203" t="s">
        <v>46</v>
      </c>
    </row>
    <row r="25" spans="1:4" ht="24" customHeight="1">
      <c r="A25" s="199">
        <v>23</v>
      </c>
      <c r="B25" s="207" t="s">
        <v>47</v>
      </c>
      <c r="C25" s="208"/>
      <c r="D25" s="201" t="s">
        <v>40</v>
      </c>
    </row>
    <row r="26" spans="1:4" ht="24" customHeight="1">
      <c r="A26" s="199">
        <v>24</v>
      </c>
      <c r="B26" s="207" t="s">
        <v>48</v>
      </c>
      <c r="C26" s="208"/>
      <c r="D26" s="201" t="s">
        <v>40</v>
      </c>
    </row>
    <row r="27" spans="1:4" ht="24.75" customHeight="1">
      <c r="A27" s="199">
        <v>25</v>
      </c>
      <c r="B27" s="207" t="s">
        <v>49</v>
      </c>
      <c r="C27" s="208"/>
      <c r="D27" s="203" t="s">
        <v>50</v>
      </c>
    </row>
    <row r="28" spans="1:4" ht="24.75" customHeight="1">
      <c r="A28" s="199">
        <v>26</v>
      </c>
      <c r="B28" s="207" t="s">
        <v>51</v>
      </c>
      <c r="C28" s="208"/>
      <c r="D28" s="201" t="s">
        <v>40</v>
      </c>
    </row>
    <row r="29" spans="1:4" ht="24.75" customHeight="1">
      <c r="A29" s="199">
        <v>27</v>
      </c>
      <c r="B29" s="207" t="s">
        <v>52</v>
      </c>
      <c r="C29" s="208"/>
      <c r="D29" s="201" t="s">
        <v>40</v>
      </c>
    </row>
    <row r="30" spans="1:4" ht="24.75" customHeight="1">
      <c r="A30" s="199">
        <v>28</v>
      </c>
      <c r="B30" s="207" t="s">
        <v>53</v>
      </c>
      <c r="C30" s="208"/>
      <c r="D30" s="201" t="s">
        <v>40</v>
      </c>
    </row>
    <row r="31" spans="1:4" ht="24.75" customHeight="1">
      <c r="A31" s="199">
        <v>29</v>
      </c>
      <c r="B31" s="207" t="s">
        <v>54</v>
      </c>
      <c r="C31" s="208"/>
      <c r="D31" s="201" t="s">
        <v>40</v>
      </c>
    </row>
    <row r="32" spans="1:4" ht="24.75" customHeight="1">
      <c r="A32" s="199">
        <v>30</v>
      </c>
      <c r="B32" s="207" t="s">
        <v>55</v>
      </c>
      <c r="C32" s="208"/>
      <c r="D32" s="201" t="s">
        <v>40</v>
      </c>
    </row>
    <row r="33" spans="1:4" ht="24.75" customHeight="1">
      <c r="A33" s="199">
        <v>31</v>
      </c>
      <c r="B33" s="207" t="s">
        <v>56</v>
      </c>
      <c r="C33" s="208"/>
      <c r="D33" s="201" t="s">
        <v>57</v>
      </c>
    </row>
    <row r="34" spans="1:4" ht="24.75" customHeight="1">
      <c r="A34" s="199">
        <v>32</v>
      </c>
      <c r="B34" s="207" t="s">
        <v>58</v>
      </c>
      <c r="C34" s="208"/>
      <c r="D34" s="201" t="s">
        <v>59</v>
      </c>
    </row>
    <row r="35" spans="1:4" ht="24.75" customHeight="1">
      <c r="A35" s="199">
        <v>33</v>
      </c>
      <c r="B35" s="207" t="s">
        <v>60</v>
      </c>
      <c r="C35" s="208"/>
      <c r="D35" s="201" t="s">
        <v>61</v>
      </c>
    </row>
    <row r="36" spans="1:4" ht="69" customHeight="1">
      <c r="A36" s="209" t="s">
        <v>62</v>
      </c>
      <c r="B36" s="209"/>
      <c r="C36" s="209"/>
      <c r="D36" s="209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5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tabSelected="1" view="pageBreakPreview" zoomScaleNormal="100" zoomScaleSheetLayoutView="100" workbookViewId="0">
      <selection activeCell="A34" sqref="A34"/>
    </sheetView>
  </sheetViews>
  <sheetFormatPr defaultColWidth="9" defaultRowHeight="13.5"/>
  <cols>
    <col min="1" max="1" width="28.25" style="168" customWidth="1"/>
    <col min="2" max="2" width="19.375" style="168" customWidth="1"/>
    <col min="3" max="3" width="26" style="169" customWidth="1"/>
    <col min="4" max="4" width="25.375" style="168" customWidth="1"/>
    <col min="5" max="5" width="33.125" style="168" customWidth="1"/>
    <col min="6" max="255" width="9" style="168"/>
    <col min="256" max="256" width="20.125" style="168" customWidth="1"/>
    <col min="257" max="257" width="19.5" style="168" customWidth="1"/>
    <col min="258" max="258" width="20.125" style="168" customWidth="1"/>
    <col min="259" max="259" width="23.25" style="168" customWidth="1"/>
    <col min="260" max="511" width="9" style="168"/>
    <col min="512" max="512" width="20.125" style="168" customWidth="1"/>
    <col min="513" max="513" width="19.5" style="168" customWidth="1"/>
    <col min="514" max="514" width="20.125" style="168" customWidth="1"/>
    <col min="515" max="515" width="23.25" style="168" customWidth="1"/>
    <col min="516" max="767" width="9" style="168"/>
    <col min="768" max="768" width="20.125" style="168" customWidth="1"/>
    <col min="769" max="769" width="19.5" style="168" customWidth="1"/>
    <col min="770" max="770" width="20.125" style="168" customWidth="1"/>
    <col min="771" max="771" width="23.25" style="168" customWidth="1"/>
    <col min="772" max="1023" width="9" style="168"/>
    <col min="1024" max="1024" width="20.125" style="168" customWidth="1"/>
    <col min="1025" max="1025" width="19.5" style="168" customWidth="1"/>
    <col min="1026" max="1026" width="20.125" style="168" customWidth="1"/>
    <col min="1027" max="1027" width="23.25" style="168" customWidth="1"/>
    <col min="1028" max="1279" width="9" style="168"/>
    <col min="1280" max="1280" width="20.125" style="168" customWidth="1"/>
    <col min="1281" max="1281" width="19.5" style="168" customWidth="1"/>
    <col min="1282" max="1282" width="20.125" style="168" customWidth="1"/>
    <col min="1283" max="1283" width="23.25" style="168" customWidth="1"/>
    <col min="1284" max="1535" width="9" style="168"/>
    <col min="1536" max="1536" width="20.125" style="168" customWidth="1"/>
    <col min="1537" max="1537" width="19.5" style="168" customWidth="1"/>
    <col min="1538" max="1538" width="20.125" style="168" customWidth="1"/>
    <col min="1539" max="1539" width="23.25" style="168" customWidth="1"/>
    <col min="1540" max="1791" width="9" style="168"/>
    <col min="1792" max="1792" width="20.125" style="168" customWidth="1"/>
    <col min="1793" max="1793" width="19.5" style="168" customWidth="1"/>
    <col min="1794" max="1794" width="20.125" style="168" customWidth="1"/>
    <col min="1795" max="1795" width="23.25" style="168" customWidth="1"/>
    <col min="1796" max="2047" width="9" style="168"/>
    <col min="2048" max="2048" width="20.125" style="168" customWidth="1"/>
    <col min="2049" max="2049" width="19.5" style="168" customWidth="1"/>
    <col min="2050" max="2050" width="20.125" style="168" customWidth="1"/>
    <col min="2051" max="2051" width="23.25" style="168" customWidth="1"/>
    <col min="2052" max="2303" width="9" style="168"/>
    <col min="2304" max="2304" width="20.125" style="168" customWidth="1"/>
    <col min="2305" max="2305" width="19.5" style="168" customWidth="1"/>
    <col min="2306" max="2306" width="20.125" style="168" customWidth="1"/>
    <col min="2307" max="2307" width="23.25" style="168" customWidth="1"/>
    <col min="2308" max="2559" width="9" style="168"/>
    <col min="2560" max="2560" width="20.125" style="168" customWidth="1"/>
    <col min="2561" max="2561" width="19.5" style="168" customWidth="1"/>
    <col min="2562" max="2562" width="20.125" style="168" customWidth="1"/>
    <col min="2563" max="2563" width="23.25" style="168" customWidth="1"/>
    <col min="2564" max="2815" width="9" style="168"/>
    <col min="2816" max="2816" width="20.125" style="168" customWidth="1"/>
    <col min="2817" max="2817" width="19.5" style="168" customWidth="1"/>
    <col min="2818" max="2818" width="20.125" style="168" customWidth="1"/>
    <col min="2819" max="2819" width="23.25" style="168" customWidth="1"/>
    <col min="2820" max="3071" width="9" style="168"/>
    <col min="3072" max="3072" width="20.125" style="168" customWidth="1"/>
    <col min="3073" max="3073" width="19.5" style="168" customWidth="1"/>
    <col min="3074" max="3074" width="20.125" style="168" customWidth="1"/>
    <col min="3075" max="3075" width="23.25" style="168" customWidth="1"/>
    <col min="3076" max="3327" width="9" style="168"/>
    <col min="3328" max="3328" width="20.125" style="168" customWidth="1"/>
    <col min="3329" max="3329" width="19.5" style="168" customWidth="1"/>
    <col min="3330" max="3330" width="20.125" style="168" customWidth="1"/>
    <col min="3331" max="3331" width="23.25" style="168" customWidth="1"/>
    <col min="3332" max="3583" width="9" style="168"/>
    <col min="3584" max="3584" width="20.125" style="168" customWidth="1"/>
    <col min="3585" max="3585" width="19.5" style="168" customWidth="1"/>
    <col min="3586" max="3586" width="20.125" style="168" customWidth="1"/>
    <col min="3587" max="3587" width="23.25" style="168" customWidth="1"/>
    <col min="3588" max="3839" width="9" style="168"/>
    <col min="3840" max="3840" width="20.125" style="168" customWidth="1"/>
    <col min="3841" max="3841" width="19.5" style="168" customWidth="1"/>
    <col min="3842" max="3842" width="20.125" style="168" customWidth="1"/>
    <col min="3843" max="3843" width="23.25" style="168" customWidth="1"/>
    <col min="3844" max="4095" width="9" style="168"/>
    <col min="4096" max="4096" width="20.125" style="168" customWidth="1"/>
    <col min="4097" max="4097" width="19.5" style="168" customWidth="1"/>
    <col min="4098" max="4098" width="20.125" style="168" customWidth="1"/>
    <col min="4099" max="4099" width="23.25" style="168" customWidth="1"/>
    <col min="4100" max="4351" width="9" style="168"/>
    <col min="4352" max="4352" width="20.125" style="168" customWidth="1"/>
    <col min="4353" max="4353" width="19.5" style="168" customWidth="1"/>
    <col min="4354" max="4354" width="20.125" style="168" customWidth="1"/>
    <col min="4355" max="4355" width="23.25" style="168" customWidth="1"/>
    <col min="4356" max="4607" width="9" style="168"/>
    <col min="4608" max="4608" width="20.125" style="168" customWidth="1"/>
    <col min="4609" max="4609" width="19.5" style="168" customWidth="1"/>
    <col min="4610" max="4610" width="20.125" style="168" customWidth="1"/>
    <col min="4611" max="4611" width="23.25" style="168" customWidth="1"/>
    <col min="4612" max="4863" width="9" style="168"/>
    <col min="4864" max="4864" width="20.125" style="168" customWidth="1"/>
    <col min="4865" max="4865" width="19.5" style="168" customWidth="1"/>
    <col min="4866" max="4866" width="20.125" style="168" customWidth="1"/>
    <col min="4867" max="4867" width="23.25" style="168" customWidth="1"/>
    <col min="4868" max="5119" width="9" style="168"/>
    <col min="5120" max="5120" width="20.125" style="168" customWidth="1"/>
    <col min="5121" max="5121" width="19.5" style="168" customWidth="1"/>
    <col min="5122" max="5122" width="20.125" style="168" customWidth="1"/>
    <col min="5123" max="5123" width="23.25" style="168" customWidth="1"/>
    <col min="5124" max="5375" width="9" style="168"/>
    <col min="5376" max="5376" width="20.125" style="168" customWidth="1"/>
    <col min="5377" max="5377" width="19.5" style="168" customWidth="1"/>
    <col min="5378" max="5378" width="20.125" style="168" customWidth="1"/>
    <col min="5379" max="5379" width="23.25" style="168" customWidth="1"/>
    <col min="5380" max="5631" width="9" style="168"/>
    <col min="5632" max="5632" width="20.125" style="168" customWidth="1"/>
    <col min="5633" max="5633" width="19.5" style="168" customWidth="1"/>
    <col min="5634" max="5634" width="20.125" style="168" customWidth="1"/>
    <col min="5635" max="5635" width="23.25" style="168" customWidth="1"/>
    <col min="5636" max="5887" width="9" style="168"/>
    <col min="5888" max="5888" width="20.125" style="168" customWidth="1"/>
    <col min="5889" max="5889" width="19.5" style="168" customWidth="1"/>
    <col min="5890" max="5890" width="20.125" style="168" customWidth="1"/>
    <col min="5891" max="5891" width="23.25" style="168" customWidth="1"/>
    <col min="5892" max="6143" width="9" style="168"/>
    <col min="6144" max="6144" width="20.125" style="168" customWidth="1"/>
    <col min="6145" max="6145" width="19.5" style="168" customWidth="1"/>
    <col min="6146" max="6146" width="20.125" style="168" customWidth="1"/>
    <col min="6147" max="6147" width="23.25" style="168" customWidth="1"/>
    <col min="6148" max="6399" width="9" style="168"/>
    <col min="6400" max="6400" width="20.125" style="168" customWidth="1"/>
    <col min="6401" max="6401" width="19.5" style="168" customWidth="1"/>
    <col min="6402" max="6402" width="20.125" style="168" customWidth="1"/>
    <col min="6403" max="6403" width="23.25" style="168" customWidth="1"/>
    <col min="6404" max="6655" width="9" style="168"/>
    <col min="6656" max="6656" width="20.125" style="168" customWidth="1"/>
    <col min="6657" max="6657" width="19.5" style="168" customWidth="1"/>
    <col min="6658" max="6658" width="20.125" style="168" customWidth="1"/>
    <col min="6659" max="6659" width="23.25" style="168" customWidth="1"/>
    <col min="6660" max="6911" width="9" style="168"/>
    <col min="6912" max="6912" width="20.125" style="168" customWidth="1"/>
    <col min="6913" max="6913" width="19.5" style="168" customWidth="1"/>
    <col min="6914" max="6914" width="20.125" style="168" customWidth="1"/>
    <col min="6915" max="6915" width="23.25" style="168" customWidth="1"/>
    <col min="6916" max="7167" width="9" style="168"/>
    <col min="7168" max="7168" width="20.125" style="168" customWidth="1"/>
    <col min="7169" max="7169" width="19.5" style="168" customWidth="1"/>
    <col min="7170" max="7170" width="20.125" style="168" customWidth="1"/>
    <col min="7171" max="7171" width="23.25" style="168" customWidth="1"/>
    <col min="7172" max="7423" width="9" style="168"/>
    <col min="7424" max="7424" width="20.125" style="168" customWidth="1"/>
    <col min="7425" max="7425" width="19.5" style="168" customWidth="1"/>
    <col min="7426" max="7426" width="20.125" style="168" customWidth="1"/>
    <col min="7427" max="7427" width="23.25" style="168" customWidth="1"/>
    <col min="7428" max="7679" width="9" style="168"/>
    <col min="7680" max="7680" width="20.125" style="168" customWidth="1"/>
    <col min="7681" max="7681" width="19.5" style="168" customWidth="1"/>
    <col min="7682" max="7682" width="20.125" style="168" customWidth="1"/>
    <col min="7683" max="7683" width="23.25" style="168" customWidth="1"/>
    <col min="7684" max="7935" width="9" style="168"/>
    <col min="7936" max="7936" width="20.125" style="168" customWidth="1"/>
    <col min="7937" max="7937" width="19.5" style="168" customWidth="1"/>
    <col min="7938" max="7938" width="20.125" style="168" customWidth="1"/>
    <col min="7939" max="7939" width="23.25" style="168" customWidth="1"/>
    <col min="7940" max="8191" width="9" style="168"/>
    <col min="8192" max="8192" width="20.125" style="168" customWidth="1"/>
    <col min="8193" max="8193" width="19.5" style="168" customWidth="1"/>
    <col min="8194" max="8194" width="20.125" style="168" customWidth="1"/>
    <col min="8195" max="8195" width="23.25" style="168" customWidth="1"/>
    <col min="8196" max="8447" width="9" style="168"/>
    <col min="8448" max="8448" width="20.125" style="168" customWidth="1"/>
    <col min="8449" max="8449" width="19.5" style="168" customWidth="1"/>
    <col min="8450" max="8450" width="20.125" style="168" customWidth="1"/>
    <col min="8451" max="8451" width="23.25" style="168" customWidth="1"/>
    <col min="8452" max="8703" width="9" style="168"/>
    <col min="8704" max="8704" width="20.125" style="168" customWidth="1"/>
    <col min="8705" max="8705" width="19.5" style="168" customWidth="1"/>
    <col min="8706" max="8706" width="20.125" style="168" customWidth="1"/>
    <col min="8707" max="8707" width="23.25" style="168" customWidth="1"/>
    <col min="8708" max="8959" width="9" style="168"/>
    <col min="8960" max="8960" width="20.125" style="168" customWidth="1"/>
    <col min="8961" max="8961" width="19.5" style="168" customWidth="1"/>
    <col min="8962" max="8962" width="20.125" style="168" customWidth="1"/>
    <col min="8963" max="8963" width="23.25" style="168" customWidth="1"/>
    <col min="8964" max="9215" width="9" style="168"/>
    <col min="9216" max="9216" width="20.125" style="168" customWidth="1"/>
    <col min="9217" max="9217" width="19.5" style="168" customWidth="1"/>
    <col min="9218" max="9218" width="20.125" style="168" customWidth="1"/>
    <col min="9219" max="9219" width="23.25" style="168" customWidth="1"/>
    <col min="9220" max="9471" width="9" style="168"/>
    <col min="9472" max="9472" width="20.125" style="168" customWidth="1"/>
    <col min="9473" max="9473" width="19.5" style="168" customWidth="1"/>
    <col min="9474" max="9474" width="20.125" style="168" customWidth="1"/>
    <col min="9475" max="9475" width="23.25" style="168" customWidth="1"/>
    <col min="9476" max="9727" width="9" style="168"/>
    <col min="9728" max="9728" width="20.125" style="168" customWidth="1"/>
    <col min="9729" max="9729" width="19.5" style="168" customWidth="1"/>
    <col min="9730" max="9730" width="20.125" style="168" customWidth="1"/>
    <col min="9731" max="9731" width="23.25" style="168" customWidth="1"/>
    <col min="9732" max="9983" width="9" style="168"/>
    <col min="9984" max="9984" width="20.125" style="168" customWidth="1"/>
    <col min="9985" max="9985" width="19.5" style="168" customWidth="1"/>
    <col min="9986" max="9986" width="20.125" style="168" customWidth="1"/>
    <col min="9987" max="9987" width="23.25" style="168" customWidth="1"/>
    <col min="9988" max="10239" width="9" style="168"/>
    <col min="10240" max="10240" width="20.125" style="168" customWidth="1"/>
    <col min="10241" max="10241" width="19.5" style="168" customWidth="1"/>
    <col min="10242" max="10242" width="20.125" style="168" customWidth="1"/>
    <col min="10243" max="10243" width="23.25" style="168" customWidth="1"/>
    <col min="10244" max="10495" width="9" style="168"/>
    <col min="10496" max="10496" width="20.125" style="168" customWidth="1"/>
    <col min="10497" max="10497" width="19.5" style="168" customWidth="1"/>
    <col min="10498" max="10498" width="20.125" style="168" customWidth="1"/>
    <col min="10499" max="10499" width="23.25" style="168" customWidth="1"/>
    <col min="10500" max="10751" width="9" style="168"/>
    <col min="10752" max="10752" width="20.125" style="168" customWidth="1"/>
    <col min="10753" max="10753" width="19.5" style="168" customWidth="1"/>
    <col min="10754" max="10754" width="20.125" style="168" customWidth="1"/>
    <col min="10755" max="10755" width="23.25" style="168" customWidth="1"/>
    <col min="10756" max="11007" width="9" style="168"/>
    <col min="11008" max="11008" width="20.125" style="168" customWidth="1"/>
    <col min="11009" max="11009" width="19.5" style="168" customWidth="1"/>
    <col min="11010" max="11010" width="20.125" style="168" customWidth="1"/>
    <col min="11011" max="11011" width="23.25" style="168" customWidth="1"/>
    <col min="11012" max="11263" width="9" style="168"/>
    <col min="11264" max="11264" width="20.125" style="168" customWidth="1"/>
    <col min="11265" max="11265" width="19.5" style="168" customWidth="1"/>
    <col min="11266" max="11266" width="20.125" style="168" customWidth="1"/>
    <col min="11267" max="11267" width="23.25" style="168" customWidth="1"/>
    <col min="11268" max="11519" width="9" style="168"/>
    <col min="11520" max="11520" width="20.125" style="168" customWidth="1"/>
    <col min="11521" max="11521" width="19.5" style="168" customWidth="1"/>
    <col min="11522" max="11522" width="20.125" style="168" customWidth="1"/>
    <col min="11523" max="11523" width="23.25" style="168" customWidth="1"/>
    <col min="11524" max="11775" width="9" style="168"/>
    <col min="11776" max="11776" width="20.125" style="168" customWidth="1"/>
    <col min="11777" max="11777" width="19.5" style="168" customWidth="1"/>
    <col min="11778" max="11778" width="20.125" style="168" customWidth="1"/>
    <col min="11779" max="11779" width="23.25" style="168" customWidth="1"/>
    <col min="11780" max="12031" width="9" style="168"/>
    <col min="12032" max="12032" width="20.125" style="168" customWidth="1"/>
    <col min="12033" max="12033" width="19.5" style="168" customWidth="1"/>
    <col min="12034" max="12034" width="20.125" style="168" customWidth="1"/>
    <col min="12035" max="12035" width="23.25" style="168" customWidth="1"/>
    <col min="12036" max="12287" width="9" style="168"/>
    <col min="12288" max="12288" width="20.125" style="168" customWidth="1"/>
    <col min="12289" max="12289" width="19.5" style="168" customWidth="1"/>
    <col min="12290" max="12290" width="20.125" style="168" customWidth="1"/>
    <col min="12291" max="12291" width="23.25" style="168" customWidth="1"/>
    <col min="12292" max="12543" width="9" style="168"/>
    <col min="12544" max="12544" width="20.125" style="168" customWidth="1"/>
    <col min="12545" max="12545" width="19.5" style="168" customWidth="1"/>
    <col min="12546" max="12546" width="20.125" style="168" customWidth="1"/>
    <col min="12547" max="12547" width="23.25" style="168" customWidth="1"/>
    <col min="12548" max="12799" width="9" style="168"/>
    <col min="12800" max="12800" width="20.125" style="168" customWidth="1"/>
    <col min="12801" max="12801" width="19.5" style="168" customWidth="1"/>
    <col min="12802" max="12802" width="20.125" style="168" customWidth="1"/>
    <col min="12803" max="12803" width="23.25" style="168" customWidth="1"/>
    <col min="12804" max="13055" width="9" style="168"/>
    <col min="13056" max="13056" width="20.125" style="168" customWidth="1"/>
    <col min="13057" max="13057" width="19.5" style="168" customWidth="1"/>
    <col min="13058" max="13058" width="20.125" style="168" customWidth="1"/>
    <col min="13059" max="13059" width="23.25" style="168" customWidth="1"/>
    <col min="13060" max="13311" width="9" style="168"/>
    <col min="13312" max="13312" width="20.125" style="168" customWidth="1"/>
    <col min="13313" max="13313" width="19.5" style="168" customWidth="1"/>
    <col min="13314" max="13314" width="20.125" style="168" customWidth="1"/>
    <col min="13315" max="13315" width="23.25" style="168" customWidth="1"/>
    <col min="13316" max="13567" width="9" style="168"/>
    <col min="13568" max="13568" width="20.125" style="168" customWidth="1"/>
    <col min="13569" max="13569" width="19.5" style="168" customWidth="1"/>
    <col min="13570" max="13570" width="20.125" style="168" customWidth="1"/>
    <col min="13571" max="13571" width="23.25" style="168" customWidth="1"/>
    <col min="13572" max="13823" width="9" style="168"/>
    <col min="13824" max="13824" width="20.125" style="168" customWidth="1"/>
    <col min="13825" max="13825" width="19.5" style="168" customWidth="1"/>
    <col min="13826" max="13826" width="20.125" style="168" customWidth="1"/>
    <col min="13827" max="13827" width="23.25" style="168" customWidth="1"/>
    <col min="13828" max="14079" width="9" style="168"/>
    <col min="14080" max="14080" width="20.125" style="168" customWidth="1"/>
    <col min="14081" max="14081" width="19.5" style="168" customWidth="1"/>
    <col min="14082" max="14082" width="20.125" style="168" customWidth="1"/>
    <col min="14083" max="14083" width="23.25" style="168" customWidth="1"/>
    <col min="14084" max="14335" width="9" style="168"/>
    <col min="14336" max="14336" width="20.125" style="168" customWidth="1"/>
    <col min="14337" max="14337" width="19.5" style="168" customWidth="1"/>
    <col min="14338" max="14338" width="20.125" style="168" customWidth="1"/>
    <col min="14339" max="14339" width="23.25" style="168" customWidth="1"/>
    <col min="14340" max="14591" width="9" style="168"/>
    <col min="14592" max="14592" width="20.125" style="168" customWidth="1"/>
    <col min="14593" max="14593" width="19.5" style="168" customWidth="1"/>
    <col min="14594" max="14594" width="20.125" style="168" customWidth="1"/>
    <col min="14595" max="14595" width="23.25" style="168" customWidth="1"/>
    <col min="14596" max="14847" width="9" style="168"/>
    <col min="14848" max="14848" width="20.125" style="168" customWidth="1"/>
    <col min="14849" max="14849" width="19.5" style="168" customWidth="1"/>
    <col min="14850" max="14850" width="20.125" style="168" customWidth="1"/>
    <col min="14851" max="14851" width="23.25" style="168" customWidth="1"/>
    <col min="14852" max="15103" width="9" style="168"/>
    <col min="15104" max="15104" width="20.125" style="168" customWidth="1"/>
    <col min="15105" max="15105" width="19.5" style="168" customWidth="1"/>
    <col min="15106" max="15106" width="20.125" style="168" customWidth="1"/>
    <col min="15107" max="15107" width="23.25" style="168" customWidth="1"/>
    <col min="15108" max="15359" width="9" style="168"/>
    <col min="15360" max="15360" width="20.125" style="168" customWidth="1"/>
    <col min="15361" max="15361" width="19.5" style="168" customWidth="1"/>
    <col min="15362" max="15362" width="20.125" style="168" customWidth="1"/>
    <col min="15363" max="15363" width="23.25" style="168" customWidth="1"/>
    <col min="15364" max="15615" width="9" style="168"/>
    <col min="15616" max="15616" width="20.125" style="168" customWidth="1"/>
    <col min="15617" max="15617" width="19.5" style="168" customWidth="1"/>
    <col min="15618" max="15618" width="20.125" style="168" customWidth="1"/>
    <col min="15619" max="15619" width="23.25" style="168" customWidth="1"/>
    <col min="15620" max="15871" width="9" style="168"/>
    <col min="15872" max="15872" width="20.125" style="168" customWidth="1"/>
    <col min="15873" max="15873" width="19.5" style="168" customWidth="1"/>
    <col min="15874" max="15874" width="20.125" style="168" customWidth="1"/>
    <col min="15875" max="15875" width="23.25" style="168" customWidth="1"/>
    <col min="15876" max="16127" width="9" style="168"/>
    <col min="16128" max="16128" width="20.125" style="168" customWidth="1"/>
    <col min="16129" max="16129" width="19.5" style="168" customWidth="1"/>
    <col min="16130" max="16130" width="20.125" style="168" customWidth="1"/>
    <col min="16131" max="16131" width="23.25" style="168" customWidth="1"/>
    <col min="16132" max="16384" width="9" style="168"/>
  </cols>
  <sheetData>
    <row r="1" spans="1:8" ht="24" customHeight="1">
      <c r="A1" s="211" t="s">
        <v>63</v>
      </c>
      <c r="B1" s="211"/>
      <c r="C1" s="212"/>
      <c r="D1" s="213"/>
    </row>
    <row r="2" spans="1:8" ht="17.100000000000001" customHeight="1">
      <c r="A2" s="214" t="s">
        <v>64</v>
      </c>
      <c r="B2" s="214"/>
      <c r="C2" s="214"/>
      <c r="D2" s="214"/>
    </row>
    <row r="3" spans="1:8" ht="27.95" customHeight="1">
      <c r="A3" s="170" t="s">
        <v>65</v>
      </c>
      <c r="B3" s="171" t="s">
        <v>306</v>
      </c>
      <c r="C3" s="172" t="s">
        <v>66</v>
      </c>
      <c r="D3" s="173">
        <v>44487</v>
      </c>
    </row>
    <row r="4" spans="1:8" ht="27.95" customHeight="1">
      <c r="A4" s="170" t="s">
        <v>67</v>
      </c>
      <c r="B4" s="174">
        <v>403</v>
      </c>
      <c r="C4" s="172" t="s">
        <v>68</v>
      </c>
      <c r="D4" s="55" t="s">
        <v>309</v>
      </c>
    </row>
    <row r="5" spans="1:8" ht="27.95" customHeight="1">
      <c r="A5" s="170" t="s">
        <v>69</v>
      </c>
      <c r="B5" s="175" t="s">
        <v>410</v>
      </c>
      <c r="C5" s="172" t="s">
        <v>70</v>
      </c>
      <c r="D5" s="55" t="s">
        <v>310</v>
      </c>
    </row>
    <row r="6" spans="1:8" ht="27.95" customHeight="1">
      <c r="A6" s="170" t="s">
        <v>71</v>
      </c>
      <c r="B6" s="175" t="s">
        <v>307</v>
      </c>
      <c r="C6" s="172" t="s">
        <v>72</v>
      </c>
      <c r="D6" s="176" t="s">
        <v>392</v>
      </c>
    </row>
    <row r="7" spans="1:8" ht="27.95" customHeight="1">
      <c r="A7" s="170" t="s">
        <v>73</v>
      </c>
      <c r="B7" s="176" t="s">
        <v>308</v>
      </c>
      <c r="C7" s="172" t="s">
        <v>74</v>
      </c>
      <c r="D7" s="176">
        <v>450.29</v>
      </c>
    </row>
    <row r="8" spans="1:8" ht="14.25">
      <c r="A8" s="170" t="s">
        <v>2</v>
      </c>
      <c r="B8" s="170" t="s">
        <v>3</v>
      </c>
      <c r="C8" s="172" t="s">
        <v>75</v>
      </c>
      <c r="D8" s="170" t="s">
        <v>76</v>
      </c>
    </row>
    <row r="9" spans="1:8" ht="14.25">
      <c r="A9" s="210" t="s">
        <v>5</v>
      </c>
      <c r="B9" s="178" t="s">
        <v>6</v>
      </c>
      <c r="C9" s="179">
        <f>原辅材料明细!S38</f>
        <v>103.76236000000002</v>
      </c>
      <c r="D9" s="180">
        <f>IFERROR(C9/C25,"")</f>
        <v>0.23045544525945638</v>
      </c>
    </row>
    <row r="10" spans="1:8" ht="14.25">
      <c r="A10" s="210"/>
      <c r="B10" s="178" t="s">
        <v>8</v>
      </c>
      <c r="C10" s="179">
        <f>外购外协件明细!M72</f>
        <v>265.95760000000001</v>
      </c>
      <c r="D10" s="180">
        <f>IFERROR(C10/C25,"")</f>
        <v>0.59068989109477066</v>
      </c>
      <c r="H10" s="181"/>
    </row>
    <row r="11" spans="1:8" ht="14.25">
      <c r="A11" s="210"/>
      <c r="B11" s="178" t="s">
        <v>10</v>
      </c>
      <c r="C11" s="179">
        <f>加工明细!K55</f>
        <v>27.45673076923077</v>
      </c>
      <c r="D11" s="180">
        <f>IFERROR(C11/C25,"")</f>
        <v>6.0981198912515987E-2</v>
      </c>
    </row>
    <row r="12" spans="1:8" ht="14.25">
      <c r="A12" s="210"/>
      <c r="B12" s="182" t="s">
        <v>12</v>
      </c>
      <c r="C12" s="179">
        <f>加工明细!O55</f>
        <v>4.014733333333333</v>
      </c>
      <c r="D12" s="180">
        <f>IFERROR(C12/C25,"")</f>
        <v>8.9166934708435185E-3</v>
      </c>
    </row>
    <row r="13" spans="1:8" ht="14.25">
      <c r="A13" s="210"/>
      <c r="B13" s="182" t="s">
        <v>13</v>
      </c>
      <c r="C13" s="179">
        <f>加工明细!R55</f>
        <v>4.0328171005367262</v>
      </c>
      <c r="D13" s="180">
        <f>IFERROR(C13/C25,"")</f>
        <v>8.9568573859937356E-3</v>
      </c>
    </row>
    <row r="14" spans="1:8" ht="14.25">
      <c r="A14" s="210"/>
      <c r="B14" s="183" t="s">
        <v>14</v>
      </c>
      <c r="C14" s="179">
        <f>IFERROR(B32/(B28-D28-B32-B33-B34-B35)*(C9+C10+C11+C12+C13),"")</f>
        <v>1.0403510027428537</v>
      </c>
      <c r="D14" s="180">
        <f>IFERROR(C14/C25,"")</f>
        <v>2.3106119942070155E-3</v>
      </c>
    </row>
    <row r="15" spans="1:8" ht="14.25">
      <c r="A15" s="210"/>
      <c r="B15" s="182" t="s">
        <v>16</v>
      </c>
      <c r="C15" s="179">
        <f>工装模具刀具明细!P37</f>
        <v>2.1699000000000002</v>
      </c>
      <c r="D15" s="180">
        <f>IFERROR(C15/C25,"")</f>
        <v>4.8193320840861208E-3</v>
      </c>
    </row>
    <row r="16" spans="1:8" ht="14.25">
      <c r="A16" s="210"/>
      <c r="B16" s="182" t="s">
        <v>18</v>
      </c>
      <c r="C16" s="184"/>
      <c r="D16" s="180">
        <f>IFERROR(C16/C25,"")</f>
        <v>0</v>
      </c>
    </row>
    <row r="17" spans="1:7" ht="14.25">
      <c r="A17" s="215" t="s">
        <v>77</v>
      </c>
      <c r="B17" s="215"/>
      <c r="C17" s="185">
        <f>SUM(C9:C16)</f>
        <v>408.43449220584364</v>
      </c>
      <c r="D17" s="180">
        <f>IFERROR(C17/C25,"")</f>
        <v>0.90713003020187322</v>
      </c>
      <c r="G17" s="186"/>
    </row>
    <row r="18" spans="1:7" ht="14.25">
      <c r="A18" s="210" t="s">
        <v>22</v>
      </c>
      <c r="B18" s="187" t="s">
        <v>23</v>
      </c>
      <c r="C18" s="185">
        <f>IFERROR(B33/(B28-D28-B33-B34-B35)*C17,"")</f>
        <v>2.5574328256709133</v>
      </c>
      <c r="D18" s="180">
        <f>IFERROR(C18/C25,"")</f>
        <v>5.6800396652614679E-3</v>
      </c>
    </row>
    <row r="19" spans="1:7" ht="14.25">
      <c r="A19" s="210"/>
      <c r="B19" s="187" t="s">
        <v>25</v>
      </c>
      <c r="C19" s="185">
        <f>IFERROR(B34/(B28-D28-B33-B34-B35)*C17,"")</f>
        <v>1.8322070072706502</v>
      </c>
      <c r="D19" s="180">
        <f>IFERROR(C19/C25,"")</f>
        <v>4.0693184086026341E-3</v>
      </c>
    </row>
    <row r="20" spans="1:7" ht="14.25">
      <c r="A20" s="210"/>
      <c r="B20" s="188" t="s">
        <v>27</v>
      </c>
      <c r="C20" s="185">
        <f>IFERROR(B35/(B28-D28-B33-B34-B35)*C17,"")</f>
        <v>2.5418453929224918</v>
      </c>
      <c r="D20" s="180">
        <f>IFERROR(C20/C25,"")</f>
        <v>5.645420090740521E-3</v>
      </c>
    </row>
    <row r="21" spans="1:7" ht="14.25">
      <c r="A21" s="216" t="s">
        <v>78</v>
      </c>
      <c r="B21" s="216"/>
      <c r="C21" s="185">
        <f>SUM(C18:C20)</f>
        <v>6.9314852258640549</v>
      </c>
      <c r="D21" s="180">
        <f>IFERROR(C21/C25,"")</f>
        <v>1.5394778164604621E-2</v>
      </c>
    </row>
    <row r="22" spans="1:7" ht="14.25">
      <c r="A22" s="216" t="s">
        <v>31</v>
      </c>
      <c r="B22" s="216"/>
      <c r="C22" s="185">
        <f>C17*5%</f>
        <v>20.421724610292184</v>
      </c>
      <c r="D22" s="180">
        <f>IFERROR(C22/C25,"")</f>
        <v>4.5356501510093669E-2</v>
      </c>
    </row>
    <row r="23" spans="1:7" ht="14.25">
      <c r="A23" s="216" t="s">
        <v>33</v>
      </c>
      <c r="B23" s="216"/>
      <c r="C23" s="185">
        <f>包装明细!Q26</f>
        <v>0.432</v>
      </c>
      <c r="D23" s="180">
        <f>IFERROR(C23/C25,"")</f>
        <v>9.5946885124899945E-4</v>
      </c>
      <c r="G23" s="169"/>
    </row>
    <row r="24" spans="1:7" ht="14.25">
      <c r="A24" s="216" t="s">
        <v>35</v>
      </c>
      <c r="B24" s="216"/>
      <c r="C24" s="185">
        <f>运输明细!J16</f>
        <v>14.029411764705882</v>
      </c>
      <c r="D24" s="180">
        <f>IFERROR(C24/C25,"")</f>
        <v>3.1159221272179519E-2</v>
      </c>
    </row>
    <row r="25" spans="1:7" ht="14.25">
      <c r="A25" s="216" t="s">
        <v>37</v>
      </c>
      <c r="B25" s="216"/>
      <c r="C25" s="189">
        <f>IFERROR(C17+C21+C22+C23+C24,"")</f>
        <v>450.24911380670574</v>
      </c>
      <c r="D25" s="180">
        <f>IFERROR(C25/C25,"")</f>
        <v>1</v>
      </c>
      <c r="E25" s="190" t="str">
        <f>IF(OR(C25&gt;B7,C25&gt;D7),"报价超过合同或AB角价格，请调整","")</f>
        <v/>
      </c>
    </row>
    <row r="26" spans="1:7" ht="14.25">
      <c r="A26" s="206" t="s">
        <v>79</v>
      </c>
      <c r="B26" s="206"/>
      <c r="C26" s="218"/>
      <c r="D26" s="206"/>
    </row>
    <row r="27" spans="1:7" ht="14.25">
      <c r="A27" s="170" t="s">
        <v>2</v>
      </c>
      <c r="B27" s="170" t="s">
        <v>80</v>
      </c>
      <c r="C27" s="172" t="s">
        <v>2</v>
      </c>
      <c r="D27" s="170" t="s">
        <v>80</v>
      </c>
    </row>
    <row r="28" spans="1:7" ht="14.25">
      <c r="A28" s="187" t="s">
        <v>81</v>
      </c>
      <c r="B28" s="175">
        <v>46226.03</v>
      </c>
      <c r="C28" s="191" t="s">
        <v>82</v>
      </c>
      <c r="D28" s="192">
        <v>658.82</v>
      </c>
    </row>
    <row r="29" spans="1:7" ht="14.25">
      <c r="A29" s="187" t="s">
        <v>83</v>
      </c>
      <c r="B29" s="193">
        <f>IFERROR(D28/B28,"")</f>
        <v>1.4252143218874734E-2</v>
      </c>
      <c r="C29" s="191" t="s">
        <v>84</v>
      </c>
      <c r="D29" s="194">
        <v>372.87</v>
      </c>
    </row>
    <row r="30" spans="1:7" ht="14.25">
      <c r="A30" s="187" t="s">
        <v>85</v>
      </c>
      <c r="B30" s="175">
        <v>791.93</v>
      </c>
      <c r="C30" s="191" t="s">
        <v>86</v>
      </c>
      <c r="D30" s="192">
        <v>29378.81</v>
      </c>
    </row>
    <row r="31" spans="1:7" ht="14.25">
      <c r="A31" s="187" t="s">
        <v>87</v>
      </c>
      <c r="B31" s="175">
        <v>143.78</v>
      </c>
      <c r="C31" s="191" t="s">
        <v>88</v>
      </c>
      <c r="D31" s="195">
        <v>5529.7</v>
      </c>
    </row>
    <row r="32" spans="1:7" ht="14.25">
      <c r="A32" s="187" t="s">
        <v>89</v>
      </c>
      <c r="B32" s="175">
        <v>114.74</v>
      </c>
      <c r="C32" s="191" t="s">
        <v>90</v>
      </c>
      <c r="D32" s="195">
        <v>11841.81</v>
      </c>
    </row>
    <row r="33" spans="1:4" ht="14.25">
      <c r="A33" s="187" t="s">
        <v>91</v>
      </c>
      <c r="B33" s="175">
        <v>280.56</v>
      </c>
      <c r="C33" s="191" t="s">
        <v>56</v>
      </c>
      <c r="D33" s="195">
        <v>426</v>
      </c>
    </row>
    <row r="34" spans="1:4" ht="14.25">
      <c r="A34" s="187" t="s">
        <v>92</v>
      </c>
      <c r="B34" s="175">
        <v>201</v>
      </c>
      <c r="C34" s="191" t="s">
        <v>58</v>
      </c>
      <c r="D34" s="195">
        <v>330</v>
      </c>
    </row>
    <row r="35" spans="1:4" ht="14.25">
      <c r="A35" s="187" t="s">
        <v>93</v>
      </c>
      <c r="B35" s="175">
        <v>278.85000000000002</v>
      </c>
      <c r="C35" s="191" t="s">
        <v>60</v>
      </c>
      <c r="D35" s="195">
        <v>120000</v>
      </c>
    </row>
    <row r="36" spans="1:4" ht="18.75" customHeight="1">
      <c r="A36" s="177" t="s">
        <v>94</v>
      </c>
      <c r="B36" s="219" t="s">
        <v>405</v>
      </c>
      <c r="C36" s="219"/>
      <c r="D36" s="219"/>
    </row>
    <row r="37" spans="1:4" ht="153" customHeight="1">
      <c r="A37" s="177" t="s">
        <v>95</v>
      </c>
      <c r="B37" s="217" t="s">
        <v>96</v>
      </c>
      <c r="C37" s="217"/>
      <c r="D37" s="217"/>
    </row>
    <row r="38" spans="1:4">
      <c r="A38" s="19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58" type="noConversion"/>
  <conditionalFormatting sqref="B7">
    <cfRule type="cellIs" dxfId="5" priority="3" operator="lessThan">
      <formula>$C$25</formula>
    </cfRule>
    <cfRule type="cellIs" dxfId="4" priority="2" operator="lessThan">
      <formula>$C$25</formula>
    </cfRule>
  </conditionalFormatting>
  <conditionalFormatting sqref="D7">
    <cfRule type="cellIs" dxfId="3" priority="1" operator="lessThan">
      <formula>$C$25</formula>
    </cfRule>
  </conditionalFormatting>
  <dataValidations count="2"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"/>
  <sheetViews>
    <sheetView showGridLines="0" showZeros="0" workbookViewId="0">
      <selection activeCell="I15" sqref="I15"/>
    </sheetView>
  </sheetViews>
  <sheetFormatPr defaultColWidth="9" defaultRowHeight="13.5"/>
  <cols>
    <col min="1" max="1" width="5" style="135" customWidth="1"/>
    <col min="2" max="2" width="16.625" style="135" customWidth="1"/>
    <col min="3" max="3" width="13.625" style="135" customWidth="1"/>
    <col min="4" max="4" width="10.75" style="135" customWidth="1"/>
    <col min="5" max="5" width="12.625" style="104" customWidth="1"/>
    <col min="6" max="6" width="7.875" style="135" customWidth="1"/>
    <col min="7" max="7" width="12.625" style="135" customWidth="1"/>
    <col min="8" max="8" width="10.25" style="135" customWidth="1"/>
    <col min="9" max="9" width="9.125" style="136" customWidth="1"/>
    <col min="10" max="10" width="5.875" style="135" customWidth="1"/>
    <col min="11" max="13" width="8.625" style="136" customWidth="1"/>
    <col min="14" max="14" width="12.625" style="135" customWidth="1"/>
    <col min="15" max="15" width="10.625" style="135" customWidth="1"/>
    <col min="16" max="17" width="10.625" style="136" customWidth="1"/>
    <col min="18" max="18" width="12.625" style="136" customWidth="1"/>
    <col min="19" max="19" width="10.625" style="136" customWidth="1"/>
    <col min="20" max="20" width="7.375" style="135" customWidth="1"/>
    <col min="21" max="21" width="27.25" style="135" customWidth="1"/>
    <col min="22" max="16384" width="9" style="135"/>
  </cols>
  <sheetData>
    <row r="1" spans="1:22" ht="24.95" customHeight="1">
      <c r="A1" s="220" t="s">
        <v>98</v>
      </c>
      <c r="B1" s="220"/>
      <c r="C1" s="220"/>
      <c r="D1" s="220"/>
      <c r="E1" s="220"/>
      <c r="F1" s="220"/>
      <c r="G1" s="220"/>
      <c r="H1" s="220"/>
      <c r="I1" s="221"/>
      <c r="J1" s="220"/>
      <c r="K1" s="221"/>
      <c r="L1" s="221"/>
      <c r="M1" s="221"/>
      <c r="N1" s="220"/>
      <c r="O1" s="220"/>
      <c r="P1" s="221"/>
      <c r="Q1" s="221"/>
      <c r="R1" s="221"/>
      <c r="S1" s="221"/>
      <c r="T1" s="220"/>
      <c r="V1" s="165"/>
    </row>
    <row r="2" spans="1:22" ht="18" customHeight="1">
      <c r="A2" s="227" t="s">
        <v>1</v>
      </c>
      <c r="B2" s="222" t="s">
        <v>99</v>
      </c>
      <c r="C2" s="223"/>
      <c r="D2" s="223"/>
      <c r="E2" s="223"/>
      <c r="F2" s="223"/>
      <c r="G2" s="223"/>
      <c r="H2" s="223"/>
      <c r="I2" s="224"/>
      <c r="J2" s="225"/>
      <c r="K2" s="226" t="s">
        <v>100</v>
      </c>
      <c r="L2" s="226"/>
      <c r="M2" s="226"/>
      <c r="N2" s="227"/>
      <c r="O2" s="227"/>
      <c r="P2" s="228" t="s">
        <v>101</v>
      </c>
      <c r="Q2" s="228"/>
      <c r="R2" s="228"/>
      <c r="S2" s="237" t="s">
        <v>102</v>
      </c>
      <c r="T2" s="227" t="s">
        <v>103</v>
      </c>
      <c r="U2" s="232" t="s">
        <v>104</v>
      </c>
    </row>
    <row r="3" spans="1:22" ht="42.75">
      <c r="A3" s="227"/>
      <c r="B3" s="107" t="s">
        <v>105</v>
      </c>
      <c r="C3" s="107" t="s">
        <v>106</v>
      </c>
      <c r="D3" s="107" t="s">
        <v>107</v>
      </c>
      <c r="E3" s="107" t="s">
        <v>108</v>
      </c>
      <c r="F3" s="107" t="s">
        <v>109</v>
      </c>
      <c r="G3" s="107" t="s">
        <v>110</v>
      </c>
      <c r="H3" s="107" t="s">
        <v>111</v>
      </c>
      <c r="I3" s="118" t="s">
        <v>112</v>
      </c>
      <c r="J3" s="107" t="s">
        <v>113</v>
      </c>
      <c r="K3" s="118" t="s">
        <v>114</v>
      </c>
      <c r="L3" s="118" t="s">
        <v>115</v>
      </c>
      <c r="M3" s="118" t="s">
        <v>116</v>
      </c>
      <c r="N3" s="107" t="s">
        <v>117</v>
      </c>
      <c r="O3" s="107" t="s">
        <v>118</v>
      </c>
      <c r="P3" s="118" t="s">
        <v>119</v>
      </c>
      <c r="Q3" s="118" t="s">
        <v>120</v>
      </c>
      <c r="R3" s="118" t="s">
        <v>121</v>
      </c>
      <c r="S3" s="238"/>
      <c r="T3" s="227"/>
      <c r="U3" s="232"/>
    </row>
    <row r="4" spans="1:22" s="134" customFormat="1" ht="24" customHeight="1">
      <c r="A4" s="137" t="s">
        <v>122</v>
      </c>
      <c r="B4" s="137" t="s">
        <v>123</v>
      </c>
      <c r="C4" s="137" t="s">
        <v>123</v>
      </c>
      <c r="D4" s="137" t="s">
        <v>124</v>
      </c>
      <c r="E4" s="120" t="s">
        <v>125</v>
      </c>
      <c r="F4" s="137" t="s">
        <v>126</v>
      </c>
      <c r="G4" s="137" t="s">
        <v>127</v>
      </c>
      <c r="H4" s="138">
        <v>44013</v>
      </c>
      <c r="I4" s="150">
        <v>4.9000000000000004</v>
      </c>
      <c r="J4" s="151" t="s">
        <v>128</v>
      </c>
      <c r="K4" s="150">
        <v>131.52000000000001</v>
      </c>
      <c r="L4" s="150">
        <v>117.1</v>
      </c>
      <c r="M4" s="150">
        <v>45.369</v>
      </c>
      <c r="N4" s="152">
        <f t="shared" ref="N4:N7" si="0">L4/K4</f>
        <v>0.89035888077858871</v>
      </c>
      <c r="O4" s="152">
        <f t="shared" ref="O4:O7" si="1">M4/L4</f>
        <v>0.38743808710503846</v>
      </c>
      <c r="P4" s="150">
        <v>2</v>
      </c>
      <c r="Q4" s="150">
        <v>1.8</v>
      </c>
      <c r="R4" s="150">
        <f>P4*(K4-L4)+Q4*(L4-M4)</f>
        <v>157.95580000000004</v>
      </c>
      <c r="S4" s="150">
        <f>I4*K4-R4</f>
        <v>486.49220000000003</v>
      </c>
      <c r="T4" s="166"/>
      <c r="U4" s="233"/>
    </row>
    <row r="5" spans="1:22" s="134" customFormat="1" ht="24" customHeight="1">
      <c r="A5" s="137" t="s">
        <v>122</v>
      </c>
      <c r="B5" s="137" t="s">
        <v>123</v>
      </c>
      <c r="C5" s="137" t="s">
        <v>123</v>
      </c>
      <c r="D5" s="120" t="s">
        <v>129</v>
      </c>
      <c r="E5" s="120" t="s">
        <v>130</v>
      </c>
      <c r="F5" s="137" t="s">
        <v>131</v>
      </c>
      <c r="G5" s="137" t="s">
        <v>127</v>
      </c>
      <c r="H5" s="138">
        <v>44013</v>
      </c>
      <c r="I5" s="150">
        <v>2.9</v>
      </c>
      <c r="J5" s="151" t="s">
        <v>128</v>
      </c>
      <c r="K5" s="150">
        <v>30</v>
      </c>
      <c r="L5" s="150">
        <v>29</v>
      </c>
      <c r="M5" s="150">
        <v>22</v>
      </c>
      <c r="N5" s="152">
        <f t="shared" si="0"/>
        <v>0.96666666666666667</v>
      </c>
      <c r="O5" s="152">
        <f t="shared" si="1"/>
        <v>0.75862068965517238</v>
      </c>
      <c r="P5" s="150">
        <v>2</v>
      </c>
      <c r="Q5" s="150">
        <v>1.6</v>
      </c>
      <c r="R5" s="150">
        <f>P5*(K5-L5)+Q5*(L5-M5)</f>
        <v>13.200000000000001</v>
      </c>
      <c r="S5" s="150">
        <f>I5*K5-R5</f>
        <v>73.8</v>
      </c>
      <c r="T5" s="166"/>
      <c r="U5" s="233"/>
    </row>
    <row r="6" spans="1:22" s="134" customFormat="1" ht="24" customHeight="1">
      <c r="A6" s="137" t="s">
        <v>122</v>
      </c>
      <c r="B6" s="137" t="s">
        <v>123</v>
      </c>
      <c r="C6" s="137" t="s">
        <v>123</v>
      </c>
      <c r="D6" s="139" t="s">
        <v>132</v>
      </c>
      <c r="E6" s="140" t="s">
        <v>133</v>
      </c>
      <c r="F6" s="141" t="s">
        <v>134</v>
      </c>
      <c r="G6" s="141" t="s">
        <v>127</v>
      </c>
      <c r="H6" s="142">
        <v>44013</v>
      </c>
      <c r="I6" s="153">
        <v>6.8</v>
      </c>
      <c r="J6" s="151" t="s">
        <v>128</v>
      </c>
      <c r="K6" s="153">
        <v>3</v>
      </c>
      <c r="L6" s="153">
        <v>2.9</v>
      </c>
      <c r="M6" s="153">
        <v>2.9</v>
      </c>
      <c r="N6" s="154">
        <f t="shared" si="0"/>
        <v>0.96666666666666667</v>
      </c>
      <c r="O6" s="154">
        <f t="shared" si="1"/>
        <v>1</v>
      </c>
      <c r="P6" s="153">
        <v>1.5</v>
      </c>
      <c r="Q6" s="153">
        <v>1</v>
      </c>
      <c r="R6" s="150">
        <f>P6*(K6-L6)+Q6*(L6-M6)</f>
        <v>0.15000000000000013</v>
      </c>
      <c r="S6" s="150">
        <f>I6*K6-R6</f>
        <v>20.25</v>
      </c>
      <c r="T6" s="166"/>
      <c r="U6" s="233"/>
    </row>
    <row r="7" spans="1:22" s="134" customFormat="1" ht="24" customHeight="1">
      <c r="A7" s="137" t="s">
        <v>122</v>
      </c>
      <c r="B7" s="137" t="s">
        <v>123</v>
      </c>
      <c r="C7" s="137" t="s">
        <v>123</v>
      </c>
      <c r="D7" s="120" t="s">
        <v>135</v>
      </c>
      <c r="E7" s="120" t="s">
        <v>136</v>
      </c>
      <c r="F7" s="137" t="s">
        <v>137</v>
      </c>
      <c r="G7" s="141" t="s">
        <v>127</v>
      </c>
      <c r="H7" s="142">
        <v>44013</v>
      </c>
      <c r="I7" s="150">
        <v>4</v>
      </c>
      <c r="J7" s="151" t="s">
        <v>128</v>
      </c>
      <c r="K7" s="150">
        <v>0.39</v>
      </c>
      <c r="L7" s="150">
        <v>0.39</v>
      </c>
      <c r="M7" s="150">
        <v>0.26</v>
      </c>
      <c r="N7" s="152">
        <f t="shared" si="0"/>
        <v>1</v>
      </c>
      <c r="O7" s="152">
        <f t="shared" si="1"/>
        <v>0.66666666666666663</v>
      </c>
      <c r="P7" s="150">
        <v>2</v>
      </c>
      <c r="Q7" s="150">
        <v>2</v>
      </c>
      <c r="R7" s="150">
        <f>P7*(K7-L7)+Q7*(L7-M7)</f>
        <v>0.26</v>
      </c>
      <c r="S7" s="150">
        <f>I7*K7-R7</f>
        <v>1.3</v>
      </c>
      <c r="T7" s="166"/>
      <c r="U7" s="123"/>
    </row>
    <row r="8" spans="1:22" ht="28.5" customHeight="1">
      <c r="A8" s="16">
        <v>1</v>
      </c>
      <c r="B8" s="113" t="s">
        <v>322</v>
      </c>
      <c r="C8" s="113" t="s">
        <v>323</v>
      </c>
      <c r="D8" s="79" t="s">
        <v>324</v>
      </c>
      <c r="E8" s="113" t="s">
        <v>316</v>
      </c>
      <c r="F8" s="113" t="s">
        <v>316</v>
      </c>
      <c r="G8" s="113" t="s">
        <v>325</v>
      </c>
      <c r="H8" s="113" t="s">
        <v>316</v>
      </c>
      <c r="I8" s="114">
        <v>21.5</v>
      </c>
      <c r="J8" s="122" t="s">
        <v>326</v>
      </c>
      <c r="K8" s="114">
        <v>1.25</v>
      </c>
      <c r="L8" s="114">
        <v>1.05</v>
      </c>
      <c r="M8" s="114">
        <v>1.05</v>
      </c>
      <c r="N8" s="155">
        <f>IFERROR(L8/K8,"")</f>
        <v>0.84000000000000008</v>
      </c>
      <c r="O8" s="155">
        <f>IFERROR(M8/L8,"")</f>
        <v>1</v>
      </c>
      <c r="P8" s="114"/>
      <c r="Q8" s="114"/>
      <c r="R8" s="118">
        <f>P8*(K8-L8)+Q8*(L8-M8)</f>
        <v>0</v>
      </c>
      <c r="S8" s="118">
        <f>I8*K8-R8</f>
        <v>26.875</v>
      </c>
      <c r="T8" s="99"/>
    </row>
    <row r="9" spans="1:22" ht="28.5" customHeight="1">
      <c r="A9" s="16">
        <v>2</v>
      </c>
      <c r="B9" s="113" t="s">
        <v>327</v>
      </c>
      <c r="C9" s="113" t="s">
        <v>373</v>
      </c>
      <c r="D9" s="113" t="s">
        <v>328</v>
      </c>
      <c r="E9" s="79" t="s">
        <v>333</v>
      </c>
      <c r="F9" s="113" t="s">
        <v>316</v>
      </c>
      <c r="G9" s="113" t="s">
        <v>316</v>
      </c>
      <c r="H9" s="113" t="s">
        <v>316</v>
      </c>
      <c r="I9" s="114">
        <v>21.61</v>
      </c>
      <c r="J9" s="122" t="s">
        <v>335</v>
      </c>
      <c r="K9" s="114">
        <v>0.22</v>
      </c>
      <c r="L9" s="114">
        <v>0.22</v>
      </c>
      <c r="M9" s="114">
        <v>0.22</v>
      </c>
      <c r="N9" s="155">
        <f t="shared" ref="N9:N37" si="2">IFERROR(L9/K9,"")</f>
        <v>1</v>
      </c>
      <c r="O9" s="155">
        <f t="shared" ref="O9:O37" si="3">IFERROR(M9/L9,"")</f>
        <v>1</v>
      </c>
      <c r="P9" s="114"/>
      <c r="Q9" s="114"/>
      <c r="R9" s="118">
        <f t="shared" ref="R9:R37" si="4">P9*(K9-L9)+Q9*(L9-M9)</f>
        <v>0</v>
      </c>
      <c r="S9" s="118">
        <f t="shared" ref="S9:S37" si="5">I9*K9-R9</f>
        <v>4.7542</v>
      </c>
      <c r="T9" s="99"/>
    </row>
    <row r="10" spans="1:22" ht="28.5" customHeight="1">
      <c r="A10" s="16">
        <v>3</v>
      </c>
      <c r="B10" s="113" t="s">
        <v>329</v>
      </c>
      <c r="C10" s="113" t="s">
        <v>373</v>
      </c>
      <c r="D10" s="113" t="s">
        <v>330</v>
      </c>
      <c r="E10" s="79" t="s">
        <v>334</v>
      </c>
      <c r="F10" s="113" t="s">
        <v>316</v>
      </c>
      <c r="G10" s="113" t="s">
        <v>316</v>
      </c>
      <c r="H10" s="113" t="s">
        <v>316</v>
      </c>
      <c r="I10" s="114">
        <v>49.7</v>
      </c>
      <c r="J10" s="122" t="s">
        <v>335</v>
      </c>
      <c r="K10" s="114">
        <v>0.62</v>
      </c>
      <c r="L10" s="114">
        <v>0.62</v>
      </c>
      <c r="M10" s="114">
        <v>0.62</v>
      </c>
      <c r="N10" s="155">
        <f t="shared" si="2"/>
        <v>1</v>
      </c>
      <c r="O10" s="155">
        <f t="shared" si="3"/>
        <v>1</v>
      </c>
      <c r="P10" s="114"/>
      <c r="Q10" s="114"/>
      <c r="R10" s="118">
        <f t="shared" si="4"/>
        <v>0</v>
      </c>
      <c r="S10" s="118">
        <f t="shared" si="5"/>
        <v>30.814</v>
      </c>
      <c r="T10" s="99"/>
    </row>
    <row r="11" spans="1:22" ht="28.5" customHeight="1">
      <c r="A11" s="16">
        <v>4</v>
      </c>
      <c r="B11" s="113" t="s">
        <v>331</v>
      </c>
      <c r="C11" s="113" t="s">
        <v>373</v>
      </c>
      <c r="D11" s="113" t="s">
        <v>332</v>
      </c>
      <c r="E11" s="79" t="s">
        <v>334</v>
      </c>
      <c r="F11" s="113" t="s">
        <v>316</v>
      </c>
      <c r="G11" s="113" t="s">
        <v>316</v>
      </c>
      <c r="H11" s="113" t="s">
        <v>316</v>
      </c>
      <c r="I11" s="114">
        <v>17</v>
      </c>
      <c r="J11" s="122" t="s">
        <v>335</v>
      </c>
      <c r="K11" s="114">
        <v>7.0000000000000007E-2</v>
      </c>
      <c r="L11" s="114">
        <v>7.0000000000000007E-2</v>
      </c>
      <c r="M11" s="114">
        <v>7.0000000000000007E-2</v>
      </c>
      <c r="N11" s="155">
        <f t="shared" si="2"/>
        <v>1</v>
      </c>
      <c r="O11" s="155">
        <f t="shared" si="3"/>
        <v>1</v>
      </c>
      <c r="P11" s="114"/>
      <c r="Q11" s="114"/>
      <c r="R11" s="118">
        <f t="shared" si="4"/>
        <v>0</v>
      </c>
      <c r="S11" s="118">
        <f t="shared" si="5"/>
        <v>1.1900000000000002</v>
      </c>
      <c r="T11" s="99"/>
    </row>
    <row r="12" spans="1:22" ht="28.5" customHeight="1">
      <c r="A12" s="16">
        <v>5</v>
      </c>
      <c r="B12" s="113" t="s">
        <v>344</v>
      </c>
      <c r="C12" s="113" t="s">
        <v>345</v>
      </c>
      <c r="D12" s="79" t="s">
        <v>324</v>
      </c>
      <c r="E12" s="113" t="s">
        <v>372</v>
      </c>
      <c r="F12" s="113" t="s">
        <v>316</v>
      </c>
      <c r="G12" s="113" t="s">
        <v>325</v>
      </c>
      <c r="H12" s="113" t="s">
        <v>316</v>
      </c>
      <c r="I12" s="114">
        <v>21.5</v>
      </c>
      <c r="J12" s="122" t="s">
        <v>326</v>
      </c>
      <c r="K12" s="114">
        <v>0.94824000000000008</v>
      </c>
      <c r="L12" s="114">
        <v>0.878</v>
      </c>
      <c r="M12" s="114">
        <v>0.878</v>
      </c>
      <c r="N12" s="155">
        <f t="shared" si="2"/>
        <v>0.92592592592592582</v>
      </c>
      <c r="O12" s="155">
        <f t="shared" si="3"/>
        <v>1</v>
      </c>
      <c r="P12" s="114"/>
      <c r="Q12" s="114"/>
      <c r="R12" s="118">
        <f t="shared" si="4"/>
        <v>0</v>
      </c>
      <c r="S12" s="118">
        <f t="shared" si="5"/>
        <v>20.387160000000002</v>
      </c>
      <c r="T12" s="99"/>
    </row>
    <row r="13" spans="1:22" ht="28.5" customHeight="1">
      <c r="A13" s="16">
        <v>6</v>
      </c>
      <c r="B13" s="113" t="s">
        <v>327</v>
      </c>
      <c r="C13" s="113" t="s">
        <v>384</v>
      </c>
      <c r="D13" s="113" t="s">
        <v>328</v>
      </c>
      <c r="E13" s="79" t="s">
        <v>333</v>
      </c>
      <c r="F13" s="113" t="s">
        <v>316</v>
      </c>
      <c r="G13" s="113" t="s">
        <v>316</v>
      </c>
      <c r="H13" s="113" t="s">
        <v>316</v>
      </c>
      <c r="I13" s="114">
        <v>21.61</v>
      </c>
      <c r="J13" s="122" t="s">
        <v>335</v>
      </c>
      <c r="K13" s="114">
        <v>0.2</v>
      </c>
      <c r="L13" s="114">
        <v>0.2</v>
      </c>
      <c r="M13" s="114">
        <v>0.2</v>
      </c>
      <c r="N13" s="155">
        <f t="shared" si="2"/>
        <v>1</v>
      </c>
      <c r="O13" s="155">
        <f t="shared" si="3"/>
        <v>1</v>
      </c>
      <c r="P13" s="114"/>
      <c r="Q13" s="114"/>
      <c r="R13" s="118">
        <f t="shared" si="4"/>
        <v>0</v>
      </c>
      <c r="S13" s="118">
        <f t="shared" si="5"/>
        <v>4.3220000000000001</v>
      </c>
      <c r="T13" s="99"/>
    </row>
    <row r="14" spans="1:22" ht="28.5" customHeight="1">
      <c r="A14" s="16">
        <v>7</v>
      </c>
      <c r="B14" s="113" t="s">
        <v>329</v>
      </c>
      <c r="C14" s="113" t="s">
        <v>384</v>
      </c>
      <c r="D14" s="113" t="s">
        <v>330</v>
      </c>
      <c r="E14" s="79" t="s">
        <v>334</v>
      </c>
      <c r="F14" s="113" t="s">
        <v>316</v>
      </c>
      <c r="G14" s="113" t="s">
        <v>316</v>
      </c>
      <c r="H14" s="113" t="s">
        <v>316</v>
      </c>
      <c r="I14" s="114">
        <v>49.7</v>
      </c>
      <c r="J14" s="122" t="s">
        <v>335</v>
      </c>
      <c r="K14" s="114">
        <v>0.3</v>
      </c>
      <c r="L14" s="114">
        <v>0.3</v>
      </c>
      <c r="M14" s="114">
        <v>0.3</v>
      </c>
      <c r="N14" s="155">
        <f t="shared" si="2"/>
        <v>1</v>
      </c>
      <c r="O14" s="155">
        <f t="shared" si="3"/>
        <v>1</v>
      </c>
      <c r="P14" s="114"/>
      <c r="Q14" s="114"/>
      <c r="R14" s="118">
        <f t="shared" si="4"/>
        <v>0</v>
      </c>
      <c r="S14" s="118">
        <f t="shared" si="5"/>
        <v>14.91</v>
      </c>
      <c r="T14" s="99"/>
    </row>
    <row r="15" spans="1:22" ht="28.5" customHeight="1">
      <c r="A15" s="16">
        <v>8</v>
      </c>
      <c r="B15" s="113" t="s">
        <v>331</v>
      </c>
      <c r="C15" s="113" t="s">
        <v>384</v>
      </c>
      <c r="D15" s="113" t="s">
        <v>332</v>
      </c>
      <c r="E15" s="79" t="s">
        <v>334</v>
      </c>
      <c r="F15" s="113" t="s">
        <v>316</v>
      </c>
      <c r="G15" s="113" t="s">
        <v>316</v>
      </c>
      <c r="H15" s="113" t="s">
        <v>316</v>
      </c>
      <c r="I15" s="114">
        <v>17</v>
      </c>
      <c r="J15" s="122" t="s">
        <v>335</v>
      </c>
      <c r="K15" s="114">
        <v>0.03</v>
      </c>
      <c r="L15" s="114">
        <v>0.03</v>
      </c>
      <c r="M15" s="114">
        <v>0.03</v>
      </c>
      <c r="N15" s="155">
        <f t="shared" si="2"/>
        <v>1</v>
      </c>
      <c r="O15" s="155">
        <f t="shared" si="3"/>
        <v>1</v>
      </c>
      <c r="P15" s="114"/>
      <c r="Q15" s="114"/>
      <c r="R15" s="118">
        <f t="shared" si="4"/>
        <v>0</v>
      </c>
      <c r="S15" s="118">
        <f t="shared" si="5"/>
        <v>0.51</v>
      </c>
      <c r="T15" s="99"/>
    </row>
    <row r="16" spans="1:22" ht="28.5" customHeight="1">
      <c r="A16" s="16">
        <v>9</v>
      </c>
      <c r="B16" s="113"/>
      <c r="C16" s="113"/>
      <c r="D16" s="79"/>
      <c r="E16" s="113"/>
      <c r="F16" s="113"/>
      <c r="G16" s="113"/>
      <c r="H16" s="115"/>
      <c r="I16" s="114"/>
      <c r="J16" s="122"/>
      <c r="K16" s="114"/>
      <c r="L16" s="114"/>
      <c r="M16" s="114"/>
      <c r="N16" s="155" t="str">
        <f t="shared" si="2"/>
        <v/>
      </c>
      <c r="O16" s="155" t="str">
        <f t="shared" si="3"/>
        <v/>
      </c>
      <c r="P16" s="114"/>
      <c r="Q16" s="114"/>
      <c r="R16" s="118">
        <f t="shared" si="4"/>
        <v>0</v>
      </c>
      <c r="S16" s="118">
        <f t="shared" si="5"/>
        <v>0</v>
      </c>
      <c r="T16" s="99"/>
    </row>
    <row r="17" spans="1:20" ht="28.5" customHeight="1">
      <c r="A17" s="16">
        <v>10</v>
      </c>
      <c r="B17" s="113"/>
      <c r="C17" s="113"/>
      <c r="D17" s="79"/>
      <c r="E17" s="113"/>
      <c r="F17" s="113"/>
      <c r="G17" s="113"/>
      <c r="H17" s="115"/>
      <c r="I17" s="114"/>
      <c r="J17" s="122"/>
      <c r="K17" s="114"/>
      <c r="L17" s="114"/>
      <c r="M17" s="114"/>
      <c r="N17" s="155" t="str">
        <f t="shared" si="2"/>
        <v/>
      </c>
      <c r="O17" s="155" t="str">
        <f t="shared" si="3"/>
        <v/>
      </c>
      <c r="P17" s="114"/>
      <c r="Q17" s="114"/>
      <c r="R17" s="118">
        <f t="shared" si="4"/>
        <v>0</v>
      </c>
      <c r="S17" s="118">
        <f t="shared" si="5"/>
        <v>0</v>
      </c>
      <c r="T17" s="99"/>
    </row>
    <row r="18" spans="1:20" ht="28.5" customHeight="1">
      <c r="A18" s="16">
        <v>11</v>
      </c>
      <c r="B18" s="113"/>
      <c r="C18" s="113"/>
      <c r="D18" s="79"/>
      <c r="E18" s="113"/>
      <c r="F18" s="113"/>
      <c r="G18" s="113"/>
      <c r="H18" s="115"/>
      <c r="I18" s="114"/>
      <c r="J18" s="122"/>
      <c r="K18" s="114"/>
      <c r="L18" s="114"/>
      <c r="M18" s="114"/>
      <c r="N18" s="155" t="str">
        <f t="shared" si="2"/>
        <v/>
      </c>
      <c r="O18" s="155" t="str">
        <f t="shared" si="3"/>
        <v/>
      </c>
      <c r="P18" s="114"/>
      <c r="Q18" s="114"/>
      <c r="R18" s="118">
        <f t="shared" si="4"/>
        <v>0</v>
      </c>
      <c r="S18" s="118">
        <f t="shared" si="5"/>
        <v>0</v>
      </c>
      <c r="T18" s="99"/>
    </row>
    <row r="19" spans="1:20" ht="28.5" customHeight="1">
      <c r="A19" s="16">
        <v>12</v>
      </c>
      <c r="B19" s="113"/>
      <c r="C19" s="113"/>
      <c r="D19" s="79"/>
      <c r="E19" s="113"/>
      <c r="F19" s="113"/>
      <c r="G19" s="113"/>
      <c r="H19" s="115"/>
      <c r="I19" s="114"/>
      <c r="J19" s="122"/>
      <c r="K19" s="114"/>
      <c r="L19" s="114"/>
      <c r="M19" s="114"/>
      <c r="N19" s="155" t="str">
        <f t="shared" si="2"/>
        <v/>
      </c>
      <c r="O19" s="155" t="str">
        <f t="shared" si="3"/>
        <v/>
      </c>
      <c r="P19" s="114"/>
      <c r="Q19" s="114"/>
      <c r="R19" s="118">
        <f t="shared" si="4"/>
        <v>0</v>
      </c>
      <c r="S19" s="118">
        <f t="shared" si="5"/>
        <v>0</v>
      </c>
      <c r="T19" s="99"/>
    </row>
    <row r="20" spans="1:20" ht="28.5" customHeight="1">
      <c r="A20" s="16">
        <v>13</v>
      </c>
      <c r="B20" s="113"/>
      <c r="C20" s="113"/>
      <c r="D20" s="79"/>
      <c r="E20" s="113"/>
      <c r="F20" s="113"/>
      <c r="G20" s="113"/>
      <c r="H20" s="115"/>
      <c r="I20" s="114"/>
      <c r="J20" s="122"/>
      <c r="K20" s="114"/>
      <c r="L20" s="114"/>
      <c r="M20" s="114"/>
      <c r="N20" s="155" t="str">
        <f t="shared" si="2"/>
        <v/>
      </c>
      <c r="O20" s="155" t="str">
        <f t="shared" si="3"/>
        <v/>
      </c>
      <c r="P20" s="114"/>
      <c r="Q20" s="114"/>
      <c r="R20" s="118">
        <f t="shared" si="4"/>
        <v>0</v>
      </c>
      <c r="S20" s="118">
        <f t="shared" si="5"/>
        <v>0</v>
      </c>
      <c r="T20" s="99"/>
    </row>
    <row r="21" spans="1:20" ht="28.5" customHeight="1">
      <c r="A21" s="16">
        <v>14</v>
      </c>
      <c r="B21" s="113"/>
      <c r="C21" s="113"/>
      <c r="D21" s="79"/>
      <c r="E21" s="113"/>
      <c r="F21" s="113"/>
      <c r="G21" s="113"/>
      <c r="H21" s="115"/>
      <c r="I21" s="114"/>
      <c r="J21" s="122"/>
      <c r="K21" s="114"/>
      <c r="L21" s="114"/>
      <c r="M21" s="114"/>
      <c r="N21" s="155" t="str">
        <f t="shared" si="2"/>
        <v/>
      </c>
      <c r="O21" s="155" t="str">
        <f t="shared" si="3"/>
        <v/>
      </c>
      <c r="P21" s="114"/>
      <c r="Q21" s="114"/>
      <c r="R21" s="118">
        <f t="shared" si="4"/>
        <v>0</v>
      </c>
      <c r="S21" s="118">
        <f t="shared" si="5"/>
        <v>0</v>
      </c>
      <c r="T21" s="99"/>
    </row>
    <row r="22" spans="1:20" ht="28.5" customHeight="1">
      <c r="A22" s="16">
        <v>15</v>
      </c>
      <c r="B22" s="113"/>
      <c r="C22" s="113"/>
      <c r="D22" s="79"/>
      <c r="E22" s="113"/>
      <c r="F22" s="113"/>
      <c r="G22" s="113"/>
      <c r="H22" s="115"/>
      <c r="I22" s="114"/>
      <c r="J22" s="122"/>
      <c r="K22" s="114"/>
      <c r="L22" s="114"/>
      <c r="M22" s="114"/>
      <c r="N22" s="155" t="str">
        <f t="shared" si="2"/>
        <v/>
      </c>
      <c r="O22" s="155" t="str">
        <f t="shared" si="3"/>
        <v/>
      </c>
      <c r="P22" s="114"/>
      <c r="Q22" s="114"/>
      <c r="R22" s="118">
        <f t="shared" si="4"/>
        <v>0</v>
      </c>
      <c r="S22" s="118">
        <f t="shared" si="5"/>
        <v>0</v>
      </c>
      <c r="T22" s="99"/>
    </row>
    <row r="23" spans="1:20" ht="28.5" customHeight="1">
      <c r="A23" s="16">
        <v>16</v>
      </c>
      <c r="B23" s="113"/>
      <c r="C23" s="113"/>
      <c r="D23" s="79"/>
      <c r="E23" s="113"/>
      <c r="F23" s="113"/>
      <c r="G23" s="113"/>
      <c r="H23" s="115"/>
      <c r="I23" s="114"/>
      <c r="J23" s="122"/>
      <c r="K23" s="114"/>
      <c r="L23" s="114"/>
      <c r="M23" s="114"/>
      <c r="N23" s="155" t="str">
        <f t="shared" si="2"/>
        <v/>
      </c>
      <c r="O23" s="155" t="str">
        <f t="shared" si="3"/>
        <v/>
      </c>
      <c r="P23" s="114"/>
      <c r="Q23" s="114"/>
      <c r="R23" s="118">
        <f t="shared" si="4"/>
        <v>0</v>
      </c>
      <c r="S23" s="118">
        <f t="shared" si="5"/>
        <v>0</v>
      </c>
      <c r="T23" s="99"/>
    </row>
    <row r="24" spans="1:20" ht="28.5" customHeight="1">
      <c r="A24" s="16">
        <v>17</v>
      </c>
      <c r="B24" s="113"/>
      <c r="C24" s="113"/>
      <c r="D24" s="79"/>
      <c r="E24" s="113"/>
      <c r="F24" s="113"/>
      <c r="G24" s="113"/>
      <c r="H24" s="115"/>
      <c r="I24" s="114"/>
      <c r="J24" s="122"/>
      <c r="K24" s="114"/>
      <c r="L24" s="114"/>
      <c r="M24" s="114"/>
      <c r="N24" s="155" t="str">
        <f t="shared" si="2"/>
        <v/>
      </c>
      <c r="O24" s="155" t="str">
        <f t="shared" si="3"/>
        <v/>
      </c>
      <c r="P24" s="114"/>
      <c r="Q24" s="114"/>
      <c r="R24" s="118">
        <f t="shared" si="4"/>
        <v>0</v>
      </c>
      <c r="S24" s="118">
        <f t="shared" si="5"/>
        <v>0</v>
      </c>
      <c r="T24" s="99"/>
    </row>
    <row r="25" spans="1:20" ht="28.5" customHeight="1">
      <c r="A25" s="16">
        <v>18</v>
      </c>
      <c r="B25" s="113"/>
      <c r="C25" s="113"/>
      <c r="D25" s="79"/>
      <c r="E25" s="113"/>
      <c r="F25" s="113"/>
      <c r="G25" s="113"/>
      <c r="H25" s="115"/>
      <c r="I25" s="114"/>
      <c r="J25" s="122"/>
      <c r="K25" s="114"/>
      <c r="L25" s="114"/>
      <c r="M25" s="114"/>
      <c r="N25" s="155" t="str">
        <f t="shared" si="2"/>
        <v/>
      </c>
      <c r="O25" s="155" t="str">
        <f t="shared" si="3"/>
        <v/>
      </c>
      <c r="P25" s="114"/>
      <c r="Q25" s="114"/>
      <c r="R25" s="118">
        <f t="shared" si="4"/>
        <v>0</v>
      </c>
      <c r="S25" s="118">
        <f t="shared" si="5"/>
        <v>0</v>
      </c>
      <c r="T25" s="99"/>
    </row>
    <row r="26" spans="1:20" ht="28.5" customHeight="1">
      <c r="A26" s="16">
        <v>19</v>
      </c>
      <c r="B26" s="113"/>
      <c r="C26" s="113"/>
      <c r="D26" s="79"/>
      <c r="E26" s="113"/>
      <c r="F26" s="113"/>
      <c r="G26" s="113"/>
      <c r="H26" s="115"/>
      <c r="I26" s="114"/>
      <c r="J26" s="122"/>
      <c r="K26" s="114"/>
      <c r="L26" s="114"/>
      <c r="M26" s="114"/>
      <c r="N26" s="155" t="str">
        <f t="shared" si="2"/>
        <v/>
      </c>
      <c r="O26" s="155" t="str">
        <f t="shared" si="3"/>
        <v/>
      </c>
      <c r="P26" s="114"/>
      <c r="Q26" s="114"/>
      <c r="R26" s="118">
        <f t="shared" si="4"/>
        <v>0</v>
      </c>
      <c r="S26" s="118">
        <f t="shared" si="5"/>
        <v>0</v>
      </c>
      <c r="T26" s="99"/>
    </row>
    <row r="27" spans="1:20" ht="28.5" customHeight="1">
      <c r="A27" s="16">
        <v>20</v>
      </c>
      <c r="B27" s="113"/>
      <c r="C27" s="113"/>
      <c r="D27" s="79"/>
      <c r="E27" s="113"/>
      <c r="F27" s="113"/>
      <c r="G27" s="113"/>
      <c r="H27" s="115"/>
      <c r="I27" s="114"/>
      <c r="J27" s="122"/>
      <c r="K27" s="114"/>
      <c r="L27" s="114"/>
      <c r="M27" s="114"/>
      <c r="N27" s="155" t="str">
        <f t="shared" si="2"/>
        <v/>
      </c>
      <c r="O27" s="155" t="str">
        <f t="shared" si="3"/>
        <v/>
      </c>
      <c r="P27" s="114"/>
      <c r="Q27" s="114"/>
      <c r="R27" s="118">
        <f t="shared" si="4"/>
        <v>0</v>
      </c>
      <c r="S27" s="118">
        <f t="shared" si="5"/>
        <v>0</v>
      </c>
      <c r="T27" s="99"/>
    </row>
    <row r="28" spans="1:20" ht="28.5" customHeight="1">
      <c r="A28" s="16">
        <v>21</v>
      </c>
      <c r="B28" s="113"/>
      <c r="C28" s="113"/>
      <c r="D28" s="79"/>
      <c r="E28" s="113"/>
      <c r="F28" s="113"/>
      <c r="G28" s="113"/>
      <c r="H28" s="115"/>
      <c r="I28" s="114"/>
      <c r="J28" s="122"/>
      <c r="K28" s="114"/>
      <c r="L28" s="114"/>
      <c r="M28" s="114"/>
      <c r="N28" s="155" t="str">
        <f t="shared" si="2"/>
        <v/>
      </c>
      <c r="O28" s="155" t="str">
        <f t="shared" si="3"/>
        <v/>
      </c>
      <c r="P28" s="114"/>
      <c r="Q28" s="114"/>
      <c r="R28" s="118">
        <f t="shared" si="4"/>
        <v>0</v>
      </c>
      <c r="S28" s="118">
        <f t="shared" si="5"/>
        <v>0</v>
      </c>
      <c r="T28" s="99"/>
    </row>
    <row r="29" spans="1:20" ht="28.5" customHeight="1">
      <c r="A29" s="16">
        <v>22</v>
      </c>
      <c r="B29" s="113"/>
      <c r="C29" s="113"/>
      <c r="D29" s="79"/>
      <c r="E29" s="113"/>
      <c r="F29" s="113"/>
      <c r="G29" s="113"/>
      <c r="H29" s="115"/>
      <c r="I29" s="114"/>
      <c r="J29" s="122"/>
      <c r="K29" s="114"/>
      <c r="L29" s="114"/>
      <c r="M29" s="114"/>
      <c r="N29" s="155" t="str">
        <f t="shared" si="2"/>
        <v/>
      </c>
      <c r="O29" s="155" t="str">
        <f t="shared" si="3"/>
        <v/>
      </c>
      <c r="P29" s="114"/>
      <c r="Q29" s="114"/>
      <c r="R29" s="118">
        <f t="shared" si="4"/>
        <v>0</v>
      </c>
      <c r="S29" s="118">
        <f t="shared" si="5"/>
        <v>0</v>
      </c>
      <c r="T29" s="99"/>
    </row>
    <row r="30" spans="1:20" ht="28.5" customHeight="1">
      <c r="A30" s="16">
        <v>23</v>
      </c>
      <c r="B30" s="113"/>
      <c r="C30" s="113"/>
      <c r="D30" s="79"/>
      <c r="E30" s="113"/>
      <c r="F30" s="113"/>
      <c r="G30" s="113"/>
      <c r="H30" s="115"/>
      <c r="I30" s="114"/>
      <c r="J30" s="122"/>
      <c r="K30" s="114"/>
      <c r="L30" s="114"/>
      <c r="M30" s="114"/>
      <c r="N30" s="155" t="str">
        <f t="shared" si="2"/>
        <v/>
      </c>
      <c r="O30" s="155" t="str">
        <f t="shared" si="3"/>
        <v/>
      </c>
      <c r="P30" s="114"/>
      <c r="Q30" s="114"/>
      <c r="R30" s="118">
        <f t="shared" si="4"/>
        <v>0</v>
      </c>
      <c r="S30" s="118">
        <f t="shared" si="5"/>
        <v>0</v>
      </c>
      <c r="T30" s="167"/>
    </row>
    <row r="31" spans="1:20" ht="28.5" customHeight="1">
      <c r="A31" s="16">
        <v>24</v>
      </c>
      <c r="B31" s="113"/>
      <c r="C31" s="113"/>
      <c r="D31" s="79"/>
      <c r="E31" s="113"/>
      <c r="F31" s="113"/>
      <c r="G31" s="113"/>
      <c r="H31" s="115"/>
      <c r="I31" s="114"/>
      <c r="J31" s="122"/>
      <c r="K31" s="114"/>
      <c r="L31" s="114"/>
      <c r="M31" s="114"/>
      <c r="N31" s="155" t="str">
        <f t="shared" si="2"/>
        <v/>
      </c>
      <c r="O31" s="155" t="str">
        <f t="shared" si="3"/>
        <v/>
      </c>
      <c r="P31" s="114"/>
      <c r="Q31" s="114"/>
      <c r="R31" s="118">
        <f t="shared" si="4"/>
        <v>0</v>
      </c>
      <c r="S31" s="118">
        <f t="shared" si="5"/>
        <v>0</v>
      </c>
      <c r="T31" s="167"/>
    </row>
    <row r="32" spans="1:20" ht="28.5" customHeight="1">
      <c r="A32" s="16">
        <v>25</v>
      </c>
      <c r="B32" s="113"/>
      <c r="C32" s="113"/>
      <c r="D32" s="79"/>
      <c r="E32" s="113"/>
      <c r="F32" s="113"/>
      <c r="G32" s="113"/>
      <c r="H32" s="115"/>
      <c r="I32" s="114"/>
      <c r="J32" s="122"/>
      <c r="K32" s="114"/>
      <c r="L32" s="114"/>
      <c r="M32" s="156"/>
      <c r="N32" s="155" t="str">
        <f t="shared" si="2"/>
        <v/>
      </c>
      <c r="O32" s="155" t="str">
        <f t="shared" si="3"/>
        <v/>
      </c>
      <c r="P32" s="114"/>
      <c r="Q32" s="114"/>
      <c r="R32" s="118">
        <f t="shared" si="4"/>
        <v>0</v>
      </c>
      <c r="S32" s="118">
        <f t="shared" si="5"/>
        <v>0</v>
      </c>
      <c r="T32" s="167"/>
    </row>
    <row r="33" spans="1:20" ht="28.5" customHeight="1">
      <c r="A33" s="16">
        <v>26</v>
      </c>
      <c r="B33" s="113"/>
      <c r="C33" s="113"/>
      <c r="D33" s="79"/>
      <c r="E33" s="113"/>
      <c r="F33" s="113"/>
      <c r="G33" s="113"/>
      <c r="H33" s="115"/>
      <c r="I33" s="114"/>
      <c r="J33" s="122"/>
      <c r="K33" s="114"/>
      <c r="L33" s="157"/>
      <c r="M33" s="156"/>
      <c r="N33" s="155" t="str">
        <f t="shared" si="2"/>
        <v/>
      </c>
      <c r="O33" s="155" t="str">
        <f t="shared" si="3"/>
        <v/>
      </c>
      <c r="P33" s="114"/>
      <c r="Q33" s="114"/>
      <c r="R33" s="118">
        <f t="shared" si="4"/>
        <v>0</v>
      </c>
      <c r="S33" s="118">
        <f t="shared" si="5"/>
        <v>0</v>
      </c>
      <c r="T33" s="167"/>
    </row>
    <row r="34" spans="1:20" ht="28.5" customHeight="1">
      <c r="A34" s="16">
        <v>27</v>
      </c>
      <c r="B34" s="113"/>
      <c r="C34" s="113"/>
      <c r="D34" s="79"/>
      <c r="E34" s="113"/>
      <c r="F34" s="113"/>
      <c r="G34" s="113"/>
      <c r="H34" s="115"/>
      <c r="I34" s="114"/>
      <c r="J34" s="122"/>
      <c r="K34" s="114"/>
      <c r="L34" s="158"/>
      <c r="M34" s="156"/>
      <c r="N34" s="155" t="str">
        <f t="shared" si="2"/>
        <v/>
      </c>
      <c r="O34" s="155" t="str">
        <f t="shared" si="3"/>
        <v/>
      </c>
      <c r="P34" s="114"/>
      <c r="Q34" s="114"/>
      <c r="R34" s="118">
        <f t="shared" si="4"/>
        <v>0</v>
      </c>
      <c r="S34" s="118">
        <f t="shared" si="5"/>
        <v>0</v>
      </c>
      <c r="T34" s="167"/>
    </row>
    <row r="35" spans="1:20" ht="28.5" customHeight="1">
      <c r="A35" s="16">
        <v>28</v>
      </c>
      <c r="B35" s="113"/>
      <c r="C35" s="113"/>
      <c r="D35" s="79"/>
      <c r="E35" s="113"/>
      <c r="F35" s="113"/>
      <c r="G35" s="113"/>
      <c r="H35" s="115"/>
      <c r="I35" s="114"/>
      <c r="J35" s="122"/>
      <c r="K35" s="114"/>
      <c r="L35" s="159"/>
      <c r="M35" s="156"/>
      <c r="N35" s="155" t="str">
        <f t="shared" si="2"/>
        <v/>
      </c>
      <c r="O35" s="155" t="str">
        <f t="shared" si="3"/>
        <v/>
      </c>
      <c r="P35" s="114"/>
      <c r="Q35" s="114"/>
      <c r="R35" s="118">
        <f t="shared" si="4"/>
        <v>0</v>
      </c>
      <c r="S35" s="118">
        <f t="shared" si="5"/>
        <v>0</v>
      </c>
      <c r="T35" s="167"/>
    </row>
    <row r="36" spans="1:20" ht="28.5" customHeight="1">
      <c r="A36" s="16">
        <v>29</v>
      </c>
      <c r="B36" s="113"/>
      <c r="C36" s="113"/>
      <c r="D36" s="79"/>
      <c r="E36" s="113"/>
      <c r="F36" s="113"/>
      <c r="G36" s="113"/>
      <c r="H36" s="115"/>
      <c r="I36" s="114"/>
      <c r="J36" s="122"/>
      <c r="K36" s="114"/>
      <c r="L36" s="114"/>
      <c r="M36" s="156"/>
      <c r="N36" s="155" t="str">
        <f t="shared" si="2"/>
        <v/>
      </c>
      <c r="O36" s="155" t="str">
        <f t="shared" si="3"/>
        <v/>
      </c>
      <c r="P36" s="114"/>
      <c r="Q36" s="114"/>
      <c r="R36" s="118">
        <f t="shared" si="4"/>
        <v>0</v>
      </c>
      <c r="S36" s="118">
        <f t="shared" si="5"/>
        <v>0</v>
      </c>
      <c r="T36" s="167"/>
    </row>
    <row r="37" spans="1:20" ht="28.5" customHeight="1">
      <c r="A37" s="16">
        <v>30</v>
      </c>
      <c r="B37" s="113"/>
      <c r="C37" s="113"/>
      <c r="D37" s="79"/>
      <c r="E37" s="113"/>
      <c r="F37" s="113"/>
      <c r="G37" s="113"/>
      <c r="H37" s="115"/>
      <c r="I37" s="114"/>
      <c r="J37" s="122"/>
      <c r="K37" s="114"/>
      <c r="L37" s="114"/>
      <c r="M37" s="156"/>
      <c r="N37" s="155" t="str">
        <f t="shared" si="2"/>
        <v/>
      </c>
      <c r="O37" s="155" t="str">
        <f t="shared" si="3"/>
        <v/>
      </c>
      <c r="P37" s="114"/>
      <c r="Q37" s="114"/>
      <c r="R37" s="118">
        <f t="shared" si="4"/>
        <v>0</v>
      </c>
      <c r="S37" s="118">
        <f t="shared" si="5"/>
        <v>0</v>
      </c>
      <c r="T37" s="167"/>
    </row>
    <row r="38" spans="1:20" ht="20.100000000000001" customHeight="1">
      <c r="A38" s="143" t="s">
        <v>138</v>
      </c>
      <c r="B38" s="144" t="s">
        <v>139</v>
      </c>
      <c r="C38" s="144" t="s">
        <v>139</v>
      </c>
      <c r="D38" s="145" t="s">
        <v>139</v>
      </c>
      <c r="E38" s="145" t="s">
        <v>139</v>
      </c>
      <c r="F38" s="145" t="s">
        <v>139</v>
      </c>
      <c r="G38" s="145" t="s">
        <v>139</v>
      </c>
      <c r="H38" s="146" t="s">
        <v>139</v>
      </c>
      <c r="I38" s="160" t="s">
        <v>139</v>
      </c>
      <c r="J38" s="161" t="s">
        <v>139</v>
      </c>
      <c r="K38" s="95">
        <f>SUM(K8:K37)</f>
        <v>3.6382399999999997</v>
      </c>
      <c r="L38" s="95" t="s">
        <v>139</v>
      </c>
      <c r="M38" s="95">
        <f>SUM(M8:M37)</f>
        <v>3.3679999999999999</v>
      </c>
      <c r="N38" s="95" t="s">
        <v>139</v>
      </c>
      <c r="O38" s="162" t="s">
        <v>139</v>
      </c>
      <c r="P38" s="160" t="s">
        <v>139</v>
      </c>
      <c r="Q38" s="160" t="s">
        <v>139</v>
      </c>
      <c r="R38" s="95">
        <f>SUM(R8:R37)</f>
        <v>0</v>
      </c>
      <c r="S38" s="95">
        <f>SUM(S8:S37)</f>
        <v>103.76236000000002</v>
      </c>
      <c r="T38" s="82" t="s">
        <v>139</v>
      </c>
    </row>
    <row r="39" spans="1:20" ht="72" customHeight="1">
      <c r="A39" s="229" t="s">
        <v>140</v>
      </c>
      <c r="B39" s="230"/>
      <c r="C39" s="230"/>
      <c r="D39" s="230"/>
      <c r="E39" s="230"/>
      <c r="F39" s="230"/>
      <c r="G39" s="230"/>
      <c r="H39" s="230"/>
      <c r="I39" s="231"/>
      <c r="J39" s="230"/>
      <c r="K39" s="231"/>
      <c r="L39" s="231"/>
      <c r="M39" s="231"/>
      <c r="N39" s="230"/>
      <c r="O39" s="230"/>
      <c r="P39" s="231"/>
      <c r="Q39" s="231"/>
      <c r="R39" s="231"/>
      <c r="S39" s="231"/>
      <c r="T39" s="230"/>
    </row>
    <row r="40" spans="1:20" ht="15" customHeight="1">
      <c r="A40" s="147"/>
      <c r="B40" s="147"/>
      <c r="C40" s="147"/>
      <c r="D40" s="234" t="s">
        <v>141</v>
      </c>
      <c r="E40" s="234"/>
      <c r="F40" s="234"/>
      <c r="G40" s="148"/>
      <c r="H40" s="149"/>
      <c r="I40" s="163"/>
      <c r="J40" s="147"/>
      <c r="K40" s="163"/>
      <c r="L40" s="163"/>
      <c r="M40" s="164"/>
      <c r="N40" s="149"/>
      <c r="O40" s="149"/>
      <c r="P40" s="164"/>
      <c r="Q40" s="164"/>
      <c r="R40" s="164"/>
      <c r="S40" s="164"/>
      <c r="T40" s="149"/>
    </row>
    <row r="41" spans="1:20" ht="408" customHeight="1">
      <c r="A41" s="235" t="s">
        <v>393</v>
      </c>
      <c r="B41" s="236"/>
      <c r="C41" s="236"/>
      <c r="D41" s="236"/>
      <c r="E41" s="236"/>
      <c r="F41" s="236"/>
      <c r="G41" s="236"/>
      <c r="H41" s="236"/>
      <c r="I41" s="228"/>
      <c r="J41" s="236"/>
      <c r="K41" s="228"/>
      <c r="L41" s="228"/>
      <c r="M41" s="228"/>
      <c r="N41" s="236"/>
      <c r="O41" s="236"/>
      <c r="P41" s="228"/>
      <c r="Q41" s="228"/>
      <c r="R41" s="228"/>
      <c r="S41" s="228"/>
      <c r="T41" s="236"/>
    </row>
  </sheetData>
  <sheetProtection password="CE0A" sheet="1" insertRows="0"/>
  <mergeCells count="11">
    <mergeCell ref="U2:U6"/>
    <mergeCell ref="D40:F40"/>
    <mergeCell ref="A41:T41"/>
    <mergeCell ref="A2:A3"/>
    <mergeCell ref="S2:S3"/>
    <mergeCell ref="T2:T3"/>
    <mergeCell ref="A1:T1"/>
    <mergeCell ref="B2:J2"/>
    <mergeCell ref="K2:O2"/>
    <mergeCell ref="P2:R2"/>
    <mergeCell ref="A39:T39"/>
  </mergeCells>
  <phoneticPr fontId="58" type="noConversion"/>
  <hyperlinks>
    <hyperlink ref="U2:U6" location="原辅材料明细!A24" display="原辅材料发票黏贴处在本页最下方，为减少因价格标准不一致导致的核减，请务必在填写此表时予以提供。"/>
    <hyperlink ref="U2:U7" location="原辅材料明细!A41" display="原辅材料发票黏贴处在本页最下方，为减少因价格标准不一致导致的核减，请务必在填写此表时予以提供。"/>
  </hyperlinks>
  <pageMargins left="0.75" right="0.75" top="1" bottom="1" header="0.5" footer="0.5"/>
  <ignoredErrors>
    <ignoredError sqref="M38 K3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"/>
  <sheetViews>
    <sheetView showGridLines="0" showZeros="0" topLeftCell="A13" workbookViewId="0">
      <selection activeCell="G24" sqref="G24"/>
    </sheetView>
  </sheetViews>
  <sheetFormatPr defaultColWidth="9" defaultRowHeight="13.5"/>
  <cols>
    <col min="1" max="1" width="5.875" style="105" customWidth="1"/>
    <col min="2" max="2" width="18.875" style="105" customWidth="1"/>
    <col min="3" max="3" width="21.875" style="105" customWidth="1"/>
    <col min="4" max="4" width="25.5" style="105" customWidth="1"/>
    <col min="5" max="5" width="10" style="105" customWidth="1"/>
    <col min="6" max="6" width="10.125" style="105" customWidth="1"/>
    <col min="7" max="7" width="10.375" style="105" customWidth="1"/>
    <col min="8" max="8" width="10.75" style="105" customWidth="1"/>
    <col min="9" max="12" width="15.625" style="105" customWidth="1"/>
    <col min="13" max="13" width="10.625" style="105" customWidth="1"/>
    <col min="14" max="14" width="9.625" style="104" customWidth="1"/>
    <col min="15" max="15" width="29" style="105" customWidth="1"/>
    <col min="16" max="16384" width="9" style="105"/>
  </cols>
  <sheetData>
    <row r="1" spans="1:17" ht="24.95" customHeight="1">
      <c r="A1" s="220" t="s">
        <v>142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7" s="103" customFormat="1" ht="19.5">
      <c r="A2" s="239" t="s">
        <v>143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2" t="s">
        <v>144</v>
      </c>
      <c r="P2" s="124"/>
      <c r="Q2" s="124"/>
    </row>
    <row r="3" spans="1:17" ht="18.75">
      <c r="A3" s="244" t="s">
        <v>1</v>
      </c>
      <c r="B3" s="240" t="s">
        <v>145</v>
      </c>
      <c r="C3" s="241"/>
      <c r="D3" s="242"/>
      <c r="E3" s="227" t="s">
        <v>146</v>
      </c>
      <c r="F3" s="245" t="s">
        <v>147</v>
      </c>
      <c r="G3" s="227" t="s">
        <v>148</v>
      </c>
      <c r="H3" s="227" t="s">
        <v>111</v>
      </c>
      <c r="I3" s="222" t="s">
        <v>149</v>
      </c>
      <c r="J3" s="223"/>
      <c r="K3" s="223"/>
      <c r="L3" s="225"/>
      <c r="M3" s="227" t="s">
        <v>150</v>
      </c>
      <c r="N3" s="245" t="s">
        <v>103</v>
      </c>
      <c r="O3" s="232"/>
      <c r="P3" s="124"/>
      <c r="Q3" s="124"/>
    </row>
    <row r="4" spans="1:17" ht="18.75">
      <c r="A4" s="244"/>
      <c r="B4" s="106" t="s">
        <v>151</v>
      </c>
      <c r="C4" s="107" t="s">
        <v>152</v>
      </c>
      <c r="D4" s="107" t="s">
        <v>153</v>
      </c>
      <c r="E4" s="227"/>
      <c r="F4" s="246"/>
      <c r="G4" s="227"/>
      <c r="H4" s="227"/>
      <c r="I4" s="117" t="s">
        <v>107</v>
      </c>
      <c r="J4" s="125" t="s">
        <v>154</v>
      </c>
      <c r="K4" s="117" t="s">
        <v>155</v>
      </c>
      <c r="L4" s="117" t="s">
        <v>156</v>
      </c>
      <c r="M4" s="227"/>
      <c r="N4" s="246"/>
      <c r="O4" s="233"/>
      <c r="P4" s="124"/>
      <c r="Q4" s="124"/>
    </row>
    <row r="5" spans="1:17" s="104" customFormat="1" ht="24" customHeight="1">
      <c r="A5" s="108" t="s">
        <v>122</v>
      </c>
      <c r="B5" s="109" t="s">
        <v>123</v>
      </c>
      <c r="C5" s="110" t="s">
        <v>123</v>
      </c>
      <c r="D5" s="110" t="s">
        <v>127</v>
      </c>
      <c r="E5" s="110">
        <v>1</v>
      </c>
      <c r="F5" s="110" t="s">
        <v>157</v>
      </c>
      <c r="G5" s="111">
        <v>200.77</v>
      </c>
      <c r="H5" s="112">
        <v>43983</v>
      </c>
      <c r="I5" s="126" t="s">
        <v>158</v>
      </c>
      <c r="J5" s="126" t="s">
        <v>159</v>
      </c>
      <c r="K5" s="127">
        <v>34.9</v>
      </c>
      <c r="L5" s="127">
        <v>32</v>
      </c>
      <c r="M5" s="111">
        <f>E5*G5</f>
        <v>200.77</v>
      </c>
      <c r="N5" s="128"/>
      <c r="O5" s="233"/>
      <c r="P5" s="124"/>
      <c r="Q5" s="124"/>
    </row>
    <row r="6" spans="1:17" ht="28.5" customHeight="1">
      <c r="A6" s="16">
        <v>1</v>
      </c>
      <c r="B6" s="113" t="s">
        <v>311</v>
      </c>
      <c r="C6" s="113" t="s">
        <v>312</v>
      </c>
      <c r="D6" s="79" t="s">
        <v>400</v>
      </c>
      <c r="E6" s="113">
        <v>1</v>
      </c>
      <c r="F6" s="113" t="s">
        <v>313</v>
      </c>
      <c r="G6" s="114">
        <v>8</v>
      </c>
      <c r="H6" s="113" t="s">
        <v>316</v>
      </c>
      <c r="I6" s="113" t="s">
        <v>316</v>
      </c>
      <c r="J6" s="113" t="s">
        <v>316</v>
      </c>
      <c r="K6" s="113" t="s">
        <v>316</v>
      </c>
      <c r="L6" s="113" t="s">
        <v>316</v>
      </c>
      <c r="M6" s="118">
        <f>E6*G6</f>
        <v>8</v>
      </c>
      <c r="N6" s="129"/>
      <c r="O6" s="233"/>
      <c r="P6" s="124"/>
      <c r="Q6" s="124"/>
    </row>
    <row r="7" spans="1:17" ht="28.5" customHeight="1">
      <c r="A7" s="16">
        <v>2</v>
      </c>
      <c r="B7" s="79" t="s">
        <v>314</v>
      </c>
      <c r="C7" s="113" t="s">
        <v>315</v>
      </c>
      <c r="D7" s="113" t="s">
        <v>316</v>
      </c>
      <c r="E7" s="113">
        <v>1</v>
      </c>
      <c r="F7" s="113" t="s">
        <v>313</v>
      </c>
      <c r="G7" s="114">
        <v>10.210000000000001</v>
      </c>
      <c r="H7" s="113" t="s">
        <v>316</v>
      </c>
      <c r="I7" s="113" t="s">
        <v>316</v>
      </c>
      <c r="J7" s="113" t="s">
        <v>316</v>
      </c>
      <c r="K7" s="113" t="s">
        <v>316</v>
      </c>
      <c r="L7" s="113" t="s">
        <v>316</v>
      </c>
      <c r="M7" s="118">
        <f t="shared" ref="M7:M35" si="0">E7*G7</f>
        <v>10.210000000000001</v>
      </c>
      <c r="N7" s="129"/>
      <c r="O7" s="131"/>
      <c r="P7" s="124"/>
      <c r="Q7" s="124"/>
    </row>
    <row r="8" spans="1:17" ht="28.5" customHeight="1">
      <c r="A8" s="16">
        <v>3</v>
      </c>
      <c r="B8" s="79" t="s">
        <v>317</v>
      </c>
      <c r="C8" s="113" t="s">
        <v>319</v>
      </c>
      <c r="D8" s="113" t="s">
        <v>321</v>
      </c>
      <c r="E8" s="113">
        <v>1</v>
      </c>
      <c r="F8" s="113" t="s">
        <v>313</v>
      </c>
      <c r="G8" s="114">
        <v>0.51280000000000003</v>
      </c>
      <c r="H8" s="113" t="s">
        <v>316</v>
      </c>
      <c r="I8" s="113" t="s">
        <v>316</v>
      </c>
      <c r="J8" s="113" t="s">
        <v>316</v>
      </c>
      <c r="K8" s="113" t="s">
        <v>316</v>
      </c>
      <c r="L8" s="113" t="s">
        <v>316</v>
      </c>
      <c r="M8" s="118">
        <f t="shared" si="0"/>
        <v>0.51280000000000003</v>
      </c>
      <c r="N8" s="129"/>
    </row>
    <row r="9" spans="1:17" ht="28.5" customHeight="1">
      <c r="A9" s="16">
        <v>4</v>
      </c>
      <c r="B9" s="79" t="s">
        <v>318</v>
      </c>
      <c r="C9" s="113" t="s">
        <v>320</v>
      </c>
      <c r="D9" s="113" t="s">
        <v>321</v>
      </c>
      <c r="E9" s="113">
        <v>1</v>
      </c>
      <c r="F9" s="113" t="s">
        <v>313</v>
      </c>
      <c r="G9" s="114">
        <v>0.51280000000000003</v>
      </c>
      <c r="H9" s="113" t="s">
        <v>316</v>
      </c>
      <c r="I9" s="113" t="s">
        <v>316</v>
      </c>
      <c r="J9" s="113" t="s">
        <v>316</v>
      </c>
      <c r="K9" s="113" t="s">
        <v>316</v>
      </c>
      <c r="L9" s="113" t="s">
        <v>316</v>
      </c>
      <c r="M9" s="118">
        <f t="shared" si="0"/>
        <v>0.51280000000000003</v>
      </c>
      <c r="N9" s="129"/>
    </row>
    <row r="10" spans="1:17" ht="28.5" customHeight="1">
      <c r="A10" s="16">
        <v>5</v>
      </c>
      <c r="B10" s="79" t="s">
        <v>336</v>
      </c>
      <c r="C10" s="113" t="s">
        <v>394</v>
      </c>
      <c r="D10" s="113" t="s">
        <v>316</v>
      </c>
      <c r="E10" s="113">
        <v>1</v>
      </c>
      <c r="F10" s="113" t="s">
        <v>313</v>
      </c>
      <c r="G10" s="114">
        <v>63</v>
      </c>
      <c r="H10" s="113" t="s">
        <v>316</v>
      </c>
      <c r="I10" s="113" t="s">
        <v>316</v>
      </c>
      <c r="J10" s="113" t="s">
        <v>316</v>
      </c>
      <c r="K10" s="113" t="s">
        <v>316</v>
      </c>
      <c r="L10" s="113" t="s">
        <v>316</v>
      </c>
      <c r="M10" s="118">
        <f t="shared" si="0"/>
        <v>63</v>
      </c>
      <c r="N10" s="129"/>
    </row>
    <row r="11" spans="1:17" ht="28.5" customHeight="1">
      <c r="A11" s="16">
        <v>6</v>
      </c>
      <c r="B11" s="79" t="s">
        <v>337</v>
      </c>
      <c r="C11" s="113" t="s">
        <v>338</v>
      </c>
      <c r="D11" s="113" t="s">
        <v>401</v>
      </c>
      <c r="E11" s="113">
        <v>1</v>
      </c>
      <c r="F11" s="113" t="s">
        <v>313</v>
      </c>
      <c r="G11" s="114">
        <v>33.5</v>
      </c>
      <c r="H11" s="113" t="s">
        <v>316</v>
      </c>
      <c r="I11" s="113" t="s">
        <v>316</v>
      </c>
      <c r="J11" s="113" t="s">
        <v>316</v>
      </c>
      <c r="K11" s="113" t="s">
        <v>316</v>
      </c>
      <c r="L11" s="113" t="s">
        <v>316</v>
      </c>
      <c r="M11" s="118">
        <f t="shared" si="0"/>
        <v>33.5</v>
      </c>
      <c r="N11" s="129"/>
    </row>
    <row r="12" spans="1:17" ht="28.5" customHeight="1">
      <c r="A12" s="16">
        <v>7</v>
      </c>
      <c r="B12" s="79" t="s">
        <v>339</v>
      </c>
      <c r="C12" s="113" t="s">
        <v>340</v>
      </c>
      <c r="D12" s="113" t="s">
        <v>401</v>
      </c>
      <c r="E12" s="113">
        <v>1</v>
      </c>
      <c r="F12" s="113" t="s">
        <v>313</v>
      </c>
      <c r="G12" s="114">
        <v>33.5</v>
      </c>
      <c r="H12" s="113" t="s">
        <v>316</v>
      </c>
      <c r="I12" s="113" t="s">
        <v>408</v>
      </c>
      <c r="J12" s="113" t="s">
        <v>316</v>
      </c>
      <c r="K12" s="113" t="s">
        <v>316</v>
      </c>
      <c r="L12" s="113" t="s">
        <v>316</v>
      </c>
      <c r="M12" s="118">
        <f t="shared" si="0"/>
        <v>33.5</v>
      </c>
      <c r="N12" s="129"/>
    </row>
    <row r="13" spans="1:17" ht="28.5" customHeight="1">
      <c r="A13" s="16">
        <v>8</v>
      </c>
      <c r="B13" s="79" t="s">
        <v>341</v>
      </c>
      <c r="C13" s="113" t="s">
        <v>342</v>
      </c>
      <c r="D13" s="113" t="s">
        <v>401</v>
      </c>
      <c r="E13" s="113">
        <v>1</v>
      </c>
      <c r="F13" s="113" t="s">
        <v>313</v>
      </c>
      <c r="G13" s="114">
        <v>1.95</v>
      </c>
      <c r="H13" s="113" t="s">
        <v>316</v>
      </c>
      <c r="I13" s="113" t="s">
        <v>316</v>
      </c>
      <c r="J13" s="113" t="s">
        <v>316</v>
      </c>
      <c r="K13" s="113" t="s">
        <v>316</v>
      </c>
      <c r="L13" s="113" t="s">
        <v>316</v>
      </c>
      <c r="M13" s="118">
        <f t="shared" si="0"/>
        <v>1.95</v>
      </c>
      <c r="N13" s="129"/>
    </row>
    <row r="14" spans="1:17" ht="28.5" customHeight="1">
      <c r="A14" s="16">
        <v>9</v>
      </c>
      <c r="B14" s="79" t="s">
        <v>411</v>
      </c>
      <c r="C14" s="113" t="s">
        <v>412</v>
      </c>
      <c r="D14" s="113" t="s">
        <v>316</v>
      </c>
      <c r="E14" s="113">
        <v>1</v>
      </c>
      <c r="F14" s="113" t="s">
        <v>313</v>
      </c>
      <c r="G14" s="114">
        <v>6.5</v>
      </c>
      <c r="H14" s="113" t="s">
        <v>316</v>
      </c>
      <c r="I14" s="113" t="s">
        <v>316</v>
      </c>
      <c r="J14" s="113" t="s">
        <v>316</v>
      </c>
      <c r="K14" s="113" t="s">
        <v>399</v>
      </c>
      <c r="L14" s="113" t="s">
        <v>316</v>
      </c>
      <c r="M14" s="118">
        <f t="shared" si="0"/>
        <v>6.5</v>
      </c>
      <c r="N14" s="129"/>
    </row>
    <row r="15" spans="1:17" ht="28.5" customHeight="1">
      <c r="A15" s="16">
        <v>10</v>
      </c>
      <c r="B15" s="79" t="s">
        <v>413</v>
      </c>
      <c r="C15" s="113" t="s">
        <v>343</v>
      </c>
      <c r="D15" s="113" t="s">
        <v>316</v>
      </c>
      <c r="E15" s="113">
        <v>1</v>
      </c>
      <c r="F15" s="113" t="s">
        <v>313</v>
      </c>
      <c r="G15" s="114">
        <v>4.3</v>
      </c>
      <c r="H15" s="113" t="s">
        <v>316</v>
      </c>
      <c r="I15" s="113" t="s">
        <v>316</v>
      </c>
      <c r="J15" s="113" t="s">
        <v>316</v>
      </c>
      <c r="K15" s="113" t="s">
        <v>316</v>
      </c>
      <c r="L15" s="113" t="s">
        <v>316</v>
      </c>
      <c r="M15" s="118">
        <f t="shared" si="0"/>
        <v>4.3</v>
      </c>
      <c r="N15" s="129"/>
    </row>
    <row r="16" spans="1:17" ht="28.5" customHeight="1">
      <c r="A16" s="16">
        <v>11</v>
      </c>
      <c r="B16" s="79" t="s">
        <v>346</v>
      </c>
      <c r="C16" s="113" t="s">
        <v>347</v>
      </c>
      <c r="D16" s="113" t="s">
        <v>402</v>
      </c>
      <c r="E16" s="113">
        <v>1</v>
      </c>
      <c r="F16" s="113" t="s">
        <v>313</v>
      </c>
      <c r="G16" s="114">
        <v>27</v>
      </c>
      <c r="H16" s="113" t="s">
        <v>316</v>
      </c>
      <c r="I16" s="113" t="s">
        <v>316</v>
      </c>
      <c r="J16" s="113" t="s">
        <v>316</v>
      </c>
      <c r="K16" s="113" t="s">
        <v>316</v>
      </c>
      <c r="L16" s="113" t="s">
        <v>316</v>
      </c>
      <c r="M16" s="118">
        <f t="shared" si="0"/>
        <v>27</v>
      </c>
      <c r="N16" s="129"/>
    </row>
    <row r="17" spans="1:14" ht="28.5" customHeight="1">
      <c r="A17" s="16">
        <v>12</v>
      </c>
      <c r="B17" s="79" t="s">
        <v>348</v>
      </c>
      <c r="C17" s="113" t="s">
        <v>349</v>
      </c>
      <c r="D17" s="113" t="s">
        <v>403</v>
      </c>
      <c r="E17" s="113">
        <v>1</v>
      </c>
      <c r="F17" s="113" t="s">
        <v>313</v>
      </c>
      <c r="G17" s="114">
        <v>1.43</v>
      </c>
      <c r="H17" s="113" t="s">
        <v>316</v>
      </c>
      <c r="I17" s="113" t="s">
        <v>316</v>
      </c>
      <c r="J17" s="113" t="s">
        <v>316</v>
      </c>
      <c r="K17" s="113" t="s">
        <v>316</v>
      </c>
      <c r="L17" s="113" t="s">
        <v>316</v>
      </c>
      <c r="M17" s="118">
        <f t="shared" si="0"/>
        <v>1.43</v>
      </c>
      <c r="N17" s="129"/>
    </row>
    <row r="18" spans="1:14" ht="28.5" customHeight="1">
      <c r="A18" s="16">
        <v>13</v>
      </c>
      <c r="B18" s="79" t="s">
        <v>404</v>
      </c>
      <c r="C18" s="113" t="s">
        <v>350</v>
      </c>
      <c r="D18" s="113"/>
      <c r="E18" s="113">
        <v>1</v>
      </c>
      <c r="F18" s="113" t="s">
        <v>313</v>
      </c>
      <c r="G18" s="114">
        <v>44</v>
      </c>
      <c r="H18" s="113" t="s">
        <v>316</v>
      </c>
      <c r="I18" s="113" t="s">
        <v>316</v>
      </c>
      <c r="J18" s="113" t="s">
        <v>316</v>
      </c>
      <c r="K18" s="113" t="s">
        <v>316</v>
      </c>
      <c r="L18" s="113" t="s">
        <v>316</v>
      </c>
      <c r="M18" s="118">
        <f t="shared" si="0"/>
        <v>44</v>
      </c>
      <c r="N18" s="129"/>
    </row>
    <row r="19" spans="1:14" ht="28.5" customHeight="1">
      <c r="A19" s="16">
        <v>14</v>
      </c>
      <c r="B19" s="79" t="s">
        <v>414</v>
      </c>
      <c r="C19" s="113" t="s">
        <v>415</v>
      </c>
      <c r="D19" s="113" t="s">
        <v>402</v>
      </c>
      <c r="E19" s="113">
        <v>1</v>
      </c>
      <c r="F19" s="113" t="s">
        <v>313</v>
      </c>
      <c r="G19" s="114">
        <v>2.5680000000000001</v>
      </c>
      <c r="H19" s="113" t="s">
        <v>316</v>
      </c>
      <c r="I19" s="113" t="s">
        <v>316</v>
      </c>
      <c r="J19" s="113" t="s">
        <v>316</v>
      </c>
      <c r="K19" s="113" t="s">
        <v>316</v>
      </c>
      <c r="L19" s="113" t="s">
        <v>316</v>
      </c>
      <c r="M19" s="118">
        <f t="shared" si="0"/>
        <v>2.5680000000000001</v>
      </c>
      <c r="N19" s="129"/>
    </row>
    <row r="20" spans="1:14" ht="28.5" customHeight="1">
      <c r="A20" s="16">
        <v>15</v>
      </c>
      <c r="B20" s="79" t="s">
        <v>416</v>
      </c>
      <c r="C20" s="113" t="s">
        <v>351</v>
      </c>
      <c r="D20" s="113" t="s">
        <v>402</v>
      </c>
      <c r="E20" s="113">
        <v>1</v>
      </c>
      <c r="F20" s="113" t="s">
        <v>313</v>
      </c>
      <c r="G20" s="114">
        <v>2.093</v>
      </c>
      <c r="H20" s="113" t="s">
        <v>316</v>
      </c>
      <c r="I20" s="113" t="s">
        <v>316</v>
      </c>
      <c r="J20" s="113" t="s">
        <v>316</v>
      </c>
      <c r="K20" s="113" t="s">
        <v>316</v>
      </c>
      <c r="L20" s="113" t="s">
        <v>316</v>
      </c>
      <c r="M20" s="118">
        <f t="shared" si="0"/>
        <v>2.093</v>
      </c>
      <c r="N20" s="129"/>
    </row>
    <row r="21" spans="1:14" ht="28.5" customHeight="1">
      <c r="A21" s="16">
        <v>16</v>
      </c>
      <c r="B21" s="79" t="s">
        <v>417</v>
      </c>
      <c r="C21" s="113" t="s">
        <v>353</v>
      </c>
      <c r="D21" s="113" t="s">
        <v>316</v>
      </c>
      <c r="E21" s="113">
        <v>1</v>
      </c>
      <c r="F21" s="113" t="s">
        <v>313</v>
      </c>
      <c r="G21" s="114">
        <v>3.23</v>
      </c>
      <c r="H21" s="113" t="s">
        <v>316</v>
      </c>
      <c r="I21" s="113" t="s">
        <v>316</v>
      </c>
      <c r="J21" s="113" t="s">
        <v>316</v>
      </c>
      <c r="K21" s="113" t="s">
        <v>316</v>
      </c>
      <c r="L21" s="113" t="s">
        <v>316</v>
      </c>
      <c r="M21" s="118">
        <f t="shared" si="0"/>
        <v>3.23</v>
      </c>
      <c r="N21" s="129"/>
    </row>
    <row r="22" spans="1:14" ht="28.5" customHeight="1">
      <c r="A22" s="16">
        <v>17</v>
      </c>
      <c r="B22" s="79" t="s">
        <v>352</v>
      </c>
      <c r="C22" s="113" t="s">
        <v>354</v>
      </c>
      <c r="D22" s="113" t="s">
        <v>316</v>
      </c>
      <c r="E22" s="113">
        <v>1</v>
      </c>
      <c r="F22" s="113" t="s">
        <v>313</v>
      </c>
      <c r="G22" s="114">
        <v>7.4509999999999996</v>
      </c>
      <c r="H22" s="113" t="s">
        <v>316</v>
      </c>
      <c r="I22" s="113" t="s">
        <v>316</v>
      </c>
      <c r="J22" s="113" t="s">
        <v>316</v>
      </c>
      <c r="K22" s="113" t="s">
        <v>316</v>
      </c>
      <c r="L22" s="113" t="s">
        <v>316</v>
      </c>
      <c r="M22" s="118">
        <f t="shared" si="0"/>
        <v>7.4509999999999996</v>
      </c>
      <c r="N22" s="129"/>
    </row>
    <row r="23" spans="1:14" ht="28.5" customHeight="1">
      <c r="A23" s="16">
        <v>18</v>
      </c>
      <c r="B23" s="113" t="s">
        <v>316</v>
      </c>
      <c r="C23" s="113" t="s">
        <v>355</v>
      </c>
      <c r="D23" s="113" t="s">
        <v>316</v>
      </c>
      <c r="E23" s="113">
        <v>1</v>
      </c>
      <c r="F23" s="113" t="s">
        <v>313</v>
      </c>
      <c r="G23" s="114">
        <v>16.2</v>
      </c>
      <c r="H23" s="113" t="s">
        <v>316</v>
      </c>
      <c r="I23" s="113" t="s">
        <v>316</v>
      </c>
      <c r="J23" s="113" t="s">
        <v>316</v>
      </c>
      <c r="K23" s="113" t="s">
        <v>316</v>
      </c>
      <c r="L23" s="113" t="s">
        <v>316</v>
      </c>
      <c r="M23" s="118">
        <f t="shared" si="0"/>
        <v>16.2</v>
      </c>
      <c r="N23" s="129"/>
    </row>
    <row r="24" spans="1:14" ht="28.5" customHeight="1">
      <c r="A24" s="16">
        <v>19</v>
      </c>
      <c r="B24" s="79"/>
      <c r="C24" s="113"/>
      <c r="D24" s="113"/>
      <c r="E24" s="113"/>
      <c r="F24" s="113"/>
      <c r="G24" s="114"/>
      <c r="H24" s="113"/>
      <c r="I24" s="113"/>
      <c r="J24" s="113"/>
      <c r="K24" s="113"/>
      <c r="L24" s="113"/>
      <c r="M24" s="118">
        <f t="shared" si="0"/>
        <v>0</v>
      </c>
      <c r="N24" s="129"/>
    </row>
    <row r="25" spans="1:14" ht="28.5" customHeight="1">
      <c r="A25" s="16">
        <v>20</v>
      </c>
      <c r="B25" s="79"/>
      <c r="C25" s="113"/>
      <c r="D25" s="113"/>
      <c r="E25" s="113"/>
      <c r="F25" s="113"/>
      <c r="G25" s="114"/>
      <c r="H25" s="115"/>
      <c r="I25" s="130"/>
      <c r="J25" s="130"/>
      <c r="K25" s="93"/>
      <c r="L25" s="93"/>
      <c r="M25" s="118">
        <f t="shared" si="0"/>
        <v>0</v>
      </c>
      <c r="N25" s="129"/>
    </row>
    <row r="26" spans="1:14" ht="28.5" customHeight="1">
      <c r="A26" s="16">
        <v>21</v>
      </c>
      <c r="B26" s="79"/>
      <c r="C26" s="113"/>
      <c r="D26" s="113"/>
      <c r="E26" s="113"/>
      <c r="F26" s="113"/>
      <c r="G26" s="114"/>
      <c r="H26" s="115"/>
      <c r="I26" s="130"/>
      <c r="J26" s="130"/>
      <c r="K26" s="93"/>
      <c r="L26" s="93"/>
      <c r="M26" s="118">
        <f t="shared" si="0"/>
        <v>0</v>
      </c>
      <c r="N26" s="129"/>
    </row>
    <row r="27" spans="1:14" ht="28.5" customHeight="1">
      <c r="A27" s="16">
        <v>22</v>
      </c>
      <c r="B27" s="79"/>
      <c r="C27" s="113"/>
      <c r="D27" s="113"/>
      <c r="E27" s="113"/>
      <c r="F27" s="113"/>
      <c r="G27" s="114"/>
      <c r="H27" s="115"/>
      <c r="I27" s="130"/>
      <c r="J27" s="130"/>
      <c r="K27" s="93"/>
      <c r="L27" s="93"/>
      <c r="M27" s="118">
        <f t="shared" si="0"/>
        <v>0</v>
      </c>
      <c r="N27" s="129"/>
    </row>
    <row r="28" spans="1:14" ht="28.5" customHeight="1">
      <c r="A28" s="16">
        <v>23</v>
      </c>
      <c r="B28" s="79"/>
      <c r="C28" s="113"/>
      <c r="D28" s="113"/>
      <c r="E28" s="113"/>
      <c r="F28" s="113"/>
      <c r="G28" s="114"/>
      <c r="H28" s="115"/>
      <c r="I28" s="130"/>
      <c r="J28" s="130"/>
      <c r="K28" s="93"/>
      <c r="L28" s="93"/>
      <c r="M28" s="118">
        <f t="shared" si="0"/>
        <v>0</v>
      </c>
      <c r="N28" s="129"/>
    </row>
    <row r="29" spans="1:14" ht="28.5" customHeight="1">
      <c r="A29" s="16">
        <v>24</v>
      </c>
      <c r="B29" s="79"/>
      <c r="C29" s="113"/>
      <c r="D29" s="113"/>
      <c r="E29" s="113"/>
      <c r="F29" s="113"/>
      <c r="G29" s="114"/>
      <c r="H29" s="115"/>
      <c r="I29" s="130"/>
      <c r="J29" s="130"/>
      <c r="K29" s="93"/>
      <c r="L29" s="93"/>
      <c r="M29" s="118">
        <f t="shared" si="0"/>
        <v>0</v>
      </c>
      <c r="N29" s="129"/>
    </row>
    <row r="30" spans="1:14" ht="28.5" customHeight="1">
      <c r="A30" s="16">
        <v>25</v>
      </c>
      <c r="B30" s="79"/>
      <c r="C30" s="113"/>
      <c r="D30" s="113"/>
      <c r="E30" s="113"/>
      <c r="F30" s="113"/>
      <c r="G30" s="114"/>
      <c r="H30" s="115"/>
      <c r="I30" s="130"/>
      <c r="J30" s="130"/>
      <c r="K30" s="93"/>
      <c r="L30" s="93"/>
      <c r="M30" s="118">
        <f t="shared" si="0"/>
        <v>0</v>
      </c>
      <c r="N30" s="129"/>
    </row>
    <row r="31" spans="1:14" ht="28.5" customHeight="1">
      <c r="A31" s="16">
        <v>26</v>
      </c>
      <c r="B31" s="79"/>
      <c r="C31" s="113"/>
      <c r="D31" s="113"/>
      <c r="E31" s="113"/>
      <c r="F31" s="113"/>
      <c r="G31" s="114"/>
      <c r="H31" s="115"/>
      <c r="I31" s="130"/>
      <c r="J31" s="130"/>
      <c r="K31" s="93"/>
      <c r="L31" s="93"/>
      <c r="M31" s="118">
        <f t="shared" si="0"/>
        <v>0</v>
      </c>
      <c r="N31" s="129"/>
    </row>
    <row r="32" spans="1:14" ht="28.5" customHeight="1">
      <c r="A32" s="16">
        <v>27</v>
      </c>
      <c r="B32" s="79"/>
      <c r="C32" s="113"/>
      <c r="D32" s="113"/>
      <c r="E32" s="113"/>
      <c r="F32" s="113"/>
      <c r="G32" s="114"/>
      <c r="H32" s="115"/>
      <c r="I32" s="130"/>
      <c r="J32" s="130"/>
      <c r="K32" s="93"/>
      <c r="L32" s="93"/>
      <c r="M32" s="118">
        <f t="shared" si="0"/>
        <v>0</v>
      </c>
      <c r="N32" s="129"/>
    </row>
    <row r="33" spans="1:14" ht="28.5" customHeight="1">
      <c r="A33" s="16">
        <v>28</v>
      </c>
      <c r="B33" s="79"/>
      <c r="C33" s="113"/>
      <c r="D33" s="113"/>
      <c r="E33" s="113"/>
      <c r="F33" s="113"/>
      <c r="G33" s="114"/>
      <c r="H33" s="115"/>
      <c r="I33" s="130"/>
      <c r="J33" s="130"/>
      <c r="K33" s="93"/>
      <c r="L33" s="93"/>
      <c r="M33" s="118">
        <f t="shared" si="0"/>
        <v>0</v>
      </c>
      <c r="N33" s="129"/>
    </row>
    <row r="34" spans="1:14" ht="28.5" customHeight="1">
      <c r="A34" s="16">
        <v>29</v>
      </c>
      <c r="B34" s="79"/>
      <c r="C34" s="113"/>
      <c r="D34" s="113"/>
      <c r="E34" s="113"/>
      <c r="F34" s="113"/>
      <c r="G34" s="114"/>
      <c r="H34" s="115"/>
      <c r="I34" s="130"/>
      <c r="J34" s="130"/>
      <c r="K34" s="93"/>
      <c r="L34" s="93"/>
      <c r="M34" s="118">
        <f t="shared" si="0"/>
        <v>0</v>
      </c>
      <c r="N34" s="129"/>
    </row>
    <row r="35" spans="1:14" ht="28.5" customHeight="1">
      <c r="A35" s="16">
        <v>30</v>
      </c>
      <c r="B35" s="79"/>
      <c r="C35" s="113"/>
      <c r="D35" s="113"/>
      <c r="E35" s="113"/>
      <c r="F35" s="113"/>
      <c r="G35" s="114"/>
      <c r="H35" s="115"/>
      <c r="I35" s="130"/>
      <c r="J35" s="130"/>
      <c r="K35" s="93"/>
      <c r="L35" s="93"/>
      <c r="M35" s="118">
        <f t="shared" si="0"/>
        <v>0</v>
      </c>
      <c r="N35" s="129"/>
    </row>
    <row r="36" spans="1:14" s="104" customFormat="1" ht="15" customHeight="1">
      <c r="A36" s="116" t="s">
        <v>160</v>
      </c>
      <c r="B36" s="117" t="s">
        <v>139</v>
      </c>
      <c r="C36" s="107" t="s">
        <v>139</v>
      </c>
      <c r="D36" s="107" t="s">
        <v>139</v>
      </c>
      <c r="E36" s="107" t="s">
        <v>139</v>
      </c>
      <c r="F36" s="107" t="s">
        <v>139</v>
      </c>
      <c r="G36" s="118" t="s">
        <v>139</v>
      </c>
      <c r="H36" s="119" t="s">
        <v>139</v>
      </c>
      <c r="I36" s="132" t="s">
        <v>139</v>
      </c>
      <c r="J36" s="132" t="s">
        <v>139</v>
      </c>
      <c r="K36" s="91">
        <f>SUM(K6:K35)</f>
        <v>0</v>
      </c>
      <c r="L36" s="91">
        <f>SUM(L6:L35)</f>
        <v>0</v>
      </c>
      <c r="M36" s="95">
        <f>SUM(M6:M35)</f>
        <v>265.95760000000001</v>
      </c>
      <c r="N36" s="107" t="s">
        <v>139</v>
      </c>
    </row>
    <row r="37" spans="1:14" ht="19.5">
      <c r="A37" s="243" t="s">
        <v>161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ht="18.75" customHeight="1">
      <c r="A38" s="244" t="s">
        <v>1</v>
      </c>
      <c r="B38" s="240" t="s">
        <v>162</v>
      </c>
      <c r="C38" s="241"/>
      <c r="D38" s="242"/>
      <c r="E38" s="227" t="s">
        <v>146</v>
      </c>
      <c r="F38" s="245" t="s">
        <v>147</v>
      </c>
      <c r="G38" s="227" t="s">
        <v>163</v>
      </c>
      <c r="H38" s="245" t="s">
        <v>164</v>
      </c>
      <c r="I38" s="227" t="s">
        <v>165</v>
      </c>
      <c r="J38" s="227"/>
      <c r="K38" s="227"/>
      <c r="L38" s="227"/>
      <c r="M38" s="245" t="s">
        <v>150</v>
      </c>
      <c r="N38" s="245" t="s">
        <v>103</v>
      </c>
    </row>
    <row r="39" spans="1:14" ht="18.75" customHeight="1">
      <c r="A39" s="244"/>
      <c r="B39" s="107" t="s">
        <v>166</v>
      </c>
      <c r="C39" s="107" t="s">
        <v>167</v>
      </c>
      <c r="D39" s="107" t="s">
        <v>168</v>
      </c>
      <c r="E39" s="227"/>
      <c r="F39" s="246"/>
      <c r="G39" s="227"/>
      <c r="H39" s="246"/>
      <c r="I39" s="107" t="s">
        <v>169</v>
      </c>
      <c r="J39" s="107" t="s">
        <v>170</v>
      </c>
      <c r="K39" s="107" t="s">
        <v>171</v>
      </c>
      <c r="L39" s="107" t="s">
        <v>172</v>
      </c>
      <c r="M39" s="246"/>
      <c r="N39" s="246"/>
    </row>
    <row r="40" spans="1:14" ht="24" customHeight="1">
      <c r="A40" s="120" t="s">
        <v>122</v>
      </c>
      <c r="B40" s="109" t="s">
        <v>123</v>
      </c>
      <c r="C40" s="109" t="s">
        <v>123</v>
      </c>
      <c r="D40" s="109" t="s">
        <v>127</v>
      </c>
      <c r="E40" s="121">
        <v>1</v>
      </c>
      <c r="F40" s="110" t="s">
        <v>157</v>
      </c>
      <c r="G40" s="111">
        <v>16.809999999999999</v>
      </c>
      <c r="H40" s="112">
        <v>43983</v>
      </c>
      <c r="I40" s="110" t="s">
        <v>173</v>
      </c>
      <c r="J40" s="109" t="s">
        <v>174</v>
      </c>
      <c r="K40" s="110">
        <v>1000</v>
      </c>
      <c r="L40" s="110">
        <v>2</v>
      </c>
      <c r="M40" s="111">
        <f>E40*G40</f>
        <v>16.809999999999999</v>
      </c>
      <c r="N40" s="128"/>
    </row>
    <row r="41" spans="1:14" ht="28.5" customHeight="1">
      <c r="A41" s="16">
        <v>1</v>
      </c>
      <c r="B41" s="113"/>
      <c r="C41" s="113"/>
      <c r="D41" s="79"/>
      <c r="E41" s="122"/>
      <c r="F41" s="113"/>
      <c r="G41" s="114"/>
      <c r="H41" s="115"/>
      <c r="I41" s="79"/>
      <c r="J41" s="79"/>
      <c r="K41" s="93"/>
      <c r="L41" s="93"/>
      <c r="M41" s="118">
        <f>E41*G41</f>
        <v>0</v>
      </c>
      <c r="N41" s="129"/>
    </row>
    <row r="42" spans="1:14" ht="28.5" customHeight="1">
      <c r="A42" s="16">
        <v>2</v>
      </c>
      <c r="B42" s="79"/>
      <c r="C42" s="113"/>
      <c r="D42" s="113"/>
      <c r="E42" s="122"/>
      <c r="F42" s="122"/>
      <c r="G42" s="114"/>
      <c r="H42" s="115"/>
      <c r="I42" s="113"/>
      <c r="J42" s="113"/>
      <c r="K42" s="113"/>
      <c r="L42" s="113"/>
      <c r="M42" s="118">
        <f t="shared" ref="M42:M70" si="1">E42*G42</f>
        <v>0</v>
      </c>
      <c r="N42" s="129"/>
    </row>
    <row r="43" spans="1:14" ht="28.5" customHeight="1">
      <c r="A43" s="16">
        <v>3</v>
      </c>
      <c r="B43" s="79"/>
      <c r="C43" s="113"/>
      <c r="D43" s="113"/>
      <c r="E43" s="122"/>
      <c r="F43" s="122"/>
      <c r="G43" s="114"/>
      <c r="H43" s="115"/>
      <c r="I43" s="113"/>
      <c r="J43" s="113"/>
      <c r="K43" s="113"/>
      <c r="L43" s="113"/>
      <c r="M43" s="118">
        <f t="shared" si="1"/>
        <v>0</v>
      </c>
      <c r="N43" s="129"/>
    </row>
    <row r="44" spans="1:14" ht="28.5" customHeight="1">
      <c r="A44" s="16">
        <v>4</v>
      </c>
      <c r="B44" s="79"/>
      <c r="C44" s="113"/>
      <c r="D44" s="113"/>
      <c r="E44" s="122"/>
      <c r="F44" s="122"/>
      <c r="G44" s="114"/>
      <c r="H44" s="115"/>
      <c r="I44" s="113"/>
      <c r="J44" s="113"/>
      <c r="K44" s="113"/>
      <c r="L44" s="113"/>
      <c r="M44" s="118">
        <f t="shared" si="1"/>
        <v>0</v>
      </c>
      <c r="N44" s="129"/>
    </row>
    <row r="45" spans="1:14" ht="28.5" customHeight="1">
      <c r="A45" s="16">
        <v>5</v>
      </c>
      <c r="B45" s="79"/>
      <c r="C45" s="113"/>
      <c r="D45" s="113"/>
      <c r="E45" s="122"/>
      <c r="F45" s="122"/>
      <c r="G45" s="114"/>
      <c r="H45" s="115"/>
      <c r="I45" s="113"/>
      <c r="J45" s="113"/>
      <c r="K45" s="113"/>
      <c r="L45" s="113"/>
      <c r="M45" s="118">
        <f t="shared" si="1"/>
        <v>0</v>
      </c>
      <c r="N45" s="129"/>
    </row>
    <row r="46" spans="1:14" ht="28.5" customHeight="1">
      <c r="A46" s="16">
        <v>6</v>
      </c>
      <c r="B46" s="79"/>
      <c r="C46" s="113"/>
      <c r="D46" s="113"/>
      <c r="E46" s="122"/>
      <c r="F46" s="122"/>
      <c r="G46" s="114"/>
      <c r="H46" s="115"/>
      <c r="I46" s="113"/>
      <c r="J46" s="113"/>
      <c r="K46" s="113"/>
      <c r="L46" s="113"/>
      <c r="M46" s="118">
        <f t="shared" si="1"/>
        <v>0</v>
      </c>
      <c r="N46" s="129"/>
    </row>
    <row r="47" spans="1:14" ht="28.5" customHeight="1">
      <c r="A47" s="16">
        <v>7</v>
      </c>
      <c r="B47" s="79"/>
      <c r="C47" s="113"/>
      <c r="D47" s="113"/>
      <c r="E47" s="122"/>
      <c r="F47" s="122"/>
      <c r="G47" s="114"/>
      <c r="H47" s="115"/>
      <c r="I47" s="113"/>
      <c r="J47" s="113"/>
      <c r="K47" s="113"/>
      <c r="L47" s="113"/>
      <c r="M47" s="118">
        <f t="shared" si="1"/>
        <v>0</v>
      </c>
      <c r="N47" s="129"/>
    </row>
    <row r="48" spans="1:14" ht="28.5" customHeight="1">
      <c r="A48" s="16">
        <v>8</v>
      </c>
      <c r="B48" s="79"/>
      <c r="C48" s="113"/>
      <c r="D48" s="113"/>
      <c r="E48" s="122"/>
      <c r="F48" s="122"/>
      <c r="G48" s="114"/>
      <c r="H48" s="115"/>
      <c r="I48" s="113"/>
      <c r="J48" s="113"/>
      <c r="K48" s="113"/>
      <c r="L48" s="113"/>
      <c r="M48" s="118">
        <f t="shared" si="1"/>
        <v>0</v>
      </c>
      <c r="N48" s="129"/>
    </row>
    <row r="49" spans="1:14" ht="28.5" customHeight="1">
      <c r="A49" s="16">
        <v>9</v>
      </c>
      <c r="B49" s="79"/>
      <c r="C49" s="113"/>
      <c r="D49" s="113"/>
      <c r="E49" s="122"/>
      <c r="F49" s="122"/>
      <c r="G49" s="114"/>
      <c r="H49" s="115"/>
      <c r="I49" s="113"/>
      <c r="J49" s="113"/>
      <c r="K49" s="113"/>
      <c r="L49" s="113"/>
      <c r="M49" s="118">
        <f t="shared" si="1"/>
        <v>0</v>
      </c>
      <c r="N49" s="129"/>
    </row>
    <row r="50" spans="1:14" ht="28.5" customHeight="1">
      <c r="A50" s="16">
        <v>10</v>
      </c>
      <c r="B50" s="79"/>
      <c r="C50" s="113"/>
      <c r="D50" s="113"/>
      <c r="E50" s="122"/>
      <c r="F50" s="122"/>
      <c r="G50" s="114"/>
      <c r="H50" s="115"/>
      <c r="I50" s="113"/>
      <c r="J50" s="113"/>
      <c r="K50" s="113"/>
      <c r="L50" s="113"/>
      <c r="M50" s="118">
        <f t="shared" si="1"/>
        <v>0</v>
      </c>
      <c r="N50" s="129"/>
    </row>
    <row r="51" spans="1:14" ht="28.5" customHeight="1">
      <c r="A51" s="16">
        <v>11</v>
      </c>
      <c r="B51" s="79"/>
      <c r="C51" s="113"/>
      <c r="D51" s="113"/>
      <c r="E51" s="122"/>
      <c r="F51" s="122"/>
      <c r="G51" s="114"/>
      <c r="H51" s="115"/>
      <c r="I51" s="113"/>
      <c r="J51" s="113"/>
      <c r="K51" s="113"/>
      <c r="L51" s="113"/>
      <c r="M51" s="118">
        <f t="shared" si="1"/>
        <v>0</v>
      </c>
      <c r="N51" s="129"/>
    </row>
    <row r="52" spans="1:14" ht="28.5" customHeight="1">
      <c r="A52" s="16">
        <v>12</v>
      </c>
      <c r="B52" s="79"/>
      <c r="C52" s="113"/>
      <c r="D52" s="113"/>
      <c r="E52" s="122"/>
      <c r="F52" s="122"/>
      <c r="G52" s="114"/>
      <c r="H52" s="115"/>
      <c r="I52" s="113"/>
      <c r="J52" s="113"/>
      <c r="K52" s="113"/>
      <c r="L52" s="113"/>
      <c r="M52" s="118">
        <f t="shared" si="1"/>
        <v>0</v>
      </c>
      <c r="N52" s="129"/>
    </row>
    <row r="53" spans="1:14" ht="28.5" customHeight="1">
      <c r="A53" s="16">
        <v>13</v>
      </c>
      <c r="B53" s="79"/>
      <c r="C53" s="113"/>
      <c r="D53" s="113"/>
      <c r="E53" s="122"/>
      <c r="F53" s="122"/>
      <c r="G53" s="114"/>
      <c r="H53" s="115"/>
      <c r="I53" s="113"/>
      <c r="J53" s="113"/>
      <c r="K53" s="113"/>
      <c r="L53" s="113"/>
      <c r="M53" s="118">
        <f t="shared" si="1"/>
        <v>0</v>
      </c>
      <c r="N53" s="129"/>
    </row>
    <row r="54" spans="1:14" ht="28.5" customHeight="1">
      <c r="A54" s="16">
        <v>14</v>
      </c>
      <c r="B54" s="79"/>
      <c r="C54" s="113"/>
      <c r="D54" s="113"/>
      <c r="E54" s="122"/>
      <c r="F54" s="122"/>
      <c r="G54" s="114"/>
      <c r="H54" s="115"/>
      <c r="I54" s="113"/>
      <c r="J54" s="113"/>
      <c r="K54" s="113"/>
      <c r="L54" s="113"/>
      <c r="M54" s="118">
        <f t="shared" si="1"/>
        <v>0</v>
      </c>
      <c r="N54" s="129"/>
    </row>
    <row r="55" spans="1:14" ht="28.5" customHeight="1">
      <c r="A55" s="16">
        <v>15</v>
      </c>
      <c r="B55" s="79"/>
      <c r="C55" s="113"/>
      <c r="D55" s="113"/>
      <c r="E55" s="122"/>
      <c r="F55" s="122"/>
      <c r="G55" s="114"/>
      <c r="H55" s="115"/>
      <c r="I55" s="113"/>
      <c r="J55" s="113"/>
      <c r="K55" s="113"/>
      <c r="L55" s="113"/>
      <c r="M55" s="118">
        <f t="shared" si="1"/>
        <v>0</v>
      </c>
      <c r="N55" s="129"/>
    </row>
    <row r="56" spans="1:14" ht="28.5" customHeight="1">
      <c r="A56" s="16">
        <v>16</v>
      </c>
      <c r="B56" s="79"/>
      <c r="C56" s="113"/>
      <c r="D56" s="113"/>
      <c r="E56" s="122"/>
      <c r="F56" s="122"/>
      <c r="G56" s="114"/>
      <c r="H56" s="115"/>
      <c r="I56" s="113"/>
      <c r="J56" s="113"/>
      <c r="K56" s="113"/>
      <c r="L56" s="113"/>
      <c r="M56" s="118">
        <f t="shared" si="1"/>
        <v>0</v>
      </c>
      <c r="N56" s="129"/>
    </row>
    <row r="57" spans="1:14" ht="28.5" customHeight="1">
      <c r="A57" s="16">
        <v>17</v>
      </c>
      <c r="B57" s="79"/>
      <c r="C57" s="113"/>
      <c r="D57" s="113"/>
      <c r="E57" s="122"/>
      <c r="F57" s="122"/>
      <c r="G57" s="114"/>
      <c r="H57" s="115"/>
      <c r="I57" s="113"/>
      <c r="J57" s="113"/>
      <c r="K57" s="113"/>
      <c r="L57" s="113"/>
      <c r="M57" s="118">
        <f t="shared" si="1"/>
        <v>0</v>
      </c>
      <c r="N57" s="129"/>
    </row>
    <row r="58" spans="1:14" ht="28.5" customHeight="1">
      <c r="A58" s="16">
        <v>18</v>
      </c>
      <c r="B58" s="79"/>
      <c r="C58" s="113"/>
      <c r="D58" s="113"/>
      <c r="E58" s="122"/>
      <c r="F58" s="122"/>
      <c r="G58" s="114"/>
      <c r="H58" s="115"/>
      <c r="I58" s="113"/>
      <c r="J58" s="113"/>
      <c r="K58" s="113"/>
      <c r="L58" s="113"/>
      <c r="M58" s="118">
        <f t="shared" si="1"/>
        <v>0</v>
      </c>
      <c r="N58" s="129"/>
    </row>
    <row r="59" spans="1:14" ht="28.5" customHeight="1">
      <c r="A59" s="16">
        <v>19</v>
      </c>
      <c r="B59" s="79"/>
      <c r="C59" s="113"/>
      <c r="D59" s="113"/>
      <c r="E59" s="122"/>
      <c r="F59" s="122"/>
      <c r="G59" s="114"/>
      <c r="H59" s="115"/>
      <c r="I59" s="113"/>
      <c r="J59" s="113"/>
      <c r="K59" s="113"/>
      <c r="L59" s="113"/>
      <c r="M59" s="118">
        <f t="shared" si="1"/>
        <v>0</v>
      </c>
      <c r="N59" s="129"/>
    </row>
    <row r="60" spans="1:14" ht="28.5" customHeight="1">
      <c r="A60" s="16">
        <v>20</v>
      </c>
      <c r="B60" s="79"/>
      <c r="C60" s="113"/>
      <c r="D60" s="113"/>
      <c r="E60" s="122"/>
      <c r="F60" s="122"/>
      <c r="G60" s="114"/>
      <c r="H60" s="115"/>
      <c r="I60" s="113"/>
      <c r="J60" s="113"/>
      <c r="K60" s="113"/>
      <c r="L60" s="113"/>
      <c r="M60" s="118">
        <f t="shared" si="1"/>
        <v>0</v>
      </c>
      <c r="N60" s="129"/>
    </row>
    <row r="61" spans="1:14" ht="28.5" customHeight="1">
      <c r="A61" s="16">
        <v>21</v>
      </c>
      <c r="B61" s="79"/>
      <c r="C61" s="113"/>
      <c r="D61" s="113"/>
      <c r="E61" s="122"/>
      <c r="F61" s="122"/>
      <c r="G61" s="114"/>
      <c r="H61" s="115"/>
      <c r="I61" s="113"/>
      <c r="J61" s="113"/>
      <c r="K61" s="113"/>
      <c r="L61" s="113"/>
      <c r="M61" s="118">
        <f t="shared" si="1"/>
        <v>0</v>
      </c>
      <c r="N61" s="129"/>
    </row>
    <row r="62" spans="1:14" ht="28.5" customHeight="1">
      <c r="A62" s="16">
        <v>22</v>
      </c>
      <c r="B62" s="79"/>
      <c r="C62" s="113"/>
      <c r="D62" s="113"/>
      <c r="E62" s="122"/>
      <c r="F62" s="122"/>
      <c r="G62" s="114"/>
      <c r="H62" s="115"/>
      <c r="I62" s="113"/>
      <c r="J62" s="113"/>
      <c r="K62" s="113"/>
      <c r="L62" s="113"/>
      <c r="M62" s="118">
        <f t="shared" si="1"/>
        <v>0</v>
      </c>
      <c r="N62" s="129"/>
    </row>
    <row r="63" spans="1:14" ht="28.5" customHeight="1">
      <c r="A63" s="16">
        <v>23</v>
      </c>
      <c r="B63" s="79"/>
      <c r="C63" s="113"/>
      <c r="D63" s="113"/>
      <c r="E63" s="122"/>
      <c r="F63" s="122"/>
      <c r="G63" s="114"/>
      <c r="H63" s="115"/>
      <c r="I63" s="113"/>
      <c r="J63" s="113"/>
      <c r="K63" s="113"/>
      <c r="L63" s="113"/>
      <c r="M63" s="118">
        <f t="shared" si="1"/>
        <v>0</v>
      </c>
      <c r="N63" s="129"/>
    </row>
    <row r="64" spans="1:14" ht="28.5" customHeight="1">
      <c r="A64" s="16">
        <v>24</v>
      </c>
      <c r="B64" s="79"/>
      <c r="C64" s="113"/>
      <c r="D64" s="113"/>
      <c r="E64" s="122"/>
      <c r="F64" s="122"/>
      <c r="G64" s="114"/>
      <c r="H64" s="115"/>
      <c r="I64" s="113"/>
      <c r="J64" s="113"/>
      <c r="K64" s="113"/>
      <c r="L64" s="113"/>
      <c r="M64" s="118">
        <f t="shared" si="1"/>
        <v>0</v>
      </c>
      <c r="N64" s="129"/>
    </row>
    <row r="65" spans="1:14" ht="28.5" customHeight="1">
      <c r="A65" s="16">
        <v>25</v>
      </c>
      <c r="B65" s="79"/>
      <c r="C65" s="113"/>
      <c r="D65" s="113"/>
      <c r="E65" s="122"/>
      <c r="F65" s="122"/>
      <c r="G65" s="114"/>
      <c r="H65" s="115"/>
      <c r="I65" s="113"/>
      <c r="J65" s="113"/>
      <c r="K65" s="113"/>
      <c r="L65" s="113"/>
      <c r="M65" s="118">
        <f t="shared" si="1"/>
        <v>0</v>
      </c>
      <c r="N65" s="129"/>
    </row>
    <row r="66" spans="1:14" ht="28.5" customHeight="1">
      <c r="A66" s="16">
        <v>26</v>
      </c>
      <c r="B66" s="79"/>
      <c r="C66" s="113"/>
      <c r="D66" s="113"/>
      <c r="E66" s="122"/>
      <c r="F66" s="122"/>
      <c r="G66" s="114"/>
      <c r="H66" s="115"/>
      <c r="I66" s="113"/>
      <c r="J66" s="113"/>
      <c r="K66" s="113"/>
      <c r="L66" s="113"/>
      <c r="M66" s="118">
        <f t="shared" si="1"/>
        <v>0</v>
      </c>
      <c r="N66" s="129"/>
    </row>
    <row r="67" spans="1:14" ht="28.5" customHeight="1">
      <c r="A67" s="16">
        <v>27</v>
      </c>
      <c r="B67" s="79"/>
      <c r="C67" s="113"/>
      <c r="D67" s="113"/>
      <c r="E67" s="122"/>
      <c r="F67" s="122"/>
      <c r="G67" s="114"/>
      <c r="H67" s="115"/>
      <c r="I67" s="113"/>
      <c r="J67" s="113"/>
      <c r="K67" s="113"/>
      <c r="L67" s="113"/>
      <c r="M67" s="118">
        <f t="shared" si="1"/>
        <v>0</v>
      </c>
      <c r="N67" s="129"/>
    </row>
    <row r="68" spans="1:14" ht="28.5" customHeight="1">
      <c r="A68" s="16">
        <v>28</v>
      </c>
      <c r="B68" s="79"/>
      <c r="C68" s="113"/>
      <c r="D68" s="113"/>
      <c r="E68" s="122"/>
      <c r="F68" s="122"/>
      <c r="G68" s="114"/>
      <c r="H68" s="115"/>
      <c r="I68" s="113"/>
      <c r="J68" s="113"/>
      <c r="K68" s="113"/>
      <c r="L68" s="113"/>
      <c r="M68" s="118">
        <f t="shared" si="1"/>
        <v>0</v>
      </c>
      <c r="N68" s="129"/>
    </row>
    <row r="69" spans="1:14" ht="28.5" customHeight="1">
      <c r="A69" s="16">
        <v>29</v>
      </c>
      <c r="B69" s="79"/>
      <c r="C69" s="113"/>
      <c r="D69" s="113"/>
      <c r="E69" s="122"/>
      <c r="F69" s="122"/>
      <c r="G69" s="114"/>
      <c r="H69" s="115"/>
      <c r="I69" s="113"/>
      <c r="J69" s="113"/>
      <c r="K69" s="113"/>
      <c r="L69" s="113"/>
      <c r="M69" s="118">
        <f t="shared" si="1"/>
        <v>0</v>
      </c>
      <c r="N69" s="129"/>
    </row>
    <row r="70" spans="1:14" ht="28.5" customHeight="1">
      <c r="A70" s="16">
        <v>30</v>
      </c>
      <c r="B70" s="79"/>
      <c r="C70" s="113"/>
      <c r="D70" s="113"/>
      <c r="E70" s="122"/>
      <c r="F70" s="122"/>
      <c r="G70" s="114"/>
      <c r="H70" s="115"/>
      <c r="I70" s="113"/>
      <c r="J70" s="113"/>
      <c r="K70" s="113"/>
      <c r="L70" s="113"/>
      <c r="M70" s="118">
        <f t="shared" si="1"/>
        <v>0</v>
      </c>
      <c r="N70" s="129"/>
    </row>
    <row r="71" spans="1:14" s="104" customFormat="1" ht="15" customHeight="1">
      <c r="A71" s="116" t="s">
        <v>160</v>
      </c>
      <c r="B71" s="117" t="s">
        <v>139</v>
      </c>
      <c r="C71" s="107" t="s">
        <v>139</v>
      </c>
      <c r="D71" s="107" t="s">
        <v>139</v>
      </c>
      <c r="E71" s="133" t="s">
        <v>139</v>
      </c>
      <c r="F71" s="133" t="s">
        <v>139</v>
      </c>
      <c r="G71" s="118" t="s">
        <v>139</v>
      </c>
      <c r="H71" s="119" t="s">
        <v>139</v>
      </c>
      <c r="I71" s="107" t="s">
        <v>139</v>
      </c>
      <c r="J71" s="107" t="s">
        <v>139</v>
      </c>
      <c r="K71" s="95">
        <f>SUM(K41:K70)</f>
        <v>0</v>
      </c>
      <c r="L71" s="95">
        <f>SUM(L41:L70)</f>
        <v>0</v>
      </c>
      <c r="M71" s="95">
        <f>SUM(M41:M70)</f>
        <v>0</v>
      </c>
      <c r="N71" s="107" t="s">
        <v>139</v>
      </c>
    </row>
    <row r="72" spans="1:14" ht="20.100000000000001" customHeight="1">
      <c r="A72" s="252" t="s">
        <v>175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4"/>
      <c r="M72" s="255">
        <f>M36+M71</f>
        <v>265.95760000000001</v>
      </c>
      <c r="N72" s="256"/>
    </row>
    <row r="73" spans="1:14" ht="13.5" customHeight="1">
      <c r="A73" s="248" t="s">
        <v>176</v>
      </c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9"/>
    </row>
    <row r="74" spans="1:14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1"/>
    </row>
    <row r="75" spans="1:14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1"/>
    </row>
    <row r="76" spans="1:14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1"/>
    </row>
    <row r="77" spans="1:14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1"/>
    </row>
    <row r="78" spans="1:14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1"/>
    </row>
    <row r="79" spans="1:14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1"/>
    </row>
    <row r="80" spans="1:14" ht="57.95" customHeight="1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1"/>
    </row>
    <row r="81" spans="1:14" ht="392.1" customHeight="1">
      <c r="A81" s="247" t="s">
        <v>177</v>
      </c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</row>
  </sheetData>
  <sheetProtection password="CE0A" sheet="1" insertRows="0"/>
  <mergeCells count="26">
    <mergeCell ref="O2:O6"/>
    <mergeCell ref="A73:N80"/>
    <mergeCell ref="B38:D38"/>
    <mergeCell ref="I38:L38"/>
    <mergeCell ref="A72:L72"/>
    <mergeCell ref="M72:N72"/>
    <mergeCell ref="A81:N81"/>
    <mergeCell ref="A38:A39"/>
    <mergeCell ref="E38:E39"/>
    <mergeCell ref="F38:F39"/>
    <mergeCell ref="G38:G39"/>
    <mergeCell ref="H38:H39"/>
    <mergeCell ref="M38:M39"/>
    <mergeCell ref="N38:N39"/>
    <mergeCell ref="A1:N1"/>
    <mergeCell ref="A2:N2"/>
    <mergeCell ref="B3:D3"/>
    <mergeCell ref="I3:L3"/>
    <mergeCell ref="A37:N37"/>
    <mergeCell ref="A3:A4"/>
    <mergeCell ref="E3:E4"/>
    <mergeCell ref="F3:F4"/>
    <mergeCell ref="G3:G4"/>
    <mergeCell ref="H3:H4"/>
    <mergeCell ref="M3:M4"/>
    <mergeCell ref="N3:N4"/>
  </mergeCells>
  <phoneticPr fontId="58" type="noConversion"/>
  <hyperlinks>
    <hyperlink ref="O2:O6" location="外购外协件明细!A81" display="外购外协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71:L71 K36:L36" formulaRange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7"/>
  <sheetViews>
    <sheetView showGridLines="0" showZeros="0" workbookViewId="0">
      <selection activeCell="F14" sqref="F14"/>
    </sheetView>
  </sheetViews>
  <sheetFormatPr defaultColWidth="9" defaultRowHeight="13.5"/>
  <cols>
    <col min="1" max="1" width="6.125" customWidth="1"/>
    <col min="2" max="2" width="8.625" customWidth="1"/>
    <col min="3" max="3" width="14.25" customWidth="1"/>
    <col min="4" max="4" width="29.125" customWidth="1"/>
    <col min="5" max="6" width="12.625" customWidth="1"/>
    <col min="7" max="7" width="15.875" customWidth="1"/>
    <col min="8" max="8" width="6.625" customWidth="1"/>
    <col min="9" max="9" width="4.875" customWidth="1"/>
    <col min="10" max="10" width="11.625" customWidth="1"/>
    <col min="11" max="11" width="12" customWidth="1"/>
    <col min="12" max="12" width="8.625" customWidth="1"/>
    <col min="13" max="13" width="7.625" customWidth="1"/>
    <col min="14" max="14" width="9.625" customWidth="1"/>
    <col min="15" max="15" width="12.625" customWidth="1"/>
    <col min="16" max="16" width="9.625" customWidth="1"/>
    <col min="17" max="17" width="8.625" customWidth="1"/>
    <col min="18" max="18" width="10.625" customWidth="1"/>
    <col min="19" max="19" width="12.625" customWidth="1"/>
    <col min="20" max="20" width="10.625" customWidth="1"/>
  </cols>
  <sheetData>
    <row r="1" spans="1:20" ht="24.95" customHeight="1">
      <c r="A1" s="257" t="s">
        <v>178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14.25">
      <c r="A2" s="261" t="s">
        <v>1</v>
      </c>
      <c r="B2" s="262" t="s">
        <v>179</v>
      </c>
      <c r="C2" s="262" t="s">
        <v>180</v>
      </c>
      <c r="D2" s="262" t="s">
        <v>181</v>
      </c>
      <c r="E2" s="262" t="s">
        <v>182</v>
      </c>
      <c r="F2" s="262" t="s">
        <v>183</v>
      </c>
      <c r="G2" s="263" t="s">
        <v>184</v>
      </c>
      <c r="H2" s="262" t="s">
        <v>185</v>
      </c>
      <c r="I2" s="259" t="s">
        <v>186</v>
      </c>
      <c r="J2" s="259"/>
      <c r="K2" s="259"/>
      <c r="L2" s="259" t="s">
        <v>187</v>
      </c>
      <c r="M2" s="259"/>
      <c r="N2" s="259"/>
      <c r="O2" s="259"/>
      <c r="P2" s="259" t="s">
        <v>188</v>
      </c>
      <c r="Q2" s="259"/>
      <c r="R2" s="259"/>
      <c r="S2" s="265" t="s">
        <v>189</v>
      </c>
      <c r="T2" s="267" t="s">
        <v>103</v>
      </c>
    </row>
    <row r="3" spans="1:20" ht="42.75">
      <c r="A3" s="261"/>
      <c r="B3" s="262"/>
      <c r="C3" s="262"/>
      <c r="D3" s="262"/>
      <c r="E3" s="262"/>
      <c r="F3" s="262"/>
      <c r="G3" s="264"/>
      <c r="H3" s="262"/>
      <c r="I3" s="86" t="s">
        <v>190</v>
      </c>
      <c r="J3" s="86" t="s">
        <v>191</v>
      </c>
      <c r="K3" s="86" t="s">
        <v>192</v>
      </c>
      <c r="L3" s="86" t="s">
        <v>171</v>
      </c>
      <c r="M3" s="86" t="s">
        <v>193</v>
      </c>
      <c r="N3" s="87" t="s">
        <v>194</v>
      </c>
      <c r="O3" s="86" t="s">
        <v>195</v>
      </c>
      <c r="P3" s="86" t="s">
        <v>196</v>
      </c>
      <c r="Q3" s="86" t="s">
        <v>197</v>
      </c>
      <c r="R3" s="86" t="s">
        <v>198</v>
      </c>
      <c r="S3" s="266"/>
      <c r="T3" s="268"/>
    </row>
    <row r="4" spans="1:20" ht="24" customHeight="1">
      <c r="A4" s="75" t="s">
        <v>122</v>
      </c>
      <c r="B4" s="76" t="s">
        <v>199</v>
      </c>
      <c r="C4" s="77" t="s">
        <v>200</v>
      </c>
      <c r="D4" s="78" t="s">
        <v>201</v>
      </c>
      <c r="E4" s="76" t="s">
        <v>202</v>
      </c>
      <c r="F4" s="76" t="s">
        <v>203</v>
      </c>
      <c r="G4" s="76" t="s">
        <v>127</v>
      </c>
      <c r="H4" s="76">
        <v>1.62</v>
      </c>
      <c r="I4" s="76">
        <v>1</v>
      </c>
      <c r="J4" s="76">
        <v>30</v>
      </c>
      <c r="K4" s="88">
        <f>H4/60*I4*J4</f>
        <v>0.81</v>
      </c>
      <c r="L4" s="88">
        <v>7.5</v>
      </c>
      <c r="M4" s="89">
        <v>0.65</v>
      </c>
      <c r="N4" s="88">
        <v>0.7</v>
      </c>
      <c r="O4" s="88">
        <f>H4/60*L4*M4*N4</f>
        <v>9.2137500000000011E-2</v>
      </c>
      <c r="P4" s="88">
        <v>35</v>
      </c>
      <c r="Q4" s="98">
        <v>10</v>
      </c>
      <c r="R4" s="88">
        <f>P4*10000*0.9/Q4/6000/60*H4</f>
        <v>0.14174999999999999</v>
      </c>
      <c r="S4" s="88">
        <f>(K4+O4+R4)/H4*60</f>
        <v>38.662500000000001</v>
      </c>
      <c r="T4" s="76"/>
    </row>
    <row r="5" spans="1:20" ht="28.5" customHeight="1">
      <c r="A5" s="16">
        <v>1</v>
      </c>
      <c r="B5" s="79" t="s">
        <v>364</v>
      </c>
      <c r="C5" s="79" t="s">
        <v>359</v>
      </c>
      <c r="D5" s="80" t="s">
        <v>358</v>
      </c>
      <c r="E5" s="79" t="s">
        <v>365</v>
      </c>
      <c r="F5" s="79" t="s">
        <v>366</v>
      </c>
      <c r="G5" s="79" t="s">
        <v>364</v>
      </c>
      <c r="H5" s="79">
        <v>1.1599999999999999</v>
      </c>
      <c r="I5" s="79">
        <v>10</v>
      </c>
      <c r="J5" s="90">
        <v>28.846153846153847</v>
      </c>
      <c r="K5" s="91">
        <f>H5/60*I5*J5</f>
        <v>5.5769230769230758</v>
      </c>
      <c r="L5" s="79">
        <v>2.5</v>
      </c>
      <c r="M5" s="92">
        <v>0.7</v>
      </c>
      <c r="N5" s="93">
        <v>0.8</v>
      </c>
      <c r="O5" s="91">
        <f>H5/60*L5*M5*N5</f>
        <v>2.7066666666666662E-2</v>
      </c>
      <c r="P5" s="93">
        <v>77.693352000000004</v>
      </c>
      <c r="Q5" s="90">
        <v>10</v>
      </c>
      <c r="R5" s="91">
        <f>IFERROR(P5*10000*0.9/Q5/300/20/60*H5,"")</f>
        <v>0.22531072080000003</v>
      </c>
      <c r="S5" s="91">
        <f>IFERROR((K5+O5+R5)/H5*60,"")</f>
        <v>301.51554126153843</v>
      </c>
      <c r="T5" s="99"/>
    </row>
    <row r="6" spans="1:20" ht="28.5" customHeight="1">
      <c r="A6" s="16">
        <v>2</v>
      </c>
      <c r="B6" s="79" t="s">
        <v>364</v>
      </c>
      <c r="C6" s="79" t="s">
        <v>360</v>
      </c>
      <c r="D6" s="80" t="s">
        <v>389</v>
      </c>
      <c r="E6" s="79" t="s">
        <v>367</v>
      </c>
      <c r="F6" s="79" t="s">
        <v>368</v>
      </c>
      <c r="G6" s="79" t="s">
        <v>364</v>
      </c>
      <c r="H6" s="79">
        <v>0.3</v>
      </c>
      <c r="I6" s="79">
        <v>18</v>
      </c>
      <c r="J6" s="90">
        <v>28.846153846153847</v>
      </c>
      <c r="K6" s="91">
        <f t="shared" ref="K6:K37" si="0">H6/60*I6*J6</f>
        <v>2.5961538461538463</v>
      </c>
      <c r="L6" s="79">
        <v>360</v>
      </c>
      <c r="M6" s="92">
        <v>0.7</v>
      </c>
      <c r="N6" s="93">
        <v>0.8</v>
      </c>
      <c r="O6" s="91">
        <f t="shared" ref="O6:O37" si="1">H6/60*L6*M6*N6</f>
        <v>1.008</v>
      </c>
      <c r="P6" s="79">
        <v>1859.8761060000002</v>
      </c>
      <c r="Q6" s="90">
        <v>10</v>
      </c>
      <c r="R6" s="91">
        <f t="shared" ref="R6:R37" si="2">IFERROR(P6*10000*0.9/Q6/300/20/60*H6,"")</f>
        <v>1.3949070795</v>
      </c>
      <c r="S6" s="91">
        <f t="shared" ref="S6:S37" si="3">IFERROR((K6+O6+R6)/H6*60,"")</f>
        <v>999.81218513076919</v>
      </c>
      <c r="T6" s="99"/>
    </row>
    <row r="7" spans="1:20" ht="28.5" customHeight="1">
      <c r="A7" s="16">
        <v>3</v>
      </c>
      <c r="B7" s="79" t="s">
        <v>364</v>
      </c>
      <c r="C7" s="79" t="s">
        <v>361</v>
      </c>
      <c r="D7" s="80" t="s">
        <v>390</v>
      </c>
      <c r="E7" s="79" t="s">
        <v>369</v>
      </c>
      <c r="F7" s="79" t="s">
        <v>370</v>
      </c>
      <c r="G7" s="79" t="s">
        <v>364</v>
      </c>
      <c r="H7" s="79">
        <v>6</v>
      </c>
      <c r="I7" s="79">
        <v>1</v>
      </c>
      <c r="J7" s="90">
        <v>28.846153846153847</v>
      </c>
      <c r="K7" s="91">
        <f t="shared" si="0"/>
        <v>2.884615384615385</v>
      </c>
      <c r="L7" s="79">
        <v>18.8</v>
      </c>
      <c r="M7" s="92">
        <v>0.7</v>
      </c>
      <c r="N7" s="93">
        <v>0.8</v>
      </c>
      <c r="O7" s="91">
        <f t="shared" si="1"/>
        <v>1.0528000000000002</v>
      </c>
      <c r="P7" s="93">
        <v>36.538461249999997</v>
      </c>
      <c r="Q7" s="90">
        <v>10</v>
      </c>
      <c r="R7" s="91">
        <f t="shared" si="2"/>
        <v>0.54807691874999998</v>
      </c>
      <c r="S7" s="91">
        <f t="shared" si="3"/>
        <v>44.854923033653854</v>
      </c>
      <c r="T7" s="99"/>
    </row>
    <row r="8" spans="1:20" ht="28.5" customHeight="1">
      <c r="A8" s="16">
        <v>4</v>
      </c>
      <c r="B8" s="79" t="s">
        <v>364</v>
      </c>
      <c r="C8" s="79" t="s">
        <v>362</v>
      </c>
      <c r="D8" s="80" t="s">
        <v>391</v>
      </c>
      <c r="E8" s="79"/>
      <c r="F8" s="79"/>
      <c r="G8" s="79" t="s">
        <v>364</v>
      </c>
      <c r="H8" s="79">
        <v>1.8</v>
      </c>
      <c r="I8" s="79">
        <v>1</v>
      </c>
      <c r="J8" s="90">
        <v>28.846153846153847</v>
      </c>
      <c r="K8" s="91">
        <f t="shared" si="0"/>
        <v>0.86538461538461542</v>
      </c>
      <c r="L8" s="79">
        <v>19.5</v>
      </c>
      <c r="M8" s="92">
        <v>0.7</v>
      </c>
      <c r="N8" s="93">
        <v>0.8</v>
      </c>
      <c r="O8" s="91">
        <f t="shared" si="1"/>
        <v>0.32760000000000006</v>
      </c>
      <c r="P8" s="93">
        <v>42.735042999999997</v>
      </c>
      <c r="Q8" s="90">
        <v>10</v>
      </c>
      <c r="R8" s="91">
        <f t="shared" si="2"/>
        <v>0.19230769350000002</v>
      </c>
      <c r="S8" s="91">
        <f t="shared" si="3"/>
        <v>46.176410296153854</v>
      </c>
      <c r="T8" s="99"/>
    </row>
    <row r="9" spans="1:20" ht="28.5" customHeight="1">
      <c r="A9" s="16">
        <v>5</v>
      </c>
      <c r="B9" s="79" t="s">
        <v>364</v>
      </c>
      <c r="C9" s="79" t="s">
        <v>363</v>
      </c>
      <c r="D9" s="80" t="s">
        <v>388</v>
      </c>
      <c r="E9" s="79" t="s">
        <v>371</v>
      </c>
      <c r="F9" s="79" t="s">
        <v>366</v>
      </c>
      <c r="G9" s="79" t="s">
        <v>364</v>
      </c>
      <c r="H9" s="79">
        <v>0.9</v>
      </c>
      <c r="I9" s="79">
        <v>7</v>
      </c>
      <c r="J9" s="90">
        <v>28.846153846153847</v>
      </c>
      <c r="K9" s="91">
        <f t="shared" si="0"/>
        <v>3.0288461538461542</v>
      </c>
      <c r="L9" s="79">
        <v>132</v>
      </c>
      <c r="M9" s="92">
        <v>0.7</v>
      </c>
      <c r="N9" s="93">
        <v>0.8</v>
      </c>
      <c r="O9" s="91">
        <f t="shared" si="1"/>
        <v>1.1088000000000002</v>
      </c>
      <c r="P9" s="93">
        <v>442.48</v>
      </c>
      <c r="Q9" s="90">
        <v>10</v>
      </c>
      <c r="R9" s="91">
        <f t="shared" si="2"/>
        <v>0.99558000000000013</v>
      </c>
      <c r="S9" s="91">
        <f t="shared" si="3"/>
        <v>342.21507692307699</v>
      </c>
      <c r="T9" s="99"/>
    </row>
    <row r="10" spans="1:20" ht="28.5" customHeight="1">
      <c r="A10" s="16">
        <v>6</v>
      </c>
      <c r="B10" s="79" t="s">
        <v>364</v>
      </c>
      <c r="C10" s="79" t="s">
        <v>374</v>
      </c>
      <c r="D10" s="80" t="s">
        <v>385</v>
      </c>
      <c r="E10" s="80" t="s">
        <v>387</v>
      </c>
      <c r="F10" s="79" t="s">
        <v>375</v>
      </c>
      <c r="G10" s="79" t="s">
        <v>316</v>
      </c>
      <c r="H10" s="79">
        <v>6</v>
      </c>
      <c r="I10" s="79">
        <v>4</v>
      </c>
      <c r="J10" s="90">
        <v>28.846153846153847</v>
      </c>
      <c r="K10" s="91">
        <f t="shared" si="0"/>
        <v>11.53846153846154</v>
      </c>
      <c r="L10" s="79">
        <v>1.5</v>
      </c>
      <c r="M10" s="92">
        <v>0.7</v>
      </c>
      <c r="N10" s="93">
        <v>0.8</v>
      </c>
      <c r="O10" s="91">
        <f t="shared" si="1"/>
        <v>8.4000000000000019E-2</v>
      </c>
      <c r="P10" s="93">
        <v>15.462961499999999</v>
      </c>
      <c r="Q10" s="90">
        <v>10</v>
      </c>
      <c r="R10" s="91">
        <f t="shared" si="2"/>
        <v>0.2319444225</v>
      </c>
      <c r="S10" s="91">
        <f t="shared" si="3"/>
        <v>118.54405960961539</v>
      </c>
      <c r="T10" s="99"/>
    </row>
    <row r="11" spans="1:20" ht="28.5" customHeight="1">
      <c r="A11" s="16">
        <v>7</v>
      </c>
      <c r="B11" s="79" t="s">
        <v>364</v>
      </c>
      <c r="C11" s="79" t="s">
        <v>376</v>
      </c>
      <c r="D11" s="80" t="s">
        <v>386</v>
      </c>
      <c r="E11" s="79" t="s">
        <v>377</v>
      </c>
      <c r="F11" s="79" t="s">
        <v>378</v>
      </c>
      <c r="G11" s="79" t="s">
        <v>316</v>
      </c>
      <c r="H11" s="79">
        <v>0.67</v>
      </c>
      <c r="I11" s="79">
        <v>3</v>
      </c>
      <c r="J11" s="90">
        <v>28.846153846153847</v>
      </c>
      <c r="K11" s="91">
        <f t="shared" si="0"/>
        <v>0.96634615384615397</v>
      </c>
      <c r="L11" s="79">
        <v>65</v>
      </c>
      <c r="M11" s="92">
        <v>0.7</v>
      </c>
      <c r="N11" s="93">
        <v>0.8</v>
      </c>
      <c r="O11" s="91">
        <f t="shared" si="1"/>
        <v>0.4064666666666667</v>
      </c>
      <c r="P11" s="79">
        <v>265.48672566371698</v>
      </c>
      <c r="Q11" s="90">
        <v>10</v>
      </c>
      <c r="R11" s="91">
        <f t="shared" si="2"/>
        <v>0.44469026548672602</v>
      </c>
      <c r="S11" s="91">
        <f t="shared" si="3"/>
        <v>162.76147038801912</v>
      </c>
      <c r="T11" s="99"/>
    </row>
    <row r="12" spans="1:20" ht="28.5" customHeight="1">
      <c r="A12" s="16">
        <v>8</v>
      </c>
      <c r="B12" s="79" t="s">
        <v>364</v>
      </c>
      <c r="C12" s="79"/>
      <c r="D12" s="80"/>
      <c r="E12" s="79"/>
      <c r="F12" s="79"/>
      <c r="G12" s="79"/>
      <c r="H12" s="79"/>
      <c r="I12" s="79"/>
      <c r="J12" s="90"/>
      <c r="K12" s="91">
        <f t="shared" si="0"/>
        <v>0</v>
      </c>
      <c r="L12" s="79"/>
      <c r="M12" s="92"/>
      <c r="N12" s="93"/>
      <c r="O12" s="91">
        <f t="shared" si="1"/>
        <v>0</v>
      </c>
      <c r="P12" s="79"/>
      <c r="Q12" s="90"/>
      <c r="R12" s="91" t="str">
        <f t="shared" si="2"/>
        <v/>
      </c>
      <c r="S12" s="91" t="str">
        <f t="shared" si="3"/>
        <v/>
      </c>
      <c r="T12" s="99"/>
    </row>
    <row r="13" spans="1:20" ht="28.5" customHeight="1">
      <c r="A13" s="16">
        <v>9</v>
      </c>
      <c r="B13" s="79"/>
      <c r="C13" s="79"/>
      <c r="D13" s="80"/>
      <c r="E13" s="79"/>
      <c r="F13" s="79"/>
      <c r="G13" s="79"/>
      <c r="H13" s="79"/>
      <c r="I13" s="79"/>
      <c r="J13" s="90"/>
      <c r="K13" s="91">
        <f t="shared" si="0"/>
        <v>0</v>
      </c>
      <c r="L13" s="79"/>
      <c r="M13" s="92"/>
      <c r="N13" s="93"/>
      <c r="O13" s="91">
        <f t="shared" si="1"/>
        <v>0</v>
      </c>
      <c r="P13" s="79"/>
      <c r="Q13" s="90"/>
      <c r="R13" s="91" t="str">
        <f t="shared" si="2"/>
        <v/>
      </c>
      <c r="S13" s="91" t="str">
        <f t="shared" si="3"/>
        <v/>
      </c>
      <c r="T13" s="99"/>
    </row>
    <row r="14" spans="1:20" ht="28.5" customHeight="1">
      <c r="A14" s="16">
        <v>10</v>
      </c>
      <c r="B14" s="79"/>
      <c r="C14" s="79"/>
      <c r="D14" s="80"/>
      <c r="E14" s="79"/>
      <c r="F14" s="79"/>
      <c r="G14" s="79"/>
      <c r="H14" s="79"/>
      <c r="I14" s="79"/>
      <c r="J14" s="90"/>
      <c r="K14" s="91">
        <f t="shared" si="0"/>
        <v>0</v>
      </c>
      <c r="L14" s="79"/>
      <c r="M14" s="92"/>
      <c r="N14" s="93"/>
      <c r="O14" s="91">
        <f t="shared" si="1"/>
        <v>0</v>
      </c>
      <c r="P14" s="79"/>
      <c r="Q14" s="90"/>
      <c r="R14" s="91" t="str">
        <f t="shared" si="2"/>
        <v/>
      </c>
      <c r="S14" s="91" t="str">
        <f t="shared" si="3"/>
        <v/>
      </c>
      <c r="T14" s="99"/>
    </row>
    <row r="15" spans="1:20" ht="28.5" customHeight="1">
      <c r="A15" s="16">
        <v>11</v>
      </c>
      <c r="B15" s="79"/>
      <c r="C15" s="79"/>
      <c r="D15" s="80"/>
      <c r="E15" s="79"/>
      <c r="F15" s="79"/>
      <c r="G15" s="79"/>
      <c r="H15" s="79"/>
      <c r="I15" s="79"/>
      <c r="J15" s="90"/>
      <c r="K15" s="91">
        <f t="shared" si="0"/>
        <v>0</v>
      </c>
      <c r="L15" s="79"/>
      <c r="M15" s="92"/>
      <c r="N15" s="93"/>
      <c r="O15" s="91">
        <f t="shared" si="1"/>
        <v>0</v>
      </c>
      <c r="P15" s="93"/>
      <c r="Q15" s="90"/>
      <c r="R15" s="91" t="str">
        <f t="shared" si="2"/>
        <v/>
      </c>
      <c r="S15" s="91" t="str">
        <f t="shared" si="3"/>
        <v/>
      </c>
      <c r="T15" s="99"/>
    </row>
    <row r="16" spans="1:20" ht="28.5" customHeight="1">
      <c r="A16" s="16">
        <v>12</v>
      </c>
      <c r="B16" s="79"/>
      <c r="C16" s="79"/>
      <c r="D16" s="80"/>
      <c r="E16" s="79"/>
      <c r="F16" s="79"/>
      <c r="G16" s="79"/>
      <c r="H16" s="79"/>
      <c r="I16" s="79"/>
      <c r="J16" s="90"/>
      <c r="K16" s="91">
        <f t="shared" si="0"/>
        <v>0</v>
      </c>
      <c r="L16" s="79"/>
      <c r="M16" s="92"/>
      <c r="N16" s="93"/>
      <c r="O16" s="91">
        <f t="shared" si="1"/>
        <v>0</v>
      </c>
      <c r="P16" s="93"/>
      <c r="Q16" s="90"/>
      <c r="R16" s="91" t="str">
        <f t="shared" si="2"/>
        <v/>
      </c>
      <c r="S16" s="91" t="str">
        <f t="shared" si="3"/>
        <v/>
      </c>
      <c r="T16" s="99"/>
    </row>
    <row r="17" spans="1:20" ht="28.5" customHeight="1">
      <c r="A17" s="16">
        <v>13</v>
      </c>
      <c r="B17" s="79"/>
      <c r="C17" s="79"/>
      <c r="D17" s="80"/>
      <c r="E17" s="79"/>
      <c r="F17" s="79"/>
      <c r="G17" s="79"/>
      <c r="H17" s="79"/>
      <c r="I17" s="79"/>
      <c r="J17" s="90"/>
      <c r="K17" s="91">
        <f t="shared" si="0"/>
        <v>0</v>
      </c>
      <c r="L17" s="79"/>
      <c r="M17" s="92"/>
      <c r="N17" s="93"/>
      <c r="O17" s="91">
        <f t="shared" si="1"/>
        <v>0</v>
      </c>
      <c r="P17" s="93"/>
      <c r="Q17" s="90"/>
      <c r="R17" s="91" t="str">
        <f t="shared" si="2"/>
        <v/>
      </c>
      <c r="S17" s="91" t="str">
        <f t="shared" si="3"/>
        <v/>
      </c>
      <c r="T17" s="99"/>
    </row>
    <row r="18" spans="1:20" ht="28.5" customHeight="1">
      <c r="A18" s="16">
        <v>14</v>
      </c>
      <c r="B18" s="79"/>
      <c r="C18" s="79"/>
      <c r="D18" s="80"/>
      <c r="E18" s="79"/>
      <c r="F18" s="79"/>
      <c r="G18" s="79"/>
      <c r="H18" s="79"/>
      <c r="I18" s="79"/>
      <c r="J18" s="90"/>
      <c r="K18" s="91">
        <f t="shared" si="0"/>
        <v>0</v>
      </c>
      <c r="L18" s="79"/>
      <c r="M18" s="92"/>
      <c r="N18" s="93"/>
      <c r="O18" s="91">
        <f t="shared" si="1"/>
        <v>0</v>
      </c>
      <c r="P18" s="79"/>
      <c r="Q18" s="90"/>
      <c r="R18" s="91" t="str">
        <f t="shared" si="2"/>
        <v/>
      </c>
      <c r="S18" s="91" t="str">
        <f t="shared" si="3"/>
        <v/>
      </c>
      <c r="T18" s="99"/>
    </row>
    <row r="19" spans="1:20" ht="28.5" customHeight="1">
      <c r="A19" s="16">
        <v>15</v>
      </c>
      <c r="B19" s="79"/>
      <c r="C19" s="79"/>
      <c r="D19" s="80"/>
      <c r="E19" s="80"/>
      <c r="F19" s="79"/>
      <c r="G19" s="79"/>
      <c r="H19" s="79"/>
      <c r="I19" s="79"/>
      <c r="J19" s="90"/>
      <c r="K19" s="91">
        <f t="shared" si="0"/>
        <v>0</v>
      </c>
      <c r="L19" s="79"/>
      <c r="M19" s="92"/>
      <c r="N19" s="93"/>
      <c r="O19" s="91">
        <f t="shared" si="1"/>
        <v>0</v>
      </c>
      <c r="P19" s="93"/>
      <c r="Q19" s="90"/>
      <c r="R19" s="91" t="str">
        <f t="shared" si="2"/>
        <v/>
      </c>
      <c r="S19" s="91" t="str">
        <f t="shared" si="3"/>
        <v/>
      </c>
      <c r="T19" s="99"/>
    </row>
    <row r="20" spans="1:20" ht="28.5" customHeight="1">
      <c r="A20" s="16">
        <v>16</v>
      </c>
      <c r="B20" s="79"/>
      <c r="C20" s="79"/>
      <c r="D20" s="80"/>
      <c r="E20" s="79"/>
      <c r="F20" s="79"/>
      <c r="G20" s="79"/>
      <c r="H20" s="79"/>
      <c r="I20" s="79"/>
      <c r="J20" s="90"/>
      <c r="K20" s="91">
        <f t="shared" si="0"/>
        <v>0</v>
      </c>
      <c r="L20" s="79"/>
      <c r="M20" s="92"/>
      <c r="N20" s="93"/>
      <c r="O20" s="91">
        <f t="shared" si="1"/>
        <v>0</v>
      </c>
      <c r="P20" s="93"/>
      <c r="Q20" s="90"/>
      <c r="R20" s="91" t="str">
        <f t="shared" si="2"/>
        <v/>
      </c>
      <c r="S20" s="91" t="str">
        <f t="shared" si="3"/>
        <v/>
      </c>
      <c r="T20" s="99"/>
    </row>
    <row r="21" spans="1:20" ht="28.5" customHeight="1">
      <c r="A21" s="16">
        <v>17</v>
      </c>
      <c r="B21" s="79"/>
      <c r="C21" s="79"/>
      <c r="D21" s="80"/>
      <c r="E21" s="79"/>
      <c r="F21" s="79"/>
      <c r="G21" s="79"/>
      <c r="H21" s="79"/>
      <c r="I21" s="79"/>
      <c r="J21" s="90"/>
      <c r="K21" s="91">
        <f t="shared" si="0"/>
        <v>0</v>
      </c>
      <c r="L21" s="79"/>
      <c r="M21" s="92"/>
      <c r="N21" s="93"/>
      <c r="O21" s="91">
        <f t="shared" si="1"/>
        <v>0</v>
      </c>
      <c r="P21" s="79"/>
      <c r="Q21" s="90"/>
      <c r="R21" s="91" t="str">
        <f t="shared" si="2"/>
        <v/>
      </c>
      <c r="S21" s="91" t="str">
        <f t="shared" si="3"/>
        <v/>
      </c>
      <c r="T21" s="99"/>
    </row>
    <row r="22" spans="1:20" ht="28.5" customHeight="1">
      <c r="A22" s="16">
        <v>18</v>
      </c>
      <c r="B22" s="79"/>
      <c r="C22" s="79"/>
      <c r="D22" s="80"/>
      <c r="E22" s="79"/>
      <c r="F22" s="79"/>
      <c r="G22" s="79"/>
      <c r="H22" s="79"/>
      <c r="I22" s="79"/>
      <c r="J22" s="90"/>
      <c r="K22" s="91">
        <f t="shared" si="0"/>
        <v>0</v>
      </c>
      <c r="L22" s="79"/>
      <c r="M22" s="92"/>
      <c r="N22" s="93"/>
      <c r="O22" s="91">
        <f t="shared" si="1"/>
        <v>0</v>
      </c>
      <c r="P22" s="79"/>
      <c r="Q22" s="90"/>
      <c r="R22" s="91" t="str">
        <f t="shared" si="2"/>
        <v/>
      </c>
      <c r="S22" s="91" t="str">
        <f t="shared" si="3"/>
        <v/>
      </c>
      <c r="T22" s="99"/>
    </row>
    <row r="23" spans="1:20" ht="28.5" customHeight="1">
      <c r="A23" s="16">
        <v>19</v>
      </c>
      <c r="B23" s="79"/>
      <c r="C23" s="79"/>
      <c r="D23" s="80"/>
      <c r="E23" s="79"/>
      <c r="F23" s="79"/>
      <c r="G23" s="79"/>
      <c r="H23" s="79"/>
      <c r="I23" s="79"/>
      <c r="J23" s="90"/>
      <c r="K23" s="91">
        <f t="shared" si="0"/>
        <v>0</v>
      </c>
      <c r="L23" s="79"/>
      <c r="M23" s="92"/>
      <c r="N23" s="93"/>
      <c r="O23" s="91">
        <f t="shared" si="1"/>
        <v>0</v>
      </c>
      <c r="P23" s="93"/>
      <c r="Q23" s="90"/>
      <c r="R23" s="91" t="str">
        <f t="shared" si="2"/>
        <v/>
      </c>
      <c r="S23" s="91" t="str">
        <f t="shared" si="3"/>
        <v/>
      </c>
      <c r="T23" s="99"/>
    </row>
    <row r="24" spans="1:20" ht="28.5" customHeight="1">
      <c r="A24" s="16">
        <v>20</v>
      </c>
      <c r="B24" s="79"/>
      <c r="C24" s="79"/>
      <c r="D24" s="80"/>
      <c r="E24" s="79"/>
      <c r="F24" s="79"/>
      <c r="G24" s="79"/>
      <c r="H24" s="79"/>
      <c r="I24" s="79"/>
      <c r="J24" s="90"/>
      <c r="K24" s="91">
        <f t="shared" si="0"/>
        <v>0</v>
      </c>
      <c r="L24" s="79"/>
      <c r="M24" s="92"/>
      <c r="N24" s="93"/>
      <c r="O24" s="91">
        <f t="shared" si="1"/>
        <v>0</v>
      </c>
      <c r="P24" s="93"/>
      <c r="Q24" s="90"/>
      <c r="R24" s="91" t="str">
        <f t="shared" si="2"/>
        <v/>
      </c>
      <c r="S24" s="91" t="str">
        <f t="shared" si="3"/>
        <v/>
      </c>
      <c r="T24" s="99"/>
    </row>
    <row r="25" spans="1:20" ht="28.5" customHeight="1">
      <c r="A25" s="16">
        <v>21</v>
      </c>
      <c r="B25" s="79"/>
      <c r="C25" s="79"/>
      <c r="D25" s="80"/>
      <c r="E25" s="79"/>
      <c r="F25" s="79"/>
      <c r="G25" s="79"/>
      <c r="H25" s="79"/>
      <c r="I25" s="79"/>
      <c r="J25" s="90"/>
      <c r="K25" s="91">
        <f t="shared" si="0"/>
        <v>0</v>
      </c>
      <c r="L25" s="79"/>
      <c r="M25" s="92"/>
      <c r="N25" s="93"/>
      <c r="O25" s="91">
        <f t="shared" si="1"/>
        <v>0</v>
      </c>
      <c r="P25" s="93"/>
      <c r="Q25" s="90"/>
      <c r="R25" s="91" t="str">
        <f t="shared" si="2"/>
        <v/>
      </c>
      <c r="S25" s="91" t="str">
        <f t="shared" si="3"/>
        <v/>
      </c>
      <c r="T25" s="99"/>
    </row>
    <row r="26" spans="1:20" ht="28.5" customHeight="1">
      <c r="A26" s="16">
        <v>22</v>
      </c>
      <c r="B26" s="79"/>
      <c r="C26" s="79"/>
      <c r="D26" s="80"/>
      <c r="E26" s="79"/>
      <c r="F26" s="79"/>
      <c r="G26" s="79"/>
      <c r="H26" s="79"/>
      <c r="I26" s="79"/>
      <c r="J26" s="90"/>
      <c r="K26" s="91">
        <f t="shared" si="0"/>
        <v>0</v>
      </c>
      <c r="L26" s="79"/>
      <c r="M26" s="92"/>
      <c r="N26" s="93"/>
      <c r="O26" s="91">
        <f t="shared" si="1"/>
        <v>0</v>
      </c>
      <c r="P26" s="93"/>
      <c r="Q26" s="90"/>
      <c r="R26" s="91" t="str">
        <f t="shared" si="2"/>
        <v/>
      </c>
      <c r="S26" s="91" t="str">
        <f t="shared" si="3"/>
        <v/>
      </c>
      <c r="T26" s="99"/>
    </row>
    <row r="27" spans="1:20" ht="28.5" customHeight="1">
      <c r="A27" s="16">
        <v>23</v>
      </c>
      <c r="B27" s="79"/>
      <c r="C27" s="79"/>
      <c r="D27" s="80"/>
      <c r="E27" s="79"/>
      <c r="F27" s="79"/>
      <c r="G27" s="79"/>
      <c r="H27" s="79"/>
      <c r="I27" s="79"/>
      <c r="J27" s="90"/>
      <c r="K27" s="91">
        <f t="shared" si="0"/>
        <v>0</v>
      </c>
      <c r="L27" s="79"/>
      <c r="M27" s="92"/>
      <c r="N27" s="93"/>
      <c r="O27" s="91">
        <f t="shared" si="1"/>
        <v>0</v>
      </c>
      <c r="P27" s="93"/>
      <c r="Q27" s="90"/>
      <c r="R27" s="91" t="str">
        <f t="shared" si="2"/>
        <v/>
      </c>
      <c r="S27" s="91" t="str">
        <f t="shared" si="3"/>
        <v/>
      </c>
      <c r="T27" s="99"/>
    </row>
    <row r="28" spans="1:20" ht="28.5" customHeight="1">
      <c r="A28" s="16">
        <v>24</v>
      </c>
      <c r="B28" s="79"/>
      <c r="C28" s="79"/>
      <c r="D28" s="80"/>
      <c r="E28" s="79"/>
      <c r="F28" s="79"/>
      <c r="G28" s="79"/>
      <c r="H28" s="79"/>
      <c r="I28" s="79"/>
      <c r="J28" s="90"/>
      <c r="K28" s="91">
        <f t="shared" si="0"/>
        <v>0</v>
      </c>
      <c r="L28" s="79"/>
      <c r="M28" s="92"/>
      <c r="N28" s="93"/>
      <c r="O28" s="91">
        <f t="shared" si="1"/>
        <v>0</v>
      </c>
      <c r="P28" s="93"/>
      <c r="Q28" s="90"/>
      <c r="R28" s="91" t="str">
        <f t="shared" si="2"/>
        <v/>
      </c>
      <c r="S28" s="91" t="str">
        <f t="shared" si="3"/>
        <v/>
      </c>
      <c r="T28" s="99"/>
    </row>
    <row r="29" spans="1:20" ht="28.5" customHeight="1">
      <c r="A29" s="16">
        <v>25</v>
      </c>
      <c r="B29" s="79"/>
      <c r="C29" s="79"/>
      <c r="D29" s="80"/>
      <c r="E29" s="79"/>
      <c r="F29" s="79"/>
      <c r="G29" s="79"/>
      <c r="H29" s="79"/>
      <c r="I29" s="79"/>
      <c r="J29" s="90"/>
      <c r="K29" s="91">
        <f t="shared" si="0"/>
        <v>0</v>
      </c>
      <c r="L29" s="79"/>
      <c r="M29" s="92"/>
      <c r="N29" s="93"/>
      <c r="O29" s="91">
        <f t="shared" si="1"/>
        <v>0</v>
      </c>
      <c r="P29" s="93"/>
      <c r="Q29" s="90"/>
      <c r="R29" s="91" t="str">
        <f t="shared" si="2"/>
        <v/>
      </c>
      <c r="S29" s="91" t="str">
        <f t="shared" si="3"/>
        <v/>
      </c>
      <c r="T29" s="99"/>
    </row>
    <row r="30" spans="1:20" ht="28.5" customHeight="1">
      <c r="A30" s="16">
        <v>26</v>
      </c>
      <c r="B30" s="79"/>
      <c r="C30" s="79"/>
      <c r="D30" s="80"/>
      <c r="E30" s="79"/>
      <c r="F30" s="79"/>
      <c r="G30" s="79"/>
      <c r="H30" s="79"/>
      <c r="I30" s="79"/>
      <c r="J30" s="90"/>
      <c r="K30" s="91">
        <f t="shared" si="0"/>
        <v>0</v>
      </c>
      <c r="L30" s="79"/>
      <c r="M30" s="92"/>
      <c r="N30" s="93"/>
      <c r="O30" s="91">
        <f t="shared" si="1"/>
        <v>0</v>
      </c>
      <c r="P30" s="93"/>
      <c r="Q30" s="90"/>
      <c r="R30" s="91" t="str">
        <f t="shared" si="2"/>
        <v/>
      </c>
      <c r="S30" s="91" t="str">
        <f t="shared" si="3"/>
        <v/>
      </c>
      <c r="T30" s="99"/>
    </row>
    <row r="31" spans="1:20" ht="28.5" customHeight="1">
      <c r="A31" s="16">
        <v>27</v>
      </c>
      <c r="B31" s="79"/>
      <c r="C31" s="79"/>
      <c r="D31" s="80"/>
      <c r="E31" s="79"/>
      <c r="F31" s="79"/>
      <c r="G31" s="79"/>
      <c r="H31" s="79"/>
      <c r="I31" s="79"/>
      <c r="J31" s="90"/>
      <c r="K31" s="91">
        <f t="shared" si="0"/>
        <v>0</v>
      </c>
      <c r="L31" s="79"/>
      <c r="M31" s="92"/>
      <c r="N31" s="93"/>
      <c r="O31" s="91">
        <f t="shared" si="1"/>
        <v>0</v>
      </c>
      <c r="P31" s="93"/>
      <c r="Q31" s="90"/>
      <c r="R31" s="91" t="str">
        <f t="shared" si="2"/>
        <v/>
      </c>
      <c r="S31" s="91" t="str">
        <f t="shared" si="3"/>
        <v/>
      </c>
      <c r="T31" s="99"/>
    </row>
    <row r="32" spans="1:20" ht="28.5" customHeight="1">
      <c r="A32" s="16">
        <v>28</v>
      </c>
      <c r="B32" s="79"/>
      <c r="C32" s="79"/>
      <c r="D32" s="80"/>
      <c r="E32" s="79"/>
      <c r="F32" s="79"/>
      <c r="G32" s="79"/>
      <c r="H32" s="79"/>
      <c r="I32" s="79"/>
      <c r="J32" s="90"/>
      <c r="K32" s="91">
        <f t="shared" si="0"/>
        <v>0</v>
      </c>
      <c r="L32" s="79"/>
      <c r="M32" s="92"/>
      <c r="N32" s="93"/>
      <c r="O32" s="91">
        <f t="shared" si="1"/>
        <v>0</v>
      </c>
      <c r="P32" s="93"/>
      <c r="Q32" s="90"/>
      <c r="R32" s="91" t="str">
        <f t="shared" si="2"/>
        <v/>
      </c>
      <c r="S32" s="91" t="str">
        <f t="shared" si="3"/>
        <v/>
      </c>
      <c r="T32" s="99"/>
    </row>
    <row r="33" spans="1:20" ht="28.5" customHeight="1">
      <c r="A33" s="16">
        <v>29</v>
      </c>
      <c r="B33" s="79"/>
      <c r="C33" s="79"/>
      <c r="D33" s="80"/>
      <c r="E33" s="79"/>
      <c r="F33" s="79"/>
      <c r="G33" s="79"/>
      <c r="H33" s="79"/>
      <c r="I33" s="79"/>
      <c r="J33" s="90"/>
      <c r="K33" s="91">
        <f t="shared" si="0"/>
        <v>0</v>
      </c>
      <c r="L33" s="79"/>
      <c r="M33" s="92"/>
      <c r="N33" s="93"/>
      <c r="O33" s="91">
        <f t="shared" si="1"/>
        <v>0</v>
      </c>
      <c r="P33" s="93"/>
      <c r="Q33" s="90"/>
      <c r="R33" s="91" t="str">
        <f t="shared" si="2"/>
        <v/>
      </c>
      <c r="S33" s="91" t="str">
        <f t="shared" si="3"/>
        <v/>
      </c>
      <c r="T33" s="99"/>
    </row>
    <row r="34" spans="1:20" ht="28.5" customHeight="1">
      <c r="A34" s="16">
        <v>30</v>
      </c>
      <c r="B34" s="79"/>
      <c r="C34" s="79"/>
      <c r="D34" s="80"/>
      <c r="E34" s="79"/>
      <c r="F34" s="79"/>
      <c r="G34" s="79"/>
      <c r="H34" s="79"/>
      <c r="I34" s="79"/>
      <c r="J34" s="90"/>
      <c r="K34" s="91">
        <f t="shared" si="0"/>
        <v>0</v>
      </c>
      <c r="L34" s="79"/>
      <c r="M34" s="92"/>
      <c r="N34" s="93"/>
      <c r="O34" s="91">
        <f t="shared" si="1"/>
        <v>0</v>
      </c>
      <c r="P34" s="93"/>
      <c r="Q34" s="90"/>
      <c r="R34" s="91" t="str">
        <f t="shared" si="2"/>
        <v/>
      </c>
      <c r="S34" s="91" t="str">
        <f t="shared" si="3"/>
        <v/>
      </c>
      <c r="T34" s="99"/>
    </row>
    <row r="35" spans="1:20" ht="28.5" customHeight="1">
      <c r="A35" s="16">
        <v>31</v>
      </c>
      <c r="B35" s="79"/>
      <c r="C35" s="79"/>
      <c r="D35" s="80"/>
      <c r="E35" s="79"/>
      <c r="F35" s="79"/>
      <c r="G35" s="79"/>
      <c r="H35" s="79"/>
      <c r="I35" s="79"/>
      <c r="J35" s="90"/>
      <c r="K35" s="91">
        <f t="shared" si="0"/>
        <v>0</v>
      </c>
      <c r="L35" s="79"/>
      <c r="M35" s="92"/>
      <c r="N35" s="93"/>
      <c r="O35" s="91">
        <f t="shared" si="1"/>
        <v>0</v>
      </c>
      <c r="P35" s="93"/>
      <c r="Q35" s="90"/>
      <c r="R35" s="91" t="str">
        <f t="shared" si="2"/>
        <v/>
      </c>
      <c r="S35" s="91" t="str">
        <f t="shared" si="3"/>
        <v/>
      </c>
      <c r="T35" s="99"/>
    </row>
    <row r="36" spans="1:20" ht="28.5" customHeight="1">
      <c r="A36" s="16">
        <v>32</v>
      </c>
      <c r="B36" s="79"/>
      <c r="C36" s="79"/>
      <c r="D36" s="80"/>
      <c r="E36" s="79"/>
      <c r="F36" s="79"/>
      <c r="G36" s="79"/>
      <c r="H36" s="79"/>
      <c r="I36" s="79"/>
      <c r="J36" s="90"/>
      <c r="K36" s="91">
        <f t="shared" si="0"/>
        <v>0</v>
      </c>
      <c r="L36" s="79"/>
      <c r="M36" s="92"/>
      <c r="N36" s="93"/>
      <c r="O36" s="91">
        <f t="shared" si="1"/>
        <v>0</v>
      </c>
      <c r="P36" s="93"/>
      <c r="Q36" s="90"/>
      <c r="R36" s="91" t="str">
        <f t="shared" si="2"/>
        <v/>
      </c>
      <c r="S36" s="91" t="str">
        <f t="shared" si="3"/>
        <v/>
      </c>
      <c r="T36" s="99"/>
    </row>
    <row r="37" spans="1:20" ht="28.5" customHeight="1">
      <c r="A37" s="16">
        <v>33</v>
      </c>
      <c r="B37" s="79"/>
      <c r="C37" s="79"/>
      <c r="D37" s="80"/>
      <c r="E37" s="79"/>
      <c r="F37" s="79"/>
      <c r="G37" s="79"/>
      <c r="H37" s="79"/>
      <c r="I37" s="79"/>
      <c r="J37" s="90"/>
      <c r="K37" s="91">
        <f t="shared" si="0"/>
        <v>0</v>
      </c>
      <c r="L37" s="79"/>
      <c r="M37" s="92"/>
      <c r="N37" s="93"/>
      <c r="O37" s="91">
        <f t="shared" si="1"/>
        <v>0</v>
      </c>
      <c r="P37" s="93"/>
      <c r="Q37" s="90"/>
      <c r="R37" s="91" t="str">
        <f t="shared" si="2"/>
        <v/>
      </c>
      <c r="S37" s="91" t="str">
        <f t="shared" si="3"/>
        <v/>
      </c>
      <c r="T37" s="99"/>
    </row>
    <row r="38" spans="1:20" ht="28.5" customHeight="1">
      <c r="A38" s="16">
        <v>34</v>
      </c>
      <c r="B38" s="79"/>
      <c r="C38" s="79"/>
      <c r="D38" s="80"/>
      <c r="E38" s="79"/>
      <c r="F38" s="79"/>
      <c r="G38" s="79"/>
      <c r="H38" s="79"/>
      <c r="I38" s="79"/>
      <c r="J38" s="90"/>
      <c r="K38" s="91">
        <f t="shared" ref="K38:K54" si="4">H38/60*I38*J38</f>
        <v>0</v>
      </c>
      <c r="L38" s="79"/>
      <c r="M38" s="92"/>
      <c r="N38" s="93"/>
      <c r="O38" s="91">
        <f t="shared" ref="O38:O54" si="5">H38/60*L38*M38*N38</f>
        <v>0</v>
      </c>
      <c r="P38" s="93"/>
      <c r="Q38" s="90"/>
      <c r="R38" s="91" t="str">
        <f t="shared" ref="R38:R54" si="6">IFERROR(P38*10000*0.9/Q38/300/20/60*H38,"")</f>
        <v/>
      </c>
      <c r="S38" s="91" t="str">
        <f t="shared" ref="S38:S54" si="7">IFERROR((K38+O38+R38)/H38*60,"")</f>
        <v/>
      </c>
      <c r="T38" s="99"/>
    </row>
    <row r="39" spans="1:20" ht="28.5" customHeight="1">
      <c r="A39" s="16">
        <v>35</v>
      </c>
      <c r="B39" s="79"/>
      <c r="C39" s="79"/>
      <c r="D39" s="80"/>
      <c r="E39" s="79"/>
      <c r="F39" s="79"/>
      <c r="G39" s="79"/>
      <c r="H39" s="79"/>
      <c r="I39" s="79"/>
      <c r="J39" s="90"/>
      <c r="K39" s="91">
        <f t="shared" si="4"/>
        <v>0</v>
      </c>
      <c r="L39" s="79"/>
      <c r="M39" s="92"/>
      <c r="N39" s="93"/>
      <c r="O39" s="91">
        <f t="shared" si="5"/>
        <v>0</v>
      </c>
      <c r="P39" s="93"/>
      <c r="Q39" s="90"/>
      <c r="R39" s="91" t="str">
        <f t="shared" si="6"/>
        <v/>
      </c>
      <c r="S39" s="91" t="str">
        <f t="shared" si="7"/>
        <v/>
      </c>
      <c r="T39" s="99"/>
    </row>
    <row r="40" spans="1:20" ht="28.5" customHeight="1">
      <c r="A40" s="16">
        <v>36</v>
      </c>
      <c r="B40" s="79"/>
      <c r="C40" s="79"/>
      <c r="D40" s="80"/>
      <c r="E40" s="79"/>
      <c r="F40" s="79"/>
      <c r="G40" s="79"/>
      <c r="H40" s="79"/>
      <c r="I40" s="79"/>
      <c r="J40" s="90"/>
      <c r="K40" s="91">
        <f t="shared" si="4"/>
        <v>0</v>
      </c>
      <c r="L40" s="79"/>
      <c r="M40" s="92"/>
      <c r="N40" s="93"/>
      <c r="O40" s="91">
        <f t="shared" si="5"/>
        <v>0</v>
      </c>
      <c r="P40" s="93"/>
      <c r="Q40" s="90"/>
      <c r="R40" s="91" t="str">
        <f t="shared" si="6"/>
        <v/>
      </c>
      <c r="S40" s="91" t="str">
        <f t="shared" si="7"/>
        <v/>
      </c>
      <c r="T40" s="99"/>
    </row>
    <row r="41" spans="1:20" ht="28.5" customHeight="1">
      <c r="A41" s="16">
        <v>37</v>
      </c>
      <c r="B41" s="79"/>
      <c r="C41" s="79"/>
      <c r="D41" s="80"/>
      <c r="E41" s="79"/>
      <c r="F41" s="79"/>
      <c r="G41" s="79"/>
      <c r="H41" s="79"/>
      <c r="I41" s="79"/>
      <c r="J41" s="90"/>
      <c r="K41" s="91">
        <f t="shared" si="4"/>
        <v>0</v>
      </c>
      <c r="L41" s="79"/>
      <c r="M41" s="92"/>
      <c r="N41" s="93"/>
      <c r="O41" s="91">
        <f t="shared" si="5"/>
        <v>0</v>
      </c>
      <c r="P41" s="93"/>
      <c r="Q41" s="90"/>
      <c r="R41" s="91" t="str">
        <f t="shared" si="6"/>
        <v/>
      </c>
      <c r="S41" s="91" t="str">
        <f t="shared" si="7"/>
        <v/>
      </c>
      <c r="T41" s="99"/>
    </row>
    <row r="42" spans="1:20" ht="28.5" customHeight="1">
      <c r="A42" s="16">
        <v>38</v>
      </c>
      <c r="B42" s="79"/>
      <c r="C42" s="79"/>
      <c r="D42" s="80"/>
      <c r="E42" s="79"/>
      <c r="F42" s="79"/>
      <c r="G42" s="79"/>
      <c r="H42" s="79"/>
      <c r="I42" s="79"/>
      <c r="J42" s="90"/>
      <c r="K42" s="91">
        <f t="shared" si="4"/>
        <v>0</v>
      </c>
      <c r="L42" s="79"/>
      <c r="M42" s="92"/>
      <c r="N42" s="93"/>
      <c r="O42" s="91">
        <f t="shared" si="5"/>
        <v>0</v>
      </c>
      <c r="P42" s="93"/>
      <c r="Q42" s="90"/>
      <c r="R42" s="91" t="str">
        <f t="shared" si="6"/>
        <v/>
      </c>
      <c r="S42" s="91" t="str">
        <f t="shared" si="7"/>
        <v/>
      </c>
      <c r="T42" s="99"/>
    </row>
    <row r="43" spans="1:20" ht="28.5" customHeight="1">
      <c r="A43" s="16">
        <v>39</v>
      </c>
      <c r="B43" s="79"/>
      <c r="C43" s="79"/>
      <c r="D43" s="80"/>
      <c r="E43" s="79"/>
      <c r="F43" s="79"/>
      <c r="G43" s="79"/>
      <c r="H43" s="79"/>
      <c r="I43" s="79"/>
      <c r="J43" s="90"/>
      <c r="K43" s="91">
        <f t="shared" si="4"/>
        <v>0</v>
      </c>
      <c r="L43" s="79"/>
      <c r="M43" s="92"/>
      <c r="N43" s="93"/>
      <c r="O43" s="91">
        <f t="shared" si="5"/>
        <v>0</v>
      </c>
      <c r="P43" s="93"/>
      <c r="Q43" s="90"/>
      <c r="R43" s="91" t="str">
        <f t="shared" si="6"/>
        <v/>
      </c>
      <c r="S43" s="91" t="str">
        <f t="shared" si="7"/>
        <v/>
      </c>
      <c r="T43" s="99"/>
    </row>
    <row r="44" spans="1:20" ht="28.5" customHeight="1">
      <c r="A44" s="16">
        <v>40</v>
      </c>
      <c r="B44" s="79"/>
      <c r="C44" s="79"/>
      <c r="D44" s="80"/>
      <c r="E44" s="79"/>
      <c r="F44" s="79"/>
      <c r="G44" s="79"/>
      <c r="H44" s="79"/>
      <c r="I44" s="79"/>
      <c r="J44" s="90"/>
      <c r="K44" s="91">
        <f t="shared" si="4"/>
        <v>0</v>
      </c>
      <c r="L44" s="79"/>
      <c r="M44" s="92"/>
      <c r="N44" s="93"/>
      <c r="O44" s="91">
        <f t="shared" si="5"/>
        <v>0</v>
      </c>
      <c r="P44" s="93"/>
      <c r="Q44" s="90"/>
      <c r="R44" s="91" t="str">
        <f t="shared" si="6"/>
        <v/>
      </c>
      <c r="S44" s="91" t="str">
        <f t="shared" si="7"/>
        <v/>
      </c>
      <c r="T44" s="99"/>
    </row>
    <row r="45" spans="1:20" ht="28.5" customHeight="1">
      <c r="A45" s="16">
        <v>41</v>
      </c>
      <c r="B45" s="79"/>
      <c r="C45" s="79"/>
      <c r="D45" s="80"/>
      <c r="E45" s="79"/>
      <c r="F45" s="79"/>
      <c r="G45" s="79"/>
      <c r="H45" s="79"/>
      <c r="I45" s="79"/>
      <c r="J45" s="90"/>
      <c r="K45" s="91">
        <f t="shared" si="4"/>
        <v>0</v>
      </c>
      <c r="L45" s="79"/>
      <c r="M45" s="92"/>
      <c r="N45" s="93"/>
      <c r="O45" s="91">
        <f t="shared" si="5"/>
        <v>0</v>
      </c>
      <c r="P45" s="93"/>
      <c r="Q45" s="90"/>
      <c r="R45" s="91" t="str">
        <f t="shared" si="6"/>
        <v/>
      </c>
      <c r="S45" s="91" t="str">
        <f t="shared" si="7"/>
        <v/>
      </c>
      <c r="T45" s="99"/>
    </row>
    <row r="46" spans="1:20" ht="28.5" customHeight="1">
      <c r="A46" s="16">
        <v>42</v>
      </c>
      <c r="B46" s="79"/>
      <c r="C46" s="79"/>
      <c r="D46" s="80"/>
      <c r="E46" s="79"/>
      <c r="F46" s="79"/>
      <c r="G46" s="79"/>
      <c r="H46" s="79"/>
      <c r="I46" s="79"/>
      <c r="J46" s="90"/>
      <c r="K46" s="91">
        <f t="shared" si="4"/>
        <v>0</v>
      </c>
      <c r="L46" s="79"/>
      <c r="M46" s="92"/>
      <c r="N46" s="93"/>
      <c r="O46" s="91">
        <f t="shared" si="5"/>
        <v>0</v>
      </c>
      <c r="P46" s="93"/>
      <c r="Q46" s="90"/>
      <c r="R46" s="91" t="str">
        <f t="shared" si="6"/>
        <v/>
      </c>
      <c r="S46" s="91" t="str">
        <f t="shared" si="7"/>
        <v/>
      </c>
      <c r="T46" s="99"/>
    </row>
    <row r="47" spans="1:20" ht="28.5" customHeight="1">
      <c r="A47" s="16">
        <v>43</v>
      </c>
      <c r="B47" s="79"/>
      <c r="C47" s="79"/>
      <c r="D47" s="80"/>
      <c r="E47" s="79"/>
      <c r="F47" s="79"/>
      <c r="G47" s="79"/>
      <c r="H47" s="79"/>
      <c r="I47" s="79"/>
      <c r="J47" s="90"/>
      <c r="K47" s="91">
        <f t="shared" si="4"/>
        <v>0</v>
      </c>
      <c r="L47" s="79"/>
      <c r="M47" s="92"/>
      <c r="N47" s="93"/>
      <c r="O47" s="91">
        <f t="shared" si="5"/>
        <v>0</v>
      </c>
      <c r="P47" s="93"/>
      <c r="Q47" s="90"/>
      <c r="R47" s="91" t="str">
        <f t="shared" si="6"/>
        <v/>
      </c>
      <c r="S47" s="91" t="str">
        <f t="shared" si="7"/>
        <v/>
      </c>
      <c r="T47" s="99"/>
    </row>
    <row r="48" spans="1:20" ht="28.5" customHeight="1">
      <c r="A48" s="16">
        <v>44</v>
      </c>
      <c r="B48" s="79"/>
      <c r="C48" s="79"/>
      <c r="D48" s="80"/>
      <c r="E48" s="79"/>
      <c r="F48" s="79"/>
      <c r="G48" s="79"/>
      <c r="H48" s="79"/>
      <c r="I48" s="79"/>
      <c r="J48" s="90"/>
      <c r="K48" s="91">
        <f t="shared" si="4"/>
        <v>0</v>
      </c>
      <c r="L48" s="79"/>
      <c r="M48" s="92"/>
      <c r="N48" s="93"/>
      <c r="O48" s="91">
        <f t="shared" si="5"/>
        <v>0</v>
      </c>
      <c r="P48" s="93"/>
      <c r="Q48" s="90"/>
      <c r="R48" s="91" t="str">
        <f t="shared" si="6"/>
        <v/>
      </c>
      <c r="S48" s="91" t="str">
        <f t="shared" si="7"/>
        <v/>
      </c>
      <c r="T48" s="99"/>
    </row>
    <row r="49" spans="1:20" ht="28.5" customHeight="1">
      <c r="A49" s="16">
        <v>45</v>
      </c>
      <c r="B49" s="79"/>
      <c r="C49" s="79"/>
      <c r="D49" s="80"/>
      <c r="E49" s="79"/>
      <c r="F49" s="79"/>
      <c r="G49" s="79"/>
      <c r="H49" s="79"/>
      <c r="I49" s="79"/>
      <c r="J49" s="90"/>
      <c r="K49" s="91">
        <f t="shared" si="4"/>
        <v>0</v>
      </c>
      <c r="L49" s="79"/>
      <c r="M49" s="92"/>
      <c r="N49" s="93"/>
      <c r="O49" s="91">
        <f t="shared" si="5"/>
        <v>0</v>
      </c>
      <c r="P49" s="93"/>
      <c r="Q49" s="90"/>
      <c r="R49" s="91" t="str">
        <f t="shared" si="6"/>
        <v/>
      </c>
      <c r="S49" s="91" t="str">
        <f t="shared" si="7"/>
        <v/>
      </c>
      <c r="T49" s="99"/>
    </row>
    <row r="50" spans="1:20" ht="28.5" customHeight="1">
      <c r="A50" s="16">
        <v>46</v>
      </c>
      <c r="B50" s="79"/>
      <c r="C50" s="79"/>
      <c r="D50" s="80"/>
      <c r="E50" s="79"/>
      <c r="F50" s="79"/>
      <c r="G50" s="79"/>
      <c r="H50" s="79"/>
      <c r="I50" s="79"/>
      <c r="J50" s="90"/>
      <c r="K50" s="91">
        <f t="shared" si="4"/>
        <v>0</v>
      </c>
      <c r="L50" s="79"/>
      <c r="M50" s="92"/>
      <c r="N50" s="93"/>
      <c r="O50" s="91">
        <f t="shared" si="5"/>
        <v>0</v>
      </c>
      <c r="P50" s="93"/>
      <c r="Q50" s="90"/>
      <c r="R50" s="91" t="str">
        <f t="shared" si="6"/>
        <v/>
      </c>
      <c r="S50" s="91" t="str">
        <f t="shared" si="7"/>
        <v/>
      </c>
      <c r="T50" s="99"/>
    </row>
    <row r="51" spans="1:20" ht="28.5" customHeight="1">
      <c r="A51" s="16">
        <v>47</v>
      </c>
      <c r="B51" s="79"/>
      <c r="C51" s="79"/>
      <c r="D51" s="80"/>
      <c r="E51" s="79"/>
      <c r="F51" s="79"/>
      <c r="G51" s="79"/>
      <c r="H51" s="79"/>
      <c r="I51" s="79"/>
      <c r="J51" s="90"/>
      <c r="K51" s="91">
        <f t="shared" si="4"/>
        <v>0</v>
      </c>
      <c r="L51" s="79"/>
      <c r="M51" s="92"/>
      <c r="N51" s="93"/>
      <c r="O51" s="91">
        <f t="shared" si="5"/>
        <v>0</v>
      </c>
      <c r="P51" s="93"/>
      <c r="Q51" s="90"/>
      <c r="R51" s="91" t="str">
        <f t="shared" si="6"/>
        <v/>
      </c>
      <c r="S51" s="91" t="str">
        <f t="shared" si="7"/>
        <v/>
      </c>
      <c r="T51" s="99"/>
    </row>
    <row r="52" spans="1:20" ht="28.5" customHeight="1">
      <c r="A52" s="16">
        <v>48</v>
      </c>
      <c r="B52" s="79"/>
      <c r="C52" s="79"/>
      <c r="D52" s="80"/>
      <c r="E52" s="79"/>
      <c r="F52" s="79"/>
      <c r="G52" s="79"/>
      <c r="H52" s="79"/>
      <c r="I52" s="79"/>
      <c r="J52" s="90"/>
      <c r="K52" s="91">
        <f t="shared" si="4"/>
        <v>0</v>
      </c>
      <c r="L52" s="79"/>
      <c r="M52" s="92"/>
      <c r="N52" s="93"/>
      <c r="O52" s="91">
        <f t="shared" si="5"/>
        <v>0</v>
      </c>
      <c r="P52" s="93"/>
      <c r="Q52" s="90"/>
      <c r="R52" s="91" t="str">
        <f t="shared" si="6"/>
        <v/>
      </c>
      <c r="S52" s="91" t="str">
        <f t="shared" si="7"/>
        <v/>
      </c>
      <c r="T52" s="99"/>
    </row>
    <row r="53" spans="1:20" ht="28.5" customHeight="1">
      <c r="A53" s="16">
        <v>49</v>
      </c>
      <c r="B53" s="79"/>
      <c r="C53" s="79"/>
      <c r="D53" s="80"/>
      <c r="E53" s="79"/>
      <c r="F53" s="79"/>
      <c r="G53" s="79"/>
      <c r="H53" s="79"/>
      <c r="I53" s="79"/>
      <c r="J53" s="90"/>
      <c r="K53" s="91">
        <f t="shared" si="4"/>
        <v>0</v>
      </c>
      <c r="L53" s="79"/>
      <c r="M53" s="92"/>
      <c r="N53" s="93"/>
      <c r="O53" s="91">
        <f t="shared" si="5"/>
        <v>0</v>
      </c>
      <c r="P53" s="93"/>
      <c r="Q53" s="90"/>
      <c r="R53" s="91" t="str">
        <f t="shared" si="6"/>
        <v/>
      </c>
      <c r="S53" s="91" t="str">
        <f t="shared" si="7"/>
        <v/>
      </c>
      <c r="T53" s="99"/>
    </row>
    <row r="54" spans="1:20" ht="28.5" customHeight="1">
      <c r="A54" s="16">
        <v>50</v>
      </c>
      <c r="B54" s="79"/>
      <c r="C54" s="79"/>
      <c r="D54" s="80"/>
      <c r="E54" s="79"/>
      <c r="F54" s="79"/>
      <c r="G54" s="79"/>
      <c r="H54" s="79"/>
      <c r="I54" s="79"/>
      <c r="J54" s="90"/>
      <c r="K54" s="91">
        <f t="shared" si="4"/>
        <v>0</v>
      </c>
      <c r="L54" s="93"/>
      <c r="M54" s="92"/>
      <c r="N54" s="93"/>
      <c r="O54" s="91">
        <f t="shared" si="5"/>
        <v>0</v>
      </c>
      <c r="P54" s="93"/>
      <c r="Q54" s="90"/>
      <c r="R54" s="91" t="str">
        <f t="shared" si="6"/>
        <v/>
      </c>
      <c r="S54" s="91" t="str">
        <f t="shared" si="7"/>
        <v/>
      </c>
      <c r="T54" s="99"/>
    </row>
    <row r="55" spans="1:20" ht="20.100000000000001" customHeight="1">
      <c r="A55" s="81" t="s">
        <v>138</v>
      </c>
      <c r="B55" s="82" t="s">
        <v>139</v>
      </c>
      <c r="C55" s="82" t="s">
        <v>139</v>
      </c>
      <c r="D55" s="82" t="s">
        <v>139</v>
      </c>
      <c r="E55" s="82" t="s">
        <v>139</v>
      </c>
      <c r="F55" s="82" t="s">
        <v>139</v>
      </c>
      <c r="G55" s="82" t="s">
        <v>139</v>
      </c>
      <c r="H55" s="82" t="s">
        <v>139</v>
      </c>
      <c r="I55" s="94" t="s">
        <v>139</v>
      </c>
      <c r="J55" s="94" t="s">
        <v>139</v>
      </c>
      <c r="K55" s="95">
        <f>SUM(K5:K54)</f>
        <v>27.45673076923077</v>
      </c>
      <c r="L55" s="91" t="s">
        <v>139</v>
      </c>
      <c r="M55" s="96" t="s">
        <v>139</v>
      </c>
      <c r="N55" s="82" t="s">
        <v>139</v>
      </c>
      <c r="O55" s="95">
        <f>SUM(O5:O54)</f>
        <v>4.014733333333333</v>
      </c>
      <c r="P55" s="91" t="s">
        <v>139</v>
      </c>
      <c r="Q55" s="100" t="s">
        <v>139</v>
      </c>
      <c r="R55" s="95">
        <f>SUM(R5:R54)</f>
        <v>4.0328171005367262</v>
      </c>
      <c r="S55" s="95">
        <f>SUM(S5:S54)</f>
        <v>2015.879666642827</v>
      </c>
      <c r="T55" s="82" t="s">
        <v>139</v>
      </c>
    </row>
    <row r="56" spans="1:20" ht="126" customHeight="1">
      <c r="A56" s="260" t="s">
        <v>204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</row>
    <row r="57" spans="1:20" ht="21.95" customHeight="1">
      <c r="A57" s="83"/>
      <c r="B57" s="83"/>
      <c r="C57" s="84" t="s">
        <v>205</v>
      </c>
      <c r="D57" s="85"/>
      <c r="E57" s="85"/>
      <c r="F57" s="85"/>
      <c r="G57" s="85"/>
      <c r="H57" s="85"/>
      <c r="I57" s="85"/>
      <c r="J57" s="85"/>
      <c r="K57" s="97"/>
      <c r="L57" s="97"/>
      <c r="M57" s="97"/>
      <c r="N57" s="97"/>
      <c r="O57" s="97"/>
      <c r="P57" s="97"/>
      <c r="Q57" s="97"/>
      <c r="R57" s="97"/>
      <c r="S57" s="101"/>
      <c r="T57" s="102"/>
    </row>
  </sheetData>
  <sheetProtection password="CE0A" sheet="1" objects="1" insertRows="0"/>
  <mergeCells count="15">
    <mergeCell ref="A1:T1"/>
    <mergeCell ref="I2:K2"/>
    <mergeCell ref="L2:O2"/>
    <mergeCell ref="P2:R2"/>
    <mergeCell ref="A56:T56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honeticPr fontId="58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showZeros="0" workbookViewId="0">
      <selection activeCell="H15" sqref="H15"/>
    </sheetView>
  </sheetViews>
  <sheetFormatPr defaultColWidth="9" defaultRowHeight="13.5"/>
  <cols>
    <col min="1" max="1" width="6" style="9" customWidth="1"/>
    <col min="2" max="2" width="5.125" style="9" customWidth="1"/>
    <col min="3" max="3" width="12.625" style="9" customWidth="1"/>
    <col min="4" max="4" width="8.75" style="10" customWidth="1"/>
    <col min="5" max="5" width="9.25" style="10" customWidth="1"/>
    <col min="6" max="6" width="8.625" style="10" customWidth="1"/>
    <col min="7" max="7" width="9.5" style="10" customWidth="1"/>
    <col min="8" max="8" width="9.625" style="10" customWidth="1"/>
    <col min="9" max="9" width="8.625" style="10" customWidth="1"/>
    <col min="10" max="10" width="10.375" style="46" customWidth="1"/>
    <col min="11" max="11" width="8.375" style="47" customWidth="1"/>
    <col min="12" max="12" width="9.375" style="10" customWidth="1"/>
    <col min="13" max="13" width="6.625" style="47" customWidth="1"/>
    <col min="14" max="14" width="12.625" style="47" customWidth="1"/>
    <col min="15" max="16" width="10.625" style="10" customWidth="1"/>
    <col min="17" max="17" width="6.25" style="10" customWidth="1"/>
    <col min="18" max="18" width="11.25" style="10" customWidth="1"/>
    <col min="19" max="19" width="6.5" style="10" customWidth="1"/>
    <col min="20" max="20" width="8.625" style="10" customWidth="1"/>
    <col min="21" max="21" width="7.625" style="10" customWidth="1"/>
    <col min="22" max="22" width="8.625" style="10" customWidth="1"/>
    <col min="23" max="23" width="11.625" style="10" customWidth="1"/>
    <col min="24" max="24" width="10.625" style="10" customWidth="1"/>
    <col min="25" max="16384" width="9" style="10"/>
  </cols>
  <sheetData>
    <row r="1" spans="1:24" ht="24.95" customHeight="1">
      <c r="A1" s="269" t="s">
        <v>206</v>
      </c>
      <c r="B1" s="269"/>
      <c r="C1" s="269"/>
      <c r="D1" s="269"/>
      <c r="E1" s="269"/>
      <c r="F1" s="269"/>
      <c r="G1" s="269"/>
      <c r="H1" s="269"/>
      <c r="I1" s="269"/>
      <c r="J1" s="270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4" s="45" customFormat="1" ht="18.75" customHeight="1">
      <c r="A2" s="272" t="s">
        <v>1</v>
      </c>
      <c r="B2" s="271" t="s">
        <v>179</v>
      </c>
      <c r="C2" s="272" t="s">
        <v>180</v>
      </c>
      <c r="D2" s="271" t="s">
        <v>207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 t="s">
        <v>208</v>
      </c>
      <c r="R2" s="272"/>
      <c r="S2" s="272"/>
      <c r="T2" s="272"/>
      <c r="U2" s="272"/>
      <c r="V2" s="272"/>
      <c r="W2" s="272"/>
      <c r="X2" s="277" t="s">
        <v>103</v>
      </c>
    </row>
    <row r="3" spans="1:24" ht="42.75">
      <c r="A3" s="272"/>
      <c r="B3" s="271"/>
      <c r="C3" s="272"/>
      <c r="D3" s="50" t="s">
        <v>209</v>
      </c>
      <c r="E3" s="50" t="s">
        <v>107</v>
      </c>
      <c r="F3" s="50" t="s">
        <v>210</v>
      </c>
      <c r="G3" s="50" t="s">
        <v>211</v>
      </c>
      <c r="H3" s="50" t="s">
        <v>212</v>
      </c>
      <c r="I3" s="50" t="s">
        <v>213</v>
      </c>
      <c r="J3" s="57" t="s">
        <v>214</v>
      </c>
      <c r="K3" s="58" t="s">
        <v>215</v>
      </c>
      <c r="L3" s="50" t="s">
        <v>216</v>
      </c>
      <c r="M3" s="58" t="s">
        <v>217</v>
      </c>
      <c r="N3" s="58" t="s">
        <v>218</v>
      </c>
      <c r="O3" s="50" t="s">
        <v>219</v>
      </c>
      <c r="P3" s="50" t="s">
        <v>220</v>
      </c>
      <c r="Q3" s="50" t="s">
        <v>221</v>
      </c>
      <c r="R3" s="50" t="s">
        <v>222</v>
      </c>
      <c r="S3" s="50" t="s">
        <v>223</v>
      </c>
      <c r="T3" s="50" t="s">
        <v>224</v>
      </c>
      <c r="U3" s="50" t="s">
        <v>225</v>
      </c>
      <c r="V3" s="50" t="s">
        <v>226</v>
      </c>
      <c r="W3" s="50" t="s">
        <v>227</v>
      </c>
      <c r="X3" s="277"/>
    </row>
    <row r="4" spans="1:24" ht="24" customHeight="1">
      <c r="A4" s="51" t="s">
        <v>122</v>
      </c>
      <c r="B4" s="51" t="s">
        <v>199</v>
      </c>
      <c r="C4" s="51" t="s">
        <v>228</v>
      </c>
      <c r="D4" s="52" t="s">
        <v>229</v>
      </c>
      <c r="E4" s="52" t="s">
        <v>230</v>
      </c>
      <c r="F4" s="52">
        <v>500</v>
      </c>
      <c r="G4" s="52">
        <v>400</v>
      </c>
      <c r="H4" s="52">
        <v>15.5</v>
      </c>
      <c r="I4" s="52">
        <v>5000</v>
      </c>
      <c r="J4" s="59">
        <f>F4*H4+I4</f>
        <v>12750</v>
      </c>
      <c r="K4" s="60">
        <v>2000</v>
      </c>
      <c r="L4" s="61">
        <v>3000</v>
      </c>
      <c r="M4" s="60">
        <v>10</v>
      </c>
      <c r="N4" s="60">
        <v>2200</v>
      </c>
      <c r="O4" s="61">
        <v>2500</v>
      </c>
      <c r="P4" s="61">
        <f>IFERROR(((J4+L4*M4)-O4)/(K4+N4*M4),"")</f>
        <v>1.6770833333333333</v>
      </c>
      <c r="Q4" s="51" t="s">
        <v>139</v>
      </c>
      <c r="R4" s="51" t="s">
        <v>139</v>
      </c>
      <c r="S4" s="51" t="s">
        <v>139</v>
      </c>
      <c r="T4" s="51" t="s">
        <v>139</v>
      </c>
      <c r="U4" s="51" t="s">
        <v>139</v>
      </c>
      <c r="V4" s="51" t="s">
        <v>139</v>
      </c>
      <c r="W4" s="51" t="s">
        <v>139</v>
      </c>
      <c r="X4" s="70"/>
    </row>
    <row r="5" spans="1:24" ht="24" customHeight="1">
      <c r="A5" s="51" t="s">
        <v>122</v>
      </c>
      <c r="B5" s="51" t="s">
        <v>231</v>
      </c>
      <c r="C5" s="51" t="s">
        <v>232</v>
      </c>
      <c r="D5" s="53" t="s">
        <v>233</v>
      </c>
      <c r="E5" s="53" t="s">
        <v>234</v>
      </c>
      <c r="F5" s="53">
        <v>100</v>
      </c>
      <c r="G5" s="53">
        <v>80</v>
      </c>
      <c r="H5" s="53">
        <v>5.5</v>
      </c>
      <c r="I5" s="53">
        <v>2000</v>
      </c>
      <c r="J5" s="59">
        <f>F5*H5+I5</f>
        <v>2550</v>
      </c>
      <c r="K5" s="60">
        <v>100000</v>
      </c>
      <c r="L5" s="61">
        <v>1500</v>
      </c>
      <c r="M5" s="60">
        <v>8</v>
      </c>
      <c r="N5" s="60">
        <v>80000</v>
      </c>
      <c r="O5" s="61">
        <v>800</v>
      </c>
      <c r="P5" s="61">
        <f>IFERROR(((J5+L5*M5)-O5)/(K5+N5*M5),"")</f>
        <v>1.8581081081081082E-2</v>
      </c>
      <c r="Q5" s="71" t="s">
        <v>235</v>
      </c>
      <c r="R5" s="51" t="s">
        <v>236</v>
      </c>
      <c r="S5" s="51" t="s">
        <v>237</v>
      </c>
      <c r="T5" s="72">
        <v>26</v>
      </c>
      <c r="U5" s="51">
        <v>2000</v>
      </c>
      <c r="V5" s="51">
        <v>6</v>
      </c>
      <c r="W5" s="51">
        <f>IFERROR((T5*V5/U5),"")</f>
        <v>7.8E-2</v>
      </c>
      <c r="X5" s="70"/>
    </row>
    <row r="6" spans="1:24" ht="28.5" customHeight="1">
      <c r="A6" s="16">
        <v>1</v>
      </c>
      <c r="B6" s="54"/>
      <c r="C6" s="54"/>
      <c r="D6" s="55" t="s">
        <v>382</v>
      </c>
      <c r="E6" s="55"/>
      <c r="F6" s="55"/>
      <c r="G6" s="55"/>
      <c r="H6" s="55"/>
      <c r="I6" s="55">
        <v>58200</v>
      </c>
      <c r="J6" s="59">
        <f>F6*H6+I6</f>
        <v>58200</v>
      </c>
      <c r="K6" s="62">
        <v>100000</v>
      </c>
      <c r="L6" s="63"/>
      <c r="M6" s="62"/>
      <c r="N6" s="62"/>
      <c r="O6" s="63"/>
      <c r="P6" s="64">
        <f>IFERROR(((J6+L6*M6)-O6)/(K6+N6*M6),"")</f>
        <v>0.58199999999999996</v>
      </c>
      <c r="Q6" s="54"/>
      <c r="R6" s="54"/>
      <c r="S6" s="54"/>
      <c r="T6" s="73"/>
      <c r="U6" s="54"/>
      <c r="V6" s="54"/>
      <c r="W6" s="49" t="str">
        <f>IFERROR((T6*V6/U6),"")</f>
        <v/>
      </c>
      <c r="X6" s="74"/>
    </row>
    <row r="7" spans="1:24" ht="28.5" customHeight="1">
      <c r="A7" s="16">
        <v>2</v>
      </c>
      <c r="B7" s="54"/>
      <c r="C7" s="54"/>
      <c r="D7" s="55" t="s">
        <v>383</v>
      </c>
      <c r="E7" s="55"/>
      <c r="F7" s="55"/>
      <c r="G7" s="55"/>
      <c r="H7" s="55"/>
      <c r="I7" s="55">
        <v>90000</v>
      </c>
      <c r="J7" s="59">
        <f t="shared" ref="J7:J35" si="0">F7*H7+I7</f>
        <v>90000</v>
      </c>
      <c r="K7" s="62">
        <v>100000</v>
      </c>
      <c r="L7" s="63"/>
      <c r="M7" s="62"/>
      <c r="N7" s="62"/>
      <c r="O7" s="63"/>
      <c r="P7" s="64">
        <f t="shared" ref="P7:P35" si="1">IFERROR(((J7+L7*M7)-O7)/(K7+N7*M7),"")</f>
        <v>0.9</v>
      </c>
      <c r="Q7" s="54"/>
      <c r="R7" s="54"/>
      <c r="S7" s="54"/>
      <c r="T7" s="73"/>
      <c r="U7" s="54"/>
      <c r="V7" s="54"/>
      <c r="W7" s="49" t="str">
        <f t="shared" ref="W7:W35" si="2">IFERROR((T7*V7/U7),"")</f>
        <v/>
      </c>
      <c r="X7" s="74"/>
    </row>
    <row r="8" spans="1:24" ht="28.5" customHeight="1">
      <c r="A8" s="16">
        <v>3</v>
      </c>
      <c r="B8" s="54"/>
      <c r="C8" s="54"/>
      <c r="D8" s="55" t="s">
        <v>381</v>
      </c>
      <c r="E8" s="55"/>
      <c r="F8" s="55"/>
      <c r="G8" s="55"/>
      <c r="H8" s="55"/>
      <c r="I8" s="55">
        <v>30000</v>
      </c>
      <c r="J8" s="59">
        <f t="shared" si="0"/>
        <v>30000</v>
      </c>
      <c r="K8" s="62">
        <v>100000</v>
      </c>
      <c r="L8" s="63"/>
      <c r="M8" s="62"/>
      <c r="N8" s="62"/>
      <c r="O8" s="63"/>
      <c r="P8" s="64">
        <f t="shared" si="1"/>
        <v>0.3</v>
      </c>
      <c r="Q8" s="54"/>
      <c r="R8" s="54"/>
      <c r="S8" s="54"/>
      <c r="T8" s="73"/>
      <c r="U8" s="54"/>
      <c r="V8" s="54"/>
      <c r="W8" s="49" t="str">
        <f t="shared" si="2"/>
        <v/>
      </c>
      <c r="X8" s="74"/>
    </row>
    <row r="9" spans="1:24" ht="28.5" customHeight="1">
      <c r="A9" s="16">
        <v>4</v>
      </c>
      <c r="B9" s="54"/>
      <c r="C9" s="54"/>
      <c r="D9" s="55" t="s">
        <v>379</v>
      </c>
      <c r="E9" s="55"/>
      <c r="F9" s="55"/>
      <c r="G9" s="55"/>
      <c r="H9" s="55"/>
      <c r="I9" s="55">
        <v>7290</v>
      </c>
      <c r="J9" s="59">
        <f t="shared" si="0"/>
        <v>7290</v>
      </c>
      <c r="K9" s="62">
        <v>100000</v>
      </c>
      <c r="L9" s="63"/>
      <c r="M9" s="62"/>
      <c r="N9" s="62"/>
      <c r="O9" s="63"/>
      <c r="P9" s="64">
        <f t="shared" si="1"/>
        <v>7.2900000000000006E-2</v>
      </c>
      <c r="Q9" s="54"/>
      <c r="R9" s="54"/>
      <c r="S9" s="54"/>
      <c r="T9" s="73"/>
      <c r="U9" s="54"/>
      <c r="V9" s="54"/>
      <c r="W9" s="49" t="str">
        <f t="shared" si="2"/>
        <v/>
      </c>
      <c r="X9" s="74"/>
    </row>
    <row r="10" spans="1:24" ht="28.5" customHeight="1">
      <c r="A10" s="16">
        <v>5</v>
      </c>
      <c r="B10" s="54"/>
      <c r="C10" s="54"/>
      <c r="D10" s="55" t="s">
        <v>380</v>
      </c>
      <c r="E10" s="55"/>
      <c r="F10" s="55"/>
      <c r="G10" s="55"/>
      <c r="H10" s="55"/>
      <c r="I10" s="55">
        <v>31500</v>
      </c>
      <c r="J10" s="59">
        <f t="shared" si="0"/>
        <v>31500</v>
      </c>
      <c r="K10" s="62">
        <v>100000</v>
      </c>
      <c r="L10" s="63"/>
      <c r="M10" s="62"/>
      <c r="N10" s="62"/>
      <c r="O10" s="63"/>
      <c r="P10" s="64">
        <f t="shared" si="1"/>
        <v>0.315</v>
      </c>
      <c r="Q10" s="54"/>
      <c r="R10" s="54"/>
      <c r="S10" s="54"/>
      <c r="T10" s="73"/>
      <c r="U10" s="54"/>
      <c r="V10" s="54"/>
      <c r="W10" s="49" t="str">
        <f t="shared" si="2"/>
        <v/>
      </c>
      <c r="X10" s="74"/>
    </row>
    <row r="11" spans="1:24" ht="28.5" customHeight="1">
      <c r="A11" s="16">
        <v>6</v>
      </c>
      <c r="B11" s="54"/>
      <c r="C11" s="54"/>
      <c r="D11" s="55"/>
      <c r="E11" s="55"/>
      <c r="F11" s="55"/>
      <c r="G11" s="55"/>
      <c r="H11" s="55"/>
      <c r="I11" s="55"/>
      <c r="J11" s="59">
        <f t="shared" si="0"/>
        <v>0</v>
      </c>
      <c r="K11" s="62"/>
      <c r="L11" s="63"/>
      <c r="M11" s="62"/>
      <c r="N11" s="62"/>
      <c r="O11" s="63"/>
      <c r="P11" s="64" t="str">
        <f t="shared" si="1"/>
        <v/>
      </c>
      <c r="Q11" s="54"/>
      <c r="R11" s="54"/>
      <c r="S11" s="54"/>
      <c r="T11" s="73"/>
      <c r="U11" s="54"/>
      <c r="V11" s="54"/>
      <c r="W11" s="49" t="str">
        <f t="shared" si="2"/>
        <v/>
      </c>
      <c r="X11" s="74"/>
    </row>
    <row r="12" spans="1:24" ht="28.5" customHeight="1">
      <c r="A12" s="16">
        <v>7</v>
      </c>
      <c r="B12" s="54"/>
      <c r="C12" s="54"/>
      <c r="D12" s="55"/>
      <c r="E12" s="55"/>
      <c r="F12" s="55"/>
      <c r="G12" s="55"/>
      <c r="H12" s="55"/>
      <c r="I12" s="55"/>
      <c r="J12" s="59">
        <f t="shared" si="0"/>
        <v>0</v>
      </c>
      <c r="K12" s="62"/>
      <c r="L12" s="63"/>
      <c r="M12" s="62"/>
      <c r="N12" s="62"/>
      <c r="O12" s="63"/>
      <c r="P12" s="64" t="str">
        <f t="shared" si="1"/>
        <v/>
      </c>
      <c r="Q12" s="54"/>
      <c r="R12" s="54"/>
      <c r="S12" s="54"/>
      <c r="T12" s="73"/>
      <c r="U12" s="54"/>
      <c r="V12" s="54"/>
      <c r="W12" s="49" t="str">
        <f t="shared" si="2"/>
        <v/>
      </c>
      <c r="X12" s="74"/>
    </row>
    <row r="13" spans="1:24" ht="28.5" customHeight="1">
      <c r="A13" s="16">
        <v>8</v>
      </c>
      <c r="B13" s="54"/>
      <c r="C13" s="54"/>
      <c r="D13" s="55"/>
      <c r="E13" s="55"/>
      <c r="F13" s="55"/>
      <c r="G13" s="55"/>
      <c r="H13" s="55"/>
      <c r="I13" s="55"/>
      <c r="J13" s="59">
        <f t="shared" si="0"/>
        <v>0</v>
      </c>
      <c r="K13" s="62"/>
      <c r="L13" s="63"/>
      <c r="M13" s="62"/>
      <c r="N13" s="62"/>
      <c r="O13" s="63"/>
      <c r="P13" s="64" t="str">
        <f t="shared" si="1"/>
        <v/>
      </c>
      <c r="Q13" s="54"/>
      <c r="R13" s="54"/>
      <c r="S13" s="54"/>
      <c r="T13" s="73"/>
      <c r="U13" s="54"/>
      <c r="V13" s="54"/>
      <c r="W13" s="49" t="str">
        <f t="shared" si="2"/>
        <v/>
      </c>
      <c r="X13" s="74"/>
    </row>
    <row r="14" spans="1:24" ht="28.5" customHeight="1">
      <c r="A14" s="16">
        <v>9</v>
      </c>
      <c r="B14" s="54"/>
      <c r="C14" s="54"/>
      <c r="D14" s="55"/>
      <c r="E14" s="55"/>
      <c r="F14" s="55"/>
      <c r="G14" s="55"/>
      <c r="H14" s="55"/>
      <c r="I14" s="55"/>
      <c r="J14" s="59">
        <f t="shared" si="0"/>
        <v>0</v>
      </c>
      <c r="K14" s="62"/>
      <c r="L14" s="63"/>
      <c r="M14" s="62"/>
      <c r="N14" s="62"/>
      <c r="O14" s="63"/>
      <c r="P14" s="64" t="str">
        <f t="shared" si="1"/>
        <v/>
      </c>
      <c r="Q14" s="54"/>
      <c r="R14" s="54"/>
      <c r="S14" s="54"/>
      <c r="T14" s="73"/>
      <c r="U14" s="54"/>
      <c r="V14" s="54"/>
      <c r="W14" s="49" t="str">
        <f t="shared" si="2"/>
        <v/>
      </c>
      <c r="X14" s="74"/>
    </row>
    <row r="15" spans="1:24" ht="28.5" customHeight="1">
      <c r="A15" s="16">
        <v>10</v>
      </c>
      <c r="B15" s="54"/>
      <c r="C15" s="54"/>
      <c r="D15" s="55"/>
      <c r="E15" s="55"/>
      <c r="F15" s="55"/>
      <c r="G15" s="55"/>
      <c r="H15" s="55"/>
      <c r="I15" s="55"/>
      <c r="J15" s="59">
        <f t="shared" si="0"/>
        <v>0</v>
      </c>
      <c r="K15" s="62"/>
      <c r="L15" s="63"/>
      <c r="M15" s="62"/>
      <c r="N15" s="62"/>
      <c r="O15" s="63"/>
      <c r="P15" s="64" t="str">
        <f t="shared" si="1"/>
        <v/>
      </c>
      <c r="Q15" s="54"/>
      <c r="R15" s="54"/>
      <c r="S15" s="54"/>
      <c r="T15" s="73"/>
      <c r="U15" s="54"/>
      <c r="V15" s="54"/>
      <c r="W15" s="49" t="str">
        <f t="shared" si="2"/>
        <v/>
      </c>
      <c r="X15" s="74"/>
    </row>
    <row r="16" spans="1:24" ht="28.5" customHeight="1">
      <c r="A16" s="16">
        <v>11</v>
      </c>
      <c r="B16" s="54"/>
      <c r="C16" s="54"/>
      <c r="D16" s="55"/>
      <c r="E16" s="55"/>
      <c r="F16" s="55"/>
      <c r="G16" s="55"/>
      <c r="H16" s="55"/>
      <c r="I16" s="55"/>
      <c r="J16" s="59">
        <f t="shared" si="0"/>
        <v>0</v>
      </c>
      <c r="K16" s="62"/>
      <c r="L16" s="63"/>
      <c r="M16" s="62"/>
      <c r="N16" s="62"/>
      <c r="O16" s="63"/>
      <c r="P16" s="64" t="str">
        <f t="shared" si="1"/>
        <v/>
      </c>
      <c r="Q16" s="54"/>
      <c r="R16" s="54"/>
      <c r="S16" s="54"/>
      <c r="T16" s="73"/>
      <c r="U16" s="54"/>
      <c r="V16" s="54"/>
      <c r="W16" s="49" t="str">
        <f t="shared" si="2"/>
        <v/>
      </c>
      <c r="X16" s="74"/>
    </row>
    <row r="17" spans="1:24" ht="28.5" customHeight="1">
      <c r="A17" s="16">
        <v>12</v>
      </c>
      <c r="B17" s="54"/>
      <c r="C17" s="54"/>
      <c r="D17" s="55"/>
      <c r="E17" s="55"/>
      <c r="F17" s="55"/>
      <c r="G17" s="55"/>
      <c r="H17" s="55"/>
      <c r="I17" s="55"/>
      <c r="J17" s="59">
        <f t="shared" si="0"/>
        <v>0</v>
      </c>
      <c r="K17" s="62"/>
      <c r="L17" s="63"/>
      <c r="M17" s="62"/>
      <c r="N17" s="62"/>
      <c r="O17" s="63"/>
      <c r="P17" s="64" t="str">
        <f t="shared" si="1"/>
        <v/>
      </c>
      <c r="Q17" s="54"/>
      <c r="R17" s="54"/>
      <c r="S17" s="54"/>
      <c r="T17" s="73"/>
      <c r="U17" s="54"/>
      <c r="V17" s="54"/>
      <c r="W17" s="49" t="str">
        <f t="shared" si="2"/>
        <v/>
      </c>
      <c r="X17" s="74"/>
    </row>
    <row r="18" spans="1:24" ht="28.5" customHeight="1">
      <c r="A18" s="16">
        <v>13</v>
      </c>
      <c r="B18" s="54"/>
      <c r="C18" s="54"/>
      <c r="D18" s="55"/>
      <c r="E18" s="55"/>
      <c r="F18" s="55"/>
      <c r="G18" s="55"/>
      <c r="H18" s="55"/>
      <c r="I18" s="55"/>
      <c r="J18" s="59">
        <f t="shared" si="0"/>
        <v>0</v>
      </c>
      <c r="K18" s="62"/>
      <c r="L18" s="63"/>
      <c r="M18" s="62"/>
      <c r="N18" s="62"/>
      <c r="O18" s="63"/>
      <c r="P18" s="64" t="str">
        <f t="shared" si="1"/>
        <v/>
      </c>
      <c r="Q18" s="54"/>
      <c r="R18" s="54"/>
      <c r="S18" s="54"/>
      <c r="T18" s="73"/>
      <c r="U18" s="54"/>
      <c r="V18" s="54"/>
      <c r="W18" s="49" t="str">
        <f t="shared" si="2"/>
        <v/>
      </c>
      <c r="X18" s="74"/>
    </row>
    <row r="19" spans="1:24" ht="28.5" customHeight="1">
      <c r="A19" s="16">
        <v>14</v>
      </c>
      <c r="B19" s="54"/>
      <c r="C19" s="54"/>
      <c r="D19" s="55"/>
      <c r="E19" s="55"/>
      <c r="F19" s="55"/>
      <c r="G19" s="55"/>
      <c r="H19" s="55"/>
      <c r="I19" s="55"/>
      <c r="J19" s="59">
        <f t="shared" si="0"/>
        <v>0</v>
      </c>
      <c r="K19" s="62"/>
      <c r="L19" s="63"/>
      <c r="M19" s="62"/>
      <c r="N19" s="62"/>
      <c r="O19" s="63"/>
      <c r="P19" s="64" t="str">
        <f t="shared" si="1"/>
        <v/>
      </c>
      <c r="Q19" s="54"/>
      <c r="R19" s="54"/>
      <c r="S19" s="54"/>
      <c r="T19" s="73"/>
      <c r="U19" s="54"/>
      <c r="V19" s="54"/>
      <c r="W19" s="49" t="str">
        <f t="shared" si="2"/>
        <v/>
      </c>
      <c r="X19" s="74"/>
    </row>
    <row r="20" spans="1:24" ht="28.5" customHeight="1">
      <c r="A20" s="16">
        <v>15</v>
      </c>
      <c r="B20" s="54"/>
      <c r="C20" s="54"/>
      <c r="D20" s="55"/>
      <c r="E20" s="55"/>
      <c r="F20" s="55"/>
      <c r="G20" s="55"/>
      <c r="H20" s="55"/>
      <c r="I20" s="55"/>
      <c r="J20" s="59">
        <f t="shared" si="0"/>
        <v>0</v>
      </c>
      <c r="K20" s="62"/>
      <c r="L20" s="63"/>
      <c r="M20" s="62"/>
      <c r="N20" s="62"/>
      <c r="O20" s="63"/>
      <c r="P20" s="64" t="str">
        <f t="shared" si="1"/>
        <v/>
      </c>
      <c r="Q20" s="54"/>
      <c r="R20" s="54"/>
      <c r="S20" s="54"/>
      <c r="T20" s="73"/>
      <c r="U20" s="54"/>
      <c r="V20" s="54"/>
      <c r="W20" s="49" t="str">
        <f t="shared" si="2"/>
        <v/>
      </c>
      <c r="X20" s="74"/>
    </row>
    <row r="21" spans="1:24" ht="28.5" customHeight="1">
      <c r="A21" s="16">
        <v>16</v>
      </c>
      <c r="B21" s="54"/>
      <c r="C21" s="54"/>
      <c r="D21" s="55"/>
      <c r="E21" s="55"/>
      <c r="F21" s="55"/>
      <c r="G21" s="55"/>
      <c r="H21" s="55"/>
      <c r="I21" s="55"/>
      <c r="J21" s="59">
        <f t="shared" si="0"/>
        <v>0</v>
      </c>
      <c r="K21" s="62"/>
      <c r="L21" s="63"/>
      <c r="M21" s="62"/>
      <c r="N21" s="62"/>
      <c r="O21" s="63"/>
      <c r="P21" s="64" t="str">
        <f t="shared" si="1"/>
        <v/>
      </c>
      <c r="Q21" s="54"/>
      <c r="R21" s="54"/>
      <c r="S21" s="54"/>
      <c r="T21" s="73"/>
      <c r="U21" s="54"/>
      <c r="V21" s="54"/>
      <c r="W21" s="49" t="str">
        <f t="shared" si="2"/>
        <v/>
      </c>
      <c r="X21" s="74"/>
    </row>
    <row r="22" spans="1:24" ht="28.5" customHeight="1">
      <c r="A22" s="16">
        <v>17</v>
      </c>
      <c r="B22" s="54"/>
      <c r="C22" s="54"/>
      <c r="D22" s="55"/>
      <c r="E22" s="55"/>
      <c r="F22" s="55"/>
      <c r="G22" s="55"/>
      <c r="H22" s="55"/>
      <c r="I22" s="55"/>
      <c r="J22" s="59">
        <f t="shared" si="0"/>
        <v>0</v>
      </c>
      <c r="K22" s="62"/>
      <c r="L22" s="63"/>
      <c r="M22" s="62"/>
      <c r="N22" s="62"/>
      <c r="O22" s="63"/>
      <c r="P22" s="64" t="str">
        <f t="shared" si="1"/>
        <v/>
      </c>
      <c r="Q22" s="54"/>
      <c r="R22" s="54"/>
      <c r="S22" s="54"/>
      <c r="T22" s="73"/>
      <c r="U22" s="54"/>
      <c r="V22" s="54"/>
      <c r="W22" s="49" t="str">
        <f t="shared" si="2"/>
        <v/>
      </c>
      <c r="X22" s="74"/>
    </row>
    <row r="23" spans="1:24" ht="28.5" customHeight="1">
      <c r="A23" s="16">
        <v>18</v>
      </c>
      <c r="B23" s="54"/>
      <c r="C23" s="54"/>
      <c r="D23" s="55"/>
      <c r="E23" s="55"/>
      <c r="F23" s="55"/>
      <c r="G23" s="55"/>
      <c r="H23" s="55"/>
      <c r="I23" s="55"/>
      <c r="J23" s="59">
        <f t="shared" si="0"/>
        <v>0</v>
      </c>
      <c r="K23" s="62"/>
      <c r="L23" s="63"/>
      <c r="M23" s="62"/>
      <c r="N23" s="62"/>
      <c r="O23" s="63"/>
      <c r="P23" s="64" t="str">
        <f t="shared" si="1"/>
        <v/>
      </c>
      <c r="Q23" s="54"/>
      <c r="R23" s="54"/>
      <c r="S23" s="54"/>
      <c r="T23" s="73"/>
      <c r="U23" s="54"/>
      <c r="V23" s="54"/>
      <c r="W23" s="49" t="str">
        <f t="shared" si="2"/>
        <v/>
      </c>
      <c r="X23" s="74"/>
    </row>
    <row r="24" spans="1:24" ht="28.5" customHeight="1">
      <c r="A24" s="16">
        <v>19</v>
      </c>
      <c r="B24" s="54"/>
      <c r="C24" s="54"/>
      <c r="D24" s="55"/>
      <c r="E24" s="55"/>
      <c r="F24" s="55"/>
      <c r="G24" s="55"/>
      <c r="H24" s="55"/>
      <c r="I24" s="55"/>
      <c r="J24" s="59">
        <f t="shared" si="0"/>
        <v>0</v>
      </c>
      <c r="K24" s="62"/>
      <c r="L24" s="63"/>
      <c r="M24" s="62"/>
      <c r="N24" s="62"/>
      <c r="O24" s="63"/>
      <c r="P24" s="64" t="str">
        <f t="shared" si="1"/>
        <v/>
      </c>
      <c r="Q24" s="54"/>
      <c r="R24" s="54"/>
      <c r="S24" s="54"/>
      <c r="T24" s="73"/>
      <c r="U24" s="54"/>
      <c r="V24" s="54"/>
      <c r="W24" s="49" t="str">
        <f t="shared" si="2"/>
        <v/>
      </c>
      <c r="X24" s="74"/>
    </row>
    <row r="25" spans="1:24" ht="28.5" customHeight="1">
      <c r="A25" s="16">
        <v>20</v>
      </c>
      <c r="B25" s="54"/>
      <c r="C25" s="54"/>
      <c r="D25" s="55"/>
      <c r="E25" s="55"/>
      <c r="F25" s="55"/>
      <c r="G25" s="55"/>
      <c r="H25" s="55"/>
      <c r="I25" s="55"/>
      <c r="J25" s="59">
        <f t="shared" si="0"/>
        <v>0</v>
      </c>
      <c r="K25" s="62"/>
      <c r="L25" s="63"/>
      <c r="M25" s="62"/>
      <c r="N25" s="62"/>
      <c r="O25" s="63"/>
      <c r="P25" s="64" t="str">
        <f t="shared" si="1"/>
        <v/>
      </c>
      <c r="Q25" s="54"/>
      <c r="R25" s="54"/>
      <c r="S25" s="54"/>
      <c r="T25" s="73"/>
      <c r="U25" s="54"/>
      <c r="V25" s="54"/>
      <c r="W25" s="49" t="str">
        <f t="shared" si="2"/>
        <v/>
      </c>
      <c r="X25" s="74"/>
    </row>
    <row r="26" spans="1:24" ht="28.5" customHeight="1">
      <c r="A26" s="16">
        <v>21</v>
      </c>
      <c r="B26" s="54"/>
      <c r="C26" s="54"/>
      <c r="D26" s="55"/>
      <c r="E26" s="55"/>
      <c r="F26" s="55"/>
      <c r="G26" s="55"/>
      <c r="H26" s="55"/>
      <c r="I26" s="55"/>
      <c r="J26" s="59">
        <f t="shared" si="0"/>
        <v>0</v>
      </c>
      <c r="K26" s="62"/>
      <c r="L26" s="63"/>
      <c r="M26" s="62"/>
      <c r="N26" s="62"/>
      <c r="O26" s="63"/>
      <c r="P26" s="64" t="str">
        <f t="shared" si="1"/>
        <v/>
      </c>
      <c r="Q26" s="54"/>
      <c r="R26" s="54"/>
      <c r="S26" s="54"/>
      <c r="T26" s="73"/>
      <c r="U26" s="54"/>
      <c r="V26" s="54"/>
      <c r="W26" s="49" t="str">
        <f t="shared" si="2"/>
        <v/>
      </c>
      <c r="X26" s="74"/>
    </row>
    <row r="27" spans="1:24" ht="28.5" customHeight="1">
      <c r="A27" s="16">
        <v>22</v>
      </c>
      <c r="B27" s="54"/>
      <c r="C27" s="54"/>
      <c r="D27" s="55"/>
      <c r="E27" s="55"/>
      <c r="F27" s="55"/>
      <c r="G27" s="55"/>
      <c r="H27" s="55"/>
      <c r="I27" s="55"/>
      <c r="J27" s="59">
        <f t="shared" si="0"/>
        <v>0</v>
      </c>
      <c r="K27" s="62"/>
      <c r="L27" s="63"/>
      <c r="M27" s="62"/>
      <c r="N27" s="62"/>
      <c r="O27" s="63"/>
      <c r="P27" s="64" t="str">
        <f t="shared" si="1"/>
        <v/>
      </c>
      <c r="Q27" s="54"/>
      <c r="R27" s="54"/>
      <c r="S27" s="54"/>
      <c r="T27" s="73"/>
      <c r="U27" s="54"/>
      <c r="V27" s="54"/>
      <c r="W27" s="49" t="str">
        <f t="shared" si="2"/>
        <v/>
      </c>
      <c r="X27" s="74"/>
    </row>
    <row r="28" spans="1:24" ht="28.5" customHeight="1">
      <c r="A28" s="16">
        <v>23</v>
      </c>
      <c r="B28" s="54"/>
      <c r="C28" s="54"/>
      <c r="D28" s="55"/>
      <c r="E28" s="55"/>
      <c r="F28" s="55"/>
      <c r="G28" s="55"/>
      <c r="H28" s="55"/>
      <c r="I28" s="55"/>
      <c r="J28" s="59">
        <f t="shared" si="0"/>
        <v>0</v>
      </c>
      <c r="K28" s="62"/>
      <c r="L28" s="63"/>
      <c r="M28" s="62"/>
      <c r="N28" s="62"/>
      <c r="O28" s="63"/>
      <c r="P28" s="64" t="str">
        <f t="shared" si="1"/>
        <v/>
      </c>
      <c r="Q28" s="54"/>
      <c r="R28" s="54"/>
      <c r="S28" s="54"/>
      <c r="T28" s="73"/>
      <c r="U28" s="54"/>
      <c r="V28" s="54"/>
      <c r="W28" s="49" t="str">
        <f t="shared" si="2"/>
        <v/>
      </c>
      <c r="X28" s="74"/>
    </row>
    <row r="29" spans="1:24" ht="28.5" customHeight="1">
      <c r="A29" s="16">
        <v>24</v>
      </c>
      <c r="B29" s="54"/>
      <c r="C29" s="54"/>
      <c r="D29" s="55"/>
      <c r="E29" s="55"/>
      <c r="F29" s="55"/>
      <c r="G29" s="55"/>
      <c r="H29" s="55"/>
      <c r="I29" s="55"/>
      <c r="J29" s="59">
        <f t="shared" si="0"/>
        <v>0</v>
      </c>
      <c r="K29" s="62"/>
      <c r="L29" s="63"/>
      <c r="M29" s="62"/>
      <c r="N29" s="62"/>
      <c r="O29" s="63"/>
      <c r="P29" s="64" t="str">
        <f t="shared" si="1"/>
        <v/>
      </c>
      <c r="Q29" s="54"/>
      <c r="R29" s="54"/>
      <c r="S29" s="54"/>
      <c r="T29" s="73"/>
      <c r="U29" s="54"/>
      <c r="V29" s="54"/>
      <c r="W29" s="49" t="str">
        <f t="shared" si="2"/>
        <v/>
      </c>
      <c r="X29" s="74"/>
    </row>
    <row r="30" spans="1:24" ht="28.5" customHeight="1">
      <c r="A30" s="16">
        <v>25</v>
      </c>
      <c r="B30" s="54"/>
      <c r="C30" s="54"/>
      <c r="D30" s="55"/>
      <c r="E30" s="55"/>
      <c r="F30" s="55"/>
      <c r="G30" s="55"/>
      <c r="H30" s="55"/>
      <c r="I30" s="55"/>
      <c r="J30" s="59">
        <f t="shared" si="0"/>
        <v>0</v>
      </c>
      <c r="K30" s="62"/>
      <c r="L30" s="63"/>
      <c r="M30" s="62"/>
      <c r="N30" s="62"/>
      <c r="O30" s="63"/>
      <c r="P30" s="64" t="str">
        <f t="shared" si="1"/>
        <v/>
      </c>
      <c r="Q30" s="54"/>
      <c r="R30" s="54"/>
      <c r="S30" s="54"/>
      <c r="T30" s="73"/>
      <c r="U30" s="54"/>
      <c r="V30" s="54"/>
      <c r="W30" s="49" t="str">
        <f t="shared" si="2"/>
        <v/>
      </c>
      <c r="X30" s="74"/>
    </row>
    <row r="31" spans="1:24" ht="28.5" customHeight="1">
      <c r="A31" s="16">
        <v>26</v>
      </c>
      <c r="B31" s="54"/>
      <c r="C31" s="54"/>
      <c r="D31" s="55"/>
      <c r="E31" s="55"/>
      <c r="F31" s="55"/>
      <c r="G31" s="55"/>
      <c r="H31" s="55"/>
      <c r="I31" s="55"/>
      <c r="J31" s="59">
        <f t="shared" si="0"/>
        <v>0</v>
      </c>
      <c r="K31" s="62"/>
      <c r="L31" s="63"/>
      <c r="M31" s="62"/>
      <c r="N31" s="62"/>
      <c r="O31" s="63"/>
      <c r="P31" s="64" t="str">
        <f t="shared" si="1"/>
        <v/>
      </c>
      <c r="Q31" s="54"/>
      <c r="R31" s="54"/>
      <c r="S31" s="54"/>
      <c r="T31" s="73"/>
      <c r="U31" s="54"/>
      <c r="V31" s="54"/>
      <c r="W31" s="49" t="str">
        <f t="shared" si="2"/>
        <v/>
      </c>
      <c r="X31" s="74"/>
    </row>
    <row r="32" spans="1:24" ht="28.5" customHeight="1">
      <c r="A32" s="16">
        <v>27</v>
      </c>
      <c r="B32" s="54"/>
      <c r="C32" s="54"/>
      <c r="D32" s="55"/>
      <c r="E32" s="55"/>
      <c r="F32" s="55"/>
      <c r="G32" s="55"/>
      <c r="H32" s="55"/>
      <c r="I32" s="55"/>
      <c r="J32" s="59">
        <f t="shared" si="0"/>
        <v>0</v>
      </c>
      <c r="K32" s="62"/>
      <c r="L32" s="63"/>
      <c r="M32" s="62"/>
      <c r="N32" s="62"/>
      <c r="O32" s="63"/>
      <c r="P32" s="64" t="str">
        <f t="shared" si="1"/>
        <v/>
      </c>
      <c r="Q32" s="54"/>
      <c r="R32" s="54"/>
      <c r="S32" s="54"/>
      <c r="T32" s="73"/>
      <c r="U32" s="54"/>
      <c r="V32" s="54"/>
      <c r="W32" s="49" t="str">
        <f t="shared" si="2"/>
        <v/>
      </c>
      <c r="X32" s="74"/>
    </row>
    <row r="33" spans="1:24" ht="28.5" customHeight="1">
      <c r="A33" s="16">
        <v>28</v>
      </c>
      <c r="B33" s="54"/>
      <c r="C33" s="54"/>
      <c r="D33" s="55"/>
      <c r="E33" s="55"/>
      <c r="F33" s="55"/>
      <c r="G33" s="55"/>
      <c r="H33" s="55"/>
      <c r="I33" s="55"/>
      <c r="J33" s="59">
        <f t="shared" si="0"/>
        <v>0</v>
      </c>
      <c r="K33" s="62"/>
      <c r="L33" s="63"/>
      <c r="M33" s="62"/>
      <c r="N33" s="62"/>
      <c r="O33" s="63"/>
      <c r="P33" s="64" t="str">
        <f t="shared" si="1"/>
        <v/>
      </c>
      <c r="Q33" s="54"/>
      <c r="R33" s="54"/>
      <c r="S33" s="54"/>
      <c r="T33" s="73"/>
      <c r="U33" s="54"/>
      <c r="V33" s="54"/>
      <c r="W33" s="49" t="str">
        <f t="shared" si="2"/>
        <v/>
      </c>
      <c r="X33" s="74"/>
    </row>
    <row r="34" spans="1:24" ht="28.5" customHeight="1">
      <c r="A34" s="16">
        <v>29</v>
      </c>
      <c r="B34" s="54"/>
      <c r="C34" s="54"/>
      <c r="D34" s="55"/>
      <c r="E34" s="55"/>
      <c r="F34" s="55"/>
      <c r="G34" s="55"/>
      <c r="H34" s="55"/>
      <c r="I34" s="55"/>
      <c r="J34" s="59">
        <f t="shared" si="0"/>
        <v>0</v>
      </c>
      <c r="K34" s="62"/>
      <c r="L34" s="63"/>
      <c r="M34" s="62"/>
      <c r="N34" s="62"/>
      <c r="O34" s="63"/>
      <c r="P34" s="64" t="str">
        <f t="shared" si="1"/>
        <v/>
      </c>
      <c r="Q34" s="54"/>
      <c r="R34" s="54"/>
      <c r="S34" s="54"/>
      <c r="T34" s="73"/>
      <c r="U34" s="54"/>
      <c r="V34" s="54"/>
      <c r="W34" s="49" t="str">
        <f t="shared" si="2"/>
        <v/>
      </c>
      <c r="X34" s="74"/>
    </row>
    <row r="35" spans="1:24" ht="28.5" customHeight="1">
      <c r="A35" s="16">
        <v>30</v>
      </c>
      <c r="B35" s="54"/>
      <c r="C35" s="54"/>
      <c r="D35" s="55"/>
      <c r="E35" s="55"/>
      <c r="F35" s="55"/>
      <c r="G35" s="55"/>
      <c r="H35" s="55"/>
      <c r="I35" s="55"/>
      <c r="J35" s="59">
        <f t="shared" si="0"/>
        <v>0</v>
      </c>
      <c r="K35" s="62"/>
      <c r="L35" s="63"/>
      <c r="M35" s="62"/>
      <c r="N35" s="62"/>
      <c r="O35" s="63"/>
      <c r="P35" s="64" t="str">
        <f t="shared" si="1"/>
        <v/>
      </c>
      <c r="Q35" s="54"/>
      <c r="R35" s="54"/>
      <c r="S35" s="54"/>
      <c r="T35" s="73"/>
      <c r="U35" s="54"/>
      <c r="V35" s="54"/>
      <c r="W35" s="49" t="str">
        <f t="shared" si="2"/>
        <v/>
      </c>
      <c r="X35" s="74"/>
    </row>
    <row r="36" spans="1:24" ht="20.100000000000001" customHeight="1">
      <c r="A36" s="56" t="s">
        <v>138</v>
      </c>
      <c r="B36" s="49" t="s">
        <v>139</v>
      </c>
      <c r="C36" s="49" t="s">
        <v>139</v>
      </c>
      <c r="D36" s="49" t="s">
        <v>139</v>
      </c>
      <c r="E36" s="49" t="s">
        <v>139</v>
      </c>
      <c r="F36" s="49" t="s">
        <v>139</v>
      </c>
      <c r="G36" s="49" t="s">
        <v>139</v>
      </c>
      <c r="H36" s="49" t="s">
        <v>139</v>
      </c>
      <c r="I36" s="64" t="s">
        <v>139</v>
      </c>
      <c r="J36" s="65">
        <f>SUM(J6:J35)</f>
        <v>216990</v>
      </c>
      <c r="K36" s="66" t="s">
        <v>139</v>
      </c>
      <c r="L36" s="49" t="s">
        <v>139</v>
      </c>
      <c r="M36" s="66" t="s">
        <v>139</v>
      </c>
      <c r="N36" s="66" t="s">
        <v>139</v>
      </c>
      <c r="O36" s="49" t="s">
        <v>139</v>
      </c>
      <c r="P36" s="64">
        <f>SUM(P6:P35)</f>
        <v>2.1699000000000002</v>
      </c>
      <c r="Q36" s="49" t="s">
        <v>139</v>
      </c>
      <c r="R36" s="49" t="s">
        <v>139</v>
      </c>
      <c r="S36" s="49" t="s">
        <v>139</v>
      </c>
      <c r="T36" s="67" t="s">
        <v>139</v>
      </c>
      <c r="U36" s="49" t="s">
        <v>139</v>
      </c>
      <c r="V36" s="49" t="s">
        <v>139</v>
      </c>
      <c r="W36" s="64">
        <f>SUM(W6:W35)</f>
        <v>0</v>
      </c>
      <c r="X36" s="49" t="s">
        <v>139</v>
      </c>
    </row>
    <row r="37" spans="1:24" ht="20.100000000000001" customHeight="1">
      <c r="A37" s="271" t="s">
        <v>238</v>
      </c>
      <c r="B37" s="271"/>
      <c r="C37" s="271"/>
      <c r="D37" s="271"/>
      <c r="E37" s="271"/>
      <c r="F37" s="271"/>
      <c r="G37" s="271"/>
      <c r="H37" s="271"/>
      <c r="I37" s="271"/>
      <c r="J37" s="273"/>
      <c r="K37" s="271"/>
      <c r="L37" s="271"/>
      <c r="M37" s="271"/>
      <c r="N37" s="271"/>
      <c r="O37" s="271"/>
      <c r="P37" s="274">
        <f>P36+W36</f>
        <v>2.1699000000000002</v>
      </c>
      <c r="Q37" s="274"/>
      <c r="R37" s="274"/>
      <c r="S37" s="274"/>
      <c r="T37" s="274"/>
      <c r="U37" s="274"/>
      <c r="V37" s="274"/>
      <c r="W37" s="274"/>
      <c r="X37" s="274"/>
    </row>
    <row r="38" spans="1:24" ht="84.95" customHeight="1">
      <c r="A38" s="275" t="s">
        <v>239</v>
      </c>
      <c r="B38" s="275"/>
      <c r="C38" s="275"/>
      <c r="D38" s="275"/>
      <c r="E38" s="275"/>
      <c r="F38" s="275"/>
      <c r="G38" s="275"/>
      <c r="H38" s="275"/>
      <c r="I38" s="275"/>
      <c r="J38" s="276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</row>
    <row r="39" spans="1:24">
      <c r="A39" s="20"/>
      <c r="B39" s="20"/>
      <c r="C39" s="20" t="s">
        <v>240</v>
      </c>
      <c r="D39" s="19"/>
      <c r="E39" s="19"/>
      <c r="F39" s="19"/>
      <c r="G39" s="19"/>
      <c r="H39" s="19"/>
      <c r="I39" s="19"/>
      <c r="J39" s="68"/>
      <c r="K39" s="69"/>
      <c r="L39" s="19"/>
      <c r="M39" s="69"/>
      <c r="N39" s="69"/>
      <c r="O39" s="19"/>
      <c r="P39" s="19"/>
      <c r="Q39" s="19"/>
      <c r="R39" s="19"/>
      <c r="S39" s="19"/>
      <c r="T39" s="19"/>
      <c r="U39" s="19"/>
      <c r="V39" s="19"/>
      <c r="W39" s="19"/>
    </row>
  </sheetData>
  <sheetProtection password="CE0A" sheet="1" objects="1" insertRows="0"/>
  <mergeCells count="10">
    <mergeCell ref="A38:W38"/>
    <mergeCell ref="A2:A3"/>
    <mergeCell ref="B2:B3"/>
    <mergeCell ref="C2:C3"/>
    <mergeCell ref="X2:X3"/>
    <mergeCell ref="A1:W1"/>
    <mergeCell ref="D2:P2"/>
    <mergeCell ref="Q2:W2"/>
    <mergeCell ref="A37:O37"/>
    <mergeCell ref="P37:X37"/>
  </mergeCells>
  <phoneticPr fontId="5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showGridLines="0" showZeros="0" workbookViewId="0">
      <selection activeCell="A3" sqref="A3:D23"/>
    </sheetView>
  </sheetViews>
  <sheetFormatPr defaultColWidth="9" defaultRowHeight="13.5"/>
  <cols>
    <col min="1" max="1" width="11.25" style="23" customWidth="1"/>
    <col min="2" max="2" width="14.625" style="23" customWidth="1"/>
    <col min="3" max="3" width="22.75" style="23" customWidth="1"/>
    <col min="4" max="4" width="16.625" style="23" customWidth="1"/>
    <col min="5" max="5" width="7.25" style="23" customWidth="1"/>
    <col min="6" max="6" width="10.875" style="23" customWidth="1"/>
    <col min="7" max="8" width="12.625" style="23" customWidth="1"/>
    <col min="9" max="10" width="9" style="23"/>
    <col min="11" max="11" width="10.25" style="23" customWidth="1"/>
    <col min="12" max="12" width="9" style="23"/>
    <col min="13" max="13" width="7.625" style="23" customWidth="1"/>
    <col min="14" max="17" width="16.625" style="23" customWidth="1"/>
    <col min="18" max="16384" width="9" style="23"/>
  </cols>
  <sheetData>
    <row r="1" spans="1:17" ht="24.95" customHeight="1">
      <c r="A1" s="281" t="s">
        <v>241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26.25" customHeight="1" thickBot="1">
      <c r="A2" s="282" t="s">
        <v>242</v>
      </c>
      <c r="B2" s="282"/>
      <c r="C2" s="282"/>
      <c r="D2" s="282"/>
      <c r="E2" s="24"/>
      <c r="F2" s="282" t="s">
        <v>243</v>
      </c>
      <c r="G2" s="282"/>
      <c r="H2" s="282"/>
      <c r="I2" s="282"/>
      <c r="J2" s="282"/>
      <c r="K2" s="282"/>
      <c r="L2" s="282"/>
      <c r="N2" s="283" t="s">
        <v>244</v>
      </c>
      <c r="O2" s="283"/>
      <c r="P2" s="283"/>
      <c r="Q2" s="283"/>
    </row>
    <row r="3" spans="1:17" ht="17.25" customHeight="1">
      <c r="A3" s="292" t="s">
        <v>245</v>
      </c>
      <c r="B3" s="301"/>
      <c r="C3" s="301"/>
      <c r="D3" s="302"/>
      <c r="E3" s="25"/>
      <c r="F3" s="292" t="s">
        <v>246</v>
      </c>
      <c r="G3" s="301"/>
      <c r="H3" s="301"/>
      <c r="I3" s="301"/>
      <c r="J3" s="301"/>
      <c r="K3" s="301"/>
      <c r="L3" s="302"/>
      <c r="N3" s="292" t="s">
        <v>418</v>
      </c>
      <c r="O3" s="293"/>
      <c r="P3" s="293"/>
      <c r="Q3" s="294"/>
    </row>
    <row r="4" spans="1:17" ht="17.25" customHeight="1">
      <c r="A4" s="303"/>
      <c r="B4" s="330"/>
      <c r="C4" s="330"/>
      <c r="D4" s="305"/>
      <c r="E4" s="25"/>
      <c r="F4" s="303"/>
      <c r="G4" s="304"/>
      <c r="H4" s="304"/>
      <c r="I4" s="304"/>
      <c r="J4" s="304"/>
      <c r="K4" s="304"/>
      <c r="L4" s="305"/>
      <c r="N4" s="295"/>
      <c r="O4" s="296"/>
      <c r="P4" s="296"/>
      <c r="Q4" s="297"/>
    </row>
    <row r="5" spans="1:17" ht="17.25" customHeight="1">
      <c r="A5" s="303"/>
      <c r="B5" s="330"/>
      <c r="C5" s="330"/>
      <c r="D5" s="305"/>
      <c r="E5" s="25"/>
      <c r="F5" s="303"/>
      <c r="G5" s="304"/>
      <c r="H5" s="304"/>
      <c r="I5" s="304"/>
      <c r="J5" s="304"/>
      <c r="K5" s="304"/>
      <c r="L5" s="305"/>
      <c r="N5" s="295"/>
      <c r="O5" s="296"/>
      <c r="P5" s="296"/>
      <c r="Q5" s="297"/>
    </row>
    <row r="6" spans="1:17" ht="17.25" customHeight="1">
      <c r="A6" s="303"/>
      <c r="B6" s="330"/>
      <c r="C6" s="330"/>
      <c r="D6" s="305"/>
      <c r="E6" s="25"/>
      <c r="F6" s="303"/>
      <c r="G6" s="304"/>
      <c r="H6" s="304"/>
      <c r="I6" s="304"/>
      <c r="J6" s="304"/>
      <c r="K6" s="304"/>
      <c r="L6" s="305"/>
      <c r="N6" s="295"/>
      <c r="O6" s="296"/>
      <c r="P6" s="296"/>
      <c r="Q6" s="297"/>
    </row>
    <row r="7" spans="1:17" ht="17.25" customHeight="1">
      <c r="A7" s="303"/>
      <c r="B7" s="330"/>
      <c r="C7" s="330"/>
      <c r="D7" s="305"/>
      <c r="E7" s="25"/>
      <c r="F7" s="303"/>
      <c r="G7" s="304"/>
      <c r="H7" s="304"/>
      <c r="I7" s="304"/>
      <c r="J7" s="304"/>
      <c r="K7" s="304"/>
      <c r="L7" s="305"/>
      <c r="N7" s="295"/>
      <c r="O7" s="296"/>
      <c r="P7" s="296"/>
      <c r="Q7" s="297"/>
    </row>
    <row r="8" spans="1:17" ht="17.25" customHeight="1">
      <c r="A8" s="303"/>
      <c r="B8" s="330"/>
      <c r="C8" s="330"/>
      <c r="D8" s="305"/>
      <c r="E8" s="25"/>
      <c r="F8" s="303"/>
      <c r="G8" s="304"/>
      <c r="H8" s="304"/>
      <c r="I8" s="304"/>
      <c r="J8" s="304"/>
      <c r="K8" s="304"/>
      <c r="L8" s="305"/>
      <c r="N8" s="295"/>
      <c r="O8" s="296"/>
      <c r="P8" s="296"/>
      <c r="Q8" s="297"/>
    </row>
    <row r="9" spans="1:17" ht="17.25" customHeight="1">
      <c r="A9" s="303"/>
      <c r="B9" s="330"/>
      <c r="C9" s="330"/>
      <c r="D9" s="305"/>
      <c r="E9" s="25"/>
      <c r="F9" s="303"/>
      <c r="G9" s="304"/>
      <c r="H9" s="304"/>
      <c r="I9" s="304"/>
      <c r="J9" s="304"/>
      <c r="K9" s="304"/>
      <c r="L9" s="305"/>
      <c r="N9" s="295"/>
      <c r="O9" s="296"/>
      <c r="P9" s="296"/>
      <c r="Q9" s="297"/>
    </row>
    <row r="10" spans="1:17" ht="17.25" customHeight="1">
      <c r="A10" s="303"/>
      <c r="B10" s="330"/>
      <c r="C10" s="330"/>
      <c r="D10" s="305"/>
      <c r="E10" s="25"/>
      <c r="F10" s="303"/>
      <c r="G10" s="304"/>
      <c r="H10" s="304"/>
      <c r="I10" s="304"/>
      <c r="J10" s="304"/>
      <c r="K10" s="304"/>
      <c r="L10" s="305"/>
      <c r="N10" s="295"/>
      <c r="O10" s="296"/>
      <c r="P10" s="296"/>
      <c r="Q10" s="297"/>
    </row>
    <row r="11" spans="1:17" ht="17.25" customHeight="1">
      <c r="A11" s="303"/>
      <c r="B11" s="330"/>
      <c r="C11" s="330"/>
      <c r="D11" s="305"/>
      <c r="E11" s="25"/>
      <c r="F11" s="303"/>
      <c r="G11" s="304"/>
      <c r="H11" s="304"/>
      <c r="I11" s="304"/>
      <c r="J11" s="304"/>
      <c r="K11" s="304"/>
      <c r="L11" s="305"/>
      <c r="N11" s="295"/>
      <c r="O11" s="296"/>
      <c r="P11" s="296"/>
      <c r="Q11" s="297"/>
    </row>
    <row r="12" spans="1:17" ht="17.25" customHeight="1">
      <c r="A12" s="303"/>
      <c r="B12" s="330"/>
      <c r="C12" s="330"/>
      <c r="D12" s="305"/>
      <c r="E12" s="25"/>
      <c r="F12" s="303"/>
      <c r="G12" s="304"/>
      <c r="H12" s="304"/>
      <c r="I12" s="304"/>
      <c r="J12" s="304"/>
      <c r="K12" s="304"/>
      <c r="L12" s="305"/>
      <c r="N12" s="295"/>
      <c r="O12" s="296"/>
      <c r="P12" s="296"/>
      <c r="Q12" s="297"/>
    </row>
    <row r="13" spans="1:17" ht="17.25" customHeight="1">
      <c r="A13" s="303"/>
      <c r="B13" s="330"/>
      <c r="C13" s="330"/>
      <c r="D13" s="305"/>
      <c r="E13" s="25"/>
      <c r="F13" s="303"/>
      <c r="G13" s="304"/>
      <c r="H13" s="304"/>
      <c r="I13" s="304"/>
      <c r="J13" s="304"/>
      <c r="K13" s="304"/>
      <c r="L13" s="305"/>
      <c r="N13" s="295"/>
      <c r="O13" s="296"/>
      <c r="P13" s="296"/>
      <c r="Q13" s="297"/>
    </row>
    <row r="14" spans="1:17" ht="17.25" customHeight="1">
      <c r="A14" s="303"/>
      <c r="B14" s="330"/>
      <c r="C14" s="330"/>
      <c r="D14" s="305"/>
      <c r="E14" s="25"/>
      <c r="F14" s="303"/>
      <c r="G14" s="304"/>
      <c r="H14" s="304"/>
      <c r="I14" s="304"/>
      <c r="J14" s="304"/>
      <c r="K14" s="304"/>
      <c r="L14" s="305"/>
      <c r="N14" s="295"/>
      <c r="O14" s="296"/>
      <c r="P14" s="296"/>
      <c r="Q14" s="297"/>
    </row>
    <row r="15" spans="1:17" ht="17.25" customHeight="1">
      <c r="A15" s="303"/>
      <c r="B15" s="330"/>
      <c r="C15" s="330"/>
      <c r="D15" s="305"/>
      <c r="E15" s="25"/>
      <c r="F15" s="303"/>
      <c r="G15" s="304"/>
      <c r="H15" s="304"/>
      <c r="I15" s="304"/>
      <c r="J15" s="304"/>
      <c r="K15" s="304"/>
      <c r="L15" s="305"/>
      <c r="N15" s="295"/>
      <c r="O15" s="296"/>
      <c r="P15" s="296"/>
      <c r="Q15" s="297"/>
    </row>
    <row r="16" spans="1:17" ht="17.25" customHeight="1">
      <c r="A16" s="303"/>
      <c r="B16" s="330"/>
      <c r="C16" s="330"/>
      <c r="D16" s="305"/>
      <c r="E16" s="25"/>
      <c r="F16" s="303"/>
      <c r="G16" s="304"/>
      <c r="H16" s="304"/>
      <c r="I16" s="304"/>
      <c r="J16" s="304"/>
      <c r="K16" s="304"/>
      <c r="L16" s="305"/>
      <c r="N16" s="295"/>
      <c r="O16" s="296"/>
      <c r="P16" s="296"/>
      <c r="Q16" s="297"/>
    </row>
    <row r="17" spans="1:17" ht="17.25" customHeight="1">
      <c r="A17" s="303"/>
      <c r="B17" s="330"/>
      <c r="C17" s="330"/>
      <c r="D17" s="305"/>
      <c r="E17" s="25"/>
      <c r="F17" s="303"/>
      <c r="G17" s="304"/>
      <c r="H17" s="304"/>
      <c r="I17" s="304"/>
      <c r="J17" s="304"/>
      <c r="K17" s="304"/>
      <c r="L17" s="305"/>
      <c r="N17" s="295"/>
      <c r="O17" s="296"/>
      <c r="P17" s="296"/>
      <c r="Q17" s="297"/>
    </row>
    <row r="18" spans="1:17" ht="17.25" customHeight="1">
      <c r="A18" s="303"/>
      <c r="B18" s="330"/>
      <c r="C18" s="330"/>
      <c r="D18" s="305"/>
      <c r="E18" s="25"/>
      <c r="F18" s="303"/>
      <c r="G18" s="304"/>
      <c r="H18" s="304"/>
      <c r="I18" s="304"/>
      <c r="J18" s="304"/>
      <c r="K18" s="304"/>
      <c r="L18" s="305"/>
      <c r="N18" s="295"/>
      <c r="O18" s="296"/>
      <c r="P18" s="296"/>
      <c r="Q18" s="297"/>
    </row>
    <row r="19" spans="1:17" ht="17.25" customHeight="1">
      <c r="A19" s="303"/>
      <c r="B19" s="330"/>
      <c r="C19" s="330"/>
      <c r="D19" s="305"/>
      <c r="E19" s="25"/>
      <c r="F19" s="303"/>
      <c r="G19" s="304"/>
      <c r="H19" s="304"/>
      <c r="I19" s="304"/>
      <c r="J19" s="304"/>
      <c r="K19" s="304"/>
      <c r="L19" s="305"/>
      <c r="N19" s="295"/>
      <c r="O19" s="296"/>
      <c r="P19" s="296"/>
      <c r="Q19" s="297"/>
    </row>
    <row r="20" spans="1:17" ht="17.25" customHeight="1">
      <c r="A20" s="303"/>
      <c r="B20" s="330"/>
      <c r="C20" s="330"/>
      <c r="D20" s="305"/>
      <c r="E20" s="25"/>
      <c r="F20" s="303"/>
      <c r="G20" s="304"/>
      <c r="H20" s="304"/>
      <c r="I20" s="304"/>
      <c r="J20" s="304"/>
      <c r="K20" s="304"/>
      <c r="L20" s="305"/>
      <c r="N20" s="295"/>
      <c r="O20" s="296"/>
      <c r="P20" s="296"/>
      <c r="Q20" s="297"/>
    </row>
    <row r="21" spans="1:17" ht="17.25" customHeight="1">
      <c r="A21" s="303"/>
      <c r="B21" s="330"/>
      <c r="C21" s="330"/>
      <c r="D21" s="305"/>
      <c r="E21" s="25"/>
      <c r="F21" s="303"/>
      <c r="G21" s="304"/>
      <c r="H21" s="304"/>
      <c r="I21" s="304"/>
      <c r="J21" s="304"/>
      <c r="K21" s="304"/>
      <c r="L21" s="305"/>
      <c r="N21" s="295"/>
      <c r="O21" s="296"/>
      <c r="P21" s="296"/>
      <c r="Q21" s="297"/>
    </row>
    <row r="22" spans="1:17" ht="17.25" customHeight="1">
      <c r="A22" s="303"/>
      <c r="B22" s="330"/>
      <c r="C22" s="330"/>
      <c r="D22" s="305"/>
      <c r="E22" s="25"/>
      <c r="F22" s="303"/>
      <c r="G22" s="304"/>
      <c r="H22" s="304"/>
      <c r="I22" s="304"/>
      <c r="J22" s="304"/>
      <c r="K22" s="304"/>
      <c r="L22" s="305"/>
      <c r="N22" s="295"/>
      <c r="O22" s="296"/>
      <c r="P22" s="296"/>
      <c r="Q22" s="297"/>
    </row>
    <row r="23" spans="1:17" ht="17.25" customHeight="1" thickBot="1">
      <c r="A23" s="306"/>
      <c r="B23" s="307"/>
      <c r="C23" s="307"/>
      <c r="D23" s="308"/>
      <c r="E23" s="25"/>
      <c r="F23" s="306"/>
      <c r="G23" s="307"/>
      <c r="H23" s="307"/>
      <c r="I23" s="307"/>
      <c r="J23" s="307"/>
      <c r="K23" s="307"/>
      <c r="L23" s="308"/>
      <c r="N23" s="298"/>
      <c r="O23" s="299"/>
      <c r="P23" s="299"/>
      <c r="Q23" s="300"/>
    </row>
    <row r="24" spans="1:17" ht="18" thickBo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7" ht="20.100000000000001" customHeight="1">
      <c r="A25" s="284" t="s">
        <v>247</v>
      </c>
      <c r="B25" s="285"/>
      <c r="C25" s="26" t="s">
        <v>248</v>
      </c>
      <c r="D25" s="27">
        <f>B26*B27*B28/10^9</f>
        <v>2.1131250000000001</v>
      </c>
      <c r="F25" s="287" t="s">
        <v>249</v>
      </c>
      <c r="G25" s="28" t="s">
        <v>250</v>
      </c>
      <c r="H25" s="29" t="s">
        <v>251</v>
      </c>
      <c r="I25" s="286" t="s">
        <v>252</v>
      </c>
      <c r="J25" s="286"/>
      <c r="K25" s="286"/>
      <c r="L25" s="286" t="s">
        <v>253</v>
      </c>
      <c r="M25" s="286"/>
      <c r="N25" s="286"/>
      <c r="O25" s="286" t="s">
        <v>254</v>
      </c>
      <c r="P25" s="286"/>
      <c r="Q25" s="27" t="s">
        <v>255</v>
      </c>
    </row>
    <row r="26" spans="1:17" ht="20.100000000000001" customHeight="1">
      <c r="A26" s="30" t="s">
        <v>256</v>
      </c>
      <c r="B26" s="31">
        <v>1470</v>
      </c>
      <c r="C26" s="32" t="s">
        <v>257</v>
      </c>
      <c r="D26" s="33"/>
      <c r="F26" s="288"/>
      <c r="G26" s="34" t="s">
        <v>356</v>
      </c>
      <c r="H26" s="35" t="s">
        <v>357</v>
      </c>
      <c r="I26" s="309">
        <v>4</v>
      </c>
      <c r="J26" s="309"/>
      <c r="K26" s="309"/>
      <c r="L26" s="310">
        <f>40/30</f>
        <v>1.3333333333333333</v>
      </c>
      <c r="M26" s="310"/>
      <c r="N26" s="310"/>
      <c r="O26" s="278">
        <f>IFERROR(L26/I26,"0.00")</f>
        <v>0.33333333333333331</v>
      </c>
      <c r="P26" s="278"/>
      <c r="Q26" s="289">
        <f>IFERROR(O26+O28,"")</f>
        <v>0.432</v>
      </c>
    </row>
    <row r="27" spans="1:17" ht="20.100000000000001" customHeight="1">
      <c r="A27" s="30" t="s">
        <v>258</v>
      </c>
      <c r="B27" s="31">
        <v>1150</v>
      </c>
      <c r="C27" s="32" t="s">
        <v>259</v>
      </c>
      <c r="D27" s="33">
        <v>47.5</v>
      </c>
      <c r="F27" s="313" t="s">
        <v>260</v>
      </c>
      <c r="G27" s="36" t="s">
        <v>261</v>
      </c>
      <c r="H27" s="37" t="s">
        <v>262</v>
      </c>
      <c r="I27" s="279" t="s">
        <v>263</v>
      </c>
      <c r="J27" s="279"/>
      <c r="K27" s="279"/>
      <c r="L27" s="279" t="s">
        <v>264</v>
      </c>
      <c r="M27" s="279"/>
      <c r="N27" s="279"/>
      <c r="O27" s="279" t="s">
        <v>265</v>
      </c>
      <c r="P27" s="279"/>
      <c r="Q27" s="290"/>
    </row>
    <row r="28" spans="1:17" ht="20.100000000000001" customHeight="1">
      <c r="A28" s="38" t="s">
        <v>266</v>
      </c>
      <c r="B28" s="39">
        <v>1250</v>
      </c>
      <c r="C28" s="40" t="s">
        <v>267</v>
      </c>
      <c r="D28" s="41">
        <v>26</v>
      </c>
      <c r="F28" s="314"/>
      <c r="G28" s="42" t="s">
        <v>406</v>
      </c>
      <c r="H28" s="43" t="s">
        <v>407</v>
      </c>
      <c r="I28" s="315">
        <v>30000</v>
      </c>
      <c r="J28" s="315"/>
      <c r="K28" s="315"/>
      <c r="L28" s="316">
        <v>2960</v>
      </c>
      <c r="M28" s="316"/>
      <c r="N28" s="316"/>
      <c r="O28" s="280">
        <f>IFERROR(L28/I28,"0.00")</f>
        <v>9.8666666666666666E-2</v>
      </c>
      <c r="P28" s="280"/>
      <c r="Q28" s="291"/>
    </row>
    <row r="29" spans="1:17" ht="42" customHeight="1">
      <c r="A29" s="311" t="s">
        <v>268</v>
      </c>
      <c r="B29" s="311"/>
      <c r="C29" s="311"/>
      <c r="D29" s="311"/>
      <c r="E29" s="311"/>
      <c r="F29" s="312" t="str">
        <f>IF(D28="","请注意，您还未填写单元格D28中的产品重量!","")</f>
        <v/>
      </c>
      <c r="G29" s="312"/>
      <c r="H29" s="312"/>
      <c r="I29" s="312"/>
      <c r="J29" s="312"/>
      <c r="K29" s="312"/>
      <c r="L29" s="312"/>
    </row>
    <row r="30" spans="1:17" s="3" customFormat="1" ht="22.5">
      <c r="B30" s="44" t="s">
        <v>269</v>
      </c>
      <c r="H30" s="44" t="s">
        <v>270</v>
      </c>
      <c r="O30" s="44" t="s">
        <v>271</v>
      </c>
    </row>
  </sheetData>
  <sheetProtection password="CE0A" sheet="1"/>
  <mergeCells count="25">
    <mergeCell ref="I26:K26"/>
    <mergeCell ref="L26:N26"/>
    <mergeCell ref="A29:E29"/>
    <mergeCell ref="F29:L29"/>
    <mergeCell ref="F27:F28"/>
    <mergeCell ref="I27:K27"/>
    <mergeCell ref="L27:N27"/>
    <mergeCell ref="I28:K28"/>
    <mergeCell ref="L28:N28"/>
    <mergeCell ref="O26:P26"/>
    <mergeCell ref="O27:P27"/>
    <mergeCell ref="O28:P28"/>
    <mergeCell ref="A1:Q1"/>
    <mergeCell ref="A2:D2"/>
    <mergeCell ref="F2:L2"/>
    <mergeCell ref="N2:Q2"/>
    <mergeCell ref="A25:B25"/>
    <mergeCell ref="I25:K25"/>
    <mergeCell ref="L25:N25"/>
    <mergeCell ref="O25:P25"/>
    <mergeCell ref="F25:F26"/>
    <mergeCell ref="Q26:Q28"/>
    <mergeCell ref="A3:D23"/>
    <mergeCell ref="N3:Q23"/>
    <mergeCell ref="F3:L23"/>
  </mergeCells>
  <phoneticPr fontId="58" type="noConversion"/>
  <conditionalFormatting sqref="D28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dataValidations count="2">
    <dataValidation type="list" allowBlank="1" showInputMessage="1" showErrorMessage="1" sqref="G26">
      <formula1>"纸箱,料斗,网箩,托盘,其它,无"</formula1>
    </dataValidation>
    <dataValidation type="list" allowBlank="1" showInputMessage="1" showErrorMessage="1" sqref="G28">
      <formula1>"专用器具,料斗,网箩,托盘,无"</formula1>
    </dataValidation>
  </dataValidations>
  <hyperlinks>
    <hyperlink ref="F29:J29" location="包装明细!D28" display="=IF(D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showGridLines="0" showZeros="0" workbookViewId="0">
      <selection activeCell="E10" sqref="E10"/>
    </sheetView>
  </sheetViews>
  <sheetFormatPr defaultColWidth="9" defaultRowHeight="13.5"/>
  <cols>
    <col min="1" max="1" width="15.5" style="10" customWidth="1"/>
    <col min="2" max="4" width="16" style="10" customWidth="1"/>
    <col min="5" max="5" width="18.25" style="10" customWidth="1"/>
    <col min="6" max="6" width="16.625" style="10" customWidth="1"/>
    <col min="7" max="9" width="17.5" style="10" customWidth="1"/>
    <col min="10" max="10" width="16.75" style="10" customWidth="1"/>
    <col min="11" max="16384" width="9" style="10"/>
  </cols>
  <sheetData>
    <row r="1" spans="1:10" ht="22.5">
      <c r="A1" s="317" t="s">
        <v>272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24" customHeight="1">
      <c r="A2" s="322" t="s">
        <v>273</v>
      </c>
      <c r="B2" s="11" t="s">
        <v>274</v>
      </c>
      <c r="C2" s="318" t="s">
        <v>395</v>
      </c>
      <c r="D2" s="319"/>
      <c r="E2" s="319"/>
      <c r="F2" s="319"/>
      <c r="G2" s="319"/>
      <c r="H2" s="319"/>
      <c r="I2" s="319"/>
      <c r="J2" s="320"/>
    </row>
    <row r="3" spans="1:10" ht="24" customHeight="1">
      <c r="A3" s="322"/>
      <c r="B3" s="11" t="s">
        <v>275</v>
      </c>
      <c r="C3" s="318" t="s">
        <v>398</v>
      </c>
      <c r="D3" s="319"/>
      <c r="E3" s="319"/>
      <c r="F3" s="319"/>
      <c r="G3" s="319"/>
      <c r="H3" s="319"/>
      <c r="I3" s="319"/>
      <c r="J3" s="320"/>
    </row>
    <row r="4" spans="1:10" ht="24" customHeight="1">
      <c r="A4" s="11" t="s">
        <v>276</v>
      </c>
      <c r="B4" s="12"/>
      <c r="C4" s="11" t="s">
        <v>277</v>
      </c>
      <c r="D4" s="13"/>
      <c r="E4" s="11" t="s">
        <v>278</v>
      </c>
      <c r="F4" s="12"/>
      <c r="G4" s="11" t="s">
        <v>279</v>
      </c>
      <c r="H4" s="12"/>
      <c r="I4" s="11" t="s">
        <v>280</v>
      </c>
      <c r="J4" s="21"/>
    </row>
    <row r="5" spans="1:10" ht="53.25" customHeight="1">
      <c r="A5" s="14" t="s">
        <v>1</v>
      </c>
      <c r="B5" s="11" t="s">
        <v>281</v>
      </c>
      <c r="C5" s="11" t="s">
        <v>282</v>
      </c>
      <c r="D5" s="14" t="s">
        <v>283</v>
      </c>
      <c r="E5" s="14" t="s">
        <v>284</v>
      </c>
      <c r="F5" s="15" t="s">
        <v>285</v>
      </c>
      <c r="G5" s="15" t="s">
        <v>286</v>
      </c>
      <c r="H5" s="15" t="s">
        <v>287</v>
      </c>
      <c r="I5" s="15" t="s">
        <v>288</v>
      </c>
      <c r="J5" s="14" t="s">
        <v>289</v>
      </c>
    </row>
    <row r="6" spans="1:10" ht="28.5" customHeight="1">
      <c r="A6" s="16">
        <v>1</v>
      </c>
      <c r="B6" s="12" t="s">
        <v>396</v>
      </c>
      <c r="C6" s="12" t="s">
        <v>409</v>
      </c>
      <c r="D6" s="12">
        <v>250</v>
      </c>
      <c r="E6" s="12">
        <v>3000</v>
      </c>
      <c r="F6" s="12">
        <v>8</v>
      </c>
      <c r="G6" s="12">
        <v>34</v>
      </c>
      <c r="H6" s="17" t="str">
        <f>IFERROR(E6/D6/F4,"")</f>
        <v/>
      </c>
      <c r="I6" s="17" t="str">
        <f>IFERROR(E6/D6/H4,"")</f>
        <v/>
      </c>
      <c r="J6" s="22">
        <f>IFERROR(E6/F6/G6,"")</f>
        <v>11.029411764705882</v>
      </c>
    </row>
    <row r="7" spans="1:10" ht="28.5" customHeight="1">
      <c r="A7" s="16">
        <v>2</v>
      </c>
      <c r="B7" s="12" t="s">
        <v>409</v>
      </c>
      <c r="C7" s="12" t="s">
        <v>397</v>
      </c>
      <c r="D7" s="12">
        <v>1</v>
      </c>
      <c r="E7" s="12">
        <v>3</v>
      </c>
      <c r="F7" s="12">
        <v>1</v>
      </c>
      <c r="G7" s="12">
        <v>1</v>
      </c>
      <c r="H7" s="17" t="str">
        <f t="shared" ref="H7:H15" si="0">IFERROR(E7/D7/F5,"")</f>
        <v/>
      </c>
      <c r="I7" s="17" t="str">
        <f t="shared" ref="I7:I15" si="1">IFERROR(E7/D7/H5,"")</f>
        <v/>
      </c>
      <c r="J7" s="22">
        <f t="shared" ref="J7:J15" si="2">IFERROR(E7/F7/G7,"")</f>
        <v>3</v>
      </c>
    </row>
    <row r="8" spans="1:10" ht="28.5" customHeight="1">
      <c r="A8" s="16">
        <v>3</v>
      </c>
      <c r="B8" s="12"/>
      <c r="C8" s="12"/>
      <c r="D8" s="12"/>
      <c r="E8" s="12"/>
      <c r="F8" s="12"/>
      <c r="G8" s="12"/>
      <c r="H8" s="17" t="str">
        <f t="shared" si="0"/>
        <v/>
      </c>
      <c r="I8" s="17" t="str">
        <f t="shared" si="1"/>
        <v/>
      </c>
      <c r="J8" s="22" t="str">
        <f t="shared" si="2"/>
        <v/>
      </c>
    </row>
    <row r="9" spans="1:10" ht="28.5" customHeight="1">
      <c r="A9" s="16">
        <v>4</v>
      </c>
      <c r="B9" s="12"/>
      <c r="C9" s="12"/>
      <c r="D9" s="12"/>
      <c r="E9" s="12"/>
      <c r="F9" s="12"/>
      <c r="G9" s="12"/>
      <c r="H9" s="17" t="str">
        <f t="shared" si="0"/>
        <v/>
      </c>
      <c r="I9" s="17" t="str">
        <f t="shared" si="1"/>
        <v/>
      </c>
      <c r="J9" s="22" t="str">
        <f t="shared" si="2"/>
        <v/>
      </c>
    </row>
    <row r="10" spans="1:10" ht="28.5" customHeight="1">
      <c r="A10" s="16">
        <v>5</v>
      </c>
      <c r="B10" s="12"/>
      <c r="C10" s="12"/>
      <c r="D10" s="12"/>
      <c r="E10" s="12"/>
      <c r="F10" s="12"/>
      <c r="G10" s="12"/>
      <c r="H10" s="17" t="str">
        <f t="shared" si="0"/>
        <v/>
      </c>
      <c r="I10" s="17" t="str">
        <f t="shared" si="1"/>
        <v/>
      </c>
      <c r="J10" s="22" t="str">
        <f t="shared" si="2"/>
        <v/>
      </c>
    </row>
    <row r="11" spans="1:10" ht="28.5" customHeight="1">
      <c r="A11" s="16">
        <v>6</v>
      </c>
      <c r="B11" s="12"/>
      <c r="C11" s="12"/>
      <c r="D11" s="12"/>
      <c r="E11" s="12"/>
      <c r="F11" s="12"/>
      <c r="G11" s="12"/>
      <c r="H11" s="17" t="str">
        <f t="shared" si="0"/>
        <v/>
      </c>
      <c r="I11" s="17" t="str">
        <f t="shared" si="1"/>
        <v/>
      </c>
      <c r="J11" s="22" t="str">
        <f t="shared" si="2"/>
        <v/>
      </c>
    </row>
    <row r="12" spans="1:10" ht="28.5" customHeight="1">
      <c r="A12" s="16">
        <v>7</v>
      </c>
      <c r="B12" s="12"/>
      <c r="C12" s="12"/>
      <c r="D12" s="12"/>
      <c r="E12" s="12"/>
      <c r="F12" s="12"/>
      <c r="G12" s="12"/>
      <c r="H12" s="17" t="str">
        <f t="shared" si="0"/>
        <v/>
      </c>
      <c r="I12" s="17" t="str">
        <f t="shared" si="1"/>
        <v/>
      </c>
      <c r="J12" s="22" t="str">
        <f t="shared" si="2"/>
        <v/>
      </c>
    </row>
    <row r="13" spans="1:10" ht="28.5" customHeight="1">
      <c r="A13" s="16">
        <v>8</v>
      </c>
      <c r="B13" s="12"/>
      <c r="C13" s="12"/>
      <c r="D13" s="12"/>
      <c r="E13" s="12"/>
      <c r="F13" s="12"/>
      <c r="G13" s="12"/>
      <c r="H13" s="17" t="str">
        <f t="shared" si="0"/>
        <v/>
      </c>
      <c r="I13" s="17" t="str">
        <f t="shared" si="1"/>
        <v/>
      </c>
      <c r="J13" s="22" t="str">
        <f t="shared" si="2"/>
        <v/>
      </c>
    </row>
    <row r="14" spans="1:10" ht="28.5" customHeight="1">
      <c r="A14" s="16">
        <v>9</v>
      </c>
      <c r="B14" s="12"/>
      <c r="C14" s="12"/>
      <c r="D14" s="12"/>
      <c r="E14" s="12"/>
      <c r="F14" s="12"/>
      <c r="G14" s="12"/>
      <c r="H14" s="17" t="str">
        <f t="shared" si="0"/>
        <v/>
      </c>
      <c r="I14" s="17" t="str">
        <f t="shared" si="1"/>
        <v/>
      </c>
      <c r="J14" s="22" t="str">
        <f t="shared" si="2"/>
        <v/>
      </c>
    </row>
    <row r="15" spans="1:10" ht="28.5" customHeight="1">
      <c r="A15" s="16">
        <v>10</v>
      </c>
      <c r="B15" s="12"/>
      <c r="C15" s="12"/>
      <c r="D15" s="12"/>
      <c r="E15" s="12"/>
      <c r="F15" s="12"/>
      <c r="G15" s="12"/>
      <c r="H15" s="17" t="str">
        <f t="shared" si="0"/>
        <v/>
      </c>
      <c r="I15" s="17" t="str">
        <f t="shared" si="1"/>
        <v/>
      </c>
      <c r="J15" s="22" t="str">
        <f t="shared" si="2"/>
        <v/>
      </c>
    </row>
    <row r="16" spans="1:10" s="9" customFormat="1" ht="21" customHeight="1">
      <c r="A16" s="18" t="s">
        <v>138</v>
      </c>
      <c r="B16" s="11" t="s">
        <v>139</v>
      </c>
      <c r="C16" s="11" t="s">
        <v>139</v>
      </c>
      <c r="D16" s="11">
        <f>SUM(D6:D15)</f>
        <v>251</v>
      </c>
      <c r="E16" s="11">
        <f>SUM(E6:E15)</f>
        <v>3003</v>
      </c>
      <c r="F16" s="11" t="s">
        <v>139</v>
      </c>
      <c r="G16" s="11" t="s">
        <v>139</v>
      </c>
      <c r="H16" s="11" t="s">
        <v>139</v>
      </c>
      <c r="I16" s="11" t="s">
        <v>139</v>
      </c>
      <c r="J16" s="22">
        <f>SUM(J6:J15)</f>
        <v>14.029411764705882</v>
      </c>
    </row>
    <row r="17" spans="1:10" ht="59.1" customHeight="1">
      <c r="A17" s="321" t="s">
        <v>290</v>
      </c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 ht="21" customHeight="1">
      <c r="A18" s="19"/>
      <c r="B18" s="20" t="s">
        <v>291</v>
      </c>
      <c r="C18" s="20"/>
      <c r="D18" s="20"/>
      <c r="E18" s="19"/>
      <c r="F18" s="19"/>
      <c r="G18" s="19"/>
      <c r="H18" s="19"/>
      <c r="I18" s="19"/>
      <c r="J18" s="19"/>
    </row>
  </sheetData>
  <sheetProtection password="CE0A" sheet="1" objects="1" insertRows="0"/>
  <mergeCells count="5">
    <mergeCell ref="A1:J1"/>
    <mergeCell ref="C2:J2"/>
    <mergeCell ref="C3:J3"/>
    <mergeCell ref="A17:J17"/>
    <mergeCell ref="A2:A3"/>
  </mergeCells>
  <phoneticPr fontId="58" type="noConversion"/>
  <dataValidations count="2">
    <dataValidation type="list" allowBlank="1" showInputMessage="1" showErrorMessage="1" sqref="B4">
      <formula1>"公路,铁路,水路,空运,其他"</formula1>
    </dataValidation>
    <dataValidation type="list" allowBlank="1" showInputMessage="1" showErrorMessage="1" sqref="J4">
      <formula1>"按重量,按体积"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GridLines="0" showZeros="0" workbookViewId="0">
      <selection activeCell="I24" sqref="I24"/>
    </sheetView>
  </sheetViews>
  <sheetFormatPr defaultColWidth="9" defaultRowHeight="13.5"/>
  <cols>
    <col min="1" max="1" width="5.625" style="3" customWidth="1"/>
    <col min="2" max="2" width="8.875" style="3" customWidth="1"/>
    <col min="3" max="3" width="8.625" style="3" customWidth="1"/>
    <col min="4" max="4" width="10.625" style="3" customWidth="1"/>
    <col min="5" max="5" width="10" style="3" customWidth="1"/>
    <col min="6" max="6" width="8.125" style="3" customWidth="1"/>
    <col min="7" max="7" width="8.375" style="3" customWidth="1"/>
    <col min="8" max="8" width="9.25" style="3" customWidth="1"/>
    <col min="9" max="9" width="8.375" style="3" customWidth="1"/>
    <col min="10" max="13" width="7.375" style="3" customWidth="1"/>
    <col min="14" max="14" width="8.125" style="3" customWidth="1"/>
    <col min="15" max="15" width="7.375" style="3" customWidth="1"/>
    <col min="16" max="16" width="7.5" style="3" customWidth="1"/>
    <col min="17" max="19" width="7.375" style="3" customWidth="1"/>
    <col min="20" max="20" width="7.5" style="3" customWidth="1"/>
    <col min="21" max="21" width="7.375" style="3" customWidth="1"/>
    <col min="22" max="23" width="8" style="3" customWidth="1"/>
    <col min="24" max="24" width="7.25" style="3" customWidth="1"/>
    <col min="25" max="25" width="11" style="3" customWidth="1"/>
    <col min="26" max="26" width="21.25" style="3" customWidth="1"/>
    <col min="27" max="16384" width="9" style="3"/>
  </cols>
  <sheetData>
    <row r="1" spans="1:26" s="1" customFormat="1" ht="14.25" customHeight="1">
      <c r="A1" s="324" t="s">
        <v>292</v>
      </c>
      <c r="B1" s="324" t="s">
        <v>293</v>
      </c>
      <c r="C1" s="324" t="s">
        <v>294</v>
      </c>
      <c r="D1" s="324" t="s">
        <v>106</v>
      </c>
      <c r="E1" s="324" t="s">
        <v>295</v>
      </c>
      <c r="F1" s="324" t="s">
        <v>296</v>
      </c>
      <c r="G1" s="324" t="s">
        <v>297</v>
      </c>
      <c r="H1" s="326" t="s">
        <v>298</v>
      </c>
      <c r="I1" s="326"/>
      <c r="J1" s="326"/>
      <c r="K1" s="326"/>
      <c r="L1" s="326"/>
      <c r="M1" s="326"/>
      <c r="N1" s="326"/>
      <c r="O1" s="326"/>
      <c r="P1" s="324" t="s">
        <v>299</v>
      </c>
      <c r="Q1" s="326" t="s">
        <v>22</v>
      </c>
      <c r="R1" s="326"/>
      <c r="S1" s="326"/>
      <c r="T1" s="324" t="s">
        <v>300</v>
      </c>
      <c r="U1" s="325" t="s">
        <v>31</v>
      </c>
      <c r="V1" s="325" t="s">
        <v>33</v>
      </c>
      <c r="W1" s="325" t="s">
        <v>35</v>
      </c>
      <c r="X1" s="329" t="s">
        <v>301</v>
      </c>
      <c r="Y1" s="327" t="s">
        <v>302</v>
      </c>
      <c r="Z1" s="328" t="s">
        <v>303</v>
      </c>
    </row>
    <row r="2" spans="1:26" s="1" customFormat="1" ht="42.75">
      <c r="A2" s="324"/>
      <c r="B2" s="324"/>
      <c r="C2" s="324"/>
      <c r="D2" s="324"/>
      <c r="E2" s="324"/>
      <c r="F2" s="324"/>
      <c r="G2" s="324"/>
      <c r="H2" s="4" t="s">
        <v>6</v>
      </c>
      <c r="I2" s="4" t="s">
        <v>8</v>
      </c>
      <c r="J2" s="4" t="s">
        <v>10</v>
      </c>
      <c r="K2" s="7" t="s">
        <v>12</v>
      </c>
      <c r="L2" s="7" t="s">
        <v>13</v>
      </c>
      <c r="M2" s="4" t="s">
        <v>14</v>
      </c>
      <c r="N2" s="7" t="s">
        <v>16</v>
      </c>
      <c r="O2" s="7" t="s">
        <v>18</v>
      </c>
      <c r="P2" s="324"/>
      <c r="Q2" s="8" t="s">
        <v>23</v>
      </c>
      <c r="R2" s="8" t="s">
        <v>25</v>
      </c>
      <c r="S2" s="8" t="s">
        <v>27</v>
      </c>
      <c r="T2" s="324"/>
      <c r="U2" s="325"/>
      <c r="V2" s="325"/>
      <c r="W2" s="325"/>
      <c r="X2" s="329"/>
      <c r="Y2" s="327"/>
      <c r="Z2" s="328"/>
    </row>
    <row r="3" spans="1:26" s="2" customFormat="1" ht="57">
      <c r="A3" s="5" t="str">
        <f>'汇总表（只需打印此表）'!B6</f>
        <v>采购中心</v>
      </c>
      <c r="B3" s="5" t="str">
        <f>'汇总表（只需打印此表）'!D4</f>
        <v>河北光华荣昌汽车部件有限公司</v>
      </c>
      <c r="C3" s="5" t="str">
        <f>'汇总表（只需打印此表）'!B5</f>
        <v>LG1611510310</v>
      </c>
      <c r="D3" s="5" t="str">
        <f>'汇总表（只需打印此表）'!D5</f>
        <v>轻卡驾驶室主座椅总成（PVC）</v>
      </c>
      <c r="E3" s="6" t="str">
        <f>'汇总表（只需打印此表）'!D6</f>
        <v>潘殿伟13864095535</v>
      </c>
      <c r="F3" s="5" t="s">
        <v>304</v>
      </c>
      <c r="G3" s="6">
        <f>'汇总表（只需打印此表）'!C25</f>
        <v>450.24911380670574</v>
      </c>
      <c r="H3" s="6">
        <f>'汇总表（只需打印此表）'!C9</f>
        <v>103.76236000000002</v>
      </c>
      <c r="I3" s="6">
        <f>'汇总表（只需打印此表）'!C10</f>
        <v>265.95760000000001</v>
      </c>
      <c r="J3" s="6">
        <f>'汇总表（只需打印此表）'!C11</f>
        <v>27.45673076923077</v>
      </c>
      <c r="K3" s="6">
        <f>'汇总表（只需打印此表）'!C12</f>
        <v>4.014733333333333</v>
      </c>
      <c r="L3" s="6">
        <f>'汇总表（只需打印此表）'!C13</f>
        <v>4.0328171005367262</v>
      </c>
      <c r="M3" s="6">
        <f>'汇总表（只需打印此表）'!C14</f>
        <v>1.0403510027428537</v>
      </c>
      <c r="N3" s="6">
        <f>'汇总表（只需打印此表）'!C15</f>
        <v>2.1699000000000002</v>
      </c>
      <c r="O3" s="6">
        <f>'汇总表（只需打印此表）'!C16</f>
        <v>0</v>
      </c>
      <c r="P3" s="6">
        <f>'汇总表（只需打印此表）'!C17</f>
        <v>408.43449220584364</v>
      </c>
      <c r="Q3" s="6">
        <f>'汇总表（只需打印此表）'!C18</f>
        <v>2.5574328256709133</v>
      </c>
      <c r="R3" s="6">
        <f>'汇总表（只需打印此表）'!C19</f>
        <v>1.8322070072706502</v>
      </c>
      <c r="S3" s="6">
        <f>'汇总表（只需打印此表）'!C20</f>
        <v>2.5418453929224918</v>
      </c>
      <c r="T3" s="6">
        <f>'汇总表（只需打印此表）'!C21</f>
        <v>6.9314852258640549</v>
      </c>
      <c r="U3" s="6">
        <f>'汇总表（只需打印此表）'!C22</f>
        <v>20.421724610292184</v>
      </c>
      <c r="V3" s="6">
        <f>包装明细!Q26</f>
        <v>0.432</v>
      </c>
      <c r="W3" s="6">
        <f>运输明细!J16</f>
        <v>14.029411764705882</v>
      </c>
      <c r="X3" s="6">
        <f>包装明细!D28</f>
        <v>26</v>
      </c>
      <c r="Y3" s="6">
        <f>加工明细!S55</f>
        <v>2015.879666642827</v>
      </c>
      <c r="Z3" s="5" t="str">
        <f>'汇总表（只需打印此表）'!B3</f>
        <v>李伟青15598490523</v>
      </c>
    </row>
    <row r="11" spans="1:26" ht="13.5" customHeight="1">
      <c r="A11" s="323" t="s">
        <v>305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</row>
    <row r="12" spans="1:26" ht="13.5" customHeight="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</row>
    <row r="13" spans="1:26" ht="13.5" customHeight="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</row>
    <row r="14" spans="1:26" ht="13.5" customHeight="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</row>
    <row r="15" spans="1:26" ht="13.5" customHeight="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</row>
    <row r="16" spans="1:26" ht="13.5" customHeight="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</row>
    <row r="17" spans="1:13" ht="13.5" customHeight="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</row>
    <row r="18" spans="1:13" ht="13.5" customHeight="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</row>
    <row r="19" spans="1:13" ht="13.5" customHeight="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</row>
  </sheetData>
  <sheetProtection password="CE0A" sheet="1" objects="1"/>
  <mergeCells count="18">
    <mergeCell ref="Y1:Y2"/>
    <mergeCell ref="Z1:Z2"/>
    <mergeCell ref="X1:X2"/>
    <mergeCell ref="A11:M19"/>
    <mergeCell ref="T1:T2"/>
    <mergeCell ref="U1:U2"/>
    <mergeCell ref="V1:V2"/>
    <mergeCell ref="W1:W2"/>
    <mergeCell ref="H1:O1"/>
    <mergeCell ref="Q1:S1"/>
    <mergeCell ref="A1:A2"/>
    <mergeCell ref="B1:B2"/>
    <mergeCell ref="C1:C2"/>
    <mergeCell ref="D1:D2"/>
    <mergeCell ref="E1:E2"/>
    <mergeCell ref="F1:F2"/>
    <mergeCell ref="G1:G2"/>
    <mergeCell ref="P1:P2"/>
  </mergeCells>
  <phoneticPr fontId="58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ources/>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2019-06-03T06:06:00Z</cp:lastPrinted>
  <dcterms:created xsi:type="dcterms:W3CDTF">2014-04-03T05:19:00Z</dcterms:created>
  <dcterms:modified xsi:type="dcterms:W3CDTF">2021-10-20T04:00:13Z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2052-11.1.0.9662</vt:lpwstr>
  </property>
</Properties>
</file>