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 tabRatio="873"/>
  </bookViews>
  <sheets>
    <sheet name="汇总" sheetId="1" r:id="rId1"/>
    <sheet name="SHT0010984" sheetId="2" r:id="rId2"/>
    <sheet name="SHT0002282" sheetId="3" r:id="rId3"/>
    <sheet name="SHT0000454" sheetId="4" r:id="rId4"/>
    <sheet name="SHT0013748" sheetId="7" r:id="rId5"/>
    <sheet name="SHT0011353" sheetId="5" state="hidden" r:id="rId6"/>
    <sheet name="SHT0011354" sheetId="6" state="hidden" r:id="rId7"/>
  </sheets>
  <calcPr calcId="145621"/>
</workbook>
</file>

<file path=xl/calcChain.xml><?xml version="1.0" encoding="utf-8"?>
<calcChain xmlns="http://schemas.openxmlformats.org/spreadsheetml/2006/main">
  <c r="L7" i="1" l="1"/>
  <c r="M7" i="1" s="1"/>
  <c r="N7" i="1" s="1"/>
  <c r="U24" i="6"/>
  <c r="T24" i="6"/>
  <c r="R24" i="6"/>
  <c r="P24" i="6"/>
  <c r="U23" i="6"/>
  <c r="T23" i="6"/>
  <c r="R23" i="6"/>
  <c r="P23" i="6"/>
  <c r="U22" i="6"/>
  <c r="T22" i="6"/>
  <c r="R22" i="6"/>
  <c r="P22" i="6"/>
  <c r="U21" i="6"/>
  <c r="T21" i="6"/>
  <c r="R21" i="6"/>
  <c r="P21" i="6"/>
  <c r="U20" i="6"/>
  <c r="T20" i="6"/>
  <c r="R20" i="6"/>
  <c r="P20" i="6"/>
  <c r="U19" i="6"/>
  <c r="T19" i="6"/>
  <c r="R19" i="6"/>
  <c r="P19" i="6"/>
  <c r="U18" i="6"/>
  <c r="T18" i="6"/>
  <c r="R18" i="6"/>
  <c r="P18" i="6"/>
  <c r="U17" i="6"/>
  <c r="T17" i="6"/>
  <c r="R17" i="6"/>
  <c r="P17" i="6"/>
  <c r="U16" i="6"/>
  <c r="T16" i="6"/>
  <c r="R16" i="6"/>
  <c r="P16" i="6"/>
  <c r="U15" i="6"/>
  <c r="T15" i="6"/>
  <c r="R15" i="6"/>
  <c r="P15" i="6"/>
  <c r="U14" i="6"/>
  <c r="T14" i="6"/>
  <c r="R14" i="6"/>
  <c r="P14" i="6"/>
  <c r="U13" i="6"/>
  <c r="T13" i="6"/>
  <c r="R13" i="6"/>
  <c r="P13" i="6"/>
  <c r="U12" i="6"/>
  <c r="T12" i="6"/>
  <c r="R12" i="6"/>
  <c r="P12" i="6"/>
  <c r="U11" i="6"/>
  <c r="T11" i="6"/>
  <c r="R11" i="6"/>
  <c r="P11" i="6"/>
  <c r="U10" i="6"/>
  <c r="T10" i="6"/>
  <c r="R10" i="6"/>
  <c r="P10" i="6"/>
  <c r="U9" i="6"/>
  <c r="T9" i="6"/>
  <c r="R9" i="6"/>
  <c r="P9" i="6"/>
  <c r="U8" i="6"/>
  <c r="T8" i="6"/>
  <c r="R8" i="6"/>
  <c r="P8" i="6"/>
  <c r="U7" i="6"/>
  <c r="T7" i="6"/>
  <c r="R7" i="6"/>
  <c r="P7" i="6"/>
  <c r="U6" i="6"/>
  <c r="T6" i="6"/>
  <c r="R6" i="6"/>
  <c r="P6" i="6"/>
  <c r="U5" i="6"/>
  <c r="T5" i="6"/>
  <c r="R5" i="6"/>
  <c r="P5" i="6"/>
  <c r="U4" i="6"/>
  <c r="U25" i="6" s="1"/>
  <c r="T4" i="6"/>
  <c r="T25" i="6" s="1"/>
  <c r="R4" i="6"/>
  <c r="R25" i="6" s="1"/>
  <c r="P4" i="6"/>
  <c r="P25" i="6" s="1"/>
  <c r="A4" i="6"/>
  <c r="T20" i="5"/>
  <c r="U20" i="5" s="1"/>
  <c r="R20" i="5"/>
  <c r="P20" i="5"/>
  <c r="T19" i="5"/>
  <c r="U19" i="5" s="1"/>
  <c r="R19" i="5"/>
  <c r="P19" i="5"/>
  <c r="T18" i="5"/>
  <c r="U18" i="5" s="1"/>
  <c r="R18" i="5"/>
  <c r="P18" i="5"/>
  <c r="T17" i="5"/>
  <c r="U17" i="5" s="1"/>
  <c r="R17" i="5"/>
  <c r="P17" i="5"/>
  <c r="T16" i="5"/>
  <c r="U16" i="5" s="1"/>
  <c r="R16" i="5"/>
  <c r="P16" i="5"/>
  <c r="T15" i="5"/>
  <c r="U15" i="5" s="1"/>
  <c r="R15" i="5"/>
  <c r="P15" i="5"/>
  <c r="T14" i="5"/>
  <c r="U14" i="5" s="1"/>
  <c r="R14" i="5"/>
  <c r="P14" i="5"/>
  <c r="T13" i="5"/>
  <c r="U13" i="5" s="1"/>
  <c r="R13" i="5"/>
  <c r="P13" i="5"/>
  <c r="U12" i="5"/>
  <c r="T12" i="5"/>
  <c r="R12" i="5"/>
  <c r="P12" i="5"/>
  <c r="U11" i="5"/>
  <c r="T11" i="5"/>
  <c r="R11" i="5"/>
  <c r="P11" i="5"/>
  <c r="U10" i="5"/>
  <c r="T10" i="5"/>
  <c r="R10" i="5"/>
  <c r="P10" i="5"/>
  <c r="U9" i="5"/>
  <c r="T9" i="5"/>
  <c r="R9" i="5"/>
  <c r="P9" i="5"/>
  <c r="U8" i="5"/>
  <c r="T8" i="5"/>
  <c r="R8" i="5"/>
  <c r="P8" i="5"/>
  <c r="U7" i="5"/>
  <c r="T7" i="5"/>
  <c r="R7" i="5"/>
  <c r="P7" i="5"/>
  <c r="U6" i="5"/>
  <c r="T6" i="5"/>
  <c r="R6" i="5"/>
  <c r="P6" i="5"/>
  <c r="U5" i="5"/>
  <c r="T5" i="5"/>
  <c r="R5" i="5"/>
  <c r="P5" i="5"/>
  <c r="U4" i="5"/>
  <c r="T4" i="5"/>
  <c r="T21" i="5" s="1"/>
  <c r="R4" i="5"/>
  <c r="R21" i="5" s="1"/>
  <c r="P4" i="5"/>
  <c r="P21" i="5" s="1"/>
  <c r="A4" i="5"/>
  <c r="T7" i="7"/>
  <c r="R7" i="7"/>
  <c r="U6" i="7"/>
  <c r="P6" i="7"/>
  <c r="U5" i="7"/>
  <c r="U7" i="7" s="1"/>
  <c r="K7" i="1" s="1"/>
  <c r="P5" i="7"/>
  <c r="P7" i="7" s="1"/>
  <c r="A4" i="7"/>
  <c r="T5" i="4"/>
  <c r="R5" i="4"/>
  <c r="U4" i="4"/>
  <c r="U5" i="4" s="1"/>
  <c r="K6" i="1" s="1"/>
  <c r="L6" i="1" s="1"/>
  <c r="M6" i="1" s="1"/>
  <c r="N6" i="1" s="1"/>
  <c r="P4" i="4"/>
  <c r="P5" i="4" s="1"/>
  <c r="A4" i="4"/>
  <c r="T5" i="3"/>
  <c r="R5" i="3"/>
  <c r="P5" i="3"/>
  <c r="U4" i="3"/>
  <c r="U5" i="3" s="1"/>
  <c r="K5" i="1" s="1"/>
  <c r="L5" i="1" s="1"/>
  <c r="M5" i="1" s="1"/>
  <c r="N5" i="1" s="1"/>
  <c r="P4" i="3"/>
  <c r="A4" i="3"/>
  <c r="T5" i="2"/>
  <c r="R5" i="2"/>
  <c r="P5" i="2"/>
  <c r="U4" i="2"/>
  <c r="U5" i="2" s="1"/>
  <c r="K4" i="1" s="1"/>
  <c r="L4" i="1" s="1"/>
  <c r="M4" i="1" s="1"/>
  <c r="N4" i="1" s="1"/>
  <c r="P4" i="2"/>
  <c r="A4" i="2"/>
  <c r="A13" i="1"/>
  <c r="A12" i="1"/>
  <c r="A11" i="1"/>
  <c r="M10" i="1"/>
  <c r="N10" i="1" s="1"/>
  <c r="L10" i="1"/>
  <c r="A10" i="1"/>
  <c r="M9" i="1"/>
  <c r="N9" i="1" s="1"/>
  <c r="L9" i="1"/>
  <c r="A9" i="1"/>
  <c r="E8" i="1"/>
  <c r="A8" i="1"/>
  <c r="E7" i="1"/>
  <c r="A7" i="1"/>
  <c r="E6" i="1"/>
  <c r="A6" i="1"/>
  <c r="E5" i="1"/>
  <c r="A5" i="1"/>
  <c r="E4" i="1"/>
  <c r="A4" i="1"/>
  <c r="U21" i="5" l="1"/>
</calcChain>
</file>

<file path=xl/sharedStrings.xml><?xml version="1.0" encoding="utf-8"?>
<sst xmlns="http://schemas.openxmlformats.org/spreadsheetml/2006/main" count="484" uniqueCount="134">
  <si>
    <t>序号</t>
  </si>
  <si>
    <t>客户号</t>
  </si>
  <si>
    <t>采购方</t>
  </si>
  <si>
    <t>主机厂编码</t>
  </si>
  <si>
    <t>超链接表格</t>
  </si>
  <si>
    <t>销售方</t>
  </si>
  <si>
    <t>自制/外购</t>
  </si>
  <si>
    <t>产品类别</t>
  </si>
  <si>
    <t>QAD编码</t>
  </si>
  <si>
    <t>名称</t>
  </si>
  <si>
    <t>定价资料</t>
  </si>
  <si>
    <t>合同主要内容</t>
  </si>
  <si>
    <t>定价日期</t>
  </si>
  <si>
    <t>供应商</t>
  </si>
  <si>
    <t>河北金蝶代码</t>
  </si>
  <si>
    <t>备注</t>
  </si>
  <si>
    <t>BOM材料成本</t>
  </si>
  <si>
    <t>2021年河北</t>
  </si>
  <si>
    <t>合同编号</t>
  </si>
  <si>
    <t>合同有效期</t>
  </si>
  <si>
    <t>售价   (未税）</t>
  </si>
  <si>
    <t>附加值</t>
  </si>
  <si>
    <t>附加值率</t>
  </si>
  <si>
    <t>安路普昌平</t>
  </si>
  <si>
    <t>河北</t>
  </si>
  <si>
    <t>自制</t>
  </si>
  <si>
    <t>塑料件</t>
  </si>
  <si>
    <t>SHT0010984</t>
  </si>
  <si>
    <t>H4速降按钮</t>
  </si>
  <si>
    <t>SHT0002282</t>
  </si>
  <si>
    <t>X3000速降按钮</t>
  </si>
  <si>
    <t>SHT0000454</t>
  </si>
  <si>
    <t>H4气动升降手柄</t>
  </si>
  <si>
    <t>02.01.10.412</t>
  </si>
  <si>
    <t>SHT0013748</t>
  </si>
  <si>
    <t>L5000速降按钮</t>
  </si>
  <si>
    <t>01.01.03.196</t>
  </si>
  <si>
    <t>采购</t>
  </si>
  <si>
    <t>SHT0000455</t>
  </si>
  <si>
    <t>H4升降开关底座</t>
  </si>
  <si>
    <t>黄骅市顺亿汽车部件有限公司</t>
  </si>
  <si>
    <t>01.03.02.111</t>
  </si>
  <si>
    <t>BFA0000004</t>
  </si>
  <si>
    <t>扎带 4*200</t>
  </si>
  <si>
    <t>黄骅市俊隆五金包装有限公司</t>
  </si>
  <si>
    <t>01.03.17.031</t>
  </si>
  <si>
    <r>
      <rPr>
        <b/>
        <sz val="10"/>
        <rFont val="DengXian"/>
      </rPr>
      <t>BOM</t>
    </r>
    <r>
      <rPr>
        <b/>
        <sz val="10"/>
        <rFont val="宋体"/>
        <family val="3"/>
        <charset val="134"/>
      </rPr>
      <t>等级</t>
    </r>
  </si>
  <si>
    <r>
      <rPr>
        <b/>
        <sz val="10"/>
        <rFont val="DengXian"/>
      </rPr>
      <t>父级物料</t>
    </r>
  </si>
  <si>
    <t>父级描述</t>
  </si>
  <si>
    <r>
      <rPr>
        <b/>
        <sz val="10"/>
        <rFont val="DengXian"/>
      </rPr>
      <t>QAD</t>
    </r>
    <r>
      <rPr>
        <b/>
        <sz val="10"/>
        <rFont val="DengXian"/>
      </rPr>
      <t>编码</t>
    </r>
  </si>
  <si>
    <r>
      <rPr>
        <b/>
        <sz val="10"/>
        <rFont val="DengXian"/>
      </rPr>
      <t>描述</t>
    </r>
    <r>
      <rPr>
        <b/>
        <sz val="10"/>
        <rFont val="DengXian"/>
      </rPr>
      <t>1</t>
    </r>
  </si>
  <si>
    <r>
      <rPr>
        <b/>
        <sz val="10"/>
        <rFont val="DengXian"/>
      </rPr>
      <t>描述</t>
    </r>
    <r>
      <rPr>
        <b/>
        <sz val="10"/>
        <rFont val="DengXian"/>
      </rPr>
      <t>2</t>
    </r>
  </si>
  <si>
    <r>
      <rPr>
        <b/>
        <sz val="10"/>
        <rFont val="DengXian"/>
      </rPr>
      <t>采购</t>
    </r>
    <r>
      <rPr>
        <b/>
        <sz val="10"/>
        <rFont val="DengXian"/>
      </rPr>
      <t xml:space="preserve">P
</t>
    </r>
    <r>
      <rPr>
        <b/>
        <sz val="10"/>
        <rFont val="DengXian"/>
      </rPr>
      <t>制造</t>
    </r>
    <r>
      <rPr>
        <b/>
        <sz val="10"/>
        <rFont val="DengXian"/>
      </rPr>
      <t>L</t>
    </r>
  </si>
  <si>
    <r>
      <rPr>
        <b/>
        <sz val="10"/>
        <rFont val="DengXian"/>
      </rPr>
      <t>单位</t>
    </r>
  </si>
  <si>
    <t>每件需求量</t>
  </si>
  <si>
    <r>
      <t>2020</t>
    </r>
    <r>
      <rPr>
        <b/>
        <sz val="10"/>
        <rFont val="FangSong"/>
        <family val="3"/>
      </rPr>
      <t>年</t>
    </r>
  </si>
  <si>
    <r>
      <rPr>
        <b/>
        <sz val="10"/>
        <rFont val="DengXian"/>
      </rPr>
      <t>成本选取</t>
    </r>
  </si>
  <si>
    <r>
      <rPr>
        <b/>
        <sz val="10"/>
        <rFont val="DengXian"/>
      </rPr>
      <t>供应商名称</t>
    </r>
  </si>
  <si>
    <r>
      <rPr>
        <b/>
        <sz val="10"/>
        <rFont val="DengXian"/>
      </rPr>
      <t>备注</t>
    </r>
  </si>
  <si>
    <r>
      <rPr>
        <b/>
        <sz val="10"/>
        <rFont val="DengXian"/>
      </rPr>
      <t>A</t>
    </r>
    <r>
      <rPr>
        <b/>
        <sz val="10"/>
        <rFont val="DengXian"/>
      </rPr>
      <t>标准成本</t>
    </r>
  </si>
  <si>
    <r>
      <rPr>
        <b/>
        <sz val="10"/>
        <rFont val="DengXian"/>
      </rPr>
      <t>B</t>
    </r>
    <r>
      <rPr>
        <b/>
        <sz val="10"/>
        <rFont val="DengXian"/>
      </rPr>
      <t>采购合同成本</t>
    </r>
  </si>
  <si>
    <r>
      <rPr>
        <b/>
        <sz val="10"/>
        <rFont val="DengXian"/>
      </rPr>
      <t>C</t>
    </r>
    <r>
      <rPr>
        <b/>
        <sz val="10"/>
        <rFont val="DengXian"/>
      </rPr>
      <t>发票实际成本</t>
    </r>
  </si>
  <si>
    <t>返回主表</t>
  </si>
  <si>
    <r>
      <rPr>
        <b/>
        <sz val="10"/>
        <rFont val="DengXian"/>
      </rPr>
      <t>单价</t>
    </r>
  </si>
  <si>
    <r>
      <rPr>
        <b/>
        <sz val="10"/>
        <rFont val="DengXian"/>
      </rPr>
      <t>成本</t>
    </r>
  </si>
  <si>
    <r>
      <rPr>
        <b/>
        <sz val="10"/>
        <rFont val="DengXian"/>
      </rPr>
      <t>C</t>
    </r>
    <r>
      <rPr>
        <b/>
        <sz val="10"/>
        <rFont val="DengXian"/>
      </rPr>
      <t>，</t>
    </r>
    <r>
      <rPr>
        <b/>
        <sz val="10"/>
        <rFont val="DengXian"/>
      </rPr>
      <t>B</t>
    </r>
    <r>
      <rPr>
        <b/>
        <sz val="10"/>
        <rFont val="DengXian"/>
      </rPr>
      <t>，</t>
    </r>
    <r>
      <rPr>
        <b/>
        <sz val="10"/>
        <rFont val="DengXian"/>
      </rPr>
      <t>A</t>
    </r>
  </si>
  <si>
    <t>TMI0000014</t>
  </si>
  <si>
    <t>ABS757</t>
  </si>
  <si>
    <t>P</t>
  </si>
  <si>
    <t>合计</t>
  </si>
  <si>
    <r>
      <t>2021</t>
    </r>
    <r>
      <rPr>
        <b/>
        <sz val="10"/>
        <rFont val="FangSong"/>
        <family val="3"/>
      </rPr>
      <t>年</t>
    </r>
  </si>
  <si>
    <t>SHT0002596</t>
  </si>
  <si>
    <t>L</t>
  </si>
  <si>
    <t>TMI0000109</t>
  </si>
  <si>
    <t>PC345kz(ABC+PC)</t>
  </si>
  <si>
    <t>天津市佳硕科技有限公司</t>
  </si>
  <si>
    <t>加工费</t>
  </si>
  <si>
    <t>聚福家电</t>
  </si>
  <si>
    <r>
      <rPr>
        <b/>
        <sz val="10"/>
        <rFont val="DengXian"/>
      </rPr>
      <t>2019</t>
    </r>
    <r>
      <rPr>
        <b/>
        <sz val="10"/>
        <rFont val="FangSong"/>
        <family val="3"/>
      </rPr>
      <t>年</t>
    </r>
  </si>
  <si>
    <t>SHT0011353</t>
  </si>
  <si>
    <t>升降调节开关气管总成</t>
  </si>
  <si>
    <t>BFA0000284</t>
  </si>
  <si>
    <t>自攻钉2</t>
  </si>
  <si>
    <t>M2.6*10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</si>
  <si>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</si>
  <si>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</si>
  <si>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</si>
  <si>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</si>
  <si>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</si>
  <si>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</si>
  <si>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</si>
  <si>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</si>
  <si>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</si>
  <si>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</si>
  <si>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</si>
  <si>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</si>
  <si>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</si>
  <si>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</si>
  <si>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</si>
  <si>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</si>
  <si>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</si>
  <si>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</si>
  <si>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</si>
  <si>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</si>
  <si>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</si>
  <si>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</si>
  <si>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</si>
  <si>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</si>
  <si>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</si>
  <si>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</si>
  <si>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</si>
  <si>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</si>
  <si>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</si>
  <si>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</si>
  <si>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</si>
  <si>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</si>
  <si>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</si>
  <si>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</si>
  <si>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</si>
  <si>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</si>
  <si>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</si>
  <si>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</si>
  <si>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</si>
  <si>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</si>
  <si>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</si>
  <si>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</si>
  <si>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</si>
  <si>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</si>
  <si>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</si>
  <si>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</si>
  <si>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</si>
  <si>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</si>
  <si>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速降按钮</t>
  </si>
  <si>
    <t>内部凸点有2增至4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</si>
</sst>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8" formatCode="[DBNum2][$-804]General"/>
    <numFmt numFmtId="180" formatCode="yyyy&quot;年&quot;m&quot;月&quot;;@"/>
    <numFmt numFmtId="181" formatCode="0.00_ "/>
  </numFmts>
  <fonts count="17">
    <font>
      <sz val="11"/>
      <color theme="1"/>
      <name val="宋体"/>
      <charset val="134"/>
      <scheme val="minor"/>
    </font>
    <font>
      <b/>
      <sz val="10"/>
      <name val="DengXian"/>
      <family val="1"/>
    </font>
    <font>
      <sz val="10"/>
      <name val="DengXian"/>
    </font>
    <font>
      <b/>
      <sz val="11"/>
      <name val="DengXian"/>
    </font>
    <font>
      <b/>
      <sz val="10"/>
      <name val="宋体"/>
      <family val="3"/>
      <charset val="134"/>
    </font>
    <font>
      <sz val="9"/>
      <name val="DengXian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u/>
      <sz val="10"/>
      <color rgb="FF80008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DengXian"/>
    </font>
    <font>
      <b/>
      <sz val="10"/>
      <name val="FangSong"/>
      <family val="3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178" fontId="0" fillId="0" borderId="0" xfId="0" applyNumberFormat="1" applyFont="1" applyFill="1" applyAlignment="1"/>
    <xf numFmtId="0" fontId="0" fillId="0" borderId="0" xfId="0" applyNumberFormat="1" applyFont="1" applyFill="1" applyAlignment="1"/>
    <xf numFmtId="0" fontId="2" fillId="0" borderId="12" xfId="1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8" fontId="3" fillId="0" borderId="16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43" fontId="1" fillId="0" borderId="20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43" fontId="2" fillId="0" borderId="21" xfId="1" applyFont="1" applyFill="1" applyBorder="1" applyAlignment="1">
      <alignment horizontal="center" vertical="center"/>
    </xf>
    <xf numFmtId="43" fontId="2" fillId="0" borderId="22" xfId="1" applyFont="1" applyFill="1" applyBorder="1" applyAlignment="1">
      <alignment horizontal="center" vertical="center"/>
    </xf>
    <xf numFmtId="43" fontId="2" fillId="0" borderId="23" xfId="1" applyFont="1" applyFill="1" applyBorder="1" applyAlignment="1">
      <alignment horizontal="center" vertical="center"/>
    </xf>
    <xf numFmtId="43" fontId="2" fillId="0" borderId="24" xfId="1" applyFont="1" applyFill="1" applyBorder="1" applyAlignment="1">
      <alignment horizontal="center" vertical="center"/>
    </xf>
    <xf numFmtId="43" fontId="2" fillId="0" borderId="14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78" fontId="1" fillId="0" borderId="16" xfId="0" applyNumberFormat="1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6" xfId="1" applyFont="1" applyFill="1" applyBorder="1" applyAlignment="1">
      <alignment horizontal="center" vertical="center"/>
    </xf>
    <xf numFmtId="178" fontId="6" fillId="0" borderId="0" xfId="2" applyNumberFormat="1" applyFont="1" applyAlignment="1"/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7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right" vertical="center"/>
    </xf>
    <xf numFmtId="43" fontId="2" fillId="0" borderId="30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2" fillId="0" borderId="5" xfId="1" applyFont="1" applyFill="1" applyBorder="1" applyAlignment="1">
      <alignment horizontal="right" vertical="center"/>
    </xf>
    <xf numFmtId="43" fontId="2" fillId="0" borderId="31" xfId="1" applyFont="1" applyFill="1" applyBorder="1" applyAlignment="1">
      <alignment horizontal="center" vertical="center"/>
    </xf>
    <xf numFmtId="43" fontId="2" fillId="0" borderId="27" xfId="1" applyFont="1" applyFill="1" applyBorder="1" applyAlignment="1">
      <alignment horizontal="center" vertical="center"/>
    </xf>
    <xf numFmtId="43" fontId="1" fillId="0" borderId="32" xfId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178" fontId="1" fillId="0" borderId="19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8" fontId="2" fillId="0" borderId="33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43" fontId="2" fillId="0" borderId="33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43" fontId="2" fillId="0" borderId="23" xfId="0" applyNumberFormat="1" applyFont="1" applyFill="1" applyBorder="1" applyAlignment="1">
      <alignment horizontal="center" vertical="center"/>
    </xf>
    <xf numFmtId="43" fontId="2" fillId="0" borderId="30" xfId="0" applyNumberFormat="1" applyFont="1" applyFill="1" applyBorder="1" applyAlignment="1">
      <alignment horizontal="center" vertical="center"/>
    </xf>
    <xf numFmtId="178" fontId="2" fillId="0" borderId="22" xfId="0" applyNumberFormat="1" applyFont="1" applyFill="1" applyBorder="1" applyAlignment="1">
      <alignment horizontal="center" vertical="center"/>
    </xf>
    <xf numFmtId="178" fontId="2" fillId="0" borderId="25" xfId="0" applyNumberFormat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right" vertical="center"/>
    </xf>
    <xf numFmtId="43" fontId="2" fillId="0" borderId="6" xfId="0" applyNumberFormat="1" applyFont="1" applyFill="1" applyBorder="1" applyAlignment="1">
      <alignment horizontal="center" vertical="center"/>
    </xf>
    <xf numFmtId="43" fontId="2" fillId="0" borderId="35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178" fontId="2" fillId="0" borderId="18" xfId="0" applyNumberFormat="1" applyFont="1" applyFill="1" applyBorder="1" applyAlignment="1">
      <alignment horizontal="center" vertical="center"/>
    </xf>
    <xf numFmtId="43" fontId="1" fillId="0" borderId="36" xfId="1" applyFont="1" applyFill="1" applyBorder="1" applyAlignment="1">
      <alignment horizontal="center" vertical="center"/>
    </xf>
    <xf numFmtId="178" fontId="1" fillId="0" borderId="3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38" xfId="0" applyNumberFormat="1" applyFont="1" applyFill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1" fillId="0" borderId="5" xfId="2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/>
    <xf numFmtId="0" fontId="7" fillId="0" borderId="1" xfId="0" applyNumberFormat="1" applyFont="1" applyFill="1" applyBorder="1" applyAlignment="1"/>
    <xf numFmtId="0" fontId="10" fillId="0" borderId="1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8" fillId="0" borderId="47" xfId="1" applyNumberFormat="1" applyFont="1" applyFill="1" applyBorder="1" applyAlignment="1">
      <alignment horizontal="center" vertical="center" wrapText="1"/>
    </xf>
    <xf numFmtId="0" fontId="8" fillId="0" borderId="36" xfId="1" applyNumberFormat="1" applyFont="1" applyFill="1" applyBorder="1" applyAlignment="1">
      <alignment horizontal="center" vertical="center" wrapText="1"/>
    </xf>
    <xf numFmtId="10" fontId="8" fillId="0" borderId="37" xfId="3" applyNumberFormat="1" applyFont="1" applyFill="1" applyBorder="1" applyAlignment="1">
      <alignment horizontal="center" vertical="center" wrapText="1"/>
    </xf>
    <xf numFmtId="0" fontId="10" fillId="0" borderId="49" xfId="1" applyNumberFormat="1" applyFont="1" applyFill="1" applyBorder="1" applyAlignment="1">
      <alignment horizontal="center" vertical="center"/>
    </xf>
    <xf numFmtId="43" fontId="10" fillId="0" borderId="26" xfId="1" applyFont="1" applyFill="1" applyBorder="1" applyAlignment="1">
      <alignment vertical="center"/>
    </xf>
    <xf numFmtId="0" fontId="10" fillId="0" borderId="50" xfId="0" applyNumberFormat="1" applyFont="1" applyFill="1" applyBorder="1" applyAlignment="1">
      <alignment horizontal="center" vertical="center" wrapText="1"/>
    </xf>
    <xf numFmtId="43" fontId="10" fillId="0" borderId="50" xfId="1" applyFont="1" applyFill="1" applyBorder="1" applyAlignment="1">
      <alignment horizontal="center" vertical="center" wrapText="1"/>
    </xf>
    <xf numFmtId="10" fontId="10" fillId="0" borderId="25" xfId="3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/>
    </xf>
    <xf numFmtId="0" fontId="7" fillId="0" borderId="24" xfId="0" applyNumberFormat="1" applyFont="1" applyFill="1" applyBorder="1" applyAlignment="1">
      <alignment horizontal="center" vertical="center"/>
    </xf>
    <xf numFmtId="0" fontId="10" fillId="0" borderId="51" xfId="1" applyNumberFormat="1" applyFont="1" applyFill="1" applyBorder="1" applyAlignment="1">
      <alignment horizontal="center" vertical="center"/>
    </xf>
    <xf numFmtId="43" fontId="10" fillId="0" borderId="28" xfId="1" applyFont="1" applyFill="1" applyBorder="1" applyAlignment="1">
      <alignment vertical="center"/>
    </xf>
    <xf numFmtId="0" fontId="10" fillId="0" borderId="52" xfId="0" applyNumberFormat="1" applyFont="1" applyFill="1" applyBorder="1" applyAlignment="1">
      <alignment horizontal="center" vertical="center" wrapText="1"/>
    </xf>
    <xf numFmtId="43" fontId="10" fillId="0" borderId="52" xfId="1" applyFont="1" applyFill="1" applyBorder="1" applyAlignment="1">
      <alignment horizontal="center" vertical="center" wrapText="1"/>
    </xf>
    <xf numFmtId="10" fontId="10" fillId="0" borderId="24" xfId="3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/>
    </xf>
    <xf numFmtId="0" fontId="10" fillId="0" borderId="2" xfId="1" applyNumberFormat="1" applyFont="1" applyFill="1" applyBorder="1" applyAlignment="1">
      <alignment horizontal="center" vertical="center"/>
    </xf>
    <xf numFmtId="43" fontId="10" fillId="0" borderId="29" xfId="1" applyFont="1" applyFill="1" applyBorder="1" applyAlignment="1">
      <alignment vertical="center"/>
    </xf>
    <xf numFmtId="0" fontId="7" fillId="0" borderId="20" xfId="0" applyNumberFormat="1" applyFon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center"/>
    </xf>
    <xf numFmtId="43" fontId="10" fillId="2" borderId="29" xfId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10" fontId="10" fillId="0" borderId="17" xfId="3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181" fontId="10" fillId="0" borderId="52" xfId="0" applyNumberFormat="1" applyFont="1" applyFill="1" applyBorder="1" applyAlignment="1">
      <alignment horizontal="center" vertical="center" wrapText="1"/>
    </xf>
    <xf numFmtId="9" fontId="10" fillId="0" borderId="24" xfId="3" applyFont="1" applyFill="1" applyBorder="1" applyAlignment="1">
      <alignment horizontal="center" vertical="center"/>
    </xf>
    <xf numFmtId="180" fontId="7" fillId="0" borderId="35" xfId="0" applyNumberFormat="1" applyFont="1" applyFill="1" applyBorder="1" applyAlignment="1">
      <alignment horizontal="center" vertical="center"/>
    </xf>
    <xf numFmtId="0" fontId="7" fillId="0" borderId="53" xfId="0" applyNumberFormat="1" applyFont="1" applyFill="1" applyBorder="1" applyAlignment="1"/>
    <xf numFmtId="0" fontId="7" fillId="0" borderId="55" xfId="0" applyNumberFormat="1" applyFont="1" applyFill="1" applyBorder="1" applyAlignment="1">
      <alignment horizontal="center"/>
    </xf>
    <xf numFmtId="0" fontId="7" fillId="0" borderId="58" xfId="0" applyNumberFormat="1" applyFont="1" applyFill="1" applyBorder="1" applyAlignment="1"/>
    <xf numFmtId="0" fontId="7" fillId="0" borderId="54" xfId="0" applyNumberFormat="1" applyFont="1" applyFill="1" applyBorder="1" applyAlignment="1"/>
    <xf numFmtId="0" fontId="7" fillId="0" borderId="28" xfId="0" applyNumberFormat="1" applyFont="1" applyFill="1" applyBorder="1" applyAlignment="1"/>
    <xf numFmtId="180" fontId="7" fillId="0" borderId="45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9" fillId="0" borderId="41" xfId="0" applyNumberFormat="1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center" vertical="center"/>
    </xf>
    <xf numFmtId="0" fontId="8" fillId="0" borderId="2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9" fillId="0" borderId="23" xfId="1" applyNumberFormat="1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8" fillId="0" borderId="30" xfId="1" applyNumberFormat="1" applyFont="1" applyFill="1" applyBorder="1" applyAlignment="1">
      <alignment horizontal="center" vertical="center" wrapText="1"/>
    </xf>
    <xf numFmtId="0" fontId="8" fillId="0" borderId="18" xfId="1" applyNumberFormat="1" applyFont="1" applyFill="1" applyBorder="1" applyAlignment="1">
      <alignment horizontal="center" vertical="center" wrapText="1"/>
    </xf>
    <xf numFmtId="0" fontId="8" fillId="0" borderId="19" xfId="1" applyNumberFormat="1" applyFont="1" applyFill="1" applyBorder="1" applyAlignment="1">
      <alignment horizontal="center" vertical="center" wrapText="1"/>
    </xf>
    <xf numFmtId="43" fontId="8" fillId="0" borderId="43" xfId="1" applyFont="1" applyFill="1" applyBorder="1" applyAlignment="1">
      <alignment horizontal="center" vertical="center" wrapText="1"/>
    </xf>
    <xf numFmtId="43" fontId="8" fillId="0" borderId="46" xfId="1" applyFont="1" applyFill="1" applyBorder="1" applyAlignment="1">
      <alignment horizontal="center" vertical="center" wrapText="1"/>
    </xf>
    <xf numFmtId="0" fontId="8" fillId="0" borderId="44" xfId="1" applyNumberFormat="1" applyFont="1" applyFill="1" applyBorder="1" applyAlignment="1">
      <alignment horizontal="center" vertical="center" wrapText="1"/>
    </xf>
    <xf numFmtId="0" fontId="8" fillId="0" borderId="48" xfId="1" applyNumberFormat="1" applyFont="1" applyFill="1" applyBorder="1" applyAlignment="1">
      <alignment horizontal="center" vertical="center" wrapText="1"/>
    </xf>
    <xf numFmtId="0" fontId="8" fillId="0" borderId="45" xfId="1" applyNumberFormat="1" applyFont="1" applyFill="1" applyBorder="1" applyAlignment="1">
      <alignment horizontal="center" vertical="center" wrapText="1"/>
    </xf>
    <xf numFmtId="0" fontId="8" fillId="0" borderId="32" xfId="1" applyNumberFormat="1" applyFont="1" applyFill="1" applyBorder="1" applyAlignment="1">
      <alignment horizontal="center" vertical="center" wrapText="1"/>
    </xf>
    <xf numFmtId="180" fontId="8" fillId="0" borderId="53" xfId="1" applyNumberFormat="1" applyFont="1" applyFill="1" applyBorder="1" applyAlignment="1">
      <alignment horizontal="center" vertical="center" wrapText="1"/>
    </xf>
    <xf numFmtId="180" fontId="8" fillId="0" borderId="54" xfId="1" applyNumberFormat="1" applyFont="1" applyFill="1" applyBorder="1" applyAlignment="1">
      <alignment horizontal="center" vertical="center" wrapText="1"/>
    </xf>
    <xf numFmtId="180" fontId="8" fillId="0" borderId="56" xfId="1" applyNumberFormat="1" applyFont="1" applyFill="1" applyBorder="1" applyAlignment="1">
      <alignment horizontal="center" vertical="center" wrapText="1"/>
    </xf>
    <xf numFmtId="0" fontId="8" fillId="0" borderId="53" xfId="1" applyNumberFormat="1" applyFont="1" applyFill="1" applyBorder="1" applyAlignment="1">
      <alignment horizontal="center" vertical="center" wrapText="1"/>
    </xf>
    <xf numFmtId="0" fontId="8" fillId="0" borderId="54" xfId="1" applyNumberFormat="1" applyFont="1" applyFill="1" applyBorder="1" applyAlignment="1">
      <alignment horizontal="center" vertical="center" wrapText="1"/>
    </xf>
    <xf numFmtId="0" fontId="8" fillId="0" borderId="56" xfId="1" applyNumberFormat="1" applyFont="1" applyFill="1" applyBorder="1" applyAlignment="1">
      <alignment horizontal="center" vertical="center" wrapText="1"/>
    </xf>
    <xf numFmtId="0" fontId="8" fillId="0" borderId="55" xfId="1" applyNumberFormat="1" applyFont="1" applyFill="1" applyBorder="1" applyAlignment="1">
      <alignment horizontal="center" vertical="center" wrapText="1"/>
    </xf>
    <xf numFmtId="0" fontId="8" fillId="0" borderId="26" xfId="1" applyNumberFormat="1" applyFont="1" applyFill="1" applyBorder="1" applyAlignment="1">
      <alignment horizontal="center" vertical="center" wrapText="1"/>
    </xf>
    <xf numFmtId="0" fontId="8" fillId="0" borderId="28" xfId="1" applyNumberFormat="1" applyFont="1" applyFill="1" applyBorder="1" applyAlignment="1">
      <alignment horizontal="center" vertical="center" wrapText="1"/>
    </xf>
    <xf numFmtId="0" fontId="8" fillId="0" borderId="57" xfId="1" applyNumberFormat="1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178" fontId="1" fillId="0" borderId="25" xfId="0" applyNumberFormat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1" fillId="0" borderId="2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3" fontId="4" fillId="0" borderId="17" xfId="1" applyFont="1" applyFill="1" applyBorder="1" applyAlignment="1">
      <alignment horizontal="center" vertical="center" wrapText="1"/>
    </xf>
    <xf numFmtId="43" fontId="1" fillId="0" borderId="18" xfId="1" applyFont="1" applyFill="1" applyBorder="1" applyAlignment="1">
      <alignment horizontal="center" vertical="center" wrapText="1"/>
    </xf>
    <xf numFmtId="43" fontId="1" fillId="0" borderId="19" xfId="1" applyFont="1" applyFill="1" applyBorder="1" applyAlignment="1">
      <alignment horizontal="center" vertical="center" wrapText="1"/>
    </xf>
    <xf numFmtId="178" fontId="1" fillId="0" borderId="26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/>
    </xf>
    <xf numFmtId="178" fontId="1" fillId="0" borderId="27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8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 wrapText="1"/>
    </xf>
    <xf numFmtId="178" fontId="1" fillId="0" borderId="10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 wrapText="1"/>
    </xf>
  </cellXfs>
  <cellStyles count="4">
    <cellStyle name="百分比" xfId="3" builtinId="5"/>
    <cellStyle name="常规" xfId="0" builtinId="0"/>
    <cellStyle name="超链接" xfId="2" builtinId="8"/>
    <cellStyle name="千位分隔" xfId="1" builtinId="3"/>
  </cellStyles>
  <dxfs count="1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0" zoomScaleNormal="90" workbookViewId="0">
      <pane ySplit="3" topLeftCell="A4" activePane="bottomLeft" state="frozen"/>
      <selection pane="bottomLeft" activeCell="J15" sqref="J15"/>
    </sheetView>
  </sheetViews>
  <sheetFormatPr defaultColWidth="9" defaultRowHeight="15"/>
  <cols>
    <col min="1" max="1" width="5.21875" style="63" customWidth="1"/>
    <col min="2" max="2" width="5" style="63" customWidth="1"/>
    <col min="3" max="3" width="9.44140625" style="63" customWidth="1"/>
    <col min="4" max="4" width="9.33203125" style="63" customWidth="1"/>
    <col min="5" max="5" width="8.88671875" style="63" customWidth="1"/>
    <col min="6" max="6" width="5.88671875" style="63" customWidth="1"/>
    <col min="7" max="7" width="8.109375" style="63" customWidth="1"/>
    <col min="8" max="8" width="7.6640625" style="63" customWidth="1"/>
    <col min="9" max="9" width="11.6640625" style="63" customWidth="1"/>
    <col min="10" max="10" width="39.44140625" style="63" customWidth="1"/>
    <col min="11" max="11" width="8.33203125" style="63" customWidth="1"/>
    <col min="12" max="12" width="7.21875" style="63" customWidth="1"/>
    <col min="13" max="13" width="6.77734375" style="63" customWidth="1"/>
    <col min="14" max="14" width="9" style="63" customWidth="1"/>
    <col min="15" max="15" width="4.5546875" style="63" customWidth="1"/>
    <col min="16" max="16" width="5.21875" style="63" customWidth="1"/>
    <col min="17" max="17" width="5.109375" style="63" customWidth="1"/>
    <col min="18" max="18" width="23.88671875" style="63" customWidth="1"/>
    <col min="19" max="19" width="11.6640625" style="62" customWidth="1"/>
    <col min="20" max="16384" width="9" style="63"/>
  </cols>
  <sheetData>
    <row r="1" spans="1:20" s="62" customFormat="1" ht="15.6">
      <c r="A1" s="121" t="s">
        <v>0</v>
      </c>
      <c r="B1" s="121" t="s">
        <v>1</v>
      </c>
      <c r="C1" s="121" t="s">
        <v>2</v>
      </c>
      <c r="D1" s="121" t="s">
        <v>3</v>
      </c>
      <c r="E1" s="124" t="s">
        <v>4</v>
      </c>
      <c r="F1" s="121" t="s">
        <v>5</v>
      </c>
      <c r="G1" s="121" t="s">
        <v>6</v>
      </c>
      <c r="H1" s="121" t="s">
        <v>7</v>
      </c>
      <c r="I1" s="121" t="s">
        <v>8</v>
      </c>
      <c r="J1" s="127" t="s">
        <v>9</v>
      </c>
      <c r="K1" s="114" t="s">
        <v>10</v>
      </c>
      <c r="L1" s="114"/>
      <c r="M1" s="114"/>
      <c r="N1" s="115"/>
      <c r="O1" s="116" t="s">
        <v>11</v>
      </c>
      <c r="P1" s="117"/>
      <c r="Q1" s="136" t="s">
        <v>12</v>
      </c>
      <c r="R1" s="139" t="s">
        <v>13</v>
      </c>
      <c r="S1" s="132" t="s">
        <v>14</v>
      </c>
      <c r="T1" s="143" t="s">
        <v>15</v>
      </c>
    </row>
    <row r="2" spans="1:20" s="62" customFormat="1" ht="15.6">
      <c r="A2" s="122"/>
      <c r="B2" s="122"/>
      <c r="C2" s="122"/>
      <c r="D2" s="122"/>
      <c r="E2" s="125"/>
      <c r="F2" s="122"/>
      <c r="G2" s="122"/>
      <c r="H2" s="122"/>
      <c r="I2" s="122"/>
      <c r="J2" s="128"/>
      <c r="K2" s="130" t="s">
        <v>16</v>
      </c>
      <c r="L2" s="118" t="s">
        <v>17</v>
      </c>
      <c r="M2" s="119"/>
      <c r="N2" s="120"/>
      <c r="O2" s="132" t="s">
        <v>18</v>
      </c>
      <c r="P2" s="134" t="s">
        <v>19</v>
      </c>
      <c r="Q2" s="137"/>
      <c r="R2" s="140"/>
      <c r="S2" s="142"/>
      <c r="T2" s="144"/>
    </row>
    <row r="3" spans="1:20" s="62" customFormat="1" ht="36" customHeight="1">
      <c r="A3" s="123"/>
      <c r="B3" s="123"/>
      <c r="C3" s="123"/>
      <c r="D3" s="123"/>
      <c r="E3" s="126"/>
      <c r="F3" s="123"/>
      <c r="G3" s="123"/>
      <c r="H3" s="123"/>
      <c r="I3" s="123"/>
      <c r="J3" s="129"/>
      <c r="K3" s="131"/>
      <c r="L3" s="81" t="s">
        <v>20</v>
      </c>
      <c r="M3" s="82" t="s">
        <v>21</v>
      </c>
      <c r="N3" s="83" t="s">
        <v>22</v>
      </c>
      <c r="O3" s="133"/>
      <c r="P3" s="135"/>
      <c r="Q3" s="138"/>
      <c r="R3" s="141"/>
      <c r="S3" s="133"/>
      <c r="T3" s="145"/>
    </row>
    <row r="4" spans="1:20" ht="15.6">
      <c r="A4" s="64">
        <f>ROW()-3</f>
        <v>1</v>
      </c>
      <c r="B4" s="65"/>
      <c r="C4" s="66" t="s">
        <v>23</v>
      </c>
      <c r="D4" s="67"/>
      <c r="E4" s="68" t="str">
        <f>HYPERLINK("#"&amp;I4&amp;"!"&amp;"a1","到明细表")</f>
        <v>到明细表</v>
      </c>
      <c r="F4" s="69" t="s">
        <v>24</v>
      </c>
      <c r="G4" s="69" t="s">
        <v>25</v>
      </c>
      <c r="H4" s="69" t="s">
        <v>26</v>
      </c>
      <c r="I4" s="69" t="s">
        <v>27</v>
      </c>
      <c r="J4" s="84" t="s">
        <v>28</v>
      </c>
      <c r="K4" s="85">
        <f>'SHT0010984'!U5</f>
        <v>6.3030967083333306E-2</v>
      </c>
      <c r="L4" s="86">
        <f>ROUND(K4*(1+300%),2)</f>
        <v>0.25</v>
      </c>
      <c r="M4" s="87">
        <f>L4-K4</f>
        <v>0.18696903291666669</v>
      </c>
      <c r="N4" s="88">
        <f>M4/L4</f>
        <v>0.74787613166666678</v>
      </c>
      <c r="O4" s="89"/>
      <c r="P4" s="90"/>
      <c r="Q4" s="107"/>
      <c r="R4" s="108"/>
      <c r="S4" s="109"/>
      <c r="T4" s="110"/>
    </row>
    <row r="5" spans="1:20" ht="15.6">
      <c r="A5" s="70">
        <f>ROW()-3</f>
        <v>2</v>
      </c>
      <c r="B5" s="71"/>
      <c r="C5" s="66" t="s">
        <v>23</v>
      </c>
      <c r="D5" s="71"/>
      <c r="E5" s="68" t="str">
        <f>HYPERLINK("#"&amp;I5&amp;"!"&amp;"a1","到明细表")</f>
        <v>到明细表</v>
      </c>
      <c r="F5" s="71" t="s">
        <v>24</v>
      </c>
      <c r="G5" s="71" t="s">
        <v>25</v>
      </c>
      <c r="H5" s="71" t="s">
        <v>26</v>
      </c>
      <c r="I5" s="71" t="s">
        <v>29</v>
      </c>
      <c r="J5" s="91" t="s">
        <v>30</v>
      </c>
      <c r="K5" s="92">
        <f>'SHT0002282'!U5</f>
        <v>6.3030967083333306E-2</v>
      </c>
      <c r="L5" s="93">
        <f>ROUND(K5*(1+300%),2)</f>
        <v>0.25</v>
      </c>
      <c r="M5" s="94">
        <f>L5-K5</f>
        <v>0.18696903291666669</v>
      </c>
      <c r="N5" s="95">
        <f>M5/L5</f>
        <v>0.74787613166666678</v>
      </c>
      <c r="O5" s="96"/>
      <c r="P5" s="90"/>
      <c r="Q5" s="107"/>
      <c r="R5" s="111"/>
      <c r="S5" s="109"/>
      <c r="T5" s="112"/>
    </row>
    <row r="6" spans="1:20" ht="15.6">
      <c r="A6" s="72">
        <f>ROW()-3</f>
        <v>3</v>
      </c>
      <c r="B6" s="73"/>
      <c r="C6" s="66" t="s">
        <v>23</v>
      </c>
      <c r="D6" s="73"/>
      <c r="E6" s="68" t="str">
        <f>HYPERLINK("#"&amp;I6&amp;"!"&amp;"a1","到明细表")</f>
        <v>到明细表</v>
      </c>
      <c r="F6" s="71" t="s">
        <v>24</v>
      </c>
      <c r="G6" s="71" t="s">
        <v>25</v>
      </c>
      <c r="H6" s="71" t="s">
        <v>26</v>
      </c>
      <c r="I6" s="76" t="s">
        <v>31</v>
      </c>
      <c r="J6" s="97" t="s">
        <v>32</v>
      </c>
      <c r="K6" s="98">
        <f>'SHT0000454'!U5</f>
        <v>0.51857295645833201</v>
      </c>
      <c r="L6" s="93">
        <f>ROUND(K6*(1+300%),2)</f>
        <v>2.0699999999999998</v>
      </c>
      <c r="M6" s="94">
        <f>L6-K6</f>
        <v>1.5514270435416679</v>
      </c>
      <c r="N6" s="95">
        <f>M6/L6</f>
        <v>0.74948166354669954</v>
      </c>
      <c r="O6" s="99"/>
      <c r="P6" s="100"/>
      <c r="Q6" s="107"/>
      <c r="R6" s="111"/>
      <c r="S6" s="109" t="s">
        <v>33</v>
      </c>
      <c r="T6" s="112"/>
    </row>
    <row r="7" spans="1:20" ht="15.6">
      <c r="A7" s="72">
        <f>ROW()-3</f>
        <v>4</v>
      </c>
      <c r="B7" s="73"/>
      <c r="C7" s="66" t="s">
        <v>23</v>
      </c>
      <c r="D7" s="73"/>
      <c r="E7" s="68" t="str">
        <f>HYPERLINK("#"&amp;I7&amp;"!"&amp;"a1","到明细表")</f>
        <v>到明细表</v>
      </c>
      <c r="F7" s="71" t="s">
        <v>24</v>
      </c>
      <c r="G7" s="71" t="s">
        <v>25</v>
      </c>
      <c r="H7" s="71" t="s">
        <v>26</v>
      </c>
      <c r="I7" s="76" t="s">
        <v>34</v>
      </c>
      <c r="J7" s="91" t="s">
        <v>35</v>
      </c>
      <c r="K7" s="101">
        <f>'SHT0013748'!U7</f>
        <v>0.1597345</v>
      </c>
      <c r="L7" s="93">
        <f>ROUND(K7*(1+300%),2)</f>
        <v>0.64</v>
      </c>
      <c r="M7" s="94">
        <f>L7-K7</f>
        <v>0.48026550000000001</v>
      </c>
      <c r="N7" s="95">
        <f>M7/L7</f>
        <v>0.75041484375</v>
      </c>
      <c r="O7" s="99"/>
      <c r="P7" s="100"/>
      <c r="Q7" s="107"/>
      <c r="R7" s="111"/>
      <c r="S7" s="109" t="s">
        <v>36</v>
      </c>
      <c r="T7" s="112"/>
    </row>
    <row r="8" spans="1:20" ht="15.6">
      <c r="A8" s="72">
        <f t="shared" ref="A8:A13" si="0">ROW()-3</f>
        <v>5</v>
      </c>
      <c r="B8" s="74"/>
      <c r="C8" s="75" t="s">
        <v>23</v>
      </c>
      <c r="D8" s="73"/>
      <c r="E8" s="68" t="str">
        <f>HYPERLINK("#"&amp;I8&amp;"!"&amp;"a1","到明细表")</f>
        <v>到明细表</v>
      </c>
      <c r="F8" s="76"/>
      <c r="G8" s="76"/>
      <c r="H8" s="76"/>
      <c r="I8" s="76"/>
      <c r="J8" s="97"/>
      <c r="K8" s="98"/>
      <c r="L8" s="102"/>
      <c r="M8" s="102"/>
      <c r="N8" s="103"/>
      <c r="O8" s="99"/>
      <c r="P8" s="100"/>
      <c r="Q8" s="107"/>
      <c r="R8" s="111"/>
      <c r="S8" s="109"/>
      <c r="T8" s="112"/>
    </row>
    <row r="9" spans="1:20" ht="15.6">
      <c r="A9" s="77">
        <f t="shared" si="0"/>
        <v>6</v>
      </c>
      <c r="B9" s="78"/>
      <c r="C9" s="79" t="s">
        <v>23</v>
      </c>
      <c r="D9" s="67"/>
      <c r="E9" s="69"/>
      <c r="F9" s="69" t="s">
        <v>24</v>
      </c>
      <c r="G9" s="69" t="s">
        <v>37</v>
      </c>
      <c r="H9" s="69" t="s">
        <v>26</v>
      </c>
      <c r="I9" s="69" t="s">
        <v>38</v>
      </c>
      <c r="J9" s="84" t="s">
        <v>39</v>
      </c>
      <c r="K9" s="85">
        <v>0.67259999999999998</v>
      </c>
      <c r="L9" s="86">
        <f>ROUND(K9*(1+5%),2)</f>
        <v>0.71</v>
      </c>
      <c r="M9" s="87">
        <f>L9-K9</f>
        <v>3.7399999999999989E-2</v>
      </c>
      <c r="N9" s="88">
        <f>M9/L9</f>
        <v>5.2676056338028153E-2</v>
      </c>
      <c r="O9" s="89"/>
      <c r="P9" s="104"/>
      <c r="Q9" s="113"/>
      <c r="R9" s="108" t="s">
        <v>40</v>
      </c>
      <c r="S9" s="109" t="s">
        <v>41</v>
      </c>
      <c r="T9" s="112"/>
    </row>
    <row r="10" spans="1:20" ht="15.6">
      <c r="A10" s="72">
        <f t="shared" si="0"/>
        <v>7</v>
      </c>
      <c r="B10" s="73"/>
      <c r="C10" s="66" t="s">
        <v>23</v>
      </c>
      <c r="D10" s="73"/>
      <c r="E10" s="68"/>
      <c r="F10" s="76" t="s">
        <v>24</v>
      </c>
      <c r="G10" s="76" t="s">
        <v>37</v>
      </c>
      <c r="H10" s="76" t="s">
        <v>26</v>
      </c>
      <c r="I10" s="76" t="s">
        <v>42</v>
      </c>
      <c r="J10" s="97" t="s">
        <v>43</v>
      </c>
      <c r="K10" s="98">
        <v>6.4699999999999994E-2</v>
      </c>
      <c r="L10" s="105">
        <f>K10*1.05</f>
        <v>6.7934999999999995E-2</v>
      </c>
      <c r="M10" s="94">
        <f>L10-K10</f>
        <v>3.2350000000000018E-3</v>
      </c>
      <c r="N10" s="106">
        <f>M10/L10</f>
        <v>4.7619047619047651E-2</v>
      </c>
      <c r="O10" s="99"/>
      <c r="P10" s="100"/>
      <c r="Q10" s="107"/>
      <c r="R10" s="111" t="s">
        <v>44</v>
      </c>
      <c r="S10" s="109" t="s">
        <v>45</v>
      </c>
      <c r="T10" s="112"/>
    </row>
    <row r="11" spans="1:20" ht="15.6">
      <c r="A11" s="72">
        <f t="shared" si="0"/>
        <v>8</v>
      </c>
      <c r="B11" s="73"/>
      <c r="C11" s="66" t="s">
        <v>23</v>
      </c>
      <c r="D11" s="73"/>
      <c r="E11" s="68"/>
      <c r="F11" s="76"/>
      <c r="G11" s="76"/>
      <c r="H11" s="76"/>
      <c r="I11" s="76"/>
      <c r="J11" s="97"/>
      <c r="K11" s="98"/>
      <c r="L11" s="102"/>
      <c r="M11" s="102"/>
      <c r="N11" s="103"/>
      <c r="O11" s="99"/>
      <c r="P11" s="100"/>
      <c r="Q11" s="107"/>
      <c r="R11" s="111"/>
      <c r="S11" s="109"/>
      <c r="T11" s="112"/>
    </row>
    <row r="12" spans="1:20" ht="15.6">
      <c r="A12" s="72">
        <f t="shared" si="0"/>
        <v>9</v>
      </c>
      <c r="B12" s="73"/>
      <c r="C12" s="66" t="s">
        <v>23</v>
      </c>
      <c r="D12" s="73"/>
      <c r="E12" s="68"/>
      <c r="F12" s="76"/>
      <c r="G12" s="76"/>
      <c r="H12" s="76"/>
      <c r="I12" s="76"/>
      <c r="J12" s="97"/>
      <c r="K12" s="98"/>
      <c r="L12" s="102"/>
      <c r="M12" s="102"/>
      <c r="N12" s="103"/>
      <c r="O12" s="99"/>
      <c r="P12" s="100"/>
      <c r="Q12" s="107"/>
      <c r="R12" s="111"/>
      <c r="S12" s="109"/>
      <c r="T12" s="112"/>
    </row>
    <row r="13" spans="1:20" ht="15.6">
      <c r="A13" s="72">
        <f t="shared" si="0"/>
        <v>10</v>
      </c>
      <c r="B13" s="74"/>
      <c r="C13" s="75" t="s">
        <v>23</v>
      </c>
      <c r="D13" s="73"/>
      <c r="E13" s="80"/>
      <c r="F13" s="76"/>
      <c r="G13" s="76"/>
      <c r="H13" s="76"/>
      <c r="I13" s="76"/>
      <c r="J13" s="97"/>
      <c r="K13" s="98"/>
      <c r="L13" s="102"/>
      <c r="M13" s="102"/>
      <c r="N13" s="103"/>
      <c r="O13" s="99"/>
      <c r="P13" s="100"/>
      <c r="Q13" s="107"/>
      <c r="R13" s="111"/>
      <c r="S13" s="109"/>
      <c r="T13" s="112"/>
    </row>
  </sheetData>
  <mergeCells count="20">
    <mergeCell ref="Q1:Q3"/>
    <mergeCell ref="R1:R3"/>
    <mergeCell ref="S1:S3"/>
    <mergeCell ref="T1:T3"/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</mergeCells>
  <phoneticPr fontId="16" type="noConversion"/>
  <conditionalFormatting sqref="I7">
    <cfRule type="duplicateValues" dxfId="13" priority="21"/>
  </conditionalFormatting>
  <conditionalFormatting sqref="I8">
    <cfRule type="duplicateValues" dxfId="12" priority="11"/>
  </conditionalFormatting>
  <conditionalFormatting sqref="I9">
    <cfRule type="duplicateValues" dxfId="11" priority="6"/>
  </conditionalFormatting>
  <conditionalFormatting sqref="I10">
    <cfRule type="duplicateValues" dxfId="10" priority="10"/>
  </conditionalFormatting>
  <conditionalFormatting sqref="I11">
    <cfRule type="duplicateValues" dxfId="9" priority="9"/>
  </conditionalFormatting>
  <conditionalFormatting sqref="I12">
    <cfRule type="duplicateValues" dxfId="8" priority="8"/>
  </conditionalFormatting>
  <conditionalFormatting sqref="I13">
    <cfRule type="duplicateValues" dxfId="7" priority="2"/>
  </conditionalFormatting>
  <conditionalFormatting sqref="I1 I4:I6">
    <cfRule type="duplicateValues" dxfId="6" priority="22"/>
  </conditionalFormatting>
  <hyperlinks>
    <hyperlink ref="E4" location="SHT0010984!A1" display="=HYPERLINK(&quot;#&quot;&amp;I4&amp;&quot;!&quot;&amp;&quot;a1&quot;,&quot;到明细表&quot;)"/>
    <hyperlink ref="E5" location="SHT0002282!A1" display="=HYPERLINK(&quot;#&quot;&amp;I5&amp;&quot;!&quot;&amp;&quot;a1&quot;,&quot;到明细表&quot;)"/>
    <hyperlink ref="E6" location="SHT0000454!A1" display="=HYPERLINK(&quot;#&quot;&amp;I6&amp;&quot;!&quot;&amp;&quot;a1&quot;,&quot;到明细表&quot;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selection activeCell="Q18" sqref="Q18"/>
    </sheetView>
  </sheetViews>
  <sheetFormatPr defaultColWidth="9" defaultRowHeight="14.4"/>
  <cols>
    <col min="1" max="1" width="5" style="1" customWidth="1"/>
    <col min="2" max="6" width="2.6640625" style="1" customWidth="1"/>
    <col min="7" max="7" width="10.77734375" style="1" customWidth="1"/>
    <col min="8" max="8" width="20.6640625" style="1" customWidth="1"/>
    <col min="9" max="9" width="10.109375" style="1" customWidth="1"/>
    <col min="10" max="10" width="16.44140625" style="1" customWidth="1"/>
    <col min="11" max="11" width="4.77734375" style="1" customWidth="1"/>
    <col min="12" max="12" width="3.6640625" style="1" customWidth="1"/>
    <col min="13" max="13" width="3.88671875" style="1" customWidth="1"/>
    <col min="14" max="14" width="11.88671875" style="31"/>
    <col min="15" max="21" width="9" style="1"/>
    <col min="22" max="22" width="22.21875" style="1" customWidth="1"/>
    <col min="23" max="16384" width="9" style="1"/>
  </cols>
  <sheetData>
    <row r="1" spans="1:24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55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>
      <c r="A4" s="38">
        <f>ROW()-3</f>
        <v>1</v>
      </c>
      <c r="B4" s="39">
        <v>1</v>
      </c>
      <c r="C4" s="39"/>
      <c r="D4" s="39"/>
      <c r="E4" s="39"/>
      <c r="F4" s="39"/>
      <c r="G4" s="39" t="s">
        <v>27</v>
      </c>
      <c r="H4" s="39" t="s">
        <v>28</v>
      </c>
      <c r="I4" s="39" t="s">
        <v>66</v>
      </c>
      <c r="J4" s="39" t="s">
        <v>67</v>
      </c>
      <c r="K4" s="44"/>
      <c r="L4" s="45" t="s">
        <v>68</v>
      </c>
      <c r="M4" s="45"/>
      <c r="N4" s="13">
        <v>5.4999999999999997E-3</v>
      </c>
      <c r="O4" s="14">
        <v>11.460175833333301</v>
      </c>
      <c r="P4" s="15">
        <f>O4*N4</f>
        <v>6.3030967083333153E-2</v>
      </c>
      <c r="Q4" s="29">
        <v>11.460175833333301</v>
      </c>
      <c r="R4" s="51">
        <v>6.3030967083333306E-2</v>
      </c>
      <c r="S4" s="15">
        <v>11.460175833333301</v>
      </c>
      <c r="T4" s="51">
        <v>6.3030967083333306E-2</v>
      </c>
      <c r="U4" s="52">
        <f>IF(T4&gt;0,T4,IF(R4&gt;0,R4,P4))</f>
        <v>6.3030967083333306E-2</v>
      </c>
      <c r="V4" s="53"/>
      <c r="W4" s="54"/>
    </row>
    <row r="5" spans="1:24">
      <c r="A5" s="7"/>
      <c r="B5" s="8"/>
      <c r="C5" s="8"/>
      <c r="D5" s="8"/>
      <c r="E5" s="8"/>
      <c r="F5" s="8"/>
      <c r="G5" s="9"/>
      <c r="H5" s="10" t="s">
        <v>69</v>
      </c>
      <c r="I5" s="19"/>
      <c r="J5" s="9"/>
      <c r="K5" s="20"/>
      <c r="L5" s="21"/>
      <c r="M5" s="21"/>
      <c r="N5" s="22"/>
      <c r="O5" s="23"/>
      <c r="P5" s="24">
        <f>SUM(P4:P4)</f>
        <v>6.3030967083333153E-2</v>
      </c>
      <c r="Q5" s="24"/>
      <c r="R5" s="24">
        <f>SUM(R4:R4)</f>
        <v>6.3030967083333306E-2</v>
      </c>
      <c r="S5" s="24"/>
      <c r="T5" s="60">
        <f>SUM(T4:T4)</f>
        <v>6.3030967083333306E-2</v>
      </c>
      <c r="U5" s="35">
        <f>SUM(U4:U4)</f>
        <v>6.3030967083333306E-2</v>
      </c>
      <c r="V5" s="36"/>
      <c r="W5" s="61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4">
    <cfRule type="cellIs" dxfId="5" priority="1" stopIfTrue="1" operator="equal">
      <formula>0</formula>
    </cfRule>
  </conditionalFormatting>
  <hyperlinks>
    <hyperlink ref="X2" location="河北销售给天津明细汇总报价表!A1" display="返回主表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selection activeCell="G4" sqref="G4"/>
    </sheetView>
  </sheetViews>
  <sheetFormatPr defaultColWidth="9" defaultRowHeight="14.4"/>
  <cols>
    <col min="1" max="1" width="5" style="1" customWidth="1"/>
    <col min="2" max="6" width="2.6640625" style="1" customWidth="1"/>
    <col min="7" max="7" width="10.77734375" style="1" customWidth="1"/>
    <col min="8" max="8" width="20.6640625" style="1" customWidth="1"/>
    <col min="9" max="9" width="10.109375" style="1" customWidth="1"/>
    <col min="10" max="10" width="16.44140625" style="1" customWidth="1"/>
    <col min="11" max="11" width="4.77734375" style="1" customWidth="1"/>
    <col min="12" max="12" width="3.6640625" style="1" customWidth="1"/>
    <col min="13" max="13" width="3.88671875" style="1" customWidth="1"/>
    <col min="14" max="14" width="11.88671875" style="31"/>
    <col min="15" max="21" width="9" style="1"/>
    <col min="22" max="22" width="22.21875" style="1" customWidth="1"/>
    <col min="23" max="16384" width="9" style="1"/>
  </cols>
  <sheetData>
    <row r="1" spans="1:24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55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>
      <c r="A4" s="38">
        <f>ROW()-3</f>
        <v>1</v>
      </c>
      <c r="B4" s="39">
        <v>1</v>
      </c>
      <c r="C4" s="39"/>
      <c r="D4" s="39"/>
      <c r="E4" s="39"/>
      <c r="F4" s="39"/>
      <c r="G4" s="39" t="s">
        <v>29</v>
      </c>
      <c r="H4" s="39" t="s">
        <v>30</v>
      </c>
      <c r="I4" s="39" t="s">
        <v>66</v>
      </c>
      <c r="J4" s="39" t="s">
        <v>67</v>
      </c>
      <c r="K4" s="44"/>
      <c r="L4" s="45" t="s">
        <v>68</v>
      </c>
      <c r="M4" s="45"/>
      <c r="N4" s="13">
        <v>5.0000000000000001E-3</v>
      </c>
      <c r="O4" s="14">
        <v>11.460175833333301</v>
      </c>
      <c r="P4" s="15">
        <f>O4*N4</f>
        <v>5.7300879166666506E-2</v>
      </c>
      <c r="Q4" s="29">
        <v>11.460175833333301</v>
      </c>
      <c r="R4" s="51">
        <v>6.3030967083333306E-2</v>
      </c>
      <c r="S4" s="15">
        <v>11.460175833333301</v>
      </c>
      <c r="T4" s="51">
        <v>6.3030967083333306E-2</v>
      </c>
      <c r="U4" s="52">
        <f>IF(T4&gt;0,T4,IF(R4&gt;0,R4,P4))</f>
        <v>6.3030967083333306E-2</v>
      </c>
      <c r="V4" s="53"/>
      <c r="W4" s="54"/>
    </row>
    <row r="5" spans="1:24">
      <c r="A5" s="7"/>
      <c r="B5" s="8"/>
      <c r="C5" s="8"/>
      <c r="D5" s="8"/>
      <c r="E5" s="8"/>
      <c r="F5" s="8"/>
      <c r="G5" s="9"/>
      <c r="H5" s="10" t="s">
        <v>69</v>
      </c>
      <c r="I5" s="19"/>
      <c r="J5" s="9"/>
      <c r="K5" s="20"/>
      <c r="L5" s="21"/>
      <c r="M5" s="21"/>
      <c r="N5" s="22"/>
      <c r="O5" s="23"/>
      <c r="P5" s="24">
        <f t="shared" ref="P5:U5" si="0">SUM(P4:P4)</f>
        <v>5.7300879166666506E-2</v>
      </c>
      <c r="Q5" s="24"/>
      <c r="R5" s="24">
        <f t="shared" si="0"/>
        <v>6.3030967083333306E-2</v>
      </c>
      <c r="S5" s="24"/>
      <c r="T5" s="60">
        <f t="shared" si="0"/>
        <v>6.3030967083333306E-2</v>
      </c>
      <c r="U5" s="35">
        <f t="shared" si="0"/>
        <v>6.3030967083333306E-2</v>
      </c>
      <c r="V5" s="36"/>
      <c r="W5" s="61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4">
    <cfRule type="cellIs" dxfId="4" priority="1" stopIfTrue="1" operator="equal">
      <formula>0</formula>
    </cfRule>
  </conditionalFormatting>
  <hyperlinks>
    <hyperlink ref="X2" location="河北销售给天津明细汇总报价表!A1" display="返回主表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workbookViewId="0">
      <selection activeCell="R12" sqref="R12"/>
    </sheetView>
  </sheetViews>
  <sheetFormatPr defaultColWidth="9" defaultRowHeight="14.4"/>
  <cols>
    <col min="1" max="1" width="5" style="1" customWidth="1"/>
    <col min="2" max="6" width="2.6640625" style="1" customWidth="1"/>
    <col min="7" max="7" width="10.77734375" style="1" customWidth="1"/>
    <col min="8" max="8" width="20.6640625" style="1" customWidth="1"/>
    <col min="9" max="9" width="10.109375" style="1" customWidth="1"/>
    <col min="10" max="10" width="16.44140625" style="1" customWidth="1"/>
    <col min="11" max="11" width="4.77734375" style="1" customWidth="1"/>
    <col min="12" max="12" width="3.6640625" style="1" customWidth="1"/>
    <col min="13" max="13" width="3.88671875" style="1" customWidth="1"/>
    <col min="14" max="14" width="11.88671875" style="31"/>
    <col min="15" max="21" width="9" style="1"/>
    <col min="22" max="22" width="22.21875" style="1" customWidth="1"/>
    <col min="23" max="16384" width="9" style="1"/>
  </cols>
  <sheetData>
    <row r="1" spans="1:24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55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>
      <c r="A4" s="38">
        <f>ROW()-3</f>
        <v>1</v>
      </c>
      <c r="B4" s="39">
        <v>1</v>
      </c>
      <c r="C4" s="39"/>
      <c r="D4" s="39"/>
      <c r="E4" s="39"/>
      <c r="F4" s="39"/>
      <c r="G4" s="39" t="s">
        <v>31</v>
      </c>
      <c r="H4" s="39" t="s">
        <v>32</v>
      </c>
      <c r="I4" s="39" t="s">
        <v>66</v>
      </c>
      <c r="J4" s="39" t="s">
        <v>67</v>
      </c>
      <c r="K4" s="44"/>
      <c r="L4" s="45" t="s">
        <v>68</v>
      </c>
      <c r="M4" s="45"/>
      <c r="N4" s="13">
        <v>4.5249999999999999E-2</v>
      </c>
      <c r="O4" s="14">
        <v>11.460175833333301</v>
      </c>
      <c r="P4" s="15">
        <f>O4*N4</f>
        <v>0.51857295645833179</v>
      </c>
      <c r="Q4" s="29">
        <v>11.460175833333301</v>
      </c>
      <c r="R4" s="51">
        <v>0.51857295645833201</v>
      </c>
      <c r="S4" s="15">
        <v>11.460175833333301</v>
      </c>
      <c r="T4" s="51">
        <v>0.51857295645833201</v>
      </c>
      <c r="U4" s="52">
        <f>IF(T4&gt;0,T4,IF(R4&gt;0,R4,P4))</f>
        <v>0.51857295645833201</v>
      </c>
      <c r="V4" s="53"/>
      <c r="W4" s="54"/>
    </row>
    <row r="5" spans="1:24">
      <c r="A5" s="7"/>
      <c r="B5" s="8"/>
      <c r="C5" s="8"/>
      <c r="D5" s="8"/>
      <c r="E5" s="8"/>
      <c r="F5" s="8"/>
      <c r="G5" s="9"/>
      <c r="H5" s="10" t="s">
        <v>69</v>
      </c>
      <c r="I5" s="19"/>
      <c r="J5" s="9"/>
      <c r="K5" s="20"/>
      <c r="L5" s="21"/>
      <c r="M5" s="21"/>
      <c r="N5" s="22"/>
      <c r="O5" s="23"/>
      <c r="P5" s="24">
        <f t="shared" ref="P5:U5" si="0">SUM(P4:P4)</f>
        <v>0.51857295645833179</v>
      </c>
      <c r="Q5" s="24"/>
      <c r="R5" s="24">
        <f t="shared" si="0"/>
        <v>0.51857295645833201</v>
      </c>
      <c r="S5" s="24"/>
      <c r="T5" s="60">
        <f t="shared" si="0"/>
        <v>0.51857295645833201</v>
      </c>
      <c r="U5" s="35">
        <f t="shared" si="0"/>
        <v>0.51857295645833201</v>
      </c>
      <c r="V5" s="36"/>
      <c r="W5" s="61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workbookViewId="0">
      <selection sqref="A1:A3"/>
    </sheetView>
  </sheetViews>
  <sheetFormatPr defaultColWidth="9" defaultRowHeight="14.4"/>
  <cols>
    <col min="1" max="1" width="5" style="1" customWidth="1"/>
    <col min="2" max="6" width="2.6640625" style="1" customWidth="1"/>
    <col min="7" max="7" width="10.77734375" style="1" customWidth="1"/>
    <col min="8" max="8" width="12.33203125" style="1" customWidth="1"/>
    <col min="9" max="9" width="10.33203125" style="1" customWidth="1"/>
    <col min="10" max="10" width="14.77734375" style="1" customWidth="1"/>
    <col min="11" max="11" width="4.77734375" style="1" customWidth="1"/>
    <col min="12" max="12" width="3.6640625" style="1" customWidth="1"/>
    <col min="13" max="13" width="3.88671875" style="1" customWidth="1"/>
    <col min="14" max="14" width="8" style="31" customWidth="1"/>
    <col min="15" max="15" width="6.21875" style="1" customWidth="1"/>
    <col min="16" max="16" width="5.33203125" style="1" customWidth="1"/>
    <col min="17" max="17" width="6.21875" style="1" customWidth="1"/>
    <col min="18" max="18" width="5.33203125" style="1" customWidth="1"/>
    <col min="19" max="19" width="6.21875" style="1" customWidth="1"/>
    <col min="20" max="20" width="5.33203125" style="1" customWidth="1"/>
    <col min="21" max="21" width="7.6640625" style="1" customWidth="1"/>
    <col min="22" max="22" width="20.21875" style="1" customWidth="1"/>
    <col min="23" max="16384" width="9" style="1"/>
  </cols>
  <sheetData>
    <row r="1" spans="1:24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70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 ht="26.4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>
      <c r="A4" s="38">
        <f>ROW()-3</f>
        <v>1</v>
      </c>
      <c r="B4" s="39">
        <v>1</v>
      </c>
      <c r="C4" s="39"/>
      <c r="D4" s="39"/>
      <c r="E4" s="39"/>
      <c r="F4" s="39"/>
      <c r="G4" s="39" t="s">
        <v>34</v>
      </c>
      <c r="H4" s="39" t="s">
        <v>35</v>
      </c>
      <c r="I4" s="39" t="s">
        <v>71</v>
      </c>
      <c r="J4" s="39" t="s">
        <v>30</v>
      </c>
      <c r="K4" s="44"/>
      <c r="L4" s="45" t="s">
        <v>72</v>
      </c>
      <c r="M4" s="45"/>
      <c r="N4" s="13">
        <v>1</v>
      </c>
      <c r="O4" s="14"/>
      <c r="P4" s="15"/>
      <c r="Q4" s="29"/>
      <c r="R4" s="51"/>
      <c r="S4" s="15"/>
      <c r="T4" s="51"/>
      <c r="U4" s="52"/>
      <c r="V4" s="53"/>
      <c r="W4" s="54"/>
    </row>
    <row r="5" spans="1:24">
      <c r="A5" s="40">
        <v>2</v>
      </c>
      <c r="B5" s="41"/>
      <c r="C5" s="41">
        <v>2</v>
      </c>
      <c r="D5" s="41"/>
      <c r="E5" s="41"/>
      <c r="F5" s="41"/>
      <c r="G5" s="42" t="s">
        <v>71</v>
      </c>
      <c r="H5" s="42" t="s">
        <v>30</v>
      </c>
      <c r="I5" s="42" t="s">
        <v>73</v>
      </c>
      <c r="J5" s="42" t="s">
        <v>74</v>
      </c>
      <c r="K5" s="46"/>
      <c r="L5" s="47" t="s">
        <v>68</v>
      </c>
      <c r="M5" s="47"/>
      <c r="N5" s="48">
        <v>5.0000000000000001E-3</v>
      </c>
      <c r="O5" s="49">
        <v>21.946899999999999</v>
      </c>
      <c r="P5" s="50">
        <f>O5*N5</f>
        <v>0.1097345</v>
      </c>
      <c r="Q5" s="55">
        <v>21.946899999999999</v>
      </c>
      <c r="R5" s="56">
        <v>0.1097345</v>
      </c>
      <c r="S5" s="50">
        <v>21.946899999999999</v>
      </c>
      <c r="T5" s="56">
        <v>0.1097345</v>
      </c>
      <c r="U5" s="57">
        <f>IF(T5&gt;0,T5,IF(R5&gt;0,R5,P5))</f>
        <v>0.1097345</v>
      </c>
      <c r="V5" s="58" t="s">
        <v>75</v>
      </c>
      <c r="W5" s="59"/>
    </row>
    <row r="6" spans="1:24">
      <c r="A6" s="40">
        <v>3</v>
      </c>
      <c r="B6" s="41">
        <v>1</v>
      </c>
      <c r="C6" s="41"/>
      <c r="D6" s="41"/>
      <c r="E6" s="41"/>
      <c r="F6" s="41"/>
      <c r="G6" s="43" t="s">
        <v>34</v>
      </c>
      <c r="H6" s="43" t="s">
        <v>35</v>
      </c>
      <c r="I6" s="43"/>
      <c r="J6" s="43" t="s">
        <v>76</v>
      </c>
      <c r="K6" s="46"/>
      <c r="L6" s="47" t="s">
        <v>68</v>
      </c>
      <c r="M6" s="47"/>
      <c r="N6" s="48">
        <v>1</v>
      </c>
      <c r="O6" s="49">
        <v>0.05</v>
      </c>
      <c r="P6" s="50">
        <f>O6*N6</f>
        <v>0.05</v>
      </c>
      <c r="Q6" s="55">
        <v>0.05</v>
      </c>
      <c r="R6" s="56">
        <v>0.05</v>
      </c>
      <c r="S6" s="50">
        <v>0.05</v>
      </c>
      <c r="T6" s="56">
        <v>0.05</v>
      </c>
      <c r="U6" s="57">
        <f>IF(T6&gt;0,T6,IF(R6&gt;0,R6,P6))</f>
        <v>0.05</v>
      </c>
      <c r="V6" s="58" t="s">
        <v>77</v>
      </c>
      <c r="W6" s="59"/>
    </row>
    <row r="7" spans="1:24">
      <c r="A7" s="7"/>
      <c r="B7" s="8"/>
      <c r="C7" s="8"/>
      <c r="D7" s="8"/>
      <c r="E7" s="8"/>
      <c r="F7" s="8"/>
      <c r="G7" s="9"/>
      <c r="H7" s="10" t="s">
        <v>69</v>
      </c>
      <c r="I7" s="19"/>
      <c r="J7" s="9"/>
      <c r="K7" s="20"/>
      <c r="L7" s="21"/>
      <c r="M7" s="21"/>
      <c r="N7" s="22"/>
      <c r="O7" s="23"/>
      <c r="P7" s="24">
        <f>SUM(P5:P6)</f>
        <v>0.1597345</v>
      </c>
      <c r="Q7" s="24"/>
      <c r="R7" s="24">
        <f>SUM(R4:R6)</f>
        <v>0.1597345</v>
      </c>
      <c r="S7" s="24"/>
      <c r="T7" s="60">
        <f>SUM(T4:T6)</f>
        <v>0.1597345</v>
      </c>
      <c r="U7" s="35">
        <f>SUM(U4:U6)</f>
        <v>0.1597345</v>
      </c>
      <c r="V7" s="36"/>
      <c r="W7" s="61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6">
    <cfRule type="cellIs" dxfId="2" priority="1" stopIfTrue="1" operator="equal">
      <formula>0</formula>
    </cfRule>
  </conditionalFormatting>
  <hyperlinks>
    <hyperlink ref="X2" location="河北销售给天津明细汇总报价表!A1" display="返回主表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O31" sqref="O31"/>
    </sheetView>
  </sheetViews>
  <sheetFormatPr defaultColWidth="9" defaultRowHeight="14.4"/>
  <cols>
    <col min="1" max="1" width="5" customWidth="1"/>
    <col min="2" max="6" width="2" customWidth="1"/>
    <col min="7" max="7" width="11.6640625" customWidth="1"/>
    <col min="8" max="8" width="17.77734375" customWidth="1"/>
    <col min="9" max="9" width="11.6640625" customWidth="1"/>
    <col min="10" max="10" width="15.33203125" customWidth="1"/>
    <col min="11" max="11" width="11.77734375" customWidth="1"/>
    <col min="12" max="12" width="6" customWidth="1"/>
    <col min="13" max="13" width="4.77734375" customWidth="1"/>
    <col min="14" max="14" width="5.77734375" customWidth="1"/>
    <col min="15" max="15" width="7.44140625" customWidth="1"/>
    <col min="16" max="16" width="6.88671875" customWidth="1"/>
    <col min="17" max="17" width="7" customWidth="1"/>
    <col min="18" max="18" width="8" customWidth="1"/>
    <col min="19" max="20" width="7.33203125" customWidth="1"/>
    <col min="21" max="21" width="8.6640625" customWidth="1"/>
    <col min="22" max="22" width="14.6640625" customWidth="1"/>
  </cols>
  <sheetData>
    <row r="1" spans="1:24" s="1" customFormat="1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78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s="1" customFormat="1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 s="1" customFormat="1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 s="2" customFormat="1">
      <c r="A4" s="3">
        <f>ROW()-3</f>
        <v>1</v>
      </c>
      <c r="B4" s="4">
        <v>1</v>
      </c>
      <c r="C4" s="4"/>
      <c r="D4" s="4"/>
      <c r="E4" s="4"/>
      <c r="F4" s="4"/>
      <c r="G4" s="4" t="s">
        <v>79</v>
      </c>
      <c r="H4" s="4" t="s">
        <v>80</v>
      </c>
      <c r="I4" s="4" t="s">
        <v>81</v>
      </c>
      <c r="J4" s="4" t="s">
        <v>82</v>
      </c>
      <c r="K4" s="4" t="s">
        <v>83</v>
      </c>
      <c r="L4" s="4" t="s">
        <v>68</v>
      </c>
      <c r="M4" s="4"/>
      <c r="N4" s="13">
        <v>3</v>
      </c>
      <c r="O4" s="14">
        <v>5.0442477876106201E-2</v>
      </c>
      <c r="P4" s="15">
        <f>O4*N4</f>
        <v>0.1513274336283186</v>
      </c>
      <c r="Q4" s="29">
        <v>5.0442477876106201E-2</v>
      </c>
      <c r="R4" s="15">
        <f>N4*Q4</f>
        <v>0.1513274336283186</v>
      </c>
      <c r="S4" s="15">
        <v>5.0442477876106201E-2</v>
      </c>
      <c r="T4" s="15">
        <f>S4*N4</f>
        <v>0.1513274336283186</v>
      </c>
      <c r="U4" s="30">
        <f>IF(T4&gt;0,T4,IF(R4&gt;0,R4,P4))</f>
        <v>0.1513274336283186</v>
      </c>
      <c r="V4" s="14"/>
      <c r="W4" s="30"/>
      <c r="X4" s="31"/>
    </row>
    <row r="5" spans="1:24" s="2" customFormat="1">
      <c r="A5" s="5">
        <v>1</v>
      </c>
      <c r="B5" s="6">
        <v>1</v>
      </c>
      <c r="C5" s="6"/>
      <c r="D5" s="6"/>
      <c r="E5" s="6"/>
      <c r="F5" s="6"/>
      <c r="G5" s="6" t="s">
        <v>79</v>
      </c>
      <c r="H5" s="6" t="s">
        <v>80</v>
      </c>
      <c r="I5" s="6" t="s">
        <v>84</v>
      </c>
      <c r="J5" s="6" t="s">
        <v>85</v>
      </c>
      <c r="K5" s="6" t="s">
        <v>86</v>
      </c>
      <c r="L5" s="6" t="s">
        <v>68</v>
      </c>
      <c r="M5" s="6"/>
      <c r="N5" s="16">
        <v>0.46</v>
      </c>
      <c r="O5" s="17">
        <v>0.910619469026549</v>
      </c>
      <c r="P5" s="18">
        <f t="shared" ref="P5:P20" si="0">O5*N5</f>
        <v>0.41888495575221257</v>
      </c>
      <c r="Q5" s="32">
        <v>0.910619469026549</v>
      </c>
      <c r="R5" s="18">
        <f t="shared" ref="R5:R20" si="1">N5*Q5</f>
        <v>0.41888495575221257</v>
      </c>
      <c r="S5" s="18">
        <v>0.910619469026549</v>
      </c>
      <c r="T5" s="18">
        <f t="shared" ref="T5:T20" si="2">S5*N5</f>
        <v>0.41888495575221257</v>
      </c>
      <c r="U5" s="33">
        <f t="shared" ref="U5:U20" si="3">IF(T5&gt;0,T5,IF(R5&gt;0,R5,P5))</f>
        <v>0.41888495575221257</v>
      </c>
      <c r="V5" s="34"/>
      <c r="W5" s="16"/>
      <c r="X5" s="31"/>
    </row>
    <row r="6" spans="1:24" s="2" customFormat="1">
      <c r="A6" s="5">
        <v>1</v>
      </c>
      <c r="B6" s="6">
        <v>1</v>
      </c>
      <c r="C6" s="6"/>
      <c r="D6" s="6"/>
      <c r="E6" s="6"/>
      <c r="F6" s="6"/>
      <c r="G6" s="6" t="s">
        <v>79</v>
      </c>
      <c r="H6" s="6" t="s">
        <v>80</v>
      </c>
      <c r="I6" s="6" t="s">
        <v>87</v>
      </c>
      <c r="J6" s="6" t="s">
        <v>88</v>
      </c>
      <c r="K6" s="6" t="s">
        <v>89</v>
      </c>
      <c r="L6" s="6" t="s">
        <v>68</v>
      </c>
      <c r="M6" s="6"/>
      <c r="N6" s="16">
        <v>1</v>
      </c>
      <c r="O6" s="17">
        <v>5.8849557522123903E-2</v>
      </c>
      <c r="P6" s="18">
        <f t="shared" si="0"/>
        <v>5.8849557522123903E-2</v>
      </c>
      <c r="Q6" s="32">
        <v>5.8849557522123903E-2</v>
      </c>
      <c r="R6" s="18">
        <f t="shared" si="1"/>
        <v>5.8849557522123903E-2</v>
      </c>
      <c r="S6" s="18">
        <v>5.8849557522123903E-2</v>
      </c>
      <c r="T6" s="18">
        <f t="shared" si="2"/>
        <v>5.8849557522123903E-2</v>
      </c>
      <c r="U6" s="33">
        <f t="shared" si="3"/>
        <v>5.8849557522123903E-2</v>
      </c>
      <c r="V6" s="34"/>
      <c r="W6" s="16"/>
      <c r="X6" s="31"/>
    </row>
    <row r="7" spans="1:24" s="2" customFormat="1">
      <c r="A7" s="5">
        <v>1</v>
      </c>
      <c r="B7" s="6">
        <v>1</v>
      </c>
      <c r="C7" s="6"/>
      <c r="D7" s="6"/>
      <c r="E7" s="6"/>
      <c r="F7" s="6"/>
      <c r="G7" s="6" t="s">
        <v>79</v>
      </c>
      <c r="H7" s="6" t="s">
        <v>80</v>
      </c>
      <c r="I7" s="6" t="s">
        <v>90</v>
      </c>
      <c r="J7" s="6" t="s">
        <v>91</v>
      </c>
      <c r="K7" s="6" t="s">
        <v>92</v>
      </c>
      <c r="L7" s="6" t="s">
        <v>68</v>
      </c>
      <c r="M7" s="6"/>
      <c r="N7" s="16">
        <v>1</v>
      </c>
      <c r="O7" s="17">
        <v>1.254</v>
      </c>
      <c r="P7" s="18">
        <f t="shared" si="0"/>
        <v>1.254</v>
      </c>
      <c r="Q7" s="32">
        <v>1.254</v>
      </c>
      <c r="R7" s="18">
        <f t="shared" si="1"/>
        <v>1.254</v>
      </c>
      <c r="S7" s="18">
        <v>1.254</v>
      </c>
      <c r="T7" s="18">
        <f t="shared" si="2"/>
        <v>1.254</v>
      </c>
      <c r="U7" s="33">
        <f t="shared" si="3"/>
        <v>1.254</v>
      </c>
      <c r="V7" s="34"/>
      <c r="W7" s="16"/>
      <c r="X7" s="31"/>
    </row>
    <row r="8" spans="1:24" s="2" customFormat="1">
      <c r="A8" s="5">
        <v>1</v>
      </c>
      <c r="B8" s="6">
        <v>1</v>
      </c>
      <c r="C8" s="6"/>
      <c r="D8" s="6"/>
      <c r="E8" s="6"/>
      <c r="F8" s="6"/>
      <c r="G8" s="6" t="s">
        <v>79</v>
      </c>
      <c r="H8" s="6" t="s">
        <v>80</v>
      </c>
      <c r="I8" s="6" t="s">
        <v>93</v>
      </c>
      <c r="J8" s="6" t="s">
        <v>94</v>
      </c>
      <c r="K8" s="6" t="s">
        <v>86</v>
      </c>
      <c r="L8" s="6" t="s">
        <v>68</v>
      </c>
      <c r="M8" s="6"/>
      <c r="N8" s="16">
        <v>2</v>
      </c>
      <c r="O8" s="17">
        <v>0.14219799999999999</v>
      </c>
      <c r="P8" s="18">
        <f t="shared" si="0"/>
        <v>0.28439599999999998</v>
      </c>
      <c r="Q8" s="32">
        <v>0.14219799999999999</v>
      </c>
      <c r="R8" s="18">
        <f t="shared" si="1"/>
        <v>0.28439599999999998</v>
      </c>
      <c r="S8" s="18">
        <v>0.14219799999999999</v>
      </c>
      <c r="T8" s="18">
        <f t="shared" si="2"/>
        <v>0.28439599999999998</v>
      </c>
      <c r="U8" s="33">
        <f t="shared" si="3"/>
        <v>0.28439599999999998</v>
      </c>
      <c r="V8" s="34"/>
      <c r="W8" s="16"/>
      <c r="X8" s="31"/>
    </row>
    <row r="9" spans="1:24" s="2" customFormat="1">
      <c r="A9" s="5">
        <v>1</v>
      </c>
      <c r="B9" s="6">
        <v>1</v>
      </c>
      <c r="C9" s="6"/>
      <c r="D9" s="6"/>
      <c r="E9" s="6"/>
      <c r="F9" s="6"/>
      <c r="G9" s="6" t="s">
        <v>79</v>
      </c>
      <c r="H9" s="6" t="s">
        <v>80</v>
      </c>
      <c r="I9" s="6" t="s">
        <v>95</v>
      </c>
      <c r="J9" s="6" t="s">
        <v>96</v>
      </c>
      <c r="K9" s="6" t="s">
        <v>97</v>
      </c>
      <c r="L9" s="6" t="s">
        <v>68</v>
      </c>
      <c r="M9" s="6"/>
      <c r="N9" s="16">
        <v>0.97</v>
      </c>
      <c r="O9" s="17">
        <v>0.77600000000000002</v>
      </c>
      <c r="P9" s="18">
        <f t="shared" si="0"/>
        <v>0.75272000000000006</v>
      </c>
      <c r="Q9" s="32">
        <v>0.77600000000000002</v>
      </c>
      <c r="R9" s="18">
        <f t="shared" si="1"/>
        <v>0.75272000000000006</v>
      </c>
      <c r="S9" s="18">
        <v>0.77600000000000002</v>
      </c>
      <c r="T9" s="18">
        <f t="shared" si="2"/>
        <v>0.75272000000000006</v>
      </c>
      <c r="U9" s="33">
        <f t="shared" si="3"/>
        <v>0.75272000000000006</v>
      </c>
      <c r="V9" s="34"/>
      <c r="W9" s="16"/>
      <c r="X9" s="31"/>
    </row>
    <row r="10" spans="1:24" s="2" customFormat="1">
      <c r="A10" s="5">
        <v>1</v>
      </c>
      <c r="B10" s="6">
        <v>1</v>
      </c>
      <c r="C10" s="6"/>
      <c r="D10" s="6"/>
      <c r="E10" s="6"/>
      <c r="F10" s="6"/>
      <c r="G10" s="6" t="s">
        <v>79</v>
      </c>
      <c r="H10" s="6" t="s">
        <v>80</v>
      </c>
      <c r="I10" s="6" t="s">
        <v>98</v>
      </c>
      <c r="J10" s="6" t="s">
        <v>99</v>
      </c>
      <c r="K10" s="6" t="s">
        <v>100</v>
      </c>
      <c r="L10" s="6" t="s">
        <v>68</v>
      </c>
      <c r="M10" s="6"/>
      <c r="N10" s="16">
        <v>1</v>
      </c>
      <c r="O10" s="17">
        <v>46.878112234398799</v>
      </c>
      <c r="P10" s="18">
        <f t="shared" si="0"/>
        <v>46.878112234398799</v>
      </c>
      <c r="Q10" s="32">
        <v>46.878112234398799</v>
      </c>
      <c r="R10" s="18">
        <f t="shared" si="1"/>
        <v>46.878112234398799</v>
      </c>
      <c r="S10" s="18">
        <v>46.878112234398799</v>
      </c>
      <c r="T10" s="18">
        <f t="shared" si="2"/>
        <v>46.878112234398799</v>
      </c>
      <c r="U10" s="33">
        <f t="shared" si="3"/>
        <v>46.878112234398799</v>
      </c>
      <c r="V10" s="34"/>
      <c r="W10" s="16"/>
      <c r="X10" s="31"/>
    </row>
    <row r="11" spans="1:24" s="2" customFormat="1">
      <c r="A11" s="5">
        <v>1</v>
      </c>
      <c r="B11" s="6">
        <v>1</v>
      </c>
      <c r="C11" s="6"/>
      <c r="D11" s="6"/>
      <c r="E11" s="6"/>
      <c r="F11" s="6"/>
      <c r="G11" s="6" t="s">
        <v>79</v>
      </c>
      <c r="H11" s="6" t="s">
        <v>80</v>
      </c>
      <c r="I11" s="6" t="s">
        <v>101</v>
      </c>
      <c r="J11" s="6" t="s">
        <v>102</v>
      </c>
      <c r="K11" s="6" t="s">
        <v>103</v>
      </c>
      <c r="L11" s="6" t="s">
        <v>68</v>
      </c>
      <c r="M11" s="6"/>
      <c r="N11" s="16">
        <v>1</v>
      </c>
      <c r="O11" s="17">
        <v>4.7544000000000004</v>
      </c>
      <c r="P11" s="18">
        <f t="shared" si="0"/>
        <v>4.7544000000000004</v>
      </c>
      <c r="Q11" s="32">
        <v>4.7544000000000004</v>
      </c>
      <c r="R11" s="18">
        <f t="shared" si="1"/>
        <v>4.7544000000000004</v>
      </c>
      <c r="S11" s="18">
        <v>4.7544000000000004</v>
      </c>
      <c r="T11" s="18">
        <f t="shared" si="2"/>
        <v>4.7544000000000004</v>
      </c>
      <c r="U11" s="33">
        <f t="shared" si="3"/>
        <v>4.7544000000000004</v>
      </c>
      <c r="V11" s="34"/>
      <c r="W11" s="16"/>
      <c r="X11" s="31"/>
    </row>
    <row r="12" spans="1:24" s="2" customFormat="1">
      <c r="A12" s="5">
        <v>1</v>
      </c>
      <c r="B12" s="6">
        <v>1</v>
      </c>
      <c r="C12" s="6"/>
      <c r="D12" s="6"/>
      <c r="E12" s="6"/>
      <c r="F12" s="6"/>
      <c r="G12" s="6" t="s">
        <v>79</v>
      </c>
      <c r="H12" s="6" t="s">
        <v>80</v>
      </c>
      <c r="I12" s="6" t="s">
        <v>104</v>
      </c>
      <c r="J12" s="6" t="s">
        <v>105</v>
      </c>
      <c r="K12" s="6" t="s">
        <v>100</v>
      </c>
      <c r="L12" s="6" t="s">
        <v>68</v>
      </c>
      <c r="M12" s="6"/>
      <c r="N12" s="16">
        <v>4</v>
      </c>
      <c r="O12" s="17">
        <v>0.87637407222222197</v>
      </c>
      <c r="P12" s="18">
        <f t="shared" si="0"/>
        <v>3.5054962888888879</v>
      </c>
      <c r="Q12" s="32">
        <v>0.87637407222222197</v>
      </c>
      <c r="R12" s="18">
        <f t="shared" si="1"/>
        <v>3.5054962888888879</v>
      </c>
      <c r="S12" s="18">
        <v>0.87637407222222197</v>
      </c>
      <c r="T12" s="18">
        <f t="shared" si="2"/>
        <v>3.5054962888888879</v>
      </c>
      <c r="U12" s="33">
        <f t="shared" si="3"/>
        <v>3.5054962888888879</v>
      </c>
      <c r="V12" s="34"/>
      <c r="W12" s="16"/>
      <c r="X12" s="31"/>
    </row>
    <row r="13" spans="1:24" s="2" customFormat="1">
      <c r="A13" s="5">
        <v>1</v>
      </c>
      <c r="B13" s="6">
        <v>1</v>
      </c>
      <c r="C13" s="6"/>
      <c r="D13" s="6"/>
      <c r="E13" s="6"/>
      <c r="F13" s="6"/>
      <c r="G13" s="6" t="s">
        <v>79</v>
      </c>
      <c r="H13" s="6" t="s">
        <v>80</v>
      </c>
      <c r="I13" s="6" t="s">
        <v>106</v>
      </c>
      <c r="J13" s="6" t="s">
        <v>107</v>
      </c>
      <c r="K13" s="6" t="s">
        <v>86</v>
      </c>
      <c r="L13" s="6" t="s">
        <v>68</v>
      </c>
      <c r="M13" s="6"/>
      <c r="N13" s="16">
        <v>1</v>
      </c>
      <c r="O13" s="17">
        <v>0.1862</v>
      </c>
      <c r="P13" s="18">
        <f t="shared" si="0"/>
        <v>0.1862</v>
      </c>
      <c r="Q13" s="32">
        <v>0.1862</v>
      </c>
      <c r="R13" s="18">
        <f t="shared" si="1"/>
        <v>0.1862</v>
      </c>
      <c r="S13" s="18">
        <v>0.1862</v>
      </c>
      <c r="T13" s="18">
        <f t="shared" si="2"/>
        <v>0.1862</v>
      </c>
      <c r="U13" s="33">
        <f t="shared" si="3"/>
        <v>0.1862</v>
      </c>
      <c r="V13" s="34"/>
      <c r="W13" s="16"/>
      <c r="X13" s="31"/>
    </row>
    <row r="14" spans="1:24" s="2" customFormat="1">
      <c r="A14" s="5">
        <v>1</v>
      </c>
      <c r="B14" s="6">
        <v>1</v>
      </c>
      <c r="C14" s="6"/>
      <c r="D14" s="6"/>
      <c r="E14" s="6"/>
      <c r="F14" s="6"/>
      <c r="G14" s="6" t="s">
        <v>79</v>
      </c>
      <c r="H14" s="6" t="s">
        <v>80</v>
      </c>
      <c r="I14" s="6" t="s">
        <v>108</v>
      </c>
      <c r="J14" s="6" t="s">
        <v>109</v>
      </c>
      <c r="K14" s="6" t="s">
        <v>100</v>
      </c>
      <c r="L14" s="6" t="s">
        <v>68</v>
      </c>
      <c r="M14" s="6"/>
      <c r="N14" s="16">
        <v>14</v>
      </c>
      <c r="O14" s="17">
        <v>0.42715489519025901</v>
      </c>
      <c r="P14" s="18">
        <f t="shared" si="0"/>
        <v>5.980168532663626</v>
      </c>
      <c r="Q14" s="32">
        <v>0.42715489519025901</v>
      </c>
      <c r="R14" s="18">
        <f t="shared" si="1"/>
        <v>5.980168532663626</v>
      </c>
      <c r="S14" s="18">
        <v>0.42715489519025901</v>
      </c>
      <c r="T14" s="18">
        <f t="shared" si="2"/>
        <v>5.980168532663626</v>
      </c>
      <c r="U14" s="33">
        <f t="shared" si="3"/>
        <v>5.980168532663626</v>
      </c>
      <c r="V14" s="34"/>
      <c r="W14" s="16"/>
      <c r="X14" s="31"/>
    </row>
    <row r="15" spans="1:24" s="2" customFormat="1">
      <c r="A15" s="5">
        <v>1</v>
      </c>
      <c r="B15" s="6">
        <v>1</v>
      </c>
      <c r="C15" s="6"/>
      <c r="D15" s="6"/>
      <c r="E15" s="6"/>
      <c r="F15" s="6"/>
      <c r="G15" s="6" t="s">
        <v>79</v>
      </c>
      <c r="H15" s="6" t="s">
        <v>80</v>
      </c>
      <c r="I15" s="6" t="s">
        <v>110</v>
      </c>
      <c r="J15" s="6" t="s">
        <v>111</v>
      </c>
      <c r="K15" s="6" t="s">
        <v>100</v>
      </c>
      <c r="L15" s="6" t="s">
        <v>68</v>
      </c>
      <c r="M15" s="6"/>
      <c r="N15" s="16">
        <v>2</v>
      </c>
      <c r="O15" s="17">
        <v>0.679491366057839</v>
      </c>
      <c r="P15" s="18">
        <f t="shared" si="0"/>
        <v>1.358982732115678</v>
      </c>
      <c r="Q15" s="32">
        <v>0.679491366057839</v>
      </c>
      <c r="R15" s="18">
        <f t="shared" si="1"/>
        <v>1.358982732115678</v>
      </c>
      <c r="S15" s="18">
        <v>0.679491366057839</v>
      </c>
      <c r="T15" s="18">
        <f t="shared" si="2"/>
        <v>1.358982732115678</v>
      </c>
      <c r="U15" s="33">
        <f t="shared" si="3"/>
        <v>1.358982732115678</v>
      </c>
      <c r="V15" s="34"/>
      <c r="W15" s="16"/>
      <c r="X15" s="31"/>
    </row>
    <row r="16" spans="1:24" s="2" customFormat="1">
      <c r="A16" s="5">
        <v>1</v>
      </c>
      <c r="B16" s="6">
        <v>1</v>
      </c>
      <c r="C16" s="6"/>
      <c r="D16" s="6"/>
      <c r="E16" s="6"/>
      <c r="F16" s="6"/>
      <c r="G16" s="6" t="s">
        <v>79</v>
      </c>
      <c r="H16" s="6" t="s">
        <v>80</v>
      </c>
      <c r="I16" s="6" t="s">
        <v>112</v>
      </c>
      <c r="J16" s="6" t="s">
        <v>113</v>
      </c>
      <c r="K16" s="6" t="s">
        <v>86</v>
      </c>
      <c r="L16" s="6" t="s">
        <v>68</v>
      </c>
      <c r="M16" s="6"/>
      <c r="N16" s="16">
        <v>0.6</v>
      </c>
      <c r="O16" s="17">
        <v>0.47522123893805301</v>
      </c>
      <c r="P16" s="18">
        <f t="shared" si="0"/>
        <v>0.28513274336283179</v>
      </c>
      <c r="Q16" s="32">
        <v>0.47522123893805301</v>
      </c>
      <c r="R16" s="18">
        <f t="shared" si="1"/>
        <v>0.28513274336283179</v>
      </c>
      <c r="S16" s="18">
        <v>0.47522123893805301</v>
      </c>
      <c r="T16" s="18">
        <f t="shared" si="2"/>
        <v>0.28513274336283179</v>
      </c>
      <c r="U16" s="33">
        <f t="shared" si="3"/>
        <v>0.28513274336283179</v>
      </c>
      <c r="V16" s="34"/>
      <c r="W16" s="16"/>
      <c r="X16" s="31"/>
    </row>
    <row r="17" spans="1:24" s="2" customFormat="1">
      <c r="A17" s="5">
        <v>1</v>
      </c>
      <c r="B17" s="6">
        <v>1</v>
      </c>
      <c r="C17" s="6"/>
      <c r="D17" s="6"/>
      <c r="E17" s="6"/>
      <c r="F17" s="6"/>
      <c r="G17" s="6" t="s">
        <v>79</v>
      </c>
      <c r="H17" s="6" t="s">
        <v>80</v>
      </c>
      <c r="I17" s="6" t="s">
        <v>114</v>
      </c>
      <c r="J17" s="6" t="s">
        <v>115</v>
      </c>
      <c r="K17" s="6" t="s">
        <v>97</v>
      </c>
      <c r="L17" s="6" t="s">
        <v>68</v>
      </c>
      <c r="M17" s="6"/>
      <c r="N17" s="16">
        <v>0.59</v>
      </c>
      <c r="O17" s="17">
        <v>0.77600000000000002</v>
      </c>
      <c r="P17" s="18">
        <f t="shared" si="0"/>
        <v>0.45783999999999997</v>
      </c>
      <c r="Q17" s="32">
        <v>0.77600000000000002</v>
      </c>
      <c r="R17" s="18">
        <f t="shared" si="1"/>
        <v>0.45783999999999997</v>
      </c>
      <c r="S17" s="18">
        <v>0.77600000000000002</v>
      </c>
      <c r="T17" s="18">
        <f t="shared" si="2"/>
        <v>0.45783999999999997</v>
      </c>
      <c r="U17" s="33">
        <f t="shared" si="3"/>
        <v>0.45783999999999997</v>
      </c>
      <c r="V17" s="34"/>
      <c r="W17" s="16"/>
      <c r="X17" s="31"/>
    </row>
    <row r="18" spans="1:24" s="2" customFormat="1">
      <c r="A18" s="5">
        <v>1</v>
      </c>
      <c r="B18" s="6">
        <v>1</v>
      </c>
      <c r="C18" s="6"/>
      <c r="D18" s="6"/>
      <c r="E18" s="6"/>
      <c r="F18" s="6"/>
      <c r="G18" s="6" t="s">
        <v>79</v>
      </c>
      <c r="H18" s="6" t="s">
        <v>80</v>
      </c>
      <c r="I18" s="6" t="s">
        <v>116</v>
      </c>
      <c r="J18" s="6" t="s">
        <v>117</v>
      </c>
      <c r="K18" s="6" t="s">
        <v>118</v>
      </c>
      <c r="L18" s="6" t="s">
        <v>68</v>
      </c>
      <c r="M18" s="6"/>
      <c r="N18" s="16">
        <v>1</v>
      </c>
      <c r="O18" s="17">
        <v>3.6583000000000001</v>
      </c>
      <c r="P18" s="18">
        <f t="shared" si="0"/>
        <v>3.6583000000000001</v>
      </c>
      <c r="Q18" s="32">
        <v>3.6583000000000001</v>
      </c>
      <c r="R18" s="18">
        <f t="shared" si="1"/>
        <v>3.6583000000000001</v>
      </c>
      <c r="S18" s="18">
        <v>3.6583000000000001</v>
      </c>
      <c r="T18" s="18">
        <f t="shared" si="2"/>
        <v>3.6583000000000001</v>
      </c>
      <c r="U18" s="33">
        <f t="shared" si="3"/>
        <v>3.6583000000000001</v>
      </c>
      <c r="V18" s="34"/>
      <c r="W18" s="16"/>
      <c r="X18" s="31"/>
    </row>
    <row r="19" spans="1:24" s="2" customFormat="1">
      <c r="A19" s="5">
        <v>1</v>
      </c>
      <c r="B19" s="6">
        <v>1</v>
      </c>
      <c r="C19" s="6"/>
      <c r="D19" s="6"/>
      <c r="E19" s="6"/>
      <c r="F19" s="6"/>
      <c r="G19" s="6" t="s">
        <v>79</v>
      </c>
      <c r="H19" s="6" t="s">
        <v>80</v>
      </c>
      <c r="I19" s="6" t="s">
        <v>119</v>
      </c>
      <c r="J19" s="6" t="s">
        <v>120</v>
      </c>
      <c r="K19" s="6" t="s">
        <v>97</v>
      </c>
      <c r="L19" s="6" t="s">
        <v>68</v>
      </c>
      <c r="M19" s="6"/>
      <c r="N19" s="16">
        <v>0.45</v>
      </c>
      <c r="O19" s="17">
        <v>0.77600000000000002</v>
      </c>
      <c r="P19" s="18">
        <f t="shared" si="0"/>
        <v>0.34920000000000001</v>
      </c>
      <c r="Q19" s="32">
        <v>0.77600000000000002</v>
      </c>
      <c r="R19" s="18">
        <f t="shared" si="1"/>
        <v>0.34920000000000001</v>
      </c>
      <c r="S19" s="18">
        <v>0.77600000000000002</v>
      </c>
      <c r="T19" s="18">
        <f t="shared" si="2"/>
        <v>0.34920000000000001</v>
      </c>
      <c r="U19" s="33">
        <f t="shared" si="3"/>
        <v>0.34920000000000001</v>
      </c>
      <c r="V19" s="34"/>
      <c r="W19" s="16"/>
      <c r="X19" s="31"/>
    </row>
    <row r="20" spans="1:24" s="2" customFormat="1">
      <c r="A20" s="5">
        <v>1</v>
      </c>
      <c r="B20" s="6">
        <v>1</v>
      </c>
      <c r="C20" s="6"/>
      <c r="D20" s="6"/>
      <c r="E20" s="6"/>
      <c r="F20" s="6"/>
      <c r="G20" s="6" t="s">
        <v>79</v>
      </c>
      <c r="H20" s="6" t="s">
        <v>80</v>
      </c>
      <c r="I20" s="6" t="s">
        <v>121</v>
      </c>
      <c r="J20" s="6" t="s">
        <v>122</v>
      </c>
      <c r="K20" s="6" t="s">
        <v>97</v>
      </c>
      <c r="L20" s="6" t="s">
        <v>68</v>
      </c>
      <c r="M20" s="6"/>
      <c r="N20" s="16">
        <v>0.28000000000000003</v>
      </c>
      <c r="O20" s="17">
        <v>0.77600000000000002</v>
      </c>
      <c r="P20" s="18">
        <f t="shared" si="0"/>
        <v>0.21728000000000003</v>
      </c>
      <c r="Q20" s="32">
        <v>0.77600000000000002</v>
      </c>
      <c r="R20" s="18">
        <f t="shared" si="1"/>
        <v>0.21728000000000003</v>
      </c>
      <c r="S20" s="18">
        <v>0.77600000000000002</v>
      </c>
      <c r="T20" s="18">
        <f t="shared" si="2"/>
        <v>0.21728000000000003</v>
      </c>
      <c r="U20" s="33">
        <f t="shared" si="3"/>
        <v>0.21728000000000003</v>
      </c>
      <c r="V20" s="34"/>
      <c r="W20" s="16"/>
      <c r="X20" s="31"/>
    </row>
    <row r="21" spans="1:24" s="1" customFormat="1">
      <c r="A21" s="7"/>
      <c r="B21" s="8"/>
      <c r="C21" s="8"/>
      <c r="D21" s="8"/>
      <c r="E21" s="8"/>
      <c r="F21" s="8"/>
      <c r="G21" s="9"/>
      <c r="H21" s="10"/>
      <c r="I21" s="19"/>
      <c r="J21" s="10" t="s">
        <v>69</v>
      </c>
      <c r="K21" s="20"/>
      <c r="L21" s="21"/>
      <c r="M21" s="21"/>
      <c r="N21" s="22"/>
      <c r="O21" s="23"/>
      <c r="P21" s="24">
        <f>SUM(P4:P20)</f>
        <v>70.55129047833249</v>
      </c>
      <c r="Q21" s="24"/>
      <c r="R21" s="24">
        <f>SUM(R4:R20)</f>
        <v>70.55129047833249</v>
      </c>
      <c r="S21" s="24"/>
      <c r="T21" s="24">
        <f>SUM(T4:T20)</f>
        <v>70.55129047833249</v>
      </c>
      <c r="U21" s="35">
        <f>SUM(U4:U20)</f>
        <v>70.55129047833249</v>
      </c>
      <c r="V21" s="36"/>
      <c r="W21" s="37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20">
    <cfRule type="cellIs" dxfId="1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H19" sqref="H19"/>
    </sheetView>
  </sheetViews>
  <sheetFormatPr defaultColWidth="9" defaultRowHeight="14.4"/>
  <cols>
    <col min="1" max="1" width="5" customWidth="1"/>
    <col min="2" max="6" width="2.33203125" customWidth="1"/>
    <col min="7" max="7" width="9.77734375" customWidth="1"/>
    <col min="8" max="8" width="18.6640625" customWidth="1"/>
    <col min="9" max="9" width="9.88671875" customWidth="1"/>
    <col min="10" max="10" width="16.6640625" customWidth="1"/>
    <col min="11" max="11" width="14.21875" customWidth="1"/>
    <col min="12" max="12" width="6" customWidth="1"/>
    <col min="13" max="13" width="4.21875" customWidth="1"/>
    <col min="14" max="14" width="7.109375" customWidth="1"/>
  </cols>
  <sheetData>
    <row r="1" spans="1:24" s="1" customFormat="1">
      <c r="A1" s="153" t="s">
        <v>0</v>
      </c>
      <c r="B1" s="165" t="s">
        <v>46</v>
      </c>
      <c r="C1" s="166"/>
      <c r="D1" s="166"/>
      <c r="E1" s="166"/>
      <c r="F1" s="167"/>
      <c r="G1" s="155" t="s">
        <v>47</v>
      </c>
      <c r="H1" s="153" t="s">
        <v>48</v>
      </c>
      <c r="I1" s="156" t="s">
        <v>49</v>
      </c>
      <c r="J1" s="155" t="s">
        <v>50</v>
      </c>
      <c r="K1" s="156" t="s">
        <v>51</v>
      </c>
      <c r="L1" s="151" t="s">
        <v>52</v>
      </c>
      <c r="M1" s="155" t="s">
        <v>53</v>
      </c>
      <c r="N1" s="158" t="s">
        <v>54</v>
      </c>
      <c r="O1" s="146" t="s">
        <v>78</v>
      </c>
      <c r="P1" s="147"/>
      <c r="Q1" s="147"/>
      <c r="R1" s="147"/>
      <c r="S1" s="147"/>
      <c r="T1" s="148"/>
      <c r="U1" s="161" t="s">
        <v>56</v>
      </c>
      <c r="V1" s="163" t="s">
        <v>57</v>
      </c>
      <c r="W1" s="155" t="s">
        <v>58</v>
      </c>
    </row>
    <row r="2" spans="1:24" s="1" customFormat="1" ht="15.6">
      <c r="A2" s="154"/>
      <c r="B2" s="168"/>
      <c r="C2" s="169"/>
      <c r="D2" s="169"/>
      <c r="E2" s="169"/>
      <c r="F2" s="170"/>
      <c r="G2" s="155"/>
      <c r="H2" s="154"/>
      <c r="I2" s="156"/>
      <c r="J2" s="155"/>
      <c r="K2" s="156"/>
      <c r="L2" s="155"/>
      <c r="M2" s="155"/>
      <c r="N2" s="159"/>
      <c r="O2" s="149" t="s">
        <v>59</v>
      </c>
      <c r="P2" s="150"/>
      <c r="Q2" s="151" t="s">
        <v>60</v>
      </c>
      <c r="R2" s="151"/>
      <c r="S2" s="151" t="s">
        <v>61</v>
      </c>
      <c r="T2" s="152"/>
      <c r="U2" s="162"/>
      <c r="V2" s="163"/>
      <c r="W2" s="155"/>
      <c r="X2" s="25" t="s">
        <v>62</v>
      </c>
    </row>
    <row r="3" spans="1:24" s="1" customFormat="1" ht="15.75" customHeight="1">
      <c r="A3" s="154"/>
      <c r="B3" s="171"/>
      <c r="C3" s="172"/>
      <c r="D3" s="172"/>
      <c r="E3" s="172"/>
      <c r="F3" s="173"/>
      <c r="G3" s="153"/>
      <c r="H3" s="154"/>
      <c r="I3" s="157"/>
      <c r="J3" s="153"/>
      <c r="K3" s="157"/>
      <c r="L3" s="153"/>
      <c r="M3" s="153"/>
      <c r="N3" s="160"/>
      <c r="O3" s="11" t="s">
        <v>63</v>
      </c>
      <c r="P3" s="12" t="s">
        <v>64</v>
      </c>
      <c r="Q3" s="12" t="s">
        <v>63</v>
      </c>
      <c r="R3" s="26" t="s">
        <v>64</v>
      </c>
      <c r="S3" s="26" t="s">
        <v>63</v>
      </c>
      <c r="T3" s="27" t="s">
        <v>64</v>
      </c>
      <c r="U3" s="28" t="s">
        <v>65</v>
      </c>
      <c r="V3" s="164"/>
      <c r="W3" s="153"/>
    </row>
    <row r="4" spans="1:24" s="2" customFormat="1">
      <c r="A4" s="3">
        <f>ROW()-3</f>
        <v>1</v>
      </c>
      <c r="B4" s="4">
        <v>1</v>
      </c>
      <c r="C4" s="4"/>
      <c r="D4" s="4"/>
      <c r="E4" s="4"/>
      <c r="F4" s="4"/>
      <c r="G4" s="4" t="s">
        <v>123</v>
      </c>
      <c r="H4" s="4" t="s">
        <v>80</v>
      </c>
      <c r="I4" s="4" t="s">
        <v>110</v>
      </c>
      <c r="J4" s="4" t="s">
        <v>111</v>
      </c>
      <c r="K4" s="4" t="s">
        <v>100</v>
      </c>
      <c r="L4" s="4" t="s">
        <v>68</v>
      </c>
      <c r="M4" s="4"/>
      <c r="N4" s="13">
        <v>2</v>
      </c>
      <c r="O4" s="14">
        <v>0.679491366057839</v>
      </c>
      <c r="P4" s="15">
        <f>O4*N4</f>
        <v>1.358982732115678</v>
      </c>
      <c r="Q4" s="29">
        <v>0.679491366057839</v>
      </c>
      <c r="R4" s="15">
        <f>N4*Q4</f>
        <v>1.358982732115678</v>
      </c>
      <c r="S4" s="15">
        <v>0.679491366057839</v>
      </c>
      <c r="T4" s="15">
        <f>S4*N4</f>
        <v>1.358982732115678</v>
      </c>
      <c r="U4" s="30">
        <f>IF(T4&gt;0,T4,IF(R4&gt;0,R4,P4))</f>
        <v>1.358982732115678</v>
      </c>
      <c r="V4" s="14"/>
      <c r="W4" s="30"/>
      <c r="X4" s="31"/>
    </row>
    <row r="5" spans="1:24" s="2" customFormat="1">
      <c r="A5" s="5">
        <v>1</v>
      </c>
      <c r="B5" s="6">
        <v>1</v>
      </c>
      <c r="C5" s="6"/>
      <c r="D5" s="6"/>
      <c r="E5" s="6"/>
      <c r="F5" s="6"/>
      <c r="G5" s="6" t="s">
        <v>123</v>
      </c>
      <c r="H5" s="6" t="s">
        <v>80</v>
      </c>
      <c r="I5" s="6" t="s">
        <v>124</v>
      </c>
      <c r="J5" s="6" t="s">
        <v>125</v>
      </c>
      <c r="K5" s="6" t="s">
        <v>126</v>
      </c>
      <c r="L5" s="6" t="s">
        <v>68</v>
      </c>
      <c r="M5" s="6"/>
      <c r="N5" s="16">
        <v>1</v>
      </c>
      <c r="O5" s="17">
        <v>0.40355999999999997</v>
      </c>
      <c r="P5" s="18">
        <f t="shared" ref="P5:P24" si="0">O5*N5</f>
        <v>0.40355999999999997</v>
      </c>
      <c r="Q5" s="32">
        <v>0.40355999999999997</v>
      </c>
      <c r="R5" s="18">
        <f t="shared" ref="R5:R24" si="1">N5*Q5</f>
        <v>0.40355999999999997</v>
      </c>
      <c r="S5" s="18">
        <v>0.40355999999999997</v>
      </c>
      <c r="T5" s="18">
        <f t="shared" ref="T5:T24" si="2">S5*N5</f>
        <v>0.40355999999999997</v>
      </c>
      <c r="U5" s="33">
        <f t="shared" ref="U5:U24" si="3">IF(T5&gt;0,T5,IF(R5&gt;0,R5,P5))</f>
        <v>0.40355999999999997</v>
      </c>
      <c r="V5" s="34"/>
      <c r="W5" s="16"/>
      <c r="X5" s="31"/>
    </row>
    <row r="6" spans="1:24" s="2" customFormat="1">
      <c r="A6" s="5">
        <v>1</v>
      </c>
      <c r="B6" s="6">
        <v>1</v>
      </c>
      <c r="C6" s="6"/>
      <c r="D6" s="6"/>
      <c r="E6" s="6"/>
      <c r="F6" s="6"/>
      <c r="G6" s="6" t="s">
        <v>123</v>
      </c>
      <c r="H6" s="6" t="s">
        <v>80</v>
      </c>
      <c r="I6" s="6" t="s">
        <v>95</v>
      </c>
      <c r="J6" s="6" t="s">
        <v>96</v>
      </c>
      <c r="K6" s="6" t="s">
        <v>97</v>
      </c>
      <c r="L6" s="6" t="s">
        <v>68</v>
      </c>
      <c r="M6" s="6"/>
      <c r="N6" s="16">
        <v>1.92</v>
      </c>
      <c r="O6" s="17">
        <v>0.77600000000000002</v>
      </c>
      <c r="P6" s="18">
        <f t="shared" si="0"/>
        <v>1.4899199999999999</v>
      </c>
      <c r="Q6" s="32">
        <v>0.77600000000000002</v>
      </c>
      <c r="R6" s="18">
        <f t="shared" si="1"/>
        <v>1.4899199999999999</v>
      </c>
      <c r="S6" s="18">
        <v>0.77600000000000002</v>
      </c>
      <c r="T6" s="18">
        <f t="shared" si="2"/>
        <v>1.4899199999999999</v>
      </c>
      <c r="U6" s="33">
        <f t="shared" si="3"/>
        <v>1.4899199999999999</v>
      </c>
      <c r="V6" s="34"/>
      <c r="W6" s="16"/>
      <c r="X6" s="31"/>
    </row>
    <row r="7" spans="1:24" s="2" customFormat="1">
      <c r="A7" s="5">
        <v>1</v>
      </c>
      <c r="B7" s="6">
        <v>1</v>
      </c>
      <c r="C7" s="6"/>
      <c r="D7" s="6"/>
      <c r="E7" s="6"/>
      <c r="F7" s="6"/>
      <c r="G7" s="6" t="s">
        <v>123</v>
      </c>
      <c r="H7" s="6" t="s">
        <v>80</v>
      </c>
      <c r="I7" s="6" t="s">
        <v>87</v>
      </c>
      <c r="J7" s="6" t="s">
        <v>88</v>
      </c>
      <c r="K7" s="6" t="s">
        <v>89</v>
      </c>
      <c r="L7" s="6" t="s">
        <v>68</v>
      </c>
      <c r="M7" s="6"/>
      <c r="N7" s="16">
        <v>1</v>
      </c>
      <c r="O7" s="17">
        <v>5.8849557522123903E-2</v>
      </c>
      <c r="P7" s="18">
        <f t="shared" si="0"/>
        <v>5.8849557522123903E-2</v>
      </c>
      <c r="Q7" s="32">
        <v>5.8849557522123903E-2</v>
      </c>
      <c r="R7" s="18">
        <f t="shared" si="1"/>
        <v>5.8849557522123903E-2</v>
      </c>
      <c r="S7" s="18">
        <v>5.8849557522123903E-2</v>
      </c>
      <c r="T7" s="18">
        <f t="shared" si="2"/>
        <v>5.8849557522123903E-2</v>
      </c>
      <c r="U7" s="33">
        <f t="shared" si="3"/>
        <v>5.8849557522123903E-2</v>
      </c>
      <c r="V7" s="34"/>
      <c r="W7" s="16"/>
      <c r="X7" s="31"/>
    </row>
    <row r="8" spans="1:24" s="2" customFormat="1">
      <c r="A8" s="5">
        <v>1</v>
      </c>
      <c r="B8" s="6">
        <v>1</v>
      </c>
      <c r="C8" s="6"/>
      <c r="D8" s="6"/>
      <c r="E8" s="6"/>
      <c r="F8" s="6"/>
      <c r="G8" s="6" t="s">
        <v>123</v>
      </c>
      <c r="H8" s="6" t="s">
        <v>80</v>
      </c>
      <c r="I8" s="6" t="s">
        <v>127</v>
      </c>
      <c r="J8" s="6" t="s">
        <v>128</v>
      </c>
      <c r="K8" s="6" t="s">
        <v>100</v>
      </c>
      <c r="L8" s="6" t="s">
        <v>68</v>
      </c>
      <c r="M8" s="6"/>
      <c r="N8" s="16">
        <v>1</v>
      </c>
      <c r="O8" s="17">
        <v>18.739830179604301</v>
      </c>
      <c r="P8" s="18">
        <f t="shared" si="0"/>
        <v>18.739830179604301</v>
      </c>
      <c r="Q8" s="32">
        <v>18.739830179604301</v>
      </c>
      <c r="R8" s="18">
        <f t="shared" si="1"/>
        <v>18.739830179604301</v>
      </c>
      <c r="S8" s="18">
        <v>18.739830179604301</v>
      </c>
      <c r="T8" s="18">
        <f t="shared" si="2"/>
        <v>18.739830179604301</v>
      </c>
      <c r="U8" s="33">
        <f t="shared" si="3"/>
        <v>18.739830179604301</v>
      </c>
      <c r="V8" s="34"/>
      <c r="W8" s="16"/>
      <c r="X8" s="31"/>
    </row>
    <row r="9" spans="1:24" s="2" customFormat="1">
      <c r="A9" s="5">
        <v>1</v>
      </c>
      <c r="B9" s="6">
        <v>1</v>
      </c>
      <c r="C9" s="6"/>
      <c r="D9" s="6"/>
      <c r="E9" s="6"/>
      <c r="F9" s="6"/>
      <c r="G9" s="6" t="s">
        <v>123</v>
      </c>
      <c r="H9" s="6" t="s">
        <v>80</v>
      </c>
      <c r="I9" s="6" t="s">
        <v>119</v>
      </c>
      <c r="J9" s="6" t="s">
        <v>120</v>
      </c>
      <c r="K9" s="6" t="s">
        <v>97</v>
      </c>
      <c r="L9" s="6" t="s">
        <v>68</v>
      </c>
      <c r="M9" s="6"/>
      <c r="N9" s="16">
        <v>0.86</v>
      </c>
      <c r="O9" s="17">
        <v>0.77600000000000002</v>
      </c>
      <c r="P9" s="18">
        <f t="shared" si="0"/>
        <v>0.66736000000000006</v>
      </c>
      <c r="Q9" s="32">
        <v>0.77600000000000002</v>
      </c>
      <c r="R9" s="18">
        <f t="shared" si="1"/>
        <v>0.66736000000000006</v>
      </c>
      <c r="S9" s="18">
        <v>0.77600000000000002</v>
      </c>
      <c r="T9" s="18">
        <f t="shared" si="2"/>
        <v>0.66736000000000006</v>
      </c>
      <c r="U9" s="33">
        <f t="shared" si="3"/>
        <v>0.66736000000000006</v>
      </c>
      <c r="V9" s="34"/>
      <c r="W9" s="16"/>
      <c r="X9" s="31"/>
    </row>
    <row r="10" spans="1:24" s="2" customFormat="1">
      <c r="A10" s="5">
        <v>1</v>
      </c>
      <c r="B10" s="6">
        <v>1</v>
      </c>
      <c r="C10" s="6"/>
      <c r="D10" s="6"/>
      <c r="E10" s="6"/>
      <c r="F10" s="6"/>
      <c r="G10" s="6" t="s">
        <v>123</v>
      </c>
      <c r="H10" s="6" t="s">
        <v>80</v>
      </c>
      <c r="I10" s="6" t="s">
        <v>81</v>
      </c>
      <c r="J10" s="6" t="s">
        <v>82</v>
      </c>
      <c r="K10" s="6" t="s">
        <v>83</v>
      </c>
      <c r="L10" s="6" t="s">
        <v>68</v>
      </c>
      <c r="M10" s="6"/>
      <c r="N10" s="16">
        <v>5</v>
      </c>
      <c r="O10" s="17">
        <v>5.0442477876106201E-2</v>
      </c>
      <c r="P10" s="18">
        <f t="shared" si="0"/>
        <v>0.25221238938053103</v>
      </c>
      <c r="Q10" s="32">
        <v>5.0442477876106201E-2</v>
      </c>
      <c r="R10" s="18">
        <f t="shared" si="1"/>
        <v>0.25221238938053103</v>
      </c>
      <c r="S10" s="18">
        <v>5.0442477876106201E-2</v>
      </c>
      <c r="T10" s="18">
        <f t="shared" si="2"/>
        <v>0.25221238938053103</v>
      </c>
      <c r="U10" s="33">
        <f t="shared" si="3"/>
        <v>0.25221238938053103</v>
      </c>
      <c r="V10" s="34"/>
      <c r="W10" s="16"/>
      <c r="X10" s="31"/>
    </row>
    <row r="11" spans="1:24" s="2" customFormat="1">
      <c r="A11" s="5">
        <v>1</v>
      </c>
      <c r="B11" s="6">
        <v>1</v>
      </c>
      <c r="C11" s="6"/>
      <c r="D11" s="6"/>
      <c r="E11" s="6"/>
      <c r="F11" s="6"/>
      <c r="G11" s="6" t="s">
        <v>123</v>
      </c>
      <c r="H11" s="6" t="s">
        <v>80</v>
      </c>
      <c r="I11" s="6" t="s">
        <v>104</v>
      </c>
      <c r="J11" s="6" t="s">
        <v>105</v>
      </c>
      <c r="K11" s="6" t="s">
        <v>100</v>
      </c>
      <c r="L11" s="6" t="s">
        <v>68</v>
      </c>
      <c r="M11" s="6"/>
      <c r="N11" s="16">
        <v>6</v>
      </c>
      <c r="O11" s="17">
        <v>0.87637407222222197</v>
      </c>
      <c r="P11" s="18">
        <f t="shared" si="0"/>
        <v>5.2582444333333314</v>
      </c>
      <c r="Q11" s="32">
        <v>0.87637407222222197</v>
      </c>
      <c r="R11" s="18">
        <f t="shared" si="1"/>
        <v>5.2582444333333314</v>
      </c>
      <c r="S11" s="18">
        <v>0.87637407222222197</v>
      </c>
      <c r="T11" s="18">
        <f t="shared" si="2"/>
        <v>5.2582444333333314</v>
      </c>
      <c r="U11" s="33">
        <f t="shared" si="3"/>
        <v>5.2582444333333314</v>
      </c>
      <c r="V11" s="34"/>
      <c r="W11" s="16"/>
      <c r="X11" s="31"/>
    </row>
    <row r="12" spans="1:24" s="2" customFormat="1">
      <c r="A12" s="5">
        <v>1</v>
      </c>
      <c r="B12" s="6">
        <v>1</v>
      </c>
      <c r="C12" s="6"/>
      <c r="D12" s="6"/>
      <c r="E12" s="6"/>
      <c r="F12" s="6"/>
      <c r="G12" s="6" t="s">
        <v>123</v>
      </c>
      <c r="H12" s="6" t="s">
        <v>80</v>
      </c>
      <c r="I12" s="6" t="s">
        <v>84</v>
      </c>
      <c r="J12" s="6" t="s">
        <v>85</v>
      </c>
      <c r="K12" s="6" t="s">
        <v>86</v>
      </c>
      <c r="L12" s="6" t="s">
        <v>68</v>
      </c>
      <c r="M12" s="6"/>
      <c r="N12" s="16">
        <v>0.68</v>
      </c>
      <c r="O12" s="17">
        <v>0.910619469026549</v>
      </c>
      <c r="P12" s="18">
        <f t="shared" si="0"/>
        <v>0.61922123893805336</v>
      </c>
      <c r="Q12" s="32">
        <v>0.910619469026549</v>
      </c>
      <c r="R12" s="18">
        <f t="shared" si="1"/>
        <v>0.61922123893805336</v>
      </c>
      <c r="S12" s="18">
        <v>0.910619469026549</v>
      </c>
      <c r="T12" s="18">
        <f t="shared" si="2"/>
        <v>0.61922123893805336</v>
      </c>
      <c r="U12" s="33">
        <f t="shared" si="3"/>
        <v>0.61922123893805336</v>
      </c>
      <c r="V12" s="34"/>
      <c r="W12" s="16"/>
      <c r="X12" s="31"/>
    </row>
    <row r="13" spans="1:24" s="2" customFormat="1">
      <c r="A13" s="5">
        <v>1</v>
      </c>
      <c r="B13" s="6">
        <v>1</v>
      </c>
      <c r="C13" s="6"/>
      <c r="D13" s="6"/>
      <c r="E13" s="6"/>
      <c r="F13" s="6"/>
      <c r="G13" s="6" t="s">
        <v>123</v>
      </c>
      <c r="H13" s="6" t="s">
        <v>80</v>
      </c>
      <c r="I13" s="6" t="s">
        <v>112</v>
      </c>
      <c r="J13" s="6" t="s">
        <v>113</v>
      </c>
      <c r="K13" s="6" t="s">
        <v>86</v>
      </c>
      <c r="L13" s="6" t="s">
        <v>68</v>
      </c>
      <c r="M13" s="6"/>
      <c r="N13" s="16">
        <v>0.7</v>
      </c>
      <c r="O13" s="17">
        <v>0.47522123893805301</v>
      </c>
      <c r="P13" s="18">
        <f t="shared" si="0"/>
        <v>0.33265486725663707</v>
      </c>
      <c r="Q13" s="32">
        <v>0.47522123893805301</v>
      </c>
      <c r="R13" s="18">
        <f t="shared" si="1"/>
        <v>0.33265486725663707</v>
      </c>
      <c r="S13" s="18">
        <v>0.47522123893805301</v>
      </c>
      <c r="T13" s="18">
        <f t="shared" si="2"/>
        <v>0.33265486725663707</v>
      </c>
      <c r="U13" s="33">
        <f t="shared" si="3"/>
        <v>0.33265486725663707</v>
      </c>
      <c r="V13" s="34"/>
      <c r="W13" s="16"/>
      <c r="X13" s="31"/>
    </row>
    <row r="14" spans="1:24" s="2" customFormat="1">
      <c r="A14" s="5">
        <v>1</v>
      </c>
      <c r="B14" s="6">
        <v>1</v>
      </c>
      <c r="C14" s="6"/>
      <c r="D14" s="6"/>
      <c r="E14" s="6"/>
      <c r="F14" s="6"/>
      <c r="G14" s="6" t="s">
        <v>123</v>
      </c>
      <c r="H14" s="6" t="s">
        <v>80</v>
      </c>
      <c r="I14" s="6" t="s">
        <v>129</v>
      </c>
      <c r="J14" s="6" t="s">
        <v>130</v>
      </c>
      <c r="K14" s="6" t="s">
        <v>131</v>
      </c>
      <c r="L14" s="6" t="s">
        <v>68</v>
      </c>
      <c r="M14" s="6"/>
      <c r="N14" s="16">
        <v>1</v>
      </c>
      <c r="O14" s="17">
        <v>0.23769999999999999</v>
      </c>
      <c r="P14" s="18">
        <f t="shared" si="0"/>
        <v>0.23769999999999999</v>
      </c>
      <c r="Q14" s="32">
        <v>0.23769999999999999</v>
      </c>
      <c r="R14" s="18">
        <f t="shared" si="1"/>
        <v>0.23769999999999999</v>
      </c>
      <c r="S14" s="18">
        <v>0.23769999999999999</v>
      </c>
      <c r="T14" s="18">
        <f t="shared" si="2"/>
        <v>0.23769999999999999</v>
      </c>
      <c r="U14" s="33">
        <f t="shared" si="3"/>
        <v>0.23769999999999999</v>
      </c>
      <c r="V14" s="34"/>
      <c r="W14" s="16"/>
      <c r="X14" s="31"/>
    </row>
    <row r="15" spans="1:24" s="2" customFormat="1">
      <c r="A15" s="5">
        <v>1</v>
      </c>
      <c r="B15" s="6">
        <v>1</v>
      </c>
      <c r="C15" s="6"/>
      <c r="D15" s="6"/>
      <c r="E15" s="6"/>
      <c r="F15" s="6"/>
      <c r="G15" s="6" t="s">
        <v>123</v>
      </c>
      <c r="H15" s="6" t="s">
        <v>80</v>
      </c>
      <c r="I15" s="6" t="s">
        <v>121</v>
      </c>
      <c r="J15" s="6" t="s">
        <v>122</v>
      </c>
      <c r="K15" s="6" t="s">
        <v>97</v>
      </c>
      <c r="L15" s="6" t="s">
        <v>68</v>
      </c>
      <c r="M15" s="6"/>
      <c r="N15" s="16">
        <v>0.28000000000000003</v>
      </c>
      <c r="O15" s="17">
        <v>0.77600000000000002</v>
      </c>
      <c r="P15" s="18">
        <f t="shared" si="0"/>
        <v>0.21728000000000003</v>
      </c>
      <c r="Q15" s="32">
        <v>0.77600000000000002</v>
      </c>
      <c r="R15" s="18">
        <f t="shared" si="1"/>
        <v>0.21728000000000003</v>
      </c>
      <c r="S15" s="18">
        <v>0.77600000000000002</v>
      </c>
      <c r="T15" s="18">
        <f t="shared" si="2"/>
        <v>0.21728000000000003</v>
      </c>
      <c r="U15" s="33">
        <f t="shared" si="3"/>
        <v>0.21728000000000003</v>
      </c>
      <c r="V15" s="34"/>
      <c r="W15" s="16"/>
      <c r="X15" s="31"/>
    </row>
    <row r="16" spans="1:24" s="2" customFormat="1">
      <c r="A16" s="5">
        <v>1</v>
      </c>
      <c r="B16" s="6">
        <v>1</v>
      </c>
      <c r="C16" s="6"/>
      <c r="D16" s="6"/>
      <c r="E16" s="6"/>
      <c r="F16" s="6"/>
      <c r="G16" s="6" t="s">
        <v>123</v>
      </c>
      <c r="H16" s="6" t="s">
        <v>80</v>
      </c>
      <c r="I16" s="6" t="s">
        <v>90</v>
      </c>
      <c r="J16" s="6" t="s">
        <v>91</v>
      </c>
      <c r="K16" s="6" t="s">
        <v>92</v>
      </c>
      <c r="L16" s="6" t="s">
        <v>68</v>
      </c>
      <c r="M16" s="6"/>
      <c r="N16" s="16">
        <v>1</v>
      </c>
      <c r="O16" s="17">
        <v>1.254</v>
      </c>
      <c r="P16" s="18">
        <f t="shared" si="0"/>
        <v>1.254</v>
      </c>
      <c r="Q16" s="32">
        <v>1.254</v>
      </c>
      <c r="R16" s="18">
        <f t="shared" si="1"/>
        <v>1.254</v>
      </c>
      <c r="S16" s="18">
        <v>1.254</v>
      </c>
      <c r="T16" s="18">
        <f t="shared" si="2"/>
        <v>1.254</v>
      </c>
      <c r="U16" s="33">
        <f t="shared" si="3"/>
        <v>1.254</v>
      </c>
      <c r="V16" s="34"/>
      <c r="W16" s="16"/>
      <c r="X16" s="31"/>
    </row>
    <row r="17" spans="1:24" s="2" customFormat="1">
      <c r="A17" s="5">
        <v>1</v>
      </c>
      <c r="B17" s="6">
        <v>1</v>
      </c>
      <c r="C17" s="6"/>
      <c r="D17" s="6"/>
      <c r="E17" s="6"/>
      <c r="F17" s="6"/>
      <c r="G17" s="6" t="s">
        <v>123</v>
      </c>
      <c r="H17" s="6" t="s">
        <v>80</v>
      </c>
      <c r="I17" s="6" t="s">
        <v>101</v>
      </c>
      <c r="J17" s="6" t="s">
        <v>102</v>
      </c>
      <c r="K17" s="6" t="s">
        <v>103</v>
      </c>
      <c r="L17" s="6" t="s">
        <v>68</v>
      </c>
      <c r="M17" s="6"/>
      <c r="N17" s="16">
        <v>1</v>
      </c>
      <c r="O17" s="17">
        <v>4.7544000000000004</v>
      </c>
      <c r="P17" s="18">
        <f t="shared" si="0"/>
        <v>4.7544000000000004</v>
      </c>
      <c r="Q17" s="32">
        <v>4.7544000000000004</v>
      </c>
      <c r="R17" s="18">
        <f t="shared" si="1"/>
        <v>4.7544000000000004</v>
      </c>
      <c r="S17" s="18">
        <v>4.7544000000000004</v>
      </c>
      <c r="T17" s="18">
        <f t="shared" si="2"/>
        <v>4.7544000000000004</v>
      </c>
      <c r="U17" s="33">
        <f t="shared" si="3"/>
        <v>4.7544000000000004</v>
      </c>
      <c r="V17" s="34"/>
      <c r="W17" s="16"/>
      <c r="X17" s="31"/>
    </row>
    <row r="18" spans="1:24" s="2" customFormat="1">
      <c r="A18" s="5">
        <v>1</v>
      </c>
      <c r="B18" s="6">
        <v>1</v>
      </c>
      <c r="C18" s="6"/>
      <c r="D18" s="6"/>
      <c r="E18" s="6"/>
      <c r="F18" s="6"/>
      <c r="G18" s="6" t="s">
        <v>123</v>
      </c>
      <c r="H18" s="6" t="s">
        <v>80</v>
      </c>
      <c r="I18" s="6" t="s">
        <v>114</v>
      </c>
      <c r="J18" s="6" t="s">
        <v>115</v>
      </c>
      <c r="K18" s="6" t="s">
        <v>97</v>
      </c>
      <c r="L18" s="6" t="s">
        <v>68</v>
      </c>
      <c r="M18" s="6"/>
      <c r="N18" s="16">
        <v>1.01</v>
      </c>
      <c r="O18" s="17">
        <v>0.77600000000000002</v>
      </c>
      <c r="P18" s="18">
        <f t="shared" si="0"/>
        <v>0.78376000000000001</v>
      </c>
      <c r="Q18" s="32">
        <v>0.77600000000000002</v>
      </c>
      <c r="R18" s="18">
        <f t="shared" si="1"/>
        <v>0.78376000000000001</v>
      </c>
      <c r="S18" s="18">
        <v>0.77600000000000002</v>
      </c>
      <c r="T18" s="18">
        <f t="shared" si="2"/>
        <v>0.78376000000000001</v>
      </c>
      <c r="U18" s="33">
        <f t="shared" si="3"/>
        <v>0.78376000000000001</v>
      </c>
      <c r="V18" s="34"/>
      <c r="W18" s="16"/>
      <c r="X18" s="31"/>
    </row>
    <row r="19" spans="1:24" s="2" customFormat="1">
      <c r="A19" s="5">
        <v>1</v>
      </c>
      <c r="B19" s="6">
        <v>1</v>
      </c>
      <c r="C19" s="6"/>
      <c r="D19" s="6"/>
      <c r="E19" s="6"/>
      <c r="F19" s="6"/>
      <c r="G19" s="6" t="s">
        <v>123</v>
      </c>
      <c r="H19" s="6" t="s">
        <v>80</v>
      </c>
      <c r="I19" s="6" t="s">
        <v>116</v>
      </c>
      <c r="J19" s="6" t="s">
        <v>117</v>
      </c>
      <c r="K19" s="6" t="s">
        <v>118</v>
      </c>
      <c r="L19" s="6" t="s">
        <v>68</v>
      </c>
      <c r="M19" s="6"/>
      <c r="N19" s="16">
        <v>1</v>
      </c>
      <c r="O19" s="17">
        <v>3.6583000000000001</v>
      </c>
      <c r="P19" s="18">
        <f t="shared" si="0"/>
        <v>3.6583000000000001</v>
      </c>
      <c r="Q19" s="32">
        <v>3.6583000000000001</v>
      </c>
      <c r="R19" s="18">
        <f t="shared" si="1"/>
        <v>3.6583000000000001</v>
      </c>
      <c r="S19" s="18">
        <v>3.6583000000000001</v>
      </c>
      <c r="T19" s="18">
        <f t="shared" si="2"/>
        <v>3.6583000000000001</v>
      </c>
      <c r="U19" s="33">
        <f t="shared" si="3"/>
        <v>3.6583000000000001</v>
      </c>
      <c r="V19" s="34"/>
      <c r="W19" s="16"/>
      <c r="X19" s="31"/>
    </row>
    <row r="20" spans="1:24" s="2" customFormat="1">
      <c r="A20" s="5">
        <v>1</v>
      </c>
      <c r="B20" s="6">
        <v>1</v>
      </c>
      <c r="C20" s="6"/>
      <c r="D20" s="6"/>
      <c r="E20" s="6"/>
      <c r="F20" s="6"/>
      <c r="G20" s="6" t="s">
        <v>123</v>
      </c>
      <c r="H20" s="6" t="s">
        <v>80</v>
      </c>
      <c r="I20" s="6" t="s">
        <v>108</v>
      </c>
      <c r="J20" s="6" t="s">
        <v>109</v>
      </c>
      <c r="K20" s="6" t="s">
        <v>100</v>
      </c>
      <c r="L20" s="6" t="s">
        <v>68</v>
      </c>
      <c r="M20" s="6"/>
      <c r="N20" s="16">
        <v>23</v>
      </c>
      <c r="O20" s="17">
        <v>0.42715489519025901</v>
      </c>
      <c r="P20" s="18">
        <f t="shared" si="0"/>
        <v>9.8245625893759581</v>
      </c>
      <c r="Q20" s="32">
        <v>0.42715489519025901</v>
      </c>
      <c r="R20" s="18">
        <f t="shared" si="1"/>
        <v>9.8245625893759581</v>
      </c>
      <c r="S20" s="18">
        <v>0.42715489519025901</v>
      </c>
      <c r="T20" s="18">
        <f t="shared" si="2"/>
        <v>9.8245625893759581</v>
      </c>
      <c r="U20" s="33">
        <f t="shared" si="3"/>
        <v>9.8245625893759581</v>
      </c>
      <c r="V20" s="34"/>
      <c r="W20" s="16"/>
      <c r="X20" s="31"/>
    </row>
    <row r="21" spans="1:24" s="2" customFormat="1">
      <c r="A21" s="5">
        <v>1</v>
      </c>
      <c r="B21" s="6">
        <v>1</v>
      </c>
      <c r="C21" s="6"/>
      <c r="D21" s="6"/>
      <c r="E21" s="6"/>
      <c r="F21" s="6"/>
      <c r="G21" s="6" t="s">
        <v>123</v>
      </c>
      <c r="H21" s="6" t="s">
        <v>80</v>
      </c>
      <c r="I21" s="6" t="s">
        <v>106</v>
      </c>
      <c r="J21" s="6" t="s">
        <v>107</v>
      </c>
      <c r="K21" s="6" t="s">
        <v>86</v>
      </c>
      <c r="L21" s="6" t="s">
        <v>68</v>
      </c>
      <c r="M21" s="6"/>
      <c r="N21" s="16">
        <v>1</v>
      </c>
      <c r="O21" s="17">
        <v>0.1862</v>
      </c>
      <c r="P21" s="18">
        <f t="shared" si="0"/>
        <v>0.1862</v>
      </c>
      <c r="Q21" s="32">
        <v>0.1862</v>
      </c>
      <c r="R21" s="18">
        <f t="shared" si="1"/>
        <v>0.1862</v>
      </c>
      <c r="S21" s="18">
        <v>0.1862</v>
      </c>
      <c r="T21" s="18">
        <f t="shared" si="2"/>
        <v>0.1862</v>
      </c>
      <c r="U21" s="33">
        <f t="shared" si="3"/>
        <v>0.1862</v>
      </c>
      <c r="V21" s="34"/>
      <c r="W21" s="16"/>
      <c r="X21" s="31"/>
    </row>
    <row r="22" spans="1:24" s="2" customFormat="1">
      <c r="A22" s="5">
        <v>1</v>
      </c>
      <c r="B22" s="6">
        <v>1</v>
      </c>
      <c r="C22" s="6"/>
      <c r="D22" s="6"/>
      <c r="E22" s="6"/>
      <c r="F22" s="6"/>
      <c r="G22" s="6" t="s">
        <v>123</v>
      </c>
      <c r="H22" s="6" t="s">
        <v>80</v>
      </c>
      <c r="I22" s="6" t="s">
        <v>27</v>
      </c>
      <c r="J22" s="6" t="s">
        <v>132</v>
      </c>
      <c r="K22" s="6" t="s">
        <v>133</v>
      </c>
      <c r="L22" s="6" t="s">
        <v>68</v>
      </c>
      <c r="M22" s="6"/>
      <c r="N22" s="16">
        <v>1</v>
      </c>
      <c r="O22" s="17">
        <v>0.25</v>
      </c>
      <c r="P22" s="18">
        <f t="shared" si="0"/>
        <v>0.25</v>
      </c>
      <c r="Q22" s="32">
        <v>0.25</v>
      </c>
      <c r="R22" s="18">
        <f t="shared" si="1"/>
        <v>0.25</v>
      </c>
      <c r="S22" s="18">
        <v>0.25</v>
      </c>
      <c r="T22" s="18">
        <f t="shared" si="2"/>
        <v>0.25</v>
      </c>
      <c r="U22" s="33">
        <f t="shared" si="3"/>
        <v>0.25</v>
      </c>
      <c r="V22" s="34"/>
      <c r="W22" s="16"/>
      <c r="X22" s="31"/>
    </row>
    <row r="23" spans="1:24" s="2" customFormat="1">
      <c r="A23" s="5">
        <v>1</v>
      </c>
      <c r="B23" s="6">
        <v>1</v>
      </c>
      <c r="C23" s="6"/>
      <c r="D23" s="6"/>
      <c r="E23" s="6"/>
      <c r="F23" s="6"/>
      <c r="G23" s="6" t="s">
        <v>123</v>
      </c>
      <c r="H23" s="6" t="s">
        <v>80</v>
      </c>
      <c r="I23" s="6" t="s">
        <v>93</v>
      </c>
      <c r="J23" s="6" t="s">
        <v>94</v>
      </c>
      <c r="K23" s="6" t="s">
        <v>86</v>
      </c>
      <c r="L23" s="6" t="s">
        <v>68</v>
      </c>
      <c r="M23" s="6"/>
      <c r="N23" s="16">
        <v>2</v>
      </c>
      <c r="O23" s="17">
        <v>0.14219799999999999</v>
      </c>
      <c r="P23" s="18">
        <f t="shared" si="0"/>
        <v>0.28439599999999998</v>
      </c>
      <c r="Q23" s="32">
        <v>0.14219799999999999</v>
      </c>
      <c r="R23" s="18">
        <f t="shared" si="1"/>
        <v>0.28439599999999998</v>
      </c>
      <c r="S23" s="18">
        <v>0.14219799999999999</v>
      </c>
      <c r="T23" s="18">
        <f t="shared" si="2"/>
        <v>0.28439599999999998</v>
      </c>
      <c r="U23" s="33">
        <f t="shared" si="3"/>
        <v>0.28439599999999998</v>
      </c>
      <c r="V23" s="34"/>
      <c r="W23" s="16"/>
      <c r="X23" s="31"/>
    </row>
    <row r="24" spans="1:24" s="2" customFormat="1">
      <c r="A24" s="5">
        <v>1</v>
      </c>
      <c r="B24" s="6">
        <v>1</v>
      </c>
      <c r="C24" s="6"/>
      <c r="D24" s="6"/>
      <c r="E24" s="6"/>
      <c r="F24" s="6"/>
      <c r="G24" s="6" t="s">
        <v>123</v>
      </c>
      <c r="H24" s="6" t="s">
        <v>80</v>
      </c>
      <c r="I24" s="6" t="s">
        <v>98</v>
      </c>
      <c r="J24" s="6" t="s">
        <v>99</v>
      </c>
      <c r="K24" s="6" t="s">
        <v>100</v>
      </c>
      <c r="L24" s="6" t="s">
        <v>68</v>
      </c>
      <c r="M24" s="6"/>
      <c r="N24" s="16">
        <v>1</v>
      </c>
      <c r="O24" s="17">
        <v>46.878112234398799</v>
      </c>
      <c r="P24" s="18">
        <f t="shared" si="0"/>
        <v>46.878112234398799</v>
      </c>
      <c r="Q24" s="32">
        <v>46.878112234398799</v>
      </c>
      <c r="R24" s="18">
        <f t="shared" si="1"/>
        <v>46.878112234398799</v>
      </c>
      <c r="S24" s="18">
        <v>46.878112234398799</v>
      </c>
      <c r="T24" s="18">
        <f t="shared" si="2"/>
        <v>46.878112234398799</v>
      </c>
      <c r="U24" s="33">
        <f t="shared" si="3"/>
        <v>46.878112234398799</v>
      </c>
      <c r="V24" s="34"/>
      <c r="W24" s="16"/>
      <c r="X24" s="31"/>
    </row>
    <row r="25" spans="1:24" s="1" customFormat="1">
      <c r="A25" s="7"/>
      <c r="B25" s="8"/>
      <c r="C25" s="8"/>
      <c r="D25" s="8"/>
      <c r="E25" s="8"/>
      <c r="F25" s="8"/>
      <c r="G25" s="9"/>
      <c r="H25" s="10"/>
      <c r="I25" s="19"/>
      <c r="J25" s="10" t="s">
        <v>69</v>
      </c>
      <c r="K25" s="20"/>
      <c r="L25" s="21"/>
      <c r="M25" s="21"/>
      <c r="N25" s="22"/>
      <c r="O25" s="23"/>
      <c r="P25" s="24">
        <f>SUM(P4:P24)</f>
        <v>97.509546221925405</v>
      </c>
      <c r="Q25" s="24"/>
      <c r="R25" s="24">
        <f>SUM(R4:R24)</f>
        <v>97.509546221925405</v>
      </c>
      <c r="S25" s="24"/>
      <c r="T25" s="24">
        <f>SUM(T4:T24)</f>
        <v>97.509546221925405</v>
      </c>
      <c r="U25" s="35">
        <f>SUM(U4:U24)</f>
        <v>97.509546221925405</v>
      </c>
      <c r="V25" s="36"/>
      <c r="W25" s="37"/>
    </row>
  </sheetData>
  <mergeCells count="17">
    <mergeCell ref="U1:U2"/>
    <mergeCell ref="V1:V3"/>
    <mergeCell ref="W1:W3"/>
    <mergeCell ref="B1:F3"/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</mergeCells>
  <phoneticPr fontId="16" type="noConversion"/>
  <conditionalFormatting sqref="O4:T24">
    <cfRule type="cellIs" dxfId="0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SHT0010984</vt:lpstr>
      <vt:lpstr>SHT0002282</vt:lpstr>
      <vt:lpstr>SHT0000454</vt:lpstr>
      <vt:lpstr>SHT0013748</vt:lpstr>
      <vt:lpstr>SHT0011353</vt:lpstr>
      <vt:lpstr>SHT0011354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2006-09-16T00:00:00Z</dcterms:created>
  <dcterms:modified xsi:type="dcterms:W3CDTF">2021-09-28T08:45:30Z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