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315" windowHeight="10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4" i="1" l="1"/>
  <c r="F24" i="1"/>
  <c r="G23" i="1"/>
  <c r="F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4" i="1"/>
  <c r="F14" i="1"/>
  <c r="E14" i="1"/>
  <c r="D14" i="1"/>
  <c r="C14" i="1"/>
  <c r="G13" i="1"/>
  <c r="F13" i="1"/>
  <c r="E13" i="1"/>
  <c r="D13" i="1"/>
  <c r="G12" i="1"/>
  <c r="F12" i="1"/>
  <c r="E12" i="1"/>
  <c r="D12" i="1"/>
  <c r="C12" i="1"/>
  <c r="G11" i="1"/>
  <c r="F11" i="1"/>
  <c r="E11" i="1"/>
  <c r="D11" i="1"/>
  <c r="C11" i="1"/>
  <c r="H11" i="1" s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G30" i="1" s="1"/>
  <c r="F7" i="1"/>
  <c r="E7" i="1"/>
  <c r="E30" i="1" s="1"/>
  <c r="D7" i="1"/>
  <c r="D30" i="1" s="1"/>
  <c r="C7" i="1"/>
  <c r="C30" i="1" s="1"/>
  <c r="G6" i="1"/>
  <c r="F6" i="1"/>
  <c r="E6" i="1"/>
  <c r="E29" i="1" s="1"/>
  <c r="E31" i="1" s="1"/>
  <c r="E32" i="1" s="1"/>
  <c r="D6" i="1"/>
  <c r="D29" i="1" s="1"/>
  <c r="D31" i="1" s="1"/>
  <c r="D32" i="1" s="1"/>
  <c r="G5" i="1"/>
  <c r="F5" i="1"/>
  <c r="E5" i="1"/>
  <c r="D5" i="1"/>
  <c r="C5" i="1"/>
  <c r="G4" i="1"/>
  <c r="F4" i="1"/>
  <c r="E4" i="1"/>
  <c r="D4" i="1"/>
  <c r="C4" i="1"/>
  <c r="C6" i="1" s="1"/>
  <c r="G3" i="1"/>
  <c r="F3" i="1"/>
  <c r="E3" i="1"/>
  <c r="D3" i="1"/>
  <c r="C3" i="1"/>
  <c r="H3" i="1" l="1"/>
  <c r="C20" i="1"/>
  <c r="C21" i="1" s="1"/>
  <c r="H4" i="1"/>
  <c r="H5" i="1"/>
  <c r="G29" i="1"/>
  <c r="F30" i="1"/>
  <c r="H14" i="1"/>
  <c r="C29" i="1"/>
  <c r="C31" i="1" s="1"/>
  <c r="C32" i="1" s="1"/>
  <c r="H6" i="1"/>
  <c r="H20" i="1"/>
  <c r="G31" i="1"/>
  <c r="G32" i="1" s="1"/>
  <c r="H7" i="1"/>
  <c r="H9" i="1"/>
  <c r="H16" i="1"/>
  <c r="H18" i="1"/>
  <c r="F29" i="1"/>
  <c r="H8" i="1"/>
  <c r="H10" i="1"/>
  <c r="H17" i="1"/>
  <c r="H19" i="1"/>
  <c r="D23" i="1"/>
  <c r="C13" i="1"/>
  <c r="E23" i="1"/>
  <c r="F31" i="1" l="1"/>
  <c r="F32" i="1" s="1"/>
  <c r="H30" i="1"/>
  <c r="C22" i="1"/>
  <c r="C23" i="1" s="1"/>
  <c r="H29" i="1"/>
  <c r="H12" i="1"/>
  <c r="D24" i="1"/>
  <c r="E24" i="1"/>
  <c r="H31" i="1" l="1"/>
  <c r="H32" i="1" s="1"/>
  <c r="C24" i="1"/>
  <c r="H21" i="1"/>
  <c r="H13" i="1"/>
  <c r="H22" i="1" l="1"/>
  <c r="H23" i="1" s="1"/>
  <c r="H24" i="1" l="1"/>
</calcChain>
</file>

<file path=xl/sharedStrings.xml><?xml version="1.0" encoding="utf-8"?>
<sst xmlns="http://schemas.openxmlformats.org/spreadsheetml/2006/main" count="107" uniqueCount="70">
  <si>
    <t>序号</t>
  </si>
  <si>
    <t>项目</t>
  </si>
  <si>
    <t>2022年</t>
  </si>
  <si>
    <t>合计</t>
  </si>
  <si>
    <t>各责任主体</t>
  </si>
  <si>
    <t>销量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</si>
  <si>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</si>
  <si>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</si>
  <si>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</si>
  <si>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</si>
  <si>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</si>
  <si>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</si>
  <si>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</si>
  <si>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</si>
  <si>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</si>
  <si>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</si>
  <si>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</si>
  <si>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</si>
  <si>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</si>
  <si>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</si>
  <si>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</si>
  <si>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</si>
  <si>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</si>
  <si>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</si>
  <si>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</si>
  <si>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</si>
  <si>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</si>
  <si>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</si>
  <si>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</si>
  <si>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</si>
  <si>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</si>
  <si>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</si>
  <si>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</si>
  <si>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</si>
  <si>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</si>
  <si>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</si>
  <si>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</si>
  <si>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</si>
  <si>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</si>
  <si>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</si>
  <si>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</si>
  <si>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</si>
  <si>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</si>
  <si>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</si>
  <si>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</si>
  <si>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</si>
  <si>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</si>
  <si>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</si>
  <si>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</si>
  <si>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</si>
  <si>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</si>
  <si>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</si>
  <si>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</si>
  <si>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</si>
  <si>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</si>
  <si>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</si>
  <si>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</si>
  <si>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</si>
  <si>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</si>
  <si>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r>
      <t xml:space="preserve">X3000一体式项目可行性分析                  </t>
    </r>
    <r>
      <rPr>
        <sz val="10"/>
        <color theme="1"/>
        <rFont val="微软雅黑"/>
        <family val="2"/>
        <charset val="134"/>
      </rPr>
      <t>单位：元</t>
    </r>
    <phoneticPr fontId="5" type="noConversion"/>
  </si>
  <si>
    <r>
      <t>2021</t>
    </r>
    <r>
      <rPr>
        <b/>
        <sz val="10"/>
        <rFont val="宋体"/>
        <family val="3"/>
        <charset val="134"/>
      </rPr>
      <t>年</t>
    </r>
    <phoneticPr fontId="5" type="noConversion"/>
  </si>
  <si>
    <r>
      <t>2022</t>
    </r>
    <r>
      <rPr>
        <b/>
        <sz val="10"/>
        <rFont val="宋体"/>
        <family val="3"/>
        <charset val="134"/>
      </rPr>
      <t>年</t>
    </r>
    <phoneticPr fontId="5" type="noConversion"/>
  </si>
  <si>
    <r>
      <t>2023</t>
    </r>
    <r>
      <rPr>
        <b/>
        <sz val="10"/>
        <rFont val="宋体"/>
        <family val="3"/>
        <charset val="134"/>
      </rPr>
      <t>年</t>
    </r>
    <phoneticPr fontId="5" type="noConversion"/>
  </si>
  <si>
    <r>
      <t>2024</t>
    </r>
    <r>
      <rPr>
        <b/>
        <sz val="10"/>
        <rFont val="宋体"/>
        <family val="3"/>
        <charset val="134"/>
      </rPr>
      <t>年</t>
    </r>
    <phoneticPr fontId="5" type="noConversion"/>
  </si>
  <si>
    <r>
      <t>2025</t>
    </r>
    <r>
      <rPr>
        <b/>
        <sz val="10"/>
        <rFont val="宋体"/>
        <family val="3"/>
        <charset val="134"/>
      </rPr>
      <t>年</t>
    </r>
    <phoneticPr fontId="5" type="noConversion"/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</si>
  <si>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</si>
  <si>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</si>
  <si>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</si>
  <si>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</si>
  <si>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项目立项总体研发支出为11万元，其中费用性支出为9.5万元，资本性投入1.6万元。预计年销量为8000至9000辆份。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</si>
</sst>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43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6" fillId="3" borderId="3" xfId="0" applyFont="1" applyFill="1" applyBorder="1">
      <alignment vertical="center"/>
    </xf>
    <xf numFmtId="176" fontId="9" fillId="3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3" fillId="0" borderId="3" xfId="0" applyFont="1" applyBorder="1">
      <alignment vertical="center"/>
    </xf>
    <xf numFmtId="10" fontId="9" fillId="0" borderId="3" xfId="2" applyNumberFormat="1" applyFont="1" applyBorder="1" applyAlignment="1">
      <alignment vertical="center"/>
    </xf>
    <xf numFmtId="176" fontId="9" fillId="0" borderId="3" xfId="1" applyNumberFormat="1" applyFont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43" fontId="9" fillId="0" borderId="3" xfId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3" borderId="3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10" fillId="0" borderId="3" xfId="0" applyFont="1" applyBorder="1">
      <alignment vertical="center"/>
    </xf>
    <xf numFmtId="176" fontId="3" fillId="0" borderId="3" xfId="1" applyNumberFormat="1" applyFont="1" applyBorder="1" applyAlignment="1">
      <alignment horizontal="center" vertical="center"/>
    </xf>
    <xf numFmtId="10" fontId="3" fillId="0" borderId="3" xfId="2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10" fontId="3" fillId="0" borderId="0" xfId="2" applyNumberFormat="1" applyFont="1" applyBorder="1">
      <alignment vertical="center"/>
    </xf>
    <xf numFmtId="43" fontId="3" fillId="0" borderId="0" xfId="0" applyNumberFormat="1" applyFont="1" applyFill="1" applyBorder="1">
      <alignment vertical="center"/>
    </xf>
    <xf numFmtId="43" fontId="3" fillId="0" borderId="0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Fill="1" applyBorder="1">
      <alignment vertical="center"/>
    </xf>
    <xf numFmtId="43" fontId="3" fillId="0" borderId="3" xfId="1" applyFont="1" applyFill="1" applyBorder="1" applyAlignment="1">
      <alignment horizontal="center" vertical="center"/>
    </xf>
    <xf numFmtId="10" fontId="3" fillId="0" borderId="3" xfId="2" applyNumberFormat="1" applyFont="1" applyFill="1" applyBorder="1" applyAlignment="1">
      <alignment vertical="center"/>
    </xf>
    <xf numFmtId="43" fontId="3" fillId="0" borderId="0" xfId="1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37;&#20316;\&#21487;&#34892;&#24615;&#20998;&#26512;\&#20998;&#26512;&#20108;\X3000&#19968;&#20307;&#21270;&#39033;&#30446;&#21487;&#34892;&#24615;&#20998;&#26512;\X3000&#19968;&#20307;&#24335;-&#21487;&#34892;&#24615;&#20998;&#26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1年"/>
      <sheetName val="2022年"/>
      <sheetName val="2023年"/>
      <sheetName val="2024年"/>
      <sheetName val="2025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6">
          <cell r="L6">
            <v>8000</v>
          </cell>
        </row>
        <row r="7">
          <cell r="L7">
            <v>8778000</v>
          </cell>
        </row>
        <row r="8">
          <cell r="L8">
            <v>0</v>
          </cell>
        </row>
        <row r="10">
          <cell r="L10">
            <v>5214970</v>
          </cell>
        </row>
        <row r="11">
          <cell r="L11">
            <v>378331.8</v>
          </cell>
        </row>
        <row r="12">
          <cell r="L12">
            <v>190482.6</v>
          </cell>
        </row>
        <row r="13">
          <cell r="L13">
            <v>280896</v>
          </cell>
        </row>
        <row r="14">
          <cell r="L14">
            <v>849710.4</v>
          </cell>
        </row>
        <row r="15">
          <cell r="L15">
            <v>2713319.6</v>
          </cell>
        </row>
        <row r="17">
          <cell r="L17">
            <v>357671.2</v>
          </cell>
        </row>
        <row r="19">
          <cell r="L19">
            <v>46523.4</v>
          </cell>
        </row>
        <row r="20">
          <cell r="L20">
            <v>238761.60000000001</v>
          </cell>
        </row>
        <row r="21">
          <cell r="L21">
            <v>19000</v>
          </cell>
        </row>
        <row r="22">
          <cell r="L22">
            <v>263340</v>
          </cell>
        </row>
      </sheetData>
      <sheetData sheetId="4">
        <row r="6">
          <cell r="L6">
            <v>8000</v>
          </cell>
        </row>
        <row r="7">
          <cell r="L7">
            <v>8778000</v>
          </cell>
        </row>
        <row r="8">
          <cell r="L8">
            <v>438900.00000000035</v>
          </cell>
        </row>
        <row r="9">
          <cell r="L9">
            <v>8339100</v>
          </cell>
        </row>
        <row r="10">
          <cell r="L10">
            <v>4954221.5</v>
          </cell>
        </row>
        <row r="11">
          <cell r="L11">
            <v>378331.8</v>
          </cell>
        </row>
        <row r="12">
          <cell r="L12">
            <v>190482.6</v>
          </cell>
        </row>
        <row r="13">
          <cell r="L13">
            <v>280896</v>
          </cell>
        </row>
        <row r="14">
          <cell r="L14">
            <v>849710.4</v>
          </cell>
        </row>
        <row r="15">
          <cell r="L15">
            <v>2535168.1</v>
          </cell>
        </row>
        <row r="16">
          <cell r="L16">
            <v>0.30400979722032356</v>
          </cell>
        </row>
        <row r="17">
          <cell r="L17">
            <v>357671.2</v>
          </cell>
        </row>
        <row r="19">
          <cell r="L19">
            <v>46523.4</v>
          </cell>
        </row>
        <row r="20">
          <cell r="L20">
            <v>238761.60000000001</v>
          </cell>
        </row>
        <row r="21">
          <cell r="L21">
            <v>19000</v>
          </cell>
        </row>
        <row r="22">
          <cell r="L22">
            <v>263340</v>
          </cell>
        </row>
        <row r="23">
          <cell r="L23">
            <v>925296.2</v>
          </cell>
        </row>
        <row r="24">
          <cell r="L24">
            <v>1609871.9000000001</v>
          </cell>
        </row>
        <row r="25">
          <cell r="L25">
            <v>353071.72500000003</v>
          </cell>
        </row>
      </sheetData>
      <sheetData sheetId="5">
        <row r="6">
          <cell r="L6">
            <v>9000</v>
          </cell>
        </row>
        <row r="7">
          <cell r="L7">
            <v>9219000</v>
          </cell>
        </row>
        <row r="8">
          <cell r="L8">
            <v>898852.50000000023</v>
          </cell>
        </row>
        <row r="9">
          <cell r="L9">
            <v>8320147.5</v>
          </cell>
        </row>
        <row r="10">
          <cell r="L10">
            <v>5057393.3999999994</v>
          </cell>
        </row>
        <row r="11">
          <cell r="L11">
            <v>397338.89999999997</v>
          </cell>
        </row>
        <row r="12">
          <cell r="L12">
            <v>200052.30000000002</v>
          </cell>
        </row>
        <row r="13">
          <cell r="L13">
            <v>295008</v>
          </cell>
        </row>
        <row r="14">
          <cell r="L14">
            <v>892399.20000000007</v>
          </cell>
        </row>
        <row r="15">
          <cell r="L15">
            <v>2370354.9000000004</v>
          </cell>
        </row>
        <row r="16">
          <cell r="L16">
            <v>0.28489337478692539</v>
          </cell>
        </row>
        <row r="17">
          <cell r="L17">
            <v>375487.6</v>
          </cell>
        </row>
        <row r="19">
          <cell r="L19">
            <v>48860.7</v>
          </cell>
        </row>
        <row r="20">
          <cell r="L20">
            <v>250756.80000000002</v>
          </cell>
        </row>
        <row r="21">
          <cell r="L21">
            <v>19000</v>
          </cell>
        </row>
        <row r="22">
          <cell r="L22">
            <v>276570</v>
          </cell>
        </row>
        <row r="23">
          <cell r="L23">
            <v>970675.1</v>
          </cell>
        </row>
        <row r="24">
          <cell r="L24">
            <v>1399679.8000000003</v>
          </cell>
        </row>
        <row r="25">
          <cell r="L25">
            <v>320933.8583333334</v>
          </cell>
        </row>
      </sheetData>
      <sheetData sheetId="6">
        <row r="6">
          <cell r="H6">
            <v>9000</v>
          </cell>
        </row>
        <row r="7">
          <cell r="H7">
            <v>9219000</v>
          </cell>
        </row>
        <row r="8">
          <cell r="H8">
            <v>1314859.875</v>
          </cell>
        </row>
        <row r="9">
          <cell r="H9">
            <v>7904140.125</v>
          </cell>
        </row>
        <row r="10">
          <cell r="H10">
            <v>4804523.7299999995</v>
          </cell>
        </row>
        <row r="11">
          <cell r="H11">
            <v>397338.89999999997</v>
          </cell>
        </row>
        <row r="12">
          <cell r="H12">
            <v>200052.30000000002</v>
          </cell>
        </row>
        <row r="13">
          <cell r="H13">
            <v>295008</v>
          </cell>
        </row>
        <row r="14">
          <cell r="H14">
            <v>892399.20000000007</v>
          </cell>
        </row>
        <row r="15">
          <cell r="H15">
            <v>2207217.1950000003</v>
          </cell>
        </row>
        <row r="16">
          <cell r="H16">
            <v>0.27924823701173951</v>
          </cell>
        </row>
        <row r="17">
          <cell r="H17">
            <v>375487.6</v>
          </cell>
        </row>
        <row r="19">
          <cell r="H19">
            <v>48860.7</v>
          </cell>
        </row>
        <row r="20">
          <cell r="H20">
            <v>250756.80000000002</v>
          </cell>
        </row>
        <row r="21">
          <cell r="H21">
            <v>19000</v>
          </cell>
        </row>
        <row r="22">
          <cell r="H22">
            <v>276570</v>
          </cell>
        </row>
        <row r="23">
          <cell r="H23">
            <v>970675.1</v>
          </cell>
        </row>
        <row r="24">
          <cell r="H24">
            <v>1236542.0950000002</v>
          </cell>
        </row>
        <row r="25">
          <cell r="H25">
            <v>290184.78083333338</v>
          </cell>
        </row>
        <row r="26">
          <cell r="H26">
            <v>893091.79114583356</v>
          </cell>
        </row>
        <row r="27">
          <cell r="H27">
            <v>9.6875126493744829E-2</v>
          </cell>
        </row>
      </sheetData>
      <sheetData sheetId="7">
        <row r="6">
          <cell r="H6">
            <v>9000</v>
          </cell>
        </row>
        <row r="7">
          <cell r="H7">
            <v>9219000</v>
          </cell>
        </row>
        <row r="8">
          <cell r="H8">
            <v>1710066.881250001</v>
          </cell>
        </row>
        <row r="9">
          <cell r="H9">
            <v>7508933.1187499985</v>
          </cell>
        </row>
        <row r="10">
          <cell r="H10">
            <v>4564297.5434999997</v>
          </cell>
        </row>
        <row r="11">
          <cell r="H11">
            <v>397338.89999999997</v>
          </cell>
        </row>
        <row r="12">
          <cell r="H12">
            <v>200052.30000000002</v>
          </cell>
        </row>
        <row r="13">
          <cell r="H13">
            <v>295008</v>
          </cell>
        </row>
        <row r="14">
          <cell r="H14">
            <v>892399.20000000007</v>
          </cell>
        </row>
        <row r="15">
          <cell r="H15">
            <v>2052236.3752499991</v>
          </cell>
        </row>
        <row r="16">
          <cell r="H16">
            <v>0.27330598672207007</v>
          </cell>
        </row>
        <row r="17">
          <cell r="H17">
            <v>375487.6</v>
          </cell>
        </row>
        <row r="19">
          <cell r="H19">
            <v>48860.7</v>
          </cell>
        </row>
        <row r="20">
          <cell r="H20">
            <v>250756.80000000002</v>
          </cell>
        </row>
        <row r="21">
          <cell r="H21">
            <v>19000</v>
          </cell>
        </row>
        <row r="22">
          <cell r="H22">
            <v>276570</v>
          </cell>
        </row>
        <row r="23">
          <cell r="H23">
            <v>970675.1</v>
          </cell>
        </row>
        <row r="24">
          <cell r="H24">
            <v>1081561.275249999</v>
          </cell>
        </row>
        <row r="25">
          <cell r="H25">
            <v>260973.15720833314</v>
          </cell>
        </row>
        <row r="26">
          <cell r="H26">
            <v>775177.54325520736</v>
          </cell>
        </row>
        <row r="27">
          <cell r="H27">
            <v>8.4084775274455723E-2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workbookViewId="0">
      <selection activeCell="D40" sqref="D40"/>
    </sheetView>
  </sheetViews>
  <sheetFormatPr defaultColWidth="9" defaultRowHeight="16.5"/>
  <cols>
    <col min="1" max="1" width="5.125" style="2" customWidth="1"/>
    <col min="2" max="2" width="28.5" style="2" customWidth="1"/>
    <col min="3" max="3" width="16.75" style="40" customWidth="1"/>
    <col min="4" max="4" width="16.625" style="40" customWidth="1"/>
    <col min="5" max="5" width="17.875" style="40" customWidth="1"/>
    <col min="6" max="7" width="13" style="40" customWidth="1"/>
    <col min="8" max="8" width="18" style="40" customWidth="1"/>
    <col min="9" max="9" width="15.5" style="2" customWidth="1"/>
    <col min="10" max="35" width="9" style="2"/>
    <col min="36" max="36" width="4.375" style="2" customWidth="1"/>
    <col min="37" max="37" width="13.875" style="2" customWidth="1"/>
    <col min="38" max="16384" width="9" style="2"/>
  </cols>
  <sheetData>
    <row r="1" spans="1:38" ht="27" customHeight="1">
      <c r="A1" s="1" t="s">
        <v>59</v>
      </c>
      <c r="B1" s="1"/>
      <c r="C1" s="1"/>
      <c r="D1" s="1"/>
      <c r="E1" s="1"/>
      <c r="F1" s="1"/>
      <c r="G1" s="1"/>
      <c r="H1" s="1"/>
    </row>
    <row r="2" spans="1:38" ht="15.75" customHeight="1">
      <c r="A2" s="3" t="s">
        <v>0</v>
      </c>
      <c r="B2" s="4" t="s">
        <v>1</v>
      </c>
      <c r="C2" s="4" t="s">
        <v>60</v>
      </c>
      <c r="D2" s="4" t="s">
        <v>61</v>
      </c>
      <c r="E2" s="4" t="s">
        <v>62</v>
      </c>
      <c r="F2" s="4" t="s">
        <v>63</v>
      </c>
      <c r="G2" s="4" t="s">
        <v>64</v>
      </c>
      <c r="H2" s="5" t="s">
        <v>3</v>
      </c>
      <c r="AL2" s="2" t="s">
        <v>4</v>
      </c>
    </row>
    <row r="3" spans="1:38" s="10" customFormat="1" ht="15.75" customHeight="1">
      <c r="A3" s="6"/>
      <c r="B3" s="7" t="s">
        <v>5</v>
      </c>
      <c r="C3" s="8">
        <f>'[1]2021年'!L6</f>
        <v>8000</v>
      </c>
      <c r="D3" s="8">
        <f>'[1]2022年'!L6</f>
        <v>8000</v>
      </c>
      <c r="E3" s="8">
        <f>'[1]2023年'!L6</f>
        <v>9000</v>
      </c>
      <c r="F3" s="8">
        <f>'[1]2024年'!H6</f>
        <v>9000</v>
      </c>
      <c r="G3" s="8">
        <f>'[1]2025年'!H6</f>
        <v>9000</v>
      </c>
      <c r="H3" s="8">
        <f t="shared" ref="H3:H11" si="0">SUM(C3:G3)</f>
        <v>43000</v>
      </c>
      <c r="I3" s="9"/>
      <c r="AJ3" s="11" t="s">
        <v>0</v>
      </c>
      <c r="AK3" s="7" t="s">
        <v>5</v>
      </c>
      <c r="AL3" s="10" t="s">
        <v>6</v>
      </c>
    </row>
    <row r="4" spans="1:38" s="10" customFormat="1" ht="15.75" customHeight="1">
      <c r="A4" s="12">
        <v>1</v>
      </c>
      <c r="B4" s="7" t="s">
        <v>7</v>
      </c>
      <c r="C4" s="8">
        <f>'[1]2021年'!L7</f>
        <v>8778000</v>
      </c>
      <c r="D4" s="8">
        <f>'[1]2022年'!L7</f>
        <v>8778000</v>
      </c>
      <c r="E4" s="8">
        <f>'[1]2023年'!L7</f>
        <v>9219000</v>
      </c>
      <c r="F4" s="8">
        <f>'[1]2024年'!H7</f>
        <v>9219000</v>
      </c>
      <c r="G4" s="8">
        <f>'[1]2025年'!H7</f>
        <v>9219000</v>
      </c>
      <c r="H4" s="8">
        <f t="shared" si="0"/>
        <v>45213000</v>
      </c>
      <c r="I4" s="9"/>
      <c r="AJ4" s="11" t="s">
        <v>8</v>
      </c>
      <c r="AK4" s="7" t="s">
        <v>7</v>
      </c>
      <c r="AL4" s="10" t="s">
        <v>6</v>
      </c>
    </row>
    <row r="5" spans="1:38" s="10" customFormat="1" ht="15.75" customHeight="1">
      <c r="A5" s="12">
        <v>2</v>
      </c>
      <c r="B5" s="12" t="s">
        <v>9</v>
      </c>
      <c r="C5" s="8">
        <f>'[1]2021年'!L8</f>
        <v>0</v>
      </c>
      <c r="D5" s="8">
        <f>'[1]2022年'!L8</f>
        <v>438900.00000000035</v>
      </c>
      <c r="E5" s="8">
        <f>'[1]2023年'!L8</f>
        <v>898852.50000000023</v>
      </c>
      <c r="F5" s="8">
        <f>'[1]2024年'!H8</f>
        <v>1314859.875</v>
      </c>
      <c r="G5" s="8">
        <f>'[1]2025年'!H8</f>
        <v>1710066.881250001</v>
      </c>
      <c r="H5" s="8">
        <f t="shared" si="0"/>
        <v>4362679.2562500015</v>
      </c>
      <c r="I5" s="9"/>
      <c r="AJ5" s="11" t="s">
        <v>10</v>
      </c>
      <c r="AK5" s="12" t="s">
        <v>11</v>
      </c>
      <c r="AL5" s="10" t="s">
        <v>6</v>
      </c>
    </row>
    <row r="6" spans="1:38" s="10" customFormat="1" ht="15.75" customHeight="1">
      <c r="A6" s="12">
        <v>3</v>
      </c>
      <c r="B6" s="7" t="s">
        <v>12</v>
      </c>
      <c r="C6" s="13">
        <f>+C4-C5</f>
        <v>8778000</v>
      </c>
      <c r="D6" s="13">
        <f>'[1]2022年'!L9</f>
        <v>8339100</v>
      </c>
      <c r="E6" s="13">
        <f>'[1]2023年'!L9</f>
        <v>8320147.5</v>
      </c>
      <c r="F6" s="13">
        <f>'[1]2024年'!H9</f>
        <v>7904140.125</v>
      </c>
      <c r="G6" s="13">
        <f>'[1]2025年'!H9</f>
        <v>7508933.1187499985</v>
      </c>
      <c r="H6" s="8">
        <f t="shared" si="0"/>
        <v>40850320.743749999</v>
      </c>
      <c r="I6" s="9"/>
      <c r="AJ6" s="11" t="s">
        <v>13</v>
      </c>
      <c r="AK6" s="7" t="s">
        <v>12</v>
      </c>
      <c r="AL6" s="10" t="s">
        <v>14</v>
      </c>
    </row>
    <row r="7" spans="1:38" s="10" customFormat="1" ht="15.75" customHeight="1">
      <c r="A7" s="12">
        <v>4</v>
      </c>
      <c r="B7" s="11" t="s">
        <v>15</v>
      </c>
      <c r="C7" s="8">
        <f>'[1]2021年'!L10</f>
        <v>5214970</v>
      </c>
      <c r="D7" s="8">
        <f>'[1]2022年'!L10</f>
        <v>4954221.5</v>
      </c>
      <c r="E7" s="8">
        <f>'[1]2023年'!L10</f>
        <v>5057393.3999999994</v>
      </c>
      <c r="F7" s="8">
        <f>'[1]2024年'!H10</f>
        <v>4804523.7299999995</v>
      </c>
      <c r="G7" s="8">
        <f>'[1]2025年'!H10</f>
        <v>4564297.5434999997</v>
      </c>
      <c r="H7" s="8">
        <f t="shared" si="0"/>
        <v>24595406.173499998</v>
      </c>
      <c r="I7" s="9"/>
      <c r="AJ7" s="11" t="s">
        <v>16</v>
      </c>
      <c r="AK7" s="11" t="s">
        <v>15</v>
      </c>
      <c r="AL7" s="10" t="s">
        <v>17</v>
      </c>
    </row>
    <row r="8" spans="1:38" s="10" customFormat="1" ht="15.75" customHeight="1">
      <c r="A8" s="12">
        <v>5</v>
      </c>
      <c r="B8" s="11" t="s">
        <v>18</v>
      </c>
      <c r="C8" s="8">
        <f>'[1]2021年'!L11</f>
        <v>378331.8</v>
      </c>
      <c r="D8" s="8">
        <f>'[1]2022年'!L11</f>
        <v>378331.8</v>
      </c>
      <c r="E8" s="8">
        <f>'[1]2023年'!L11</f>
        <v>397338.89999999997</v>
      </c>
      <c r="F8" s="8">
        <f>'[1]2024年'!H11</f>
        <v>397338.89999999997</v>
      </c>
      <c r="G8" s="8">
        <f>'[1]2025年'!H11</f>
        <v>397338.89999999997</v>
      </c>
      <c r="H8" s="8">
        <f t="shared" si="0"/>
        <v>1948680.2999999998</v>
      </c>
      <c r="I8" s="9"/>
      <c r="AJ8" s="11" t="s">
        <v>19</v>
      </c>
      <c r="AK8" s="11" t="s">
        <v>18</v>
      </c>
    </row>
    <row r="9" spans="1:38" s="10" customFormat="1" ht="15.75" customHeight="1">
      <c r="A9" s="12">
        <v>6</v>
      </c>
      <c r="B9" s="11" t="s">
        <v>20</v>
      </c>
      <c r="C9" s="8">
        <f>'[1]2021年'!L12</f>
        <v>190482.6</v>
      </c>
      <c r="D9" s="8">
        <f>'[1]2022年'!L12</f>
        <v>190482.6</v>
      </c>
      <c r="E9" s="8">
        <f>'[1]2023年'!L12</f>
        <v>200052.30000000002</v>
      </c>
      <c r="F9" s="8">
        <f>'[1]2024年'!H12</f>
        <v>200052.30000000002</v>
      </c>
      <c r="G9" s="8">
        <f>'[1]2025年'!H12</f>
        <v>200052.30000000002</v>
      </c>
      <c r="H9" s="8">
        <f t="shared" si="0"/>
        <v>981122.10000000009</v>
      </c>
      <c r="I9" s="9"/>
      <c r="AJ9" s="11" t="s">
        <v>21</v>
      </c>
      <c r="AK9" s="11" t="s">
        <v>20</v>
      </c>
    </row>
    <row r="10" spans="1:38" s="10" customFormat="1" ht="15.75" customHeight="1">
      <c r="A10" s="12">
        <v>7</v>
      </c>
      <c r="B10" s="14" t="s">
        <v>22</v>
      </c>
      <c r="C10" s="8">
        <f>'[1]2021年'!L13</f>
        <v>280896</v>
      </c>
      <c r="D10" s="8">
        <f>'[1]2022年'!L13</f>
        <v>280896</v>
      </c>
      <c r="E10" s="8">
        <f>'[1]2023年'!L13</f>
        <v>295008</v>
      </c>
      <c r="F10" s="8">
        <f>'[1]2024年'!H13</f>
        <v>295008</v>
      </c>
      <c r="G10" s="8">
        <f>'[1]2025年'!H13</f>
        <v>295008</v>
      </c>
      <c r="H10" s="8">
        <f t="shared" si="0"/>
        <v>1446816</v>
      </c>
      <c r="I10" s="9"/>
      <c r="AJ10" s="11" t="s">
        <v>23</v>
      </c>
      <c r="AK10" s="11" t="s">
        <v>22</v>
      </c>
      <c r="AL10" s="10" t="s">
        <v>6</v>
      </c>
    </row>
    <row r="11" spans="1:38" s="10" customFormat="1" ht="15.75" customHeight="1">
      <c r="A11" s="12">
        <v>8</v>
      </c>
      <c r="B11" s="15" t="s">
        <v>24</v>
      </c>
      <c r="C11" s="16">
        <f>'[1]2021年'!L14</f>
        <v>849710.4</v>
      </c>
      <c r="D11" s="16">
        <f>'[1]2022年'!L14</f>
        <v>849710.4</v>
      </c>
      <c r="E11" s="16">
        <f>'[1]2023年'!L14</f>
        <v>892399.20000000007</v>
      </c>
      <c r="F11" s="16">
        <f>'[1]2024年'!H14</f>
        <v>892399.20000000007</v>
      </c>
      <c r="G11" s="16">
        <f>'[1]2025年'!H14</f>
        <v>892399.20000000007</v>
      </c>
      <c r="H11" s="8">
        <f t="shared" si="0"/>
        <v>4376618.4000000004</v>
      </c>
      <c r="I11" s="9"/>
      <c r="AJ11" s="11" t="s">
        <v>25</v>
      </c>
      <c r="AK11" s="17" t="s">
        <v>24</v>
      </c>
    </row>
    <row r="12" spans="1:38" s="10" customFormat="1" ht="15.75" customHeight="1">
      <c r="A12" s="12">
        <v>9</v>
      </c>
      <c r="B12" s="18" t="s">
        <v>26</v>
      </c>
      <c r="C12" s="8">
        <f>'[1]2021年'!L15</f>
        <v>2713319.6</v>
      </c>
      <c r="D12" s="8">
        <f>'[1]2022年'!L15</f>
        <v>2535168.1</v>
      </c>
      <c r="E12" s="8">
        <f>'[1]2023年'!L15</f>
        <v>2370354.9000000004</v>
      </c>
      <c r="F12" s="8">
        <f>'[1]2024年'!H15</f>
        <v>2207217.1950000003</v>
      </c>
      <c r="G12" s="8">
        <f>'[1]2025年'!H15</f>
        <v>2052236.3752499991</v>
      </c>
      <c r="H12" s="8">
        <f>H6-H7-H11</f>
        <v>11878296.17025</v>
      </c>
      <c r="I12" s="9"/>
      <c r="K12" s="2"/>
      <c r="L12" s="2"/>
      <c r="M12" s="2"/>
      <c r="N12" s="2"/>
      <c r="O12" s="2"/>
      <c r="P12" s="2"/>
      <c r="AJ12" s="11" t="s">
        <v>27</v>
      </c>
      <c r="AK12" s="17" t="s">
        <v>26</v>
      </c>
    </row>
    <row r="13" spans="1:38" ht="15.75" customHeight="1">
      <c r="A13" s="12">
        <v>10</v>
      </c>
      <c r="B13" s="19" t="s">
        <v>28</v>
      </c>
      <c r="C13" s="20">
        <f>+C12/C6</f>
        <v>0.30910453406242883</v>
      </c>
      <c r="D13" s="20">
        <f>'[1]2022年'!L16</f>
        <v>0.30400979722032356</v>
      </c>
      <c r="E13" s="20">
        <f>'[1]2023年'!L16</f>
        <v>0.28489337478692539</v>
      </c>
      <c r="F13" s="20">
        <f>'[1]2024年'!H16</f>
        <v>0.27924823701173951</v>
      </c>
      <c r="G13" s="20">
        <f>'[1]2025年'!H16</f>
        <v>0.27330598672207007</v>
      </c>
      <c r="H13" s="20">
        <f>+H12/H6</f>
        <v>0.29077608092140506</v>
      </c>
      <c r="I13" s="9"/>
      <c r="AJ13" s="19" t="s">
        <v>29</v>
      </c>
      <c r="AK13" s="19" t="s">
        <v>28</v>
      </c>
    </row>
    <row r="14" spans="1:38" ht="15.75" customHeight="1">
      <c r="A14" s="12">
        <v>11</v>
      </c>
      <c r="B14" s="19" t="s">
        <v>30</v>
      </c>
      <c r="C14" s="8">
        <f>'[1]2021年'!L17</f>
        <v>357671.2</v>
      </c>
      <c r="D14" s="8">
        <f>'[1]2022年'!L17</f>
        <v>357671.2</v>
      </c>
      <c r="E14" s="8">
        <f>'[1]2023年'!L17</f>
        <v>375487.6</v>
      </c>
      <c r="F14" s="8">
        <f>'[1]2024年'!H17</f>
        <v>375487.6</v>
      </c>
      <c r="G14" s="8">
        <f>'[1]2025年'!H17</f>
        <v>375487.6</v>
      </c>
      <c r="H14" s="8">
        <f>SUM(C14:E14)</f>
        <v>1090830</v>
      </c>
      <c r="I14" s="9"/>
      <c r="AJ14" s="19" t="s">
        <v>31</v>
      </c>
      <c r="AK14" s="19" t="s">
        <v>30</v>
      </c>
    </row>
    <row r="15" spans="1:38" ht="15.75" hidden="1" customHeight="1">
      <c r="A15" s="12"/>
      <c r="B15" s="19"/>
      <c r="C15" s="8"/>
      <c r="D15" s="8"/>
      <c r="E15" s="8"/>
      <c r="F15" s="8"/>
      <c r="G15" s="8"/>
      <c r="H15" s="8"/>
      <c r="I15" s="9"/>
      <c r="AJ15" s="19"/>
      <c r="AK15" s="19"/>
    </row>
    <row r="16" spans="1:38" ht="15.75" customHeight="1">
      <c r="A16" s="12">
        <v>12</v>
      </c>
      <c r="B16" s="19" t="s">
        <v>32</v>
      </c>
      <c r="C16" s="21">
        <f>'[1]2021年'!L19</f>
        <v>46523.4</v>
      </c>
      <c r="D16" s="21">
        <f>'[1]2022年'!L19</f>
        <v>46523.4</v>
      </c>
      <c r="E16" s="21">
        <f>'[1]2023年'!L19</f>
        <v>48860.7</v>
      </c>
      <c r="F16" s="21">
        <f>'[1]2024年'!H19</f>
        <v>48860.7</v>
      </c>
      <c r="G16" s="21">
        <f>'[1]2025年'!H19</f>
        <v>48860.7</v>
      </c>
      <c r="H16" s="8">
        <f>SUM(C16:G16)</f>
        <v>239628.90000000002</v>
      </c>
      <c r="I16" s="9"/>
      <c r="Q16" s="9"/>
      <c r="AJ16" s="19" t="s">
        <v>33</v>
      </c>
      <c r="AK16" s="19" t="s">
        <v>32</v>
      </c>
      <c r="AL16" s="2" t="s">
        <v>6</v>
      </c>
    </row>
    <row r="17" spans="1:38" ht="15.75" customHeight="1">
      <c r="A17" s="12">
        <v>13</v>
      </c>
      <c r="B17" s="19" t="s">
        <v>34</v>
      </c>
      <c r="C17" s="21">
        <f>'[1]2021年'!L20</f>
        <v>238761.60000000001</v>
      </c>
      <c r="D17" s="21">
        <f>'[1]2022年'!L20</f>
        <v>238761.60000000001</v>
      </c>
      <c r="E17" s="21">
        <f>'[1]2023年'!L20</f>
        <v>250756.80000000002</v>
      </c>
      <c r="F17" s="21">
        <f>'[1]2024年'!H20</f>
        <v>250756.80000000002</v>
      </c>
      <c r="G17" s="21">
        <f>'[1]2025年'!H20</f>
        <v>250756.80000000002</v>
      </c>
      <c r="H17" s="8">
        <f>SUM(C17:G17)</f>
        <v>1229793.6000000001</v>
      </c>
      <c r="I17" s="9"/>
      <c r="AJ17" s="19" t="s">
        <v>35</v>
      </c>
      <c r="AK17" s="19" t="s">
        <v>34</v>
      </c>
    </row>
    <row r="18" spans="1:38" s="24" customFormat="1" ht="15.75" customHeight="1">
      <c r="A18" s="12">
        <v>14</v>
      </c>
      <c r="B18" s="22" t="s">
        <v>36</v>
      </c>
      <c r="C18" s="23">
        <f>'[1]2021年'!L21</f>
        <v>19000</v>
      </c>
      <c r="D18" s="23">
        <f>'[1]2022年'!L21</f>
        <v>19000</v>
      </c>
      <c r="E18" s="23">
        <f>'[1]2023年'!L21</f>
        <v>19000</v>
      </c>
      <c r="F18" s="23">
        <f>'[1]2024年'!H21</f>
        <v>19000</v>
      </c>
      <c r="G18" s="23">
        <f>'[1]2025年'!H21</f>
        <v>19000</v>
      </c>
      <c r="H18" s="8">
        <f>SUM(C18:G18)</f>
        <v>95000</v>
      </c>
      <c r="I18" s="9"/>
      <c r="AJ18" s="22"/>
      <c r="AK18" s="22"/>
    </row>
    <row r="19" spans="1:38" s="10" customFormat="1" ht="15.75" customHeight="1">
      <c r="A19" s="12">
        <v>15</v>
      </c>
      <c r="B19" s="11" t="s">
        <v>37</v>
      </c>
      <c r="C19" s="21">
        <f>'[1]2021年'!L22</f>
        <v>263340</v>
      </c>
      <c r="D19" s="21">
        <f>'[1]2022年'!L22</f>
        <v>263340</v>
      </c>
      <c r="E19" s="21">
        <f>'[1]2023年'!L22</f>
        <v>276570</v>
      </c>
      <c r="F19" s="21">
        <f>'[1]2024年'!H22</f>
        <v>276570</v>
      </c>
      <c r="G19" s="21">
        <f>'[1]2025年'!H22</f>
        <v>276570</v>
      </c>
      <c r="H19" s="8">
        <f>SUM(C19:G19)</f>
        <v>1356390</v>
      </c>
      <c r="I19" s="9"/>
      <c r="AJ19" s="11" t="s">
        <v>38</v>
      </c>
      <c r="AK19" s="11" t="s">
        <v>37</v>
      </c>
    </row>
    <row r="20" spans="1:38" s="26" customFormat="1" ht="15.75" customHeight="1">
      <c r="A20" s="12">
        <v>16</v>
      </c>
      <c r="B20" s="25" t="s">
        <v>39</v>
      </c>
      <c r="C20" s="16">
        <f t="shared" ref="C20" si="1">+C19+C18+C17+C16+C14</f>
        <v>925296.2</v>
      </c>
      <c r="D20" s="16">
        <f>'[1]2022年'!L23</f>
        <v>925296.2</v>
      </c>
      <c r="E20" s="16">
        <f>'[1]2023年'!L23</f>
        <v>970675.1</v>
      </c>
      <c r="F20" s="16">
        <f>'[1]2024年'!H23</f>
        <v>970675.1</v>
      </c>
      <c r="G20" s="16">
        <f>'[1]2025年'!H23</f>
        <v>970675.1</v>
      </c>
      <c r="H20" s="16">
        <f>SUM(C20:E20)</f>
        <v>2821267.5</v>
      </c>
      <c r="I20" s="9"/>
      <c r="AJ20" s="27" t="s">
        <v>40</v>
      </c>
      <c r="AK20" s="28" t="s">
        <v>39</v>
      </c>
    </row>
    <row r="21" spans="1:38" ht="15.75" customHeight="1">
      <c r="A21" s="12">
        <v>17</v>
      </c>
      <c r="B21" s="19" t="s">
        <v>41</v>
      </c>
      <c r="C21" s="29">
        <f>+C12-C20</f>
        <v>1788023.4000000001</v>
      </c>
      <c r="D21" s="29">
        <f>'[1]2022年'!L24</f>
        <v>1609871.9000000001</v>
      </c>
      <c r="E21" s="29">
        <f>'[1]2023年'!L24</f>
        <v>1399679.8000000003</v>
      </c>
      <c r="F21" s="29">
        <f>'[1]2024年'!H24</f>
        <v>1236542.0950000002</v>
      </c>
      <c r="G21" s="29">
        <f>'[1]2025年'!H24</f>
        <v>1081561.275249999</v>
      </c>
      <c r="H21" s="29">
        <f>+H12-H20</f>
        <v>9057028.6702500004</v>
      </c>
      <c r="I21" s="9"/>
      <c r="AJ21" s="19" t="s">
        <v>42</v>
      </c>
      <c r="AK21" s="19" t="s">
        <v>41</v>
      </c>
    </row>
    <row r="22" spans="1:38" ht="15.75" customHeight="1">
      <c r="A22" s="12">
        <v>18</v>
      </c>
      <c r="B22" s="19" t="s">
        <v>43</v>
      </c>
      <c r="C22" s="29">
        <f>IF(C21&lt;0,0,C21*0.25)</f>
        <v>447005.85000000003</v>
      </c>
      <c r="D22" s="29">
        <f>'[1]2022年'!L25</f>
        <v>353071.72500000003</v>
      </c>
      <c r="E22" s="29">
        <f>'[1]2023年'!L25</f>
        <v>320933.8583333334</v>
      </c>
      <c r="F22" s="29">
        <f>'[1]2024年'!H25</f>
        <v>290184.78083333338</v>
      </c>
      <c r="G22" s="29">
        <f>'[1]2025年'!H25</f>
        <v>260973.15720833314</v>
      </c>
      <c r="H22" s="29">
        <f>IF(H21&lt;0,0,H21*0.25)</f>
        <v>2264257.1675625001</v>
      </c>
      <c r="I22" s="9"/>
      <c r="AJ22" s="19" t="s">
        <v>44</v>
      </c>
      <c r="AK22" s="19" t="s">
        <v>43</v>
      </c>
    </row>
    <row r="23" spans="1:38" ht="15.75" customHeight="1">
      <c r="A23" s="12">
        <v>19</v>
      </c>
      <c r="B23" s="19" t="s">
        <v>45</v>
      </c>
      <c r="C23" s="29">
        <f>C21-C22</f>
        <v>1341017.55</v>
      </c>
      <c r="D23" s="29">
        <f t="shared" ref="D23:E23" si="2">D21-D22</f>
        <v>1256800.175</v>
      </c>
      <c r="E23" s="29">
        <f t="shared" si="2"/>
        <v>1078745.9416666669</v>
      </c>
      <c r="F23" s="29">
        <f>'[1]2024年'!H26</f>
        <v>893091.79114583356</v>
      </c>
      <c r="G23" s="29">
        <f>'[1]2025年'!H26</f>
        <v>775177.54325520736</v>
      </c>
      <c r="H23" s="29">
        <f>H21-H22</f>
        <v>6792771.5026875008</v>
      </c>
      <c r="I23" s="9"/>
      <c r="AJ23" s="19" t="s">
        <v>46</v>
      </c>
      <c r="AK23" s="19" t="s">
        <v>45</v>
      </c>
    </row>
    <row r="24" spans="1:38" ht="15.75" customHeight="1">
      <c r="A24" s="12">
        <v>20</v>
      </c>
      <c r="B24" s="19" t="s">
        <v>47</v>
      </c>
      <c r="C24" s="30">
        <f>(C23/C4)*100%</f>
        <v>0.15277028366370471</v>
      </c>
      <c r="D24" s="30">
        <f t="shared" ref="D24:E24" si="3">(D23/D4)*100%</f>
        <v>0.1431761420596947</v>
      </c>
      <c r="E24" s="30">
        <f t="shared" si="3"/>
        <v>0.11701333568355211</v>
      </c>
      <c r="F24" s="30">
        <f>'[1]2024年'!H27</f>
        <v>9.6875126493744829E-2</v>
      </c>
      <c r="G24" s="30">
        <f>'[1]2025年'!H27</f>
        <v>8.4084775274455723E-2</v>
      </c>
      <c r="H24" s="30">
        <f>(H23/H4)*100%</f>
        <v>0.15023934493812621</v>
      </c>
      <c r="I24" s="9"/>
      <c r="AJ24" s="31" t="s">
        <v>48</v>
      </c>
      <c r="AK24" s="31" t="s">
        <v>49</v>
      </c>
    </row>
    <row r="25" spans="1:38" s="32" customFormat="1" ht="15.75" customHeight="1">
      <c r="C25" s="33"/>
      <c r="D25" s="33"/>
      <c r="E25" s="33"/>
      <c r="F25" s="33"/>
      <c r="G25" s="33"/>
      <c r="H25" s="33"/>
      <c r="I25" s="34"/>
    </row>
    <row r="26" spans="1:38" s="32" customFormat="1" ht="15.75" hidden="1" customHeight="1">
      <c r="A26" s="32" t="s">
        <v>50</v>
      </c>
      <c r="C26" s="35"/>
      <c r="D26" s="35"/>
      <c r="E26" s="35"/>
      <c r="F26" s="35"/>
      <c r="G26" s="35"/>
      <c r="H26" s="35"/>
      <c r="I26" s="34"/>
      <c r="AJ26" s="32" t="s">
        <v>50</v>
      </c>
    </row>
    <row r="27" spans="1:38" ht="15.75" hidden="1" customHeight="1">
      <c r="A27" s="19" t="s">
        <v>0</v>
      </c>
      <c r="B27" s="36" t="s">
        <v>1</v>
      </c>
      <c r="C27" s="4" t="s">
        <v>65</v>
      </c>
      <c r="D27" s="4" t="s">
        <v>2</v>
      </c>
      <c r="E27" s="4" t="s">
        <v>66</v>
      </c>
      <c r="F27" s="4" t="s">
        <v>67</v>
      </c>
      <c r="G27" s="4" t="s">
        <v>68</v>
      </c>
      <c r="H27" s="5" t="s">
        <v>3</v>
      </c>
      <c r="AL27" s="2" t="s">
        <v>4</v>
      </c>
    </row>
    <row r="28" spans="1:38" s="10" customFormat="1" ht="15.75" hidden="1" customHeight="1">
      <c r="A28" s="11" t="s">
        <v>51</v>
      </c>
      <c r="B28" s="17" t="s">
        <v>52</v>
      </c>
      <c r="C28" s="37"/>
      <c r="D28" s="37"/>
      <c r="E28" s="37"/>
      <c r="F28" s="37"/>
      <c r="G28" s="37"/>
      <c r="H28" s="37"/>
      <c r="I28" s="9"/>
      <c r="AJ28" s="11" t="s">
        <v>53</v>
      </c>
      <c r="AK28" s="17" t="s">
        <v>52</v>
      </c>
    </row>
    <row r="29" spans="1:38" s="10" customFormat="1" ht="15.75" hidden="1" customHeight="1">
      <c r="A29" s="11" t="s">
        <v>8</v>
      </c>
      <c r="B29" s="11" t="s">
        <v>54</v>
      </c>
      <c r="C29" s="38">
        <f>+C6/C3</f>
        <v>1097.25</v>
      </c>
      <c r="D29" s="38">
        <f t="shared" ref="D29:G29" si="4">+D6/D3</f>
        <v>1042.3875</v>
      </c>
      <c r="E29" s="38">
        <f t="shared" si="4"/>
        <v>924.46083333333331</v>
      </c>
      <c r="F29" s="38">
        <f t="shared" si="4"/>
        <v>878.23779166666668</v>
      </c>
      <c r="G29" s="38">
        <f t="shared" si="4"/>
        <v>834.32590208333318</v>
      </c>
      <c r="H29" s="38">
        <f>+H6/H3</f>
        <v>950.00745915697667</v>
      </c>
      <c r="I29" s="9"/>
      <c r="AJ29" s="11" t="s">
        <v>8</v>
      </c>
      <c r="AK29" s="11" t="s">
        <v>54</v>
      </c>
    </row>
    <row r="30" spans="1:38" s="10" customFormat="1" ht="15.75" hidden="1" customHeight="1">
      <c r="A30" s="11" t="s">
        <v>10</v>
      </c>
      <c r="B30" s="11" t="s">
        <v>55</v>
      </c>
      <c r="C30" s="38">
        <f>+C7/C3</f>
        <v>651.87125000000003</v>
      </c>
      <c r="D30" s="38">
        <f t="shared" ref="D30:G30" si="5">+D7/D3</f>
        <v>619.27768749999996</v>
      </c>
      <c r="E30" s="38">
        <f t="shared" si="5"/>
        <v>561.93259999999998</v>
      </c>
      <c r="F30" s="38">
        <f t="shared" si="5"/>
        <v>533.83596999999997</v>
      </c>
      <c r="G30" s="38">
        <f t="shared" si="5"/>
        <v>507.14417149999997</v>
      </c>
      <c r="H30" s="38">
        <f>+H7/H3</f>
        <v>571.98619008139531</v>
      </c>
      <c r="I30" s="9"/>
      <c r="AJ30" s="11" t="s">
        <v>10</v>
      </c>
      <c r="AK30" s="11" t="s">
        <v>55</v>
      </c>
    </row>
    <row r="31" spans="1:38" s="10" customFormat="1" ht="15.75" hidden="1" customHeight="1">
      <c r="A31" s="11" t="s">
        <v>56</v>
      </c>
      <c r="B31" s="11" t="s">
        <v>57</v>
      </c>
      <c r="C31" s="37">
        <f t="shared" ref="C31:H31" si="6">C29-C30</f>
        <v>445.37874999999997</v>
      </c>
      <c r="D31" s="37">
        <f t="shared" si="6"/>
        <v>423.10981250000009</v>
      </c>
      <c r="E31" s="37">
        <f t="shared" si="6"/>
        <v>362.52823333333333</v>
      </c>
      <c r="F31" s="37">
        <f t="shared" si="6"/>
        <v>344.40182166666671</v>
      </c>
      <c r="G31" s="37">
        <f t="shared" si="6"/>
        <v>327.18173058333321</v>
      </c>
      <c r="H31" s="37">
        <f t="shared" si="6"/>
        <v>378.02126907558136</v>
      </c>
      <c r="I31" s="9"/>
      <c r="AJ31" s="11" t="s">
        <v>56</v>
      </c>
      <c r="AK31" s="11" t="s">
        <v>57</v>
      </c>
    </row>
    <row r="32" spans="1:38" s="10" customFormat="1" ht="15.75" hidden="1" customHeight="1">
      <c r="A32" s="11">
        <v>3.1</v>
      </c>
      <c r="B32" s="11" t="s">
        <v>58</v>
      </c>
      <c r="C32" s="39">
        <f t="shared" ref="C32:H32" si="7">C31/C29</f>
        <v>0.40590453406242877</v>
      </c>
      <c r="D32" s="39">
        <f t="shared" si="7"/>
        <v>0.40590453406242888</v>
      </c>
      <c r="E32" s="39">
        <f t="shared" si="7"/>
        <v>0.39215099251545721</v>
      </c>
      <c r="F32" s="39">
        <f t="shared" si="7"/>
        <v>0.39215099251545726</v>
      </c>
      <c r="G32" s="39">
        <f t="shared" si="7"/>
        <v>0.39215099251545715</v>
      </c>
      <c r="H32" s="39">
        <f t="shared" si="7"/>
        <v>0.39791400102377317</v>
      </c>
      <c r="I32" s="9"/>
      <c r="AJ32" s="11"/>
      <c r="AK32" s="11"/>
    </row>
    <row r="35" spans="1:8">
      <c r="A35" s="41"/>
      <c r="B35" s="42" t="s">
        <v>69</v>
      </c>
      <c r="C35" s="42"/>
      <c r="D35" s="42"/>
      <c r="E35" s="42"/>
      <c r="F35" s="42"/>
      <c r="G35" s="42"/>
      <c r="H35" s="42"/>
    </row>
    <row r="36" spans="1:8">
      <c r="A36" s="41"/>
      <c r="B36" s="42"/>
      <c r="C36" s="42"/>
      <c r="D36" s="42"/>
      <c r="E36" s="42"/>
      <c r="F36" s="42"/>
      <c r="G36" s="42"/>
      <c r="H36" s="42"/>
    </row>
  </sheetData>
  <mergeCells count="3">
    <mergeCell ref="A1:H1"/>
    <mergeCell ref="A2:A3"/>
    <mergeCell ref="B35:H3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2021-11-13T01:28:35Z</dcterms:created>
  <dcterms:modified xsi:type="dcterms:W3CDTF">2021-11-13T01:29:36Z</dcterms:modified>
</cp:coreProperties>
</file>