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DBFACCE3-5638-4A99-B6FC-595C9DBEEA00}" xr6:coauthVersionLast="47" xr6:coauthVersionMax="47" xr10:uidLastSave="{00000000-0000-0000-0000-000000000000}"/>
  <bookViews>
    <workbookView xWindow="-108" yWindow="-108" windowWidth="23256" windowHeight="12576" firstSheet="6" activeTab="6" xr2:uid="{00000000-000D-0000-FFFF-FFFF00000000}"/>
  </bookViews>
  <sheets>
    <sheet name="天丰(2020年第一部分)" sheetId="4" state="hidden" r:id="rId1"/>
    <sheet name="天丰 (2ZY)" sheetId="5" state="hidden" r:id="rId2"/>
    <sheet name="天丰 (假)" sheetId="7" state="hidden" r:id="rId3"/>
    <sheet name="天丰 (2020年第二部分)" sheetId="8" state="hidden" r:id="rId4"/>
    <sheet name="天丰 (2021年) (3)" sheetId="9" state="hidden" r:id="rId5"/>
    <sheet name="天丰 (2021年) (4)" sheetId="10" state="hidden" r:id="rId6"/>
    <sheet name="2021.8" sheetId="15" r:id="rId7"/>
  </sheets>
  <externalReferences>
    <externalReference r:id="rId8"/>
  </externalReferences>
  <definedNames>
    <definedName name="_xlnm._FilterDatabase" localSheetId="6" hidden="1">'2021.8'!$A$3:$AF$38</definedName>
    <definedName name="_xlnm.Print_Area" localSheetId="6">'2021.8'!$A$1:$AF$27</definedName>
    <definedName name="_xlnm.Print_Area" localSheetId="3">'天丰 (2020年第二部分)'!$A$1:$H$66</definedName>
    <definedName name="_xlnm.Print_Area" localSheetId="4">'天丰 (2021年) (3)'!$A$1:$R$68</definedName>
    <definedName name="_xlnm.Print_Area" localSheetId="5">'天丰 (2021年) (4)'!$A$1:$N$19</definedName>
    <definedName name="_xlnm.Print_Area" localSheetId="1">'天丰 (2ZY)'!$A$1:$H$38</definedName>
    <definedName name="_xlnm.Print_Area" localSheetId="0">'天丰(2020年第一部分)'!$A$1:$H$41</definedName>
    <definedName name="_xlnm.Print_Titles" localSheetId="2">'天丰 (假)'!$A$7:$IV$8</definedName>
    <definedName name="_xlnm.Print_Titles" localSheetId="0">'天丰(2020年第一部分)'!$A$7:$IV$8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5" l="1"/>
  <c r="Z22" i="15"/>
  <c r="Z18" i="15"/>
  <c r="S27" i="15"/>
  <c r="K22" i="15"/>
  <c r="P22" i="15"/>
  <c r="R22" i="15"/>
  <c r="S22" i="15"/>
  <c r="Y22" i="15"/>
  <c r="Y23" i="15"/>
  <c r="Y24" i="15"/>
  <c r="Y25" i="15"/>
  <c r="Y26" i="15"/>
  <c r="Y27" i="15"/>
  <c r="P18" i="15"/>
  <c r="R18" i="15"/>
  <c r="S18" i="15"/>
  <c r="S21" i="15"/>
  <c r="Y18" i="15"/>
  <c r="Y19" i="15"/>
  <c r="Y20" i="15"/>
  <c r="Y21" i="15"/>
  <c r="S23" i="15"/>
  <c r="AA22" i="15"/>
  <c r="AD22" i="15"/>
  <c r="AE22" i="15"/>
  <c r="AA18" i="15"/>
  <c r="AD18" i="15"/>
  <c r="AE18" i="15"/>
  <c r="Y13" i="15"/>
  <c r="Y14" i="15"/>
  <c r="Y15" i="15"/>
  <c r="Y16" i="15"/>
  <c r="Y17" i="15"/>
  <c r="K13" i="15"/>
  <c r="P13" i="15"/>
  <c r="R13" i="15"/>
  <c r="S13" i="15"/>
  <c r="S17" i="15"/>
  <c r="Z13" i="15"/>
  <c r="AA13" i="15"/>
  <c r="AB13" i="15"/>
  <c r="AD13" i="15"/>
  <c r="AE13" i="15"/>
  <c r="Y9" i="15"/>
  <c r="Y10" i="15"/>
  <c r="Y11" i="15"/>
  <c r="Y12" i="15"/>
  <c r="K9" i="15"/>
  <c r="P9" i="15"/>
  <c r="R9" i="15"/>
  <c r="S9" i="15"/>
  <c r="S12" i="15"/>
  <c r="Z9" i="15"/>
  <c r="AA9" i="15"/>
  <c r="AD9" i="15"/>
  <c r="AE9" i="15"/>
  <c r="Y4" i="15"/>
  <c r="Y5" i="15"/>
  <c r="Y6" i="15"/>
  <c r="Y7" i="15"/>
  <c r="Y8" i="15"/>
  <c r="K4" i="15"/>
  <c r="P4" i="15"/>
  <c r="R4" i="15"/>
  <c r="S4" i="15"/>
  <c r="S8" i="15"/>
  <c r="Z4" i="15"/>
  <c r="AA4" i="15"/>
  <c r="AE4" i="15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9" i="8"/>
  <c r="I46" i="9"/>
  <c r="I41" i="9"/>
  <c r="I9" i="9"/>
  <c r="I11" i="9"/>
  <c r="I10" i="9"/>
  <c r="I30" i="9"/>
  <c r="I29" i="9"/>
  <c r="I33" i="9"/>
  <c r="I32" i="9"/>
  <c r="I54" i="9"/>
  <c r="I53" i="9"/>
  <c r="I48" i="9"/>
  <c r="I47" i="9"/>
  <c r="I45" i="9"/>
  <c r="I40" i="9"/>
  <c r="I39" i="9"/>
  <c r="I38" i="9"/>
  <c r="I37" i="9"/>
  <c r="I36" i="9"/>
  <c r="I61" i="9"/>
  <c r="M19" i="10"/>
  <c r="M18" i="10"/>
  <c r="M17" i="10"/>
  <c r="M16" i="10"/>
  <c r="M15" i="10"/>
  <c r="M14" i="10"/>
  <c r="M13" i="10"/>
  <c r="M12" i="10"/>
  <c r="M11" i="10"/>
  <c r="M10" i="10"/>
  <c r="M9" i="10"/>
  <c r="M8" i="10"/>
  <c r="M7" i="10"/>
  <c r="M6" i="10"/>
  <c r="M5" i="10"/>
  <c r="M4" i="10"/>
  <c r="M3" i="10"/>
  <c r="M2" i="10"/>
  <c r="Q60" i="9"/>
  <c r="Q59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9" i="8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9" i="4"/>
  <c r="G9" i="9"/>
  <c r="G25" i="4"/>
  <c r="G24" i="4"/>
  <c r="G23" i="4"/>
  <c r="G22" i="4"/>
  <c r="G20" i="4"/>
  <c r="G19" i="4"/>
  <c r="G18" i="4"/>
  <c r="G17" i="4"/>
  <c r="G16" i="4"/>
  <c r="G15" i="4"/>
  <c r="G14" i="4"/>
  <c r="G13" i="4"/>
  <c r="G12" i="4"/>
  <c r="G11" i="4"/>
</calcChain>
</file>

<file path=xl/sharedStrings.xml><?xml version="1.0" encoding="utf-8"?>
<sst xmlns="http://schemas.openxmlformats.org/spreadsheetml/2006/main" count="951" uniqueCount="350">
  <si>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       ）</t>
    </r>
  </si>
  <si>
    <t>甲方：河北光华荣昌汽车部件有限公司</t>
  </si>
  <si>
    <r>
      <rPr>
        <sz val="12"/>
        <rFont val="楷体_GB2312"/>
        <family val="3"/>
        <charset val="134"/>
      </rPr>
      <t>乙方：</t>
    </r>
    <r>
      <rPr>
        <u/>
        <sz val="12"/>
        <rFont val="楷体_GB2312"/>
        <family val="3"/>
        <charset val="134"/>
      </rPr>
      <t xml:space="preserve"> 黄骅市天丰汽车配件有限公司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</si>
  <si>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</si>
  <si>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</si>
  <si>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</si>
  <si>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</si>
  <si>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</si>
  <si>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</si>
  <si>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</si>
  <si>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</si>
  <si>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</si>
  <si>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</si>
  <si>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</si>
  <si>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副总座左（欧曼）</t>
  </si>
  <si>
    <t>02.03.03.054</t>
  </si>
  <si>
    <t>只</t>
  </si>
  <si>
    <t>SHT0001184</t>
  </si>
  <si>
    <t>副总座右（欧曼）</t>
  </si>
  <si>
    <t>02.03.03.054A</t>
  </si>
  <si>
    <t>SHT0001173</t>
  </si>
  <si>
    <t>外绞架支撑板</t>
  </si>
  <si>
    <t>02.03.03.085</t>
  </si>
  <si>
    <t>件</t>
  </si>
  <si>
    <t>SHT0001172</t>
  </si>
  <si>
    <t>后挂簧板</t>
  </si>
  <si>
    <t>02.03.03.086</t>
  </si>
  <si>
    <t>SHT0001170</t>
  </si>
  <si>
    <t>内绞架垫片</t>
  </si>
  <si>
    <t>02.03.03.087</t>
  </si>
  <si>
    <t>SHT0001169</t>
  </si>
  <si>
    <t>外绞架垫片</t>
  </si>
  <si>
    <t>02.03.03.088</t>
  </si>
  <si>
    <t>SHT0001159</t>
  </si>
  <si>
    <t>内绞架左支撑板</t>
  </si>
  <si>
    <t>02.03.03.099</t>
  </si>
  <si>
    <t>SHT0001158</t>
  </si>
  <si>
    <t>内绞架右支撑板</t>
  </si>
  <si>
    <t>02.03.03.100</t>
  </si>
  <si>
    <t>SHT0001157</t>
  </si>
  <si>
    <t>滑轨固定座</t>
  </si>
  <si>
    <t>02.03.03.109</t>
  </si>
  <si>
    <t>SHT0001408</t>
  </si>
  <si>
    <t>涡簧固定片</t>
  </si>
  <si>
    <t>02.03.09.018</t>
  </si>
  <si>
    <t>SCS0004795</t>
  </si>
  <si>
    <t>拉簧固定板</t>
  </si>
  <si>
    <t>02.03.09.023</t>
  </si>
  <si>
    <t>SCS0004794</t>
  </si>
  <si>
    <t>涡簧固定座</t>
  </si>
  <si>
    <t>02.03.09.024</t>
  </si>
  <si>
    <t>副总座（北奔）</t>
  </si>
  <si>
    <t>02.03.10.015</t>
  </si>
  <si>
    <t>REM0001882</t>
  </si>
  <si>
    <t>济南轻卡镜座左连接件</t>
  </si>
  <si>
    <t>02.03.14.001</t>
  </si>
  <si>
    <t>REM0001886</t>
  </si>
  <si>
    <t>济南轻卡镜座右连接件</t>
  </si>
  <si>
    <t>02.03.14.002</t>
  </si>
  <si>
    <t>REM0001881</t>
  </si>
  <si>
    <t>济南轻卡镜座左支撑件</t>
  </si>
  <si>
    <t>02.03.14.003</t>
  </si>
  <si>
    <t>REM0001885</t>
  </si>
  <si>
    <t>济南轻卡镜座右支撑件</t>
  </si>
  <si>
    <t>02.03.14.004</t>
  </si>
  <si>
    <t>SCS0004396</t>
  </si>
  <si>
    <t>左座椅右侧地锁安装支架-1总成（中期改款）</t>
  </si>
  <si>
    <t>02.03.30.153A</t>
  </si>
  <si>
    <t>2万件后降至5.2931元</t>
  </si>
  <si>
    <t>SCS0004395</t>
  </si>
  <si>
    <t>左座椅右侧地锁安装支架-2总成（中期改款）</t>
  </si>
  <si>
    <t>02.03.30.154A</t>
  </si>
  <si>
    <t>SCS0004393</t>
  </si>
  <si>
    <t>地脚固定板组合左右共用总成（中期改款）</t>
  </si>
  <si>
    <t>02.03.30.156A</t>
  </si>
  <si>
    <t>SCS0004392</t>
  </si>
  <si>
    <t>左座椅右侧地脚固定板组合总成（中期改款）</t>
  </si>
  <si>
    <t>02.03.30.157A</t>
  </si>
  <si>
    <t>2万件后降至11.4元</t>
  </si>
  <si>
    <t>SCS0004391</t>
  </si>
  <si>
    <t>右座椅左侧地脚固定板组合总成（中期改款）</t>
  </si>
  <si>
    <t>02.03.30.158A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</si>
  <si>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</si>
  <si>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</si>
  <si>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</si>
  <si>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</si>
  <si>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</si>
  <si>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</si>
  <si>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</si>
  <si>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SHT0011003</t>
  </si>
  <si>
    <t>H4升级滑轨右上连接板焊接总成</t>
  </si>
  <si>
    <t>02.03.11.098</t>
  </si>
  <si>
    <t>SHT0010999</t>
  </si>
  <si>
    <t>H4升级滑轨左上连接板焊接总成</t>
  </si>
  <si>
    <t>02.03.11.097</t>
  </si>
  <si>
    <t>SHT0001874</t>
  </si>
  <si>
    <t>绞架大孔侧板</t>
  </si>
  <si>
    <t>02.03.37.030</t>
  </si>
  <si>
    <t>SHT0001760</t>
  </si>
  <si>
    <t>绞架小孔侧板</t>
  </si>
  <si>
    <t>02.03.37.031</t>
  </si>
  <si>
    <t>SHT0001892</t>
  </si>
  <si>
    <t>绞架异型孔侧板</t>
  </si>
  <si>
    <t>02.03.37.033</t>
  </si>
  <si>
    <t>SHT0001870</t>
  </si>
  <si>
    <t>尼龙上支架</t>
  </si>
  <si>
    <t>02.03.37.032</t>
  </si>
  <si>
    <t>SHT0001864</t>
  </si>
  <si>
    <t>气囊下支架</t>
  </si>
  <si>
    <t>02.03.37.029</t>
  </si>
  <si>
    <t>SCS0005794</t>
  </si>
  <si>
    <t>前连接片左件</t>
  </si>
  <si>
    <t>02.03.50.055</t>
  </si>
  <si>
    <t>SCS0005795</t>
  </si>
  <si>
    <t>前连接片右件</t>
  </si>
  <si>
    <t>02.03.50.056</t>
  </si>
  <si>
    <t>SCS0006413</t>
  </si>
  <si>
    <t>前排靠背复位卷簧限位支架</t>
  </si>
  <si>
    <t>02.03.50.051</t>
  </si>
  <si>
    <t>SCS0005786</t>
  </si>
  <si>
    <t>前排座椅靠背右侧连接板</t>
  </si>
  <si>
    <t>02.03.50.053</t>
  </si>
  <si>
    <t>SCS0005784</t>
  </si>
  <si>
    <t>前排座椅靠背左侧连接板</t>
  </si>
  <si>
    <t>02.03.50.052</t>
  </si>
  <si>
    <t>SCS0006419</t>
  </si>
  <si>
    <t>02.03.50.057</t>
  </si>
  <si>
    <t>升降棘轮支架总成</t>
  </si>
  <si>
    <t>SCS0005773</t>
  </si>
  <si>
    <t>调角器电机固定支架</t>
  </si>
  <si>
    <t>02.03.50.050</t>
  </si>
  <si>
    <t>SHT0001853</t>
  </si>
  <si>
    <t>旋转轴支架/仰角轴支架</t>
  </si>
  <si>
    <t>02.03.37.028</t>
  </si>
  <si>
    <t>5万件后降0.4035元</t>
  </si>
  <si>
    <r>
      <t>02.03.37.030</t>
    </r>
    <r>
      <rPr>
        <sz val="10"/>
        <color indexed="8"/>
        <rFont val="宋体"/>
        <family val="3"/>
        <charset val="134"/>
      </rPr>
      <t>A</t>
    </r>
    <phoneticPr fontId="23" type="noConversion"/>
  </si>
  <si>
    <r>
      <t>5万件后降0.</t>
    </r>
    <r>
      <rPr>
        <sz val="10"/>
        <color indexed="8"/>
        <rFont val="宋体"/>
        <family val="3"/>
        <charset val="134"/>
      </rPr>
      <t>2301</t>
    </r>
    <r>
      <rPr>
        <sz val="10"/>
        <color indexed="8"/>
        <rFont val="宋体"/>
        <family val="3"/>
        <charset val="134"/>
      </rPr>
      <t>元</t>
    </r>
    <phoneticPr fontId="23" type="noConversion"/>
  </si>
  <si>
    <r>
      <t>02.03.37.031</t>
    </r>
    <r>
      <rPr>
        <sz val="10"/>
        <color indexed="8"/>
        <rFont val="宋体"/>
        <family val="3"/>
        <charset val="134"/>
      </rPr>
      <t>A</t>
    </r>
    <phoneticPr fontId="23" type="noConversion"/>
  </si>
  <si>
    <r>
      <t>5万件后降0.</t>
    </r>
    <r>
      <rPr>
        <sz val="10"/>
        <color indexed="8"/>
        <rFont val="宋体"/>
        <family val="3"/>
        <charset val="134"/>
      </rPr>
      <t>4071</t>
    </r>
    <r>
      <rPr>
        <sz val="10"/>
        <color indexed="8"/>
        <rFont val="宋体"/>
        <family val="3"/>
        <charset val="134"/>
      </rPr>
      <t>元</t>
    </r>
    <phoneticPr fontId="23" type="noConversion"/>
  </si>
  <si>
    <t>H4-2.0气囊上支架</t>
    <phoneticPr fontId="23" type="noConversion"/>
  </si>
  <si>
    <t>02.03.11.106</t>
    <phoneticPr fontId="23" type="noConversion"/>
  </si>
  <si>
    <r>
      <t>5万件后降0.646元</t>
    </r>
    <r>
      <rPr>
        <sz val="10"/>
        <color indexed="8"/>
        <rFont val="宋体"/>
        <family val="3"/>
        <charset val="134"/>
      </rPr>
      <t/>
    </r>
    <phoneticPr fontId="23" type="noConversion"/>
  </si>
  <si>
    <t>B40L四分左侧仰卧器下连接板组合（中期改款）</t>
  </si>
  <si>
    <r>
      <t>02.03.30.1</t>
    </r>
    <r>
      <rPr>
        <sz val="10"/>
        <color indexed="8"/>
        <rFont val="宋体"/>
        <family val="3"/>
        <charset val="134"/>
      </rPr>
      <t>87</t>
    </r>
    <phoneticPr fontId="23" type="noConversion"/>
  </si>
  <si>
    <t>SCS0004385</t>
  </si>
  <si>
    <t>B40L四分右侧仰卧器下连接板总成（中期改款）</t>
  </si>
  <si>
    <r>
      <t>02.03.30.188</t>
    </r>
    <r>
      <rPr>
        <sz val="10"/>
        <color indexed="8"/>
        <rFont val="宋体"/>
        <family val="3"/>
        <charset val="134"/>
      </rPr>
      <t/>
    </r>
  </si>
  <si>
    <t>SCS0004386</t>
  </si>
  <si>
    <t>B40L六分左侧仰卧器下连接板总成（中期改款）</t>
  </si>
  <si>
    <r>
      <t>02.03.30.189</t>
    </r>
    <r>
      <rPr>
        <sz val="10"/>
        <color indexed="8"/>
        <rFont val="宋体"/>
        <family val="3"/>
        <charset val="134"/>
      </rPr>
      <t/>
    </r>
  </si>
  <si>
    <t>SCS0004387</t>
  </si>
  <si>
    <t>B40L六分右侧仰卧器下连接板组合（中期改款）</t>
  </si>
  <si>
    <t>SCS0004400</t>
  </si>
  <si>
    <t>调角器限位支架</t>
  </si>
  <si>
    <t>02.03.30.149</t>
    <phoneticPr fontId="23" type="noConversion"/>
  </si>
  <si>
    <t>SCS0004389</t>
  </si>
  <si>
    <t>B40L地脚上连接板（中期改款）</t>
  </si>
  <si>
    <t>02.03.30.160</t>
  </si>
  <si>
    <t>设变前</t>
    <phoneticPr fontId="23" type="noConversion"/>
  </si>
  <si>
    <t>设变后</t>
    <phoneticPr fontId="23" type="noConversion"/>
  </si>
  <si>
    <t>SHT0010521</t>
  </si>
  <si>
    <t>气囊上支架</t>
    <phoneticPr fontId="23" type="noConversion"/>
  </si>
  <si>
    <r>
      <t>临时零部件采购价格协议</t>
    </r>
    <r>
      <rPr>
        <b/>
        <sz val="9"/>
        <rFont val="楷体_GB2312"/>
        <family val="3"/>
        <charset val="134"/>
      </rPr>
      <t>（ 1912032 ）</t>
    </r>
    <phoneticPr fontId="1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</si>
  <si>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</si>
  <si>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</si>
  <si>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 xml:space="preserve">                    协议编号：</t>
    <phoneticPr fontId="1" type="noConversion"/>
  </si>
  <si>
    <t>02.03.11.101</t>
    <phoneticPr fontId="1" type="noConversion"/>
  </si>
  <si>
    <t>02.03.11.100</t>
    <phoneticPr fontId="1" type="noConversion"/>
  </si>
  <si>
    <t>新核价</t>
    <phoneticPr fontId="1" type="noConversion"/>
  </si>
  <si>
    <r>
      <t>5万件后降0.</t>
    </r>
    <r>
      <rPr>
        <sz val="10"/>
        <color indexed="8"/>
        <rFont val="宋体"/>
        <family val="3"/>
        <charset val="134"/>
      </rPr>
      <t>26元</t>
    </r>
    <phoneticPr fontId="23" type="noConversion"/>
  </si>
  <si>
    <t>气囊下支架组件</t>
    <phoneticPr fontId="1" type="noConversion"/>
  </si>
  <si>
    <t>02.03.11.104</t>
    <phoneticPr fontId="1" type="noConversion"/>
  </si>
  <si>
    <r>
      <t>5万件后降0.</t>
    </r>
    <r>
      <rPr>
        <sz val="10"/>
        <color indexed="8"/>
        <rFont val="宋体"/>
        <family val="3"/>
        <charset val="134"/>
      </rPr>
      <t>46元</t>
    </r>
    <phoneticPr fontId="23" type="noConversion"/>
  </si>
  <si>
    <t>02.03.37.028A</t>
    <phoneticPr fontId="1" type="noConversion"/>
  </si>
  <si>
    <r>
      <t>5万件后降0.73元</t>
    </r>
    <r>
      <rPr>
        <sz val="10"/>
        <color indexed="8"/>
        <rFont val="宋体"/>
        <family val="3"/>
        <charset val="134"/>
      </rPr>
      <t/>
    </r>
    <phoneticPr fontId="23" type="noConversion"/>
  </si>
  <si>
    <t>强宇</t>
    <phoneticPr fontId="1" type="noConversion"/>
  </si>
  <si>
    <t>X3000旋转轴支架/仰角轴支架总成</t>
    <phoneticPr fontId="1" type="noConversion"/>
  </si>
  <si>
    <t>2020年全年供货，材料费取年度均价</t>
    <phoneticPr fontId="1" type="noConversion"/>
  </si>
  <si>
    <t>5万件后降0.18元</t>
    <phoneticPr fontId="1" type="noConversion"/>
  </si>
  <si>
    <t>5万件后降0.196元</t>
    <phoneticPr fontId="1" type="noConversion"/>
  </si>
  <si>
    <t>5万件后降0.31元</t>
    <phoneticPr fontId="1" type="noConversion"/>
  </si>
  <si>
    <t>02.03.37.035</t>
    <phoneticPr fontId="1" type="noConversion"/>
  </si>
  <si>
    <t>SCS0004388</t>
    <phoneticPr fontId="1" type="noConversion"/>
  </si>
  <si>
    <t>H4-2.0下框右焊接组件（分总成）</t>
    <phoneticPr fontId="1" type="noConversion"/>
  </si>
  <si>
    <t>H4-2.0下框左焊接组件（分总成）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</si>
  <si>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 1912032 ）</t>
    </r>
    <phoneticPr fontId="1" type="noConversion"/>
  </si>
  <si>
    <r>
      <t>1、含打磨费0.30元/件
2、5万件后降0.</t>
    </r>
    <r>
      <rPr>
        <sz val="10"/>
        <color indexed="8"/>
        <rFont val="宋体"/>
        <family val="3"/>
        <charset val="134"/>
      </rPr>
      <t>26元</t>
    </r>
    <phoneticPr fontId="23" type="noConversion"/>
  </si>
  <si>
    <r>
      <t>02.03.37.030</t>
    </r>
    <r>
      <rPr>
        <sz val="10"/>
        <color indexed="8"/>
        <rFont val="宋体"/>
        <family val="3"/>
        <charset val="134"/>
      </rPr>
      <t>A</t>
    </r>
    <phoneticPr fontId="23" type="noConversion"/>
  </si>
  <si>
    <t>02.03.37.030B</t>
    <phoneticPr fontId="23" type="noConversion"/>
  </si>
  <si>
    <t>SHT0011661</t>
    <phoneticPr fontId="1" type="noConversion"/>
  </si>
  <si>
    <t>SHT0001864</t>
    <phoneticPr fontId="1" type="noConversion"/>
  </si>
  <si>
    <t>02.03.37.029</t>
    <phoneticPr fontId="1" type="noConversion"/>
  </si>
  <si>
    <t>5万件后降0.56元</t>
    <phoneticPr fontId="1" type="noConversion"/>
  </si>
  <si>
    <t>2021.2.2设变(取消螺柱)</t>
    <phoneticPr fontId="1" type="noConversion"/>
  </si>
  <si>
    <t>涡簧固定座</t>
    <phoneticPr fontId="1" type="noConversion"/>
  </si>
  <si>
    <t>02.03.09.024</t>
    <phoneticPr fontId="1" type="noConversion"/>
  </si>
  <si>
    <t>2019年</t>
    <phoneticPr fontId="1" type="noConversion"/>
  </si>
  <si>
    <t>2020年</t>
    <phoneticPr fontId="1" type="noConversion"/>
  </si>
  <si>
    <t>02.03.37.028</t>
    <phoneticPr fontId="1" type="noConversion"/>
  </si>
  <si>
    <t>5万件后降0.86元</t>
    <phoneticPr fontId="1" type="noConversion"/>
  </si>
  <si>
    <t>5万件后降0.46元</t>
    <phoneticPr fontId="1" type="noConversion"/>
  </si>
  <si>
    <r>
      <t>乙方：</t>
    </r>
    <r>
      <rPr>
        <u/>
        <sz val="12"/>
        <rFont val="楷体_GB2312"/>
        <family val="3"/>
        <charset val="134"/>
      </rPr>
      <t>黄骅市天丰汽车配件有限公司</t>
    </r>
    <phoneticPr fontId="1" type="noConversion"/>
  </si>
  <si>
    <t>02.03.37.029A</t>
    <phoneticPr fontId="1" type="noConversion"/>
  </si>
  <si>
    <r>
      <t>1、含打磨费0.30元/件
2、5万件后降0.</t>
    </r>
    <r>
      <rPr>
        <sz val="10"/>
        <color indexed="8"/>
        <rFont val="宋体"/>
        <family val="3"/>
        <charset val="134"/>
      </rPr>
      <t>26元</t>
    </r>
    <phoneticPr fontId="23" type="noConversion"/>
  </si>
  <si>
    <t>2021年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</si>
  <si>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</si>
  <si>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3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日(按照季度定价，下季度定价前参考每季度价格开票，采用多退少补方式结算)。</t>
    </r>
    <phoneticPr fontId="1" type="noConversion"/>
  </si>
  <si>
    <t>2021.2.2设变(取消螺柱),设变为02.03.37.029A，新开成型模</t>
    <phoneticPr fontId="1" type="noConversion"/>
  </si>
  <si>
    <t xml:space="preserve">    </t>
    <phoneticPr fontId="1" type="noConversion"/>
  </si>
  <si>
    <t>SHT0001245</t>
    <phoneticPr fontId="1" type="noConversion"/>
  </si>
  <si>
    <t xml:space="preserve">02.03.30.190                                                                                    </t>
    <phoneticPr fontId="1" type="noConversion"/>
  </si>
  <si>
    <t>使用量</t>
    <phoneticPr fontId="1" type="noConversion"/>
  </si>
  <si>
    <t>荣昌</t>
    <phoneticPr fontId="1" type="noConversion"/>
  </si>
  <si>
    <t>模具归属</t>
    <phoneticPr fontId="1" type="noConversion"/>
  </si>
  <si>
    <t>02.03.37.030</t>
    <phoneticPr fontId="1" type="noConversion"/>
  </si>
  <si>
    <t>使用数量</t>
    <phoneticPr fontId="1" type="noConversion"/>
  </si>
  <si>
    <t>02.03.30.190</t>
  </si>
  <si>
    <t>14356+25864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</si>
  <si>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黄骅市天丰汽车配件有限公司</t>
    </r>
    <phoneticPr fontId="1" type="noConversion"/>
  </si>
  <si>
    <t>X3000旋转轴支架/仰角轴支架总成模具</t>
    <phoneticPr fontId="1" type="noConversion"/>
  </si>
  <si>
    <t>左座椅右侧地锁安装支架-1总成（中期改款）模具</t>
    <phoneticPr fontId="1" type="noConversion"/>
  </si>
  <si>
    <t>左座椅右侧地锁安装支架-2总成（中期改款）模具</t>
    <phoneticPr fontId="1" type="noConversion"/>
  </si>
  <si>
    <t>地脚固定板组合左右共用总成（中期改款）模具</t>
    <phoneticPr fontId="1" type="noConversion"/>
  </si>
  <si>
    <t>左座椅右侧地脚固定板组合总成（中期改款）模具</t>
    <phoneticPr fontId="1" type="noConversion"/>
  </si>
  <si>
    <t>右座椅左侧地脚固定板组合总成（中期改款）模具</t>
    <phoneticPr fontId="1" type="noConversion"/>
  </si>
  <si>
    <t>气囊下支架组件模具</t>
    <phoneticPr fontId="1" type="noConversion"/>
  </si>
  <si>
    <t>绞架大孔侧板模具</t>
    <phoneticPr fontId="1" type="noConversion"/>
  </si>
  <si>
    <t>H4-2.0下框右焊接组件（分总成）模具</t>
    <phoneticPr fontId="1" type="noConversion"/>
  </si>
  <si>
    <t>H4-2.0下框左焊接组件（分总成）模具</t>
    <phoneticPr fontId="1" type="noConversion"/>
  </si>
  <si>
    <t>H4-2.0气囊上支架模具</t>
    <phoneticPr fontId="23" type="noConversion"/>
  </si>
  <si>
    <t>B40L四分左侧仰卧器下连接板组合（中期改款）模具</t>
    <phoneticPr fontId="1" type="noConversion"/>
  </si>
  <si>
    <t>B40L四分右侧仰卧器下连接板总成（中期改款）模具</t>
    <phoneticPr fontId="1" type="noConversion"/>
  </si>
  <si>
    <t>B40L六分左侧仰卧器下连接板总成（中期改款）模具</t>
    <phoneticPr fontId="1" type="noConversion"/>
  </si>
  <si>
    <t>B40L六分右侧仰卧器下连接板组合（中期改款）模具</t>
    <phoneticPr fontId="1" type="noConversion"/>
  </si>
  <si>
    <t>B40L地脚上连接板（中期改款）模具</t>
    <phoneticPr fontId="1" type="noConversion"/>
  </si>
  <si>
    <t>调角器限位支架模具</t>
    <phoneticPr fontId="1" type="noConversion"/>
  </si>
  <si>
    <t>产品K3码</t>
    <phoneticPr fontId="1" type="noConversion"/>
  </si>
  <si>
    <t>套</t>
    <phoneticPr fontId="1" type="noConversion"/>
  </si>
  <si>
    <t>数量</t>
    <phoneticPr fontId="1" type="noConversion"/>
  </si>
  <si>
    <t>备注</t>
    <phoneticPr fontId="1" type="noConversion"/>
  </si>
  <si>
    <t>1套是指包含生产所需全套的单序模</t>
    <phoneticPr fontId="1" type="noConversion"/>
  </si>
  <si>
    <t>02.03.11.098</t>
    <phoneticPr fontId="1" type="noConversion"/>
  </si>
  <si>
    <t>模具费用-归属荣昌</t>
    <phoneticPr fontId="1" type="noConversion"/>
  </si>
  <si>
    <t>模具费用-归属天丰</t>
    <phoneticPr fontId="1" type="noConversion"/>
  </si>
  <si>
    <t>2021.2.2设变</t>
    <phoneticPr fontId="1" type="noConversion"/>
  </si>
  <si>
    <t>02.03.03.054</t>
    <phoneticPr fontId="1" type="noConversion"/>
  </si>
  <si>
    <t>副总座左（欧曼）</t>
    <phoneticPr fontId="1" type="noConversion"/>
  </si>
  <si>
    <t>副总座右（欧曼）</t>
    <phoneticPr fontId="1" type="noConversion"/>
  </si>
  <si>
    <t>SHT0001184</t>
    <phoneticPr fontId="1" type="noConversion"/>
  </si>
  <si>
    <t>02.03.03.054A</t>
    <phoneticPr fontId="1" type="noConversion"/>
  </si>
  <si>
    <t>外绞架支撑板</t>
    <phoneticPr fontId="1" type="noConversion"/>
  </si>
  <si>
    <t>SHT0001172</t>
    <phoneticPr fontId="1" type="noConversion"/>
  </si>
  <si>
    <t>02.03.03.086</t>
    <phoneticPr fontId="1" type="noConversion"/>
  </si>
  <si>
    <t>后挂簧板</t>
    <phoneticPr fontId="1" type="noConversion"/>
  </si>
  <si>
    <t>内绞架垫片</t>
    <phoneticPr fontId="1" type="noConversion"/>
  </si>
  <si>
    <t>02.03.03.087</t>
    <phoneticPr fontId="1" type="noConversion"/>
  </si>
  <si>
    <t>内绞架左支撑板</t>
    <phoneticPr fontId="1" type="noConversion"/>
  </si>
  <si>
    <t>02.03.03.099</t>
    <phoneticPr fontId="1" type="noConversion"/>
  </si>
  <si>
    <t>内绞架右支撑板</t>
    <phoneticPr fontId="1" type="noConversion"/>
  </si>
  <si>
    <t>02.03.03.100</t>
    <phoneticPr fontId="1" type="noConversion"/>
  </si>
  <si>
    <t>02.03.03.109</t>
    <phoneticPr fontId="1" type="noConversion"/>
  </si>
  <si>
    <t>滑轨固定座</t>
    <phoneticPr fontId="1" type="noConversion"/>
  </si>
  <si>
    <t>02.03.09.018</t>
    <phoneticPr fontId="1" type="noConversion"/>
  </si>
  <si>
    <t>涡簧固定片</t>
    <phoneticPr fontId="1" type="noConversion"/>
  </si>
  <si>
    <t>拉簧固定板</t>
    <phoneticPr fontId="1" type="noConversion"/>
  </si>
  <si>
    <t>02.03.09.023</t>
    <phoneticPr fontId="1" type="noConversion"/>
  </si>
  <si>
    <t>左座椅右侧地锁安装支架-1总成（中期改款）</t>
    <phoneticPr fontId="1" type="noConversion"/>
  </si>
  <si>
    <t>02.03.30.153A</t>
    <phoneticPr fontId="1" type="noConversion"/>
  </si>
  <si>
    <t>左座椅右侧地锁安装支架-2总成（中期改款）</t>
    <phoneticPr fontId="1" type="noConversion"/>
  </si>
  <si>
    <t>02.03.30.154A</t>
    <phoneticPr fontId="1" type="noConversion"/>
  </si>
  <si>
    <t>地脚固定板组合左右共用总成（中期改款）</t>
    <phoneticPr fontId="1" type="noConversion"/>
  </si>
  <si>
    <t>02.03.30.156A</t>
    <phoneticPr fontId="1" type="noConversion"/>
  </si>
  <si>
    <t>02.03.30.157A</t>
    <phoneticPr fontId="1" type="noConversion"/>
  </si>
  <si>
    <t>左座椅右侧地脚固定板组合总成（中期改款）</t>
    <phoneticPr fontId="1" type="noConversion"/>
  </si>
  <si>
    <t>2万件后降至11.4元</t>
    <phoneticPr fontId="1" type="noConversion"/>
  </si>
  <si>
    <t>右座椅左侧地脚固定板组合总成（中期改款）</t>
    <phoneticPr fontId="1" type="noConversion"/>
  </si>
  <si>
    <t>02.03.30.158A</t>
    <phoneticPr fontId="1" type="noConversion"/>
  </si>
  <si>
    <t>2万件后降0.3879元（分摊检具，模具属荣昌）,2020年已分摊完毕，21年价格不包含分摊</t>
    <phoneticPr fontId="1" type="noConversion"/>
  </si>
  <si>
    <r>
      <t>2万件后降</t>
    </r>
    <r>
      <rPr>
        <sz val="9"/>
        <color rgb="FF000000"/>
        <rFont val="楷体_GB2312"/>
        <family val="3"/>
      </rPr>
      <t>0.38</t>
    </r>
    <r>
      <rPr>
        <sz val="9"/>
        <color indexed="8"/>
        <rFont val="楷体_GB2312"/>
        <family val="3"/>
        <charset val="134"/>
      </rPr>
      <t>元（</t>
    </r>
    <r>
      <rPr>
        <sz val="9"/>
        <color rgb="FF000000"/>
        <rFont val="Microsoft YaHei UI"/>
        <family val="3"/>
        <charset val="134"/>
      </rPr>
      <t>分摊</t>
    </r>
    <r>
      <rPr>
        <sz val="9"/>
        <color rgb="FF000000"/>
        <rFont val="Microsoft YaHei UI"/>
        <family val="3"/>
      </rPr>
      <t>检具，模具属荣昌</t>
    </r>
    <r>
      <rPr>
        <sz val="9"/>
        <color indexed="8"/>
        <rFont val="楷体_GB2312"/>
        <family val="3"/>
        <charset val="134"/>
      </rPr>
      <t>）</t>
    </r>
    <r>
      <rPr>
        <sz val="9"/>
        <color rgb="FF000000"/>
        <rFont val="Microsoft YaHei UI"/>
        <family val="3"/>
        <charset val="134"/>
      </rPr>
      <t>,2020年已分摊完毕，21年价格不包含分摊</t>
    </r>
    <phoneticPr fontId="1" type="noConversion"/>
  </si>
  <si>
    <r>
      <t>2万件后降0.3879元（</t>
    </r>
    <r>
      <rPr>
        <sz val="9"/>
        <color rgb="FF000000"/>
        <rFont val="Microsoft YaHei UI"/>
        <family val="3"/>
        <charset val="134"/>
      </rPr>
      <t>分摊检具，模具属荣昌</t>
    </r>
    <r>
      <rPr>
        <sz val="9"/>
        <color indexed="8"/>
        <rFont val="楷体_GB2312"/>
        <family val="3"/>
        <charset val="134"/>
      </rPr>
      <t>），2020年已分摊完毕，21年价格不包含分摊</t>
    </r>
    <phoneticPr fontId="1" type="noConversion"/>
  </si>
  <si>
    <t>02.03.11.097</t>
    <phoneticPr fontId="1" type="noConversion"/>
  </si>
  <si>
    <t>SHT0001874</t>
    <phoneticPr fontId="1" type="noConversion"/>
  </si>
  <si>
    <t>序</t>
  </si>
  <si>
    <t>核价区间</t>
    <phoneticPr fontId="32" type="noConversion"/>
  </si>
  <si>
    <t>物料代码</t>
  </si>
  <si>
    <t>名称</t>
  </si>
  <si>
    <t>零件名称</t>
  </si>
  <si>
    <t>自制/外购</t>
    <phoneticPr fontId="32" type="noConversion"/>
  </si>
  <si>
    <t>耗用量</t>
  </si>
  <si>
    <t>材质</t>
  </si>
  <si>
    <t>产品净尺寸</t>
    <phoneticPr fontId="32" type="noConversion"/>
  </si>
  <si>
    <t>长</t>
    <phoneticPr fontId="32" type="noConversion"/>
  </si>
  <si>
    <t>宽</t>
    <phoneticPr fontId="32" type="noConversion"/>
  </si>
  <si>
    <t>厚</t>
    <phoneticPr fontId="32" type="noConversion"/>
  </si>
  <si>
    <t>是否提供发票</t>
    <phoneticPr fontId="32" type="noConversion"/>
  </si>
  <si>
    <t>含税单价</t>
  </si>
  <si>
    <t>重量</t>
  </si>
  <si>
    <t>材料费</t>
  </si>
  <si>
    <t>加工成本</t>
  </si>
  <si>
    <t>含税</t>
  </si>
  <si>
    <t>不含税</t>
  </si>
  <si>
    <t>未税模具费</t>
    <phoneticPr fontId="32" type="noConversion"/>
  </si>
  <si>
    <t>模具分摊数量</t>
    <phoneticPr fontId="32" type="noConversion"/>
  </si>
  <si>
    <t>模摊费</t>
    <phoneticPr fontId="32" type="noConversion"/>
  </si>
  <si>
    <t>含模摊未税价</t>
    <phoneticPr fontId="32" type="noConversion"/>
  </si>
  <si>
    <t>照片</t>
    <phoneticPr fontId="32" type="noConversion"/>
  </si>
  <si>
    <t>号</t>
  </si>
  <si>
    <t>材料</t>
  </si>
  <si>
    <t>废铁</t>
  </si>
  <si>
    <t>毛重</t>
  </si>
  <si>
    <t>净重</t>
  </si>
  <si>
    <t>工序</t>
  </si>
  <si>
    <t>吨位</t>
  </si>
  <si>
    <t>工序数</t>
    <phoneticPr fontId="32" type="noConversion"/>
  </si>
  <si>
    <t>出件数</t>
    <phoneticPr fontId="32" type="noConversion"/>
  </si>
  <si>
    <t>工序费</t>
  </si>
  <si>
    <t>工序费合计</t>
    <phoneticPr fontId="32" type="noConversion"/>
  </si>
  <si>
    <t>核算价</t>
  </si>
  <si>
    <t>2020年使用量</t>
    <phoneticPr fontId="32" type="noConversion"/>
  </si>
  <si>
    <t>落料</t>
  </si>
  <si>
    <t>160T</t>
  </si>
  <si>
    <t>冲孔</t>
  </si>
  <si>
    <t>成型</t>
  </si>
  <si>
    <t>315油</t>
  </si>
  <si>
    <t>套扣</t>
  </si>
  <si>
    <t>绞架大孔侧板</t>
    <phoneticPr fontId="32" type="noConversion"/>
  </si>
  <si>
    <t>SPFH590</t>
  </si>
  <si>
    <t>368*85*4</t>
  </si>
  <si>
    <t>200T</t>
    <phoneticPr fontId="32" type="noConversion"/>
  </si>
  <si>
    <t>80T</t>
  </si>
  <si>
    <t>02.03.37.030B</t>
    <phoneticPr fontId="32" type="noConversion"/>
  </si>
  <si>
    <t>人工打磨</t>
    <phoneticPr fontId="32" type="noConversion"/>
  </si>
  <si>
    <t>02.03.37.029A</t>
    <phoneticPr fontId="32" type="noConversion"/>
  </si>
  <si>
    <t>气囊下支架</t>
    <phoneticPr fontId="32" type="noConversion"/>
  </si>
  <si>
    <t>240*180*3</t>
    <phoneticPr fontId="32" type="noConversion"/>
  </si>
  <si>
    <t>02.03.37.029B</t>
    <phoneticPr fontId="32" type="noConversion"/>
  </si>
  <si>
    <t>模具摊销</t>
  </si>
  <si>
    <t>5万件</t>
  </si>
  <si>
    <t>设变冲孔模具摊销</t>
    <phoneticPr fontId="32" type="noConversion"/>
  </si>
  <si>
    <t>冲孔2</t>
    <phoneticPr fontId="32" type="noConversion"/>
  </si>
  <si>
    <t>80T</t>
    <phoneticPr fontId="32" type="noConversion"/>
  </si>
  <si>
    <t>02.03.37.028</t>
    <phoneticPr fontId="32" type="noConversion"/>
  </si>
  <si>
    <t>旋转轴支架</t>
    <phoneticPr fontId="32" type="noConversion"/>
  </si>
  <si>
    <t>162*53*3</t>
    <phoneticPr fontId="32" type="noConversion"/>
  </si>
  <si>
    <t>02.03.37.028A</t>
    <phoneticPr fontId="32" type="noConversion"/>
  </si>
  <si>
    <t>旋转轴支架/仰角轴支架总成</t>
    <phoneticPr fontId="32" type="noConversion"/>
  </si>
  <si>
    <t>M12点焊螺母</t>
    <phoneticPr fontId="32" type="noConversion"/>
  </si>
  <si>
    <t>点焊</t>
  </si>
  <si>
    <t>自制</t>
    <phoneticPr fontId="1" type="noConversion"/>
  </si>
  <si>
    <t>2021年天丰供货产品报价核算明细表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</si>
</sst>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00_);[Red]\(0.0000\)"/>
    <numFmt numFmtId="177" formatCode="0.00_);[Red]\(0.00\)"/>
    <numFmt numFmtId="178" formatCode="0_ "/>
    <numFmt numFmtId="179" formatCode="0.0000_ "/>
    <numFmt numFmtId="180" formatCode="0.00_ "/>
    <numFmt numFmtId="181" formatCode="0.000_ "/>
    <numFmt numFmtId="182" formatCode="0.000_);[Red]\(0.000\)"/>
    <numFmt numFmtId="183" formatCode="0_);[Red]\(0\)"/>
  </numFmts>
  <fonts count="3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9"/>
      <color indexed="8"/>
      <name val="楷体_GB2312"/>
      <family val="3"/>
      <charset val="134"/>
    </font>
    <font>
      <sz val="9"/>
      <color rgb="FF000000"/>
      <name val="楷体_GB2312"/>
      <family val="3"/>
    </font>
    <font>
      <sz val="9"/>
      <color rgb="FF000000"/>
      <name val="Microsoft YaHei UI"/>
      <family val="3"/>
      <charset val="134"/>
    </font>
    <font>
      <sz val="9"/>
      <color rgb="FF000000"/>
      <name val="Microsoft YaHei UI"/>
      <family val="3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49998474074526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</cellStyleXfs>
  <cellXfs count="353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5" fillId="2" borderId="8" xfId="1" applyNumberFormat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/>
    </xf>
    <xf numFmtId="178" fontId="16" fillId="2" borderId="11" xfId="1" applyNumberFormat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176" fontId="15" fillId="2" borderId="12" xfId="1" applyNumberFormat="1" applyFont="1" applyFill="1" applyBorder="1" applyAlignment="1">
      <alignment horizontal="center" vertical="center" wrapText="1"/>
    </xf>
    <xf numFmtId="176" fontId="15" fillId="2" borderId="11" xfId="1" applyNumberFormat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shrinkToFit="1"/>
    </xf>
    <xf numFmtId="0" fontId="16" fillId="2" borderId="11" xfId="1" applyFont="1" applyFill="1" applyBorder="1" applyAlignment="1">
      <alignment horizontal="center" vertical="center" shrinkToFit="1"/>
    </xf>
    <xf numFmtId="0" fontId="15" fillId="2" borderId="4" xfId="1" applyFont="1" applyFill="1" applyBorder="1" applyAlignment="1">
      <alignment horizontal="center" vertical="center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9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178" fontId="16" fillId="2" borderId="2" xfId="1" applyNumberFormat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176" fontId="15" fillId="2" borderId="2" xfId="1" applyNumberFormat="1" applyFont="1" applyFill="1" applyBorder="1" applyAlignment="1">
      <alignment horizontal="center" vertical="center" wrapText="1"/>
    </xf>
    <xf numFmtId="176" fontId="15" fillId="2" borderId="3" xfId="1" applyNumberFormat="1" applyFont="1" applyFill="1" applyBorder="1" applyAlignment="1">
      <alignment horizontal="center" vertical="center" shrinkToFit="1"/>
    </xf>
    <xf numFmtId="176" fontId="15" fillId="2" borderId="12" xfId="1" applyNumberFormat="1" applyFont="1" applyFill="1" applyBorder="1" applyAlignment="1">
      <alignment horizontal="center" vertical="center" shrinkToFit="1"/>
    </xf>
    <xf numFmtId="0" fontId="15" fillId="0" borderId="5" xfId="1" applyFont="1" applyFill="1" applyBorder="1" applyAlignment="1">
      <alignment horizontal="center" vertical="center" wrapText="1"/>
    </xf>
    <xf numFmtId="176" fontId="15" fillId="2" borderId="13" xfId="1" applyNumberFormat="1" applyFont="1" applyFill="1" applyBorder="1" applyAlignment="1">
      <alignment horizontal="center" vertical="center" wrapText="1"/>
    </xf>
    <xf numFmtId="176" fontId="15" fillId="0" borderId="2" xfId="1" applyNumberFormat="1" applyFont="1" applyFill="1" applyBorder="1" applyAlignment="1">
      <alignment horizontal="center" vertical="center" wrapText="1"/>
    </xf>
    <xf numFmtId="176" fontId="15" fillId="0" borderId="8" xfId="1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center" vertical="center" wrapText="1"/>
    </xf>
    <xf numFmtId="176" fontId="15" fillId="0" borderId="5" xfId="1" applyNumberFormat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178" fontId="16" fillId="0" borderId="11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5" fillId="0" borderId="1" xfId="1" applyFont="1" applyFill="1" applyBorder="1" applyAlignment="1">
      <alignment horizontal="center" vertical="center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5" fillId="0" borderId="10" xfId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 wrapText="1"/>
    </xf>
    <xf numFmtId="176" fontId="15" fillId="0" borderId="12" xfId="1" applyNumberFormat="1" applyFont="1" applyFill="1" applyBorder="1" applyAlignment="1">
      <alignment horizontal="center" vertical="center" shrinkToFit="1"/>
    </xf>
    <xf numFmtId="0" fontId="17" fillId="0" borderId="12" xfId="1" applyFont="1" applyFill="1" applyBorder="1" applyAlignment="1">
      <alignment horizontal="center" vertical="center" shrinkToFit="1"/>
    </xf>
    <xf numFmtId="0" fontId="15" fillId="0" borderId="4" xfId="1" applyFont="1" applyFill="1" applyBorder="1" applyAlignment="1">
      <alignment horizontal="center" vertical="center"/>
    </xf>
    <xf numFmtId="0" fontId="2" fillId="0" borderId="0" xfId="1" applyFill="1" applyAlignment="1">
      <alignment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176" fontId="15" fillId="2" borderId="12" xfId="1" applyNumberFormat="1" applyFont="1" applyFill="1" applyBorder="1" applyAlignment="1">
      <alignment horizontal="left" vertical="center" wrapText="1" shrinkToFit="1"/>
    </xf>
    <xf numFmtId="178" fontId="16" fillId="0" borderId="13" xfId="1" applyNumberFormat="1" applyFont="1" applyFill="1" applyBorder="1" applyAlignment="1">
      <alignment horizontal="center" vertical="center" wrapText="1"/>
    </xf>
    <xf numFmtId="0" fontId="15" fillId="0" borderId="13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178" fontId="16" fillId="0" borderId="14" xfId="1" applyNumberFormat="1" applyFont="1" applyFill="1" applyBorder="1" applyAlignment="1">
      <alignment horizontal="center" vertical="center" wrapText="1"/>
    </xf>
    <xf numFmtId="0" fontId="16" fillId="0" borderId="14" xfId="1" applyFont="1" applyFill="1" applyBorder="1" applyAlignment="1">
      <alignment horizontal="center" vertical="center" wrapText="1"/>
    </xf>
    <xf numFmtId="0" fontId="15" fillId="0" borderId="14" xfId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center" vertical="center" wrapText="1"/>
    </xf>
    <xf numFmtId="176" fontId="15" fillId="0" borderId="15" xfId="1" applyNumberFormat="1" applyFont="1" applyFill="1" applyBorder="1" applyAlignment="1">
      <alignment horizontal="center" vertical="center" shrinkToFit="1"/>
    </xf>
    <xf numFmtId="0" fontId="15" fillId="0" borderId="16" xfId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/>
    </xf>
    <xf numFmtId="178" fontId="16" fillId="3" borderId="11" xfId="1" applyNumberFormat="1" applyFont="1" applyFill="1" applyBorder="1" applyAlignment="1">
      <alignment horizontal="center" vertical="center" wrapText="1"/>
    </xf>
    <xf numFmtId="0" fontId="16" fillId="3" borderId="11" xfId="1" applyFont="1" applyFill="1" applyBorder="1" applyAlignment="1">
      <alignment horizontal="center" vertical="center" wrapText="1"/>
    </xf>
    <xf numFmtId="0" fontId="15" fillId="3" borderId="11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176" fontId="15" fillId="3" borderId="11" xfId="1" applyNumberFormat="1" applyFont="1" applyFill="1" applyBorder="1" applyAlignment="1">
      <alignment horizontal="center" vertical="center" wrapText="1"/>
    </xf>
    <xf numFmtId="176" fontId="15" fillId="3" borderId="12" xfId="1" applyNumberFormat="1" applyFont="1" applyFill="1" applyBorder="1" applyAlignment="1">
      <alignment horizontal="center" vertical="center" shrinkToFit="1"/>
    </xf>
    <xf numFmtId="0" fontId="2" fillId="3" borderId="0" xfId="1" applyFill="1">
      <alignment vertical="center"/>
    </xf>
    <xf numFmtId="176" fontId="15" fillId="3" borderId="8" xfId="1" applyNumberFormat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2" fillId="3" borderId="11" xfId="1" applyFill="1" applyBorder="1">
      <alignment vertical="center"/>
    </xf>
    <xf numFmtId="0" fontId="15" fillId="4" borderId="10" xfId="1" applyFont="1" applyFill="1" applyBorder="1" applyAlignment="1">
      <alignment horizontal="center" vertical="center"/>
    </xf>
    <xf numFmtId="178" fontId="16" fillId="4" borderId="11" xfId="1" applyNumberFormat="1" applyFont="1" applyFill="1" applyBorder="1" applyAlignment="1">
      <alignment horizontal="center" vertical="center" wrapText="1"/>
    </xf>
    <xf numFmtId="0" fontId="16" fillId="4" borderId="11" xfId="1" applyFont="1" applyFill="1" applyBorder="1" applyAlignment="1">
      <alignment horizontal="center"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11" fillId="4" borderId="11" xfId="1" applyFont="1" applyFill="1" applyBorder="1" applyAlignment="1">
      <alignment horizontal="center" vertical="center" wrapText="1"/>
    </xf>
    <xf numFmtId="176" fontId="15" fillId="4" borderId="8" xfId="1" applyNumberFormat="1" applyFont="1" applyFill="1" applyBorder="1" applyAlignment="1">
      <alignment horizontal="center" vertical="center" wrapText="1"/>
    </xf>
    <xf numFmtId="176" fontId="15" fillId="4" borderId="11" xfId="1" applyNumberFormat="1" applyFont="1" applyFill="1" applyBorder="1" applyAlignment="1">
      <alignment horizontal="center" vertical="center" wrapText="1"/>
    </xf>
    <xf numFmtId="0" fontId="17" fillId="4" borderId="12" xfId="1" applyFont="1" applyFill="1" applyBorder="1" applyAlignment="1">
      <alignment horizontal="center" vertical="center" shrinkToFit="1"/>
    </xf>
    <xf numFmtId="0" fontId="2" fillId="4" borderId="0" xfId="1" applyFill="1">
      <alignment vertical="center"/>
    </xf>
    <xf numFmtId="0" fontId="5" fillId="4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178" fontId="16" fillId="0" borderId="8" xfId="1" applyNumberFormat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176" fontId="15" fillId="0" borderId="9" xfId="1" applyNumberFormat="1" applyFont="1" applyFill="1" applyBorder="1" applyAlignment="1">
      <alignment horizontal="center" vertical="center" shrinkToFit="1"/>
    </xf>
    <xf numFmtId="0" fontId="2" fillId="0" borderId="11" xfId="1" applyFill="1" applyBorder="1">
      <alignment vertical="center"/>
    </xf>
    <xf numFmtId="179" fontId="0" fillId="0" borderId="11" xfId="0" applyNumberFormat="1" applyFill="1" applyBorder="1">
      <alignment vertical="center"/>
    </xf>
    <xf numFmtId="178" fontId="16" fillId="0" borderId="5" xfId="1" applyNumberFormat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 vertical="center" shrinkToFit="1"/>
    </xf>
    <xf numFmtId="179" fontId="0" fillId="0" borderId="5" xfId="0" applyNumberFormat="1" applyFill="1" applyBorder="1">
      <alignment vertical="center"/>
    </xf>
    <xf numFmtId="176" fontId="15" fillId="3" borderId="12" xfId="1" applyNumberFormat="1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2" fillId="0" borderId="11" xfId="1" applyBorder="1">
      <alignment vertical="center"/>
    </xf>
    <xf numFmtId="0" fontId="2" fillId="4" borderId="11" xfId="1" applyFill="1" applyBorder="1">
      <alignment vertical="center"/>
    </xf>
    <xf numFmtId="176" fontId="14" fillId="0" borderId="17" xfId="2" applyNumberFormat="1" applyFont="1" applyFill="1" applyBorder="1" applyAlignment="1">
      <alignment horizontal="center" vertical="center" wrapText="1"/>
    </xf>
    <xf numFmtId="0" fontId="2" fillId="0" borderId="11" xfId="1" applyFill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176" fontId="15" fillId="0" borderId="17" xfId="1" applyNumberFormat="1" applyFont="1" applyFill="1" applyBorder="1" applyAlignment="1">
      <alignment horizontal="center" vertical="center" wrapText="1"/>
    </xf>
    <xf numFmtId="178" fontId="16" fillId="0" borderId="17" xfId="1" applyNumberFormat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0" fontId="11" fillId="0" borderId="17" xfId="1" applyFont="1" applyFill="1" applyBorder="1" applyAlignment="1">
      <alignment horizontal="center" vertical="center" wrapText="1"/>
    </xf>
    <xf numFmtId="176" fontId="15" fillId="0" borderId="18" xfId="1" applyNumberFormat="1" applyFont="1" applyFill="1" applyBorder="1" applyAlignment="1">
      <alignment horizontal="center" vertical="center" wrapText="1"/>
    </xf>
    <xf numFmtId="0" fontId="2" fillId="0" borderId="18" xfId="1" applyFill="1" applyBorder="1">
      <alignment vertical="center"/>
    </xf>
    <xf numFmtId="0" fontId="15" fillId="0" borderId="11" xfId="1" applyFont="1" applyFill="1" applyBorder="1" applyAlignment="1">
      <alignment horizontal="center" vertical="center"/>
    </xf>
    <xf numFmtId="178" fontId="16" fillId="2" borderId="17" xfId="1" applyNumberFormat="1" applyFont="1" applyFill="1" applyBorder="1" applyAlignment="1">
      <alignment horizontal="center" vertical="center" wrapText="1"/>
    </xf>
    <xf numFmtId="0" fontId="16" fillId="2" borderId="17" xfId="1" applyFont="1" applyFill="1" applyBorder="1" applyAlignment="1">
      <alignment horizontal="center" vertical="center" shrinkToFit="1"/>
    </xf>
    <xf numFmtId="0" fontId="11" fillId="2" borderId="17" xfId="1" applyFont="1" applyFill="1" applyBorder="1" applyAlignment="1">
      <alignment horizontal="center" vertical="center" wrapText="1"/>
    </xf>
    <xf numFmtId="176" fontId="15" fillId="2" borderId="19" xfId="1" applyNumberFormat="1" applyFont="1" applyFill="1" applyBorder="1" applyAlignment="1">
      <alignment horizontal="center" vertical="center" wrapText="1"/>
    </xf>
    <xf numFmtId="0" fontId="2" fillId="0" borderId="11" xfId="1" applyBorder="1" applyAlignment="1">
      <alignment horizontal="center" vertical="center"/>
    </xf>
    <xf numFmtId="0" fontId="2" fillId="3" borderId="11" xfId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24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25" fillId="2" borderId="17" xfId="1" applyFont="1" applyFill="1" applyBorder="1" applyAlignment="1">
      <alignment horizontal="center" vertical="center" wrapText="1"/>
    </xf>
    <xf numFmtId="0" fontId="25" fillId="2" borderId="1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176" fontId="15" fillId="0" borderId="22" xfId="1" applyNumberFormat="1" applyFont="1" applyFill="1" applyBorder="1" applyAlignment="1">
      <alignment horizontal="center" vertical="center" shrinkToFit="1"/>
    </xf>
    <xf numFmtId="176" fontId="15" fillId="2" borderId="23" xfId="1" applyNumberFormat="1" applyFont="1" applyFill="1" applyBorder="1" applyAlignment="1">
      <alignment horizontal="center" vertical="center" wrapText="1"/>
    </xf>
    <xf numFmtId="176" fontId="15" fillId="2" borderId="22" xfId="1" applyNumberFormat="1" applyFont="1" applyFill="1" applyBorder="1" applyAlignment="1">
      <alignment horizontal="center" vertical="center" wrapText="1"/>
    </xf>
    <xf numFmtId="176" fontId="15" fillId="0" borderId="22" xfId="1" applyNumberFormat="1" applyFont="1" applyFill="1" applyBorder="1" applyAlignment="1">
      <alignment horizontal="center" vertical="center" wrapText="1"/>
    </xf>
    <xf numFmtId="0" fontId="17" fillId="0" borderId="22" xfId="1" applyFont="1" applyFill="1" applyBorder="1" applyAlignment="1">
      <alignment horizontal="center" vertical="center" shrinkToFit="1"/>
    </xf>
    <xf numFmtId="0" fontId="17" fillId="2" borderId="22" xfId="1" applyFont="1" applyFill="1" applyBorder="1" applyAlignment="1">
      <alignment horizontal="center" vertical="center" shrinkToFit="1"/>
    </xf>
    <xf numFmtId="176" fontId="15" fillId="0" borderId="24" xfId="1" applyNumberFormat="1" applyFont="1" applyFill="1" applyBorder="1" applyAlignment="1">
      <alignment horizontal="center" vertical="center" shrinkToFit="1"/>
    </xf>
    <xf numFmtId="176" fontId="15" fillId="0" borderId="23" xfId="1" applyNumberFormat="1" applyFont="1" applyFill="1" applyBorder="1" applyAlignment="1">
      <alignment horizontal="center" vertical="center" shrinkToFit="1"/>
    </xf>
    <xf numFmtId="176" fontId="15" fillId="0" borderId="11" xfId="1" applyNumberFormat="1" applyFont="1" applyFill="1" applyBorder="1" applyAlignment="1">
      <alignment horizontal="center" vertical="center" wrapText="1" shrinkToFit="1"/>
    </xf>
    <xf numFmtId="0" fontId="15" fillId="5" borderId="11" xfId="1" applyFont="1" applyFill="1" applyBorder="1" applyAlignment="1">
      <alignment horizontal="center" vertical="center" wrapText="1"/>
    </xf>
    <xf numFmtId="176" fontId="15" fillId="4" borderId="22" xfId="1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center" vertical="center" wrapText="1" shrinkToFit="1"/>
    </xf>
    <xf numFmtId="0" fontId="2" fillId="4" borderId="11" xfId="1" applyFill="1" applyBorder="1" applyAlignment="1">
      <alignment horizontal="center" vertical="center"/>
    </xf>
    <xf numFmtId="0" fontId="17" fillId="4" borderId="22" xfId="1" applyFont="1" applyFill="1" applyBorder="1" applyAlignment="1">
      <alignment horizontal="center" vertical="center" shrinkToFit="1"/>
    </xf>
    <xf numFmtId="176" fontId="15" fillId="0" borderId="22" xfId="1" applyNumberFormat="1" applyFont="1" applyFill="1" applyBorder="1" applyAlignment="1">
      <alignment horizontal="center" vertical="center" wrapText="1" shrinkToFit="1"/>
    </xf>
    <xf numFmtId="0" fontId="26" fillId="2" borderId="22" xfId="1" applyFont="1" applyFill="1" applyBorder="1" applyAlignment="1">
      <alignment horizontal="left" vertical="center" wrapText="1" shrinkToFit="1"/>
    </xf>
    <xf numFmtId="179" fontId="31" fillId="0" borderId="0" xfId="1" applyNumberFormat="1" applyFont="1">
      <alignment vertical="center"/>
    </xf>
    <xf numFmtId="0" fontId="31" fillId="0" borderId="0" xfId="1" applyFont="1">
      <alignment vertical="center"/>
    </xf>
    <xf numFmtId="0" fontId="30" fillId="0" borderId="11" xfId="1" applyFont="1" applyBorder="1" applyAlignment="1">
      <alignment horizontal="center" vertical="center"/>
    </xf>
    <xf numFmtId="180" fontId="30" fillId="0" borderId="11" xfId="1" applyNumberFormat="1" applyFont="1" applyBorder="1" applyAlignment="1">
      <alignment horizontal="center" vertical="center"/>
    </xf>
    <xf numFmtId="177" fontId="30" fillId="0" borderId="11" xfId="1" applyNumberFormat="1" applyFont="1" applyBorder="1" applyAlignment="1">
      <alignment horizontal="center" vertical="center"/>
    </xf>
    <xf numFmtId="182" fontId="30" fillId="0" borderId="11" xfId="1" applyNumberFormat="1" applyFont="1" applyBorder="1" applyAlignment="1">
      <alignment horizontal="center" vertical="center"/>
    </xf>
    <xf numFmtId="180" fontId="30" fillId="0" borderId="11" xfId="1" applyNumberFormat="1" applyFont="1" applyBorder="1" applyAlignment="1">
      <alignment horizontal="center" vertical="center" shrinkToFit="1"/>
    </xf>
    <xf numFmtId="180" fontId="30" fillId="0" borderId="11" xfId="1" applyNumberFormat="1" applyFont="1" applyBorder="1" applyAlignment="1">
      <alignment horizontal="center" vertical="center" wrapText="1"/>
    </xf>
    <xf numFmtId="0" fontId="31" fillId="0" borderId="0" xfId="1" applyFont="1" applyAlignment="1">
      <alignment vertical="center" wrapText="1"/>
    </xf>
    <xf numFmtId="0" fontId="31" fillId="0" borderId="0" xfId="1" applyFont="1" applyAlignment="1">
      <alignment horizontal="center" vertical="center"/>
    </xf>
    <xf numFmtId="0" fontId="31" fillId="0" borderId="0" xfId="1" applyFont="1" applyAlignment="1">
      <alignment horizontal="left" vertical="center" wrapText="1"/>
    </xf>
    <xf numFmtId="177" fontId="31" fillId="0" borderId="0" xfId="1" applyNumberFormat="1" applyFont="1" applyAlignment="1">
      <alignment horizontal="center" vertical="center"/>
    </xf>
    <xf numFmtId="177" fontId="31" fillId="0" borderId="0" xfId="1" applyNumberFormat="1" applyFont="1">
      <alignment vertical="center"/>
    </xf>
    <xf numFmtId="182" fontId="31" fillId="0" borderId="0" xfId="1" applyNumberFormat="1" applyFont="1">
      <alignment vertical="center"/>
    </xf>
    <xf numFmtId="180" fontId="31" fillId="0" borderId="0" xfId="1" applyNumberFormat="1" applyFont="1" applyAlignment="1">
      <alignment horizontal="center" vertical="center"/>
    </xf>
    <xf numFmtId="180" fontId="31" fillId="0" borderId="0" xfId="1" applyNumberFormat="1" applyFont="1">
      <alignment vertical="center"/>
    </xf>
    <xf numFmtId="179" fontId="31" fillId="6" borderId="0" xfId="1" applyNumberFormat="1" applyFont="1" applyFill="1">
      <alignment vertical="center"/>
    </xf>
    <xf numFmtId="0" fontId="31" fillId="3" borderId="11" xfId="0" applyFont="1" applyFill="1" applyBorder="1" applyAlignment="1">
      <alignment horizontal="center" vertical="center"/>
    </xf>
    <xf numFmtId="0" fontId="31" fillId="3" borderId="11" xfId="0" applyFont="1" applyFill="1" applyBorder="1" applyAlignment="1">
      <alignment horizontal="left" vertical="center" wrapText="1"/>
    </xf>
    <xf numFmtId="0" fontId="31" fillId="3" borderId="11" xfId="0" applyFont="1" applyFill="1" applyBorder="1" applyAlignment="1">
      <alignment vertical="center" shrinkToFit="1"/>
    </xf>
    <xf numFmtId="177" fontId="31" fillId="3" borderId="11" xfId="0" applyNumberFormat="1" applyFont="1" applyFill="1" applyBorder="1" applyAlignment="1">
      <alignment horizontal="center" vertical="center"/>
    </xf>
    <xf numFmtId="178" fontId="31" fillId="3" borderId="11" xfId="0" applyNumberFormat="1" applyFont="1" applyFill="1" applyBorder="1" applyAlignment="1">
      <alignment horizontal="center" vertical="center"/>
    </xf>
    <xf numFmtId="180" fontId="31" fillId="3" borderId="11" xfId="0" applyNumberFormat="1" applyFont="1" applyFill="1" applyBorder="1" applyAlignment="1">
      <alignment horizontal="center" vertical="center"/>
    </xf>
    <xf numFmtId="0" fontId="31" fillId="3" borderId="0" xfId="0" applyFont="1" applyFill="1">
      <alignment vertical="center"/>
    </xf>
    <xf numFmtId="177" fontId="31" fillId="3" borderId="11" xfId="0" applyNumberFormat="1" applyFont="1" applyFill="1" applyBorder="1">
      <alignment vertical="center"/>
    </xf>
    <xf numFmtId="0" fontId="31" fillId="0" borderId="11" xfId="1" applyFont="1" applyFill="1" applyBorder="1" applyAlignment="1">
      <alignment horizontal="center" vertical="center" shrinkToFit="1"/>
    </xf>
    <xf numFmtId="0" fontId="31" fillId="0" borderId="11" xfId="1" applyFont="1" applyFill="1" applyBorder="1" applyAlignment="1">
      <alignment horizontal="left" vertical="center" wrapText="1"/>
    </xf>
    <xf numFmtId="0" fontId="31" fillId="0" borderId="11" xfId="1" applyFont="1" applyFill="1" applyBorder="1" applyAlignment="1">
      <alignment vertical="center" shrinkToFit="1"/>
    </xf>
    <xf numFmtId="1" fontId="31" fillId="0" borderId="11" xfId="1" applyNumberFormat="1" applyFont="1" applyFill="1" applyBorder="1" applyAlignment="1">
      <alignment horizontal="center" vertical="center" shrinkToFit="1"/>
    </xf>
    <xf numFmtId="177" fontId="31" fillId="0" borderId="11" xfId="1" applyNumberFormat="1" applyFont="1" applyFill="1" applyBorder="1">
      <alignment vertical="center"/>
    </xf>
    <xf numFmtId="182" fontId="31" fillId="0" borderId="11" xfId="1" applyNumberFormat="1" applyFont="1" applyFill="1" applyBorder="1" applyAlignment="1">
      <alignment vertical="center" shrinkToFit="1"/>
    </xf>
    <xf numFmtId="177" fontId="31" fillId="0" borderId="11" xfId="1" applyNumberFormat="1" applyFont="1" applyFill="1" applyBorder="1" applyAlignment="1">
      <alignment horizontal="center" vertical="center"/>
    </xf>
    <xf numFmtId="180" fontId="31" fillId="0" borderId="11" xfId="1" applyNumberFormat="1" applyFont="1" applyFill="1" applyBorder="1" applyAlignment="1">
      <alignment horizontal="center" vertical="center"/>
    </xf>
    <xf numFmtId="178" fontId="31" fillId="0" borderId="11" xfId="1" applyNumberFormat="1" applyFont="1" applyFill="1" applyBorder="1" applyAlignment="1">
      <alignment horizontal="center" vertical="center"/>
    </xf>
    <xf numFmtId="0" fontId="31" fillId="0" borderId="0" xfId="1" applyFont="1" applyFill="1">
      <alignment vertical="center"/>
    </xf>
    <xf numFmtId="182" fontId="31" fillId="0" borderId="11" xfId="1" applyNumberFormat="1" applyFont="1" applyFill="1" applyBorder="1" applyAlignment="1">
      <alignment horizontal="center" vertical="center" shrinkToFit="1"/>
    </xf>
    <xf numFmtId="183" fontId="31" fillId="0" borderId="11" xfId="1" applyNumberFormat="1" applyFont="1" applyFill="1" applyBorder="1" applyAlignment="1">
      <alignment horizontal="center" vertical="center"/>
    </xf>
    <xf numFmtId="0" fontId="31" fillId="0" borderId="11" xfId="1" applyFont="1" applyFill="1" applyBorder="1" applyAlignment="1">
      <alignment horizontal="center" vertical="center"/>
    </xf>
    <xf numFmtId="179" fontId="31" fillId="0" borderId="11" xfId="1" applyNumberFormat="1" applyFont="1" applyFill="1" applyBorder="1" applyAlignment="1">
      <alignment horizontal="center" vertical="center"/>
    </xf>
    <xf numFmtId="183" fontId="31" fillId="0" borderId="8" xfId="1" applyNumberFormat="1" applyFont="1" applyFill="1" applyBorder="1" applyAlignment="1">
      <alignment horizontal="center" vertical="center"/>
    </xf>
    <xf numFmtId="177" fontId="31" fillId="0" borderId="8" xfId="1" applyNumberFormat="1" applyFont="1" applyFill="1" applyBorder="1">
      <alignment vertical="center"/>
    </xf>
    <xf numFmtId="182" fontId="31" fillId="0" borderId="8" xfId="1" applyNumberFormat="1" applyFont="1" applyFill="1" applyBorder="1" applyAlignment="1">
      <alignment vertical="center" shrinkToFit="1"/>
    </xf>
    <xf numFmtId="177" fontId="31" fillId="0" borderId="8" xfId="1" applyNumberFormat="1" applyFont="1" applyFill="1" applyBorder="1" applyAlignment="1">
      <alignment horizontal="center" vertical="center"/>
    </xf>
    <xf numFmtId="1" fontId="31" fillId="0" borderId="11" xfId="1" applyNumberFormat="1" applyFont="1" applyFill="1" applyBorder="1" applyAlignment="1">
      <alignment vertical="center" shrinkToFit="1"/>
    </xf>
    <xf numFmtId="182" fontId="31" fillId="0" borderId="8" xfId="1" applyNumberFormat="1" applyFont="1" applyFill="1" applyBorder="1" applyAlignment="1">
      <alignment horizontal="center" vertical="center" shrinkToFit="1"/>
    </xf>
    <xf numFmtId="0" fontId="31" fillId="0" borderId="11" xfId="1" applyFont="1" applyFill="1" applyBorder="1" applyAlignment="1">
      <alignment horizontal="left" vertical="center"/>
    </xf>
    <xf numFmtId="0" fontId="31" fillId="0" borderId="11" xfId="1" applyFont="1" applyFill="1" applyBorder="1">
      <alignment vertical="center"/>
    </xf>
    <xf numFmtId="0" fontId="31" fillId="0" borderId="11" xfId="0" applyFont="1" applyFill="1" applyBorder="1" applyAlignment="1">
      <alignment horizontal="center" vertical="center" shrinkToFit="1"/>
    </xf>
    <xf numFmtId="0" fontId="31" fillId="0" borderId="11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vertical="center" shrinkToFit="1"/>
    </xf>
    <xf numFmtId="177" fontId="31" fillId="0" borderId="11" xfId="0" applyNumberFormat="1" applyFont="1" applyFill="1" applyBorder="1" applyAlignment="1">
      <alignment horizontal="center" vertical="center"/>
    </xf>
    <xf numFmtId="182" fontId="31" fillId="0" borderId="11" xfId="0" applyNumberFormat="1" applyFont="1" applyFill="1" applyBorder="1" applyAlignment="1">
      <alignment vertical="center" shrinkToFit="1"/>
    </xf>
    <xf numFmtId="182" fontId="31" fillId="0" borderId="11" xfId="0" applyNumberFormat="1" applyFont="1" applyFill="1" applyBorder="1" applyAlignment="1">
      <alignment horizontal="center" vertical="center" shrinkToFit="1"/>
    </xf>
    <xf numFmtId="180" fontId="31" fillId="0" borderId="11" xfId="0" applyNumberFormat="1" applyFont="1" applyFill="1" applyBorder="1" applyAlignment="1">
      <alignment horizontal="center" vertical="center"/>
    </xf>
    <xf numFmtId="178" fontId="31" fillId="0" borderId="11" xfId="0" applyNumberFormat="1" applyFont="1" applyFill="1" applyBorder="1" applyAlignment="1">
      <alignment horizontal="center" vertical="center"/>
    </xf>
    <xf numFmtId="0" fontId="31" fillId="0" borderId="0" xfId="0" applyFont="1" applyFill="1">
      <alignment vertical="center"/>
    </xf>
    <xf numFmtId="0" fontId="31" fillId="0" borderId="11" xfId="0" applyFont="1" applyFill="1" applyBorder="1">
      <alignment vertical="center"/>
    </xf>
    <xf numFmtId="177" fontId="31" fillId="0" borderId="11" xfId="0" applyNumberFormat="1" applyFont="1" applyFill="1" applyBorder="1">
      <alignment vertical="center"/>
    </xf>
    <xf numFmtId="0" fontId="31" fillId="0" borderId="11" xfId="0" applyFont="1" applyFill="1" applyBorder="1" applyAlignment="1">
      <alignment horizontal="left" vertical="center"/>
    </xf>
    <xf numFmtId="0" fontId="31" fillId="3" borderId="11" xfId="1" applyFont="1" applyFill="1" applyBorder="1" applyAlignment="1">
      <alignment horizontal="center" vertical="center" shrinkToFit="1"/>
    </xf>
    <xf numFmtId="0" fontId="31" fillId="3" borderId="11" xfId="1" applyFont="1" applyFill="1" applyBorder="1" applyAlignment="1">
      <alignment horizontal="center" vertical="center"/>
    </xf>
    <xf numFmtId="0" fontId="31" fillId="3" borderId="11" xfId="1" applyFont="1" applyFill="1" applyBorder="1" applyAlignment="1">
      <alignment horizontal="left" vertical="center" wrapText="1"/>
    </xf>
    <xf numFmtId="0" fontId="31" fillId="3" borderId="11" xfId="1" applyFont="1" applyFill="1" applyBorder="1" applyAlignment="1">
      <alignment vertical="center" shrinkToFit="1"/>
    </xf>
    <xf numFmtId="183" fontId="31" fillId="3" borderId="11" xfId="1" applyNumberFormat="1" applyFont="1" applyFill="1" applyBorder="1" applyAlignment="1">
      <alignment horizontal="center" vertical="center"/>
    </xf>
    <xf numFmtId="177" fontId="31" fillId="3" borderId="11" xfId="1" applyNumberFormat="1" applyFont="1" applyFill="1" applyBorder="1">
      <alignment vertical="center"/>
    </xf>
    <xf numFmtId="182" fontId="31" fillId="3" borderId="11" xfId="1" applyNumberFormat="1" applyFont="1" applyFill="1" applyBorder="1" applyAlignment="1">
      <alignment vertical="center" shrinkToFit="1"/>
    </xf>
    <xf numFmtId="177" fontId="31" fillId="3" borderId="11" xfId="1" applyNumberFormat="1" applyFont="1" applyFill="1" applyBorder="1" applyAlignment="1">
      <alignment horizontal="center" vertical="center"/>
    </xf>
    <xf numFmtId="180" fontId="31" fillId="3" borderId="11" xfId="1" applyNumberFormat="1" applyFont="1" applyFill="1" applyBorder="1" applyAlignment="1">
      <alignment horizontal="center" vertical="center"/>
    </xf>
    <xf numFmtId="178" fontId="31" fillId="3" borderId="11" xfId="1" applyNumberFormat="1" applyFont="1" applyFill="1" applyBorder="1" applyAlignment="1">
      <alignment horizontal="center" vertical="center"/>
    </xf>
    <xf numFmtId="179" fontId="31" fillId="3" borderId="11" xfId="1" applyNumberFormat="1" applyFont="1" applyFill="1" applyBorder="1" applyAlignment="1">
      <alignment horizontal="center" vertical="center"/>
    </xf>
    <xf numFmtId="0" fontId="31" fillId="3" borderId="0" xfId="1" applyFont="1" applyFill="1">
      <alignment vertical="center"/>
    </xf>
    <xf numFmtId="183" fontId="31" fillId="3" borderId="11" xfId="0" applyNumberFormat="1" applyFont="1" applyFill="1" applyBorder="1" applyAlignment="1">
      <alignment horizontal="center" vertical="center"/>
    </xf>
    <xf numFmtId="182" fontId="31" fillId="3" borderId="11" xfId="0" applyNumberFormat="1" applyFont="1" applyFill="1" applyBorder="1">
      <alignment vertical="center"/>
    </xf>
    <xf numFmtId="180" fontId="31" fillId="3" borderId="8" xfId="0" applyNumberFormat="1" applyFont="1" applyFill="1" applyBorder="1" applyAlignment="1">
      <alignment horizontal="center" vertical="center"/>
    </xf>
    <xf numFmtId="179" fontId="31" fillId="3" borderId="8" xfId="0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8" fillId="0" borderId="0" xfId="1" applyFont="1" applyFill="1" applyBorder="1" applyAlignment="1">
      <alignment horizontal="left" vertical="center" wrapText="1"/>
    </xf>
    <xf numFmtId="0" fontId="2" fillId="0" borderId="11" xfId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7" fillId="2" borderId="0" xfId="1" applyFont="1" applyFill="1" applyAlignment="1">
      <alignment horizontal="center" vertical="center"/>
    </xf>
    <xf numFmtId="176" fontId="14" fillId="0" borderId="11" xfId="2" applyNumberFormat="1" applyFont="1" applyFill="1" applyBorder="1" applyAlignment="1">
      <alignment horizontal="center" vertical="center" wrapText="1"/>
    </xf>
    <xf numFmtId="177" fontId="11" fillId="2" borderId="11" xfId="1" applyNumberFormat="1" applyFont="1" applyFill="1" applyBorder="1" applyAlignment="1">
      <alignment horizontal="center" vertical="center" shrinkToFit="1"/>
    </xf>
    <xf numFmtId="176" fontId="15" fillId="0" borderId="11" xfId="1" applyNumberFormat="1" applyFont="1" applyFill="1" applyBorder="1" applyAlignment="1">
      <alignment horizontal="center" vertical="center" wrapText="1" shrinkToFit="1"/>
    </xf>
    <xf numFmtId="177" fontId="11" fillId="2" borderId="20" xfId="1" applyNumberFormat="1" applyFont="1" applyFill="1" applyBorder="1" applyAlignment="1">
      <alignment horizontal="center" vertical="center" shrinkToFit="1"/>
    </xf>
    <xf numFmtId="177" fontId="11" fillId="2" borderId="21" xfId="1" applyNumberFormat="1" applyFont="1" applyFill="1" applyBorder="1" applyAlignment="1">
      <alignment horizontal="center" vertical="center" shrinkToFit="1"/>
    </xf>
    <xf numFmtId="0" fontId="11" fillId="0" borderId="17" xfId="1" applyFont="1" applyFill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177" fontId="30" fillId="0" borderId="11" xfId="1" applyNumberFormat="1" applyFont="1" applyBorder="1" applyAlignment="1">
      <alignment horizontal="center" vertical="center" wrapText="1"/>
    </xf>
    <xf numFmtId="0" fontId="31" fillId="0" borderId="25" xfId="1" applyFont="1" applyBorder="1" applyAlignment="1">
      <alignment horizontal="center" vertical="center"/>
    </xf>
    <xf numFmtId="0" fontId="31" fillId="0" borderId="25" xfId="1" applyFont="1" applyBorder="1" applyAlignment="1">
      <alignment horizontal="left" vertical="center"/>
    </xf>
    <xf numFmtId="180" fontId="31" fillId="0" borderId="25" xfId="1" applyNumberFormat="1" applyFont="1" applyBorder="1" applyAlignment="1">
      <alignment horizontal="center" vertical="center"/>
    </xf>
    <xf numFmtId="181" fontId="31" fillId="0" borderId="25" xfId="1" applyNumberFormat="1" applyFont="1" applyBorder="1" applyAlignment="1">
      <alignment horizontal="center" vertical="center"/>
    </xf>
    <xf numFmtId="0" fontId="31" fillId="0" borderId="17" xfId="1" applyFont="1" applyBorder="1" applyAlignment="1">
      <alignment horizontal="center" vertical="center"/>
    </xf>
    <xf numFmtId="0" fontId="31" fillId="0" borderId="8" xfId="1" applyFont="1" applyBorder="1" applyAlignment="1">
      <alignment horizontal="center" vertical="center"/>
    </xf>
    <xf numFmtId="0" fontId="30" fillId="0" borderId="11" xfId="1" applyFont="1" applyBorder="1" applyAlignment="1">
      <alignment horizontal="center" vertical="center" wrapText="1"/>
    </xf>
    <xf numFmtId="0" fontId="30" fillId="0" borderId="17" xfId="1" applyFont="1" applyBorder="1" applyAlignment="1">
      <alignment horizontal="center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11" xfId="1" applyFont="1" applyBorder="1" applyAlignment="1">
      <alignment horizontal="center" vertical="center"/>
    </xf>
    <xf numFmtId="0" fontId="30" fillId="0" borderId="17" xfId="1" applyFont="1" applyBorder="1" applyAlignment="1">
      <alignment horizontal="center" vertical="center"/>
    </xf>
    <xf numFmtId="0" fontId="30" fillId="0" borderId="8" xfId="1" applyFont="1" applyBorder="1" applyAlignment="1">
      <alignment horizontal="center" vertical="center"/>
    </xf>
    <xf numFmtId="177" fontId="30" fillId="0" borderId="11" xfId="1" applyNumberFormat="1" applyFont="1" applyBorder="1" applyAlignment="1">
      <alignment horizontal="center" vertical="center"/>
    </xf>
    <xf numFmtId="182" fontId="30" fillId="0" borderId="11" xfId="1" applyNumberFormat="1" applyFont="1" applyBorder="1" applyAlignment="1">
      <alignment horizontal="center" vertical="center"/>
    </xf>
    <xf numFmtId="0" fontId="31" fillId="0" borderId="11" xfId="1" applyFont="1" applyBorder="1" applyAlignment="1">
      <alignment horizontal="center" vertical="center"/>
    </xf>
    <xf numFmtId="180" fontId="30" fillId="0" borderId="11" xfId="1" applyNumberFormat="1" applyFont="1" applyBorder="1" applyAlignment="1">
      <alignment horizontal="center" vertical="center"/>
    </xf>
    <xf numFmtId="179" fontId="31" fillId="0" borderId="11" xfId="1" applyNumberFormat="1" applyFont="1" applyBorder="1" applyAlignment="1">
      <alignment horizontal="center" vertical="center"/>
    </xf>
    <xf numFmtId="179" fontId="31" fillId="0" borderId="17" xfId="1" applyNumberFormat="1" applyFont="1" applyBorder="1" applyAlignment="1">
      <alignment horizontal="center" vertical="center"/>
    </xf>
    <xf numFmtId="179" fontId="31" fillId="0" borderId="8" xfId="1" applyNumberFormat="1" applyFont="1" applyBorder="1" applyAlignment="1">
      <alignment horizontal="center" vertical="center"/>
    </xf>
    <xf numFmtId="179" fontId="31" fillId="0" borderId="17" xfId="1" applyNumberFormat="1" applyFont="1" applyBorder="1" applyAlignment="1">
      <alignment horizontal="center" vertical="center" wrapText="1"/>
    </xf>
    <xf numFmtId="179" fontId="31" fillId="0" borderId="8" xfId="1" applyNumberFormat="1" applyFont="1" applyBorder="1" applyAlignment="1">
      <alignment horizontal="center" vertical="center" wrapText="1"/>
    </xf>
    <xf numFmtId="179" fontId="31" fillId="0" borderId="11" xfId="1" applyNumberFormat="1" applyFont="1" applyFill="1" applyBorder="1" applyAlignment="1">
      <alignment horizontal="center" vertical="center"/>
    </xf>
    <xf numFmtId="180" fontId="31" fillId="0" borderId="11" xfId="1" applyNumberFormat="1" applyFont="1" applyFill="1" applyBorder="1" applyAlignment="1">
      <alignment horizontal="center" vertical="center"/>
    </xf>
    <xf numFmtId="0" fontId="31" fillId="0" borderId="17" xfId="1" applyFont="1" applyFill="1" applyBorder="1" applyAlignment="1">
      <alignment horizontal="center" vertical="center"/>
    </xf>
    <xf numFmtId="0" fontId="31" fillId="0" borderId="19" xfId="1" applyFont="1" applyFill="1" applyBorder="1" applyAlignment="1">
      <alignment horizontal="center" vertical="center"/>
    </xf>
    <xf numFmtId="0" fontId="31" fillId="0" borderId="8" xfId="1" applyFont="1" applyFill="1" applyBorder="1" applyAlignment="1">
      <alignment horizontal="center" vertical="center"/>
    </xf>
    <xf numFmtId="14" fontId="31" fillId="0" borderId="17" xfId="1" applyNumberFormat="1" applyFont="1" applyFill="1" applyBorder="1" applyAlignment="1">
      <alignment horizontal="center" vertical="center"/>
    </xf>
    <xf numFmtId="0" fontId="31" fillId="0" borderId="17" xfId="1" applyFont="1" applyFill="1" applyBorder="1" applyAlignment="1">
      <alignment horizontal="center" vertical="center" wrapText="1"/>
    </xf>
    <xf numFmtId="0" fontId="31" fillId="0" borderId="19" xfId="1" applyFont="1" applyFill="1" applyBorder="1" applyAlignment="1">
      <alignment horizontal="center" vertical="center" wrapText="1"/>
    </xf>
    <xf numFmtId="0" fontId="31" fillId="0" borderId="8" xfId="1" applyFont="1" applyFill="1" applyBorder="1" applyAlignment="1">
      <alignment horizontal="center" vertical="center" wrapText="1"/>
    </xf>
    <xf numFmtId="180" fontId="31" fillId="0" borderId="17" xfId="1" applyNumberFormat="1" applyFont="1" applyFill="1" applyBorder="1" applyAlignment="1">
      <alignment horizontal="center" vertical="center"/>
    </xf>
    <xf numFmtId="180" fontId="31" fillId="0" borderId="19" xfId="1" applyNumberFormat="1" applyFont="1" applyFill="1" applyBorder="1" applyAlignment="1">
      <alignment horizontal="center" vertical="center"/>
    </xf>
    <xf numFmtId="180" fontId="31" fillId="0" borderId="8" xfId="1" applyNumberFormat="1" applyFont="1" applyFill="1" applyBorder="1" applyAlignment="1">
      <alignment horizontal="center" vertical="center"/>
    </xf>
    <xf numFmtId="178" fontId="31" fillId="0" borderId="11" xfId="1" applyNumberFormat="1" applyFont="1" applyFill="1" applyBorder="1" applyAlignment="1">
      <alignment horizontal="center" vertical="center"/>
    </xf>
    <xf numFmtId="179" fontId="31" fillId="0" borderId="17" xfId="0" applyNumberFormat="1" applyFont="1" applyFill="1" applyBorder="1" applyAlignment="1">
      <alignment horizontal="center" vertical="center"/>
    </xf>
    <xf numFmtId="179" fontId="31" fillId="0" borderId="19" xfId="0" applyNumberFormat="1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  <xf numFmtId="14" fontId="31" fillId="0" borderId="17" xfId="0" applyNumberFormat="1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 wrapText="1"/>
    </xf>
    <xf numFmtId="0" fontId="31" fillId="0" borderId="19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180" fontId="31" fillId="0" borderId="17" xfId="0" applyNumberFormat="1" applyFont="1" applyFill="1" applyBorder="1" applyAlignment="1">
      <alignment horizontal="center" vertical="center"/>
    </xf>
    <xf numFmtId="180" fontId="31" fillId="0" borderId="19" xfId="0" applyNumberFormat="1" applyFont="1" applyFill="1" applyBorder="1" applyAlignment="1">
      <alignment horizontal="center" vertical="center"/>
    </xf>
    <xf numFmtId="0" fontId="31" fillId="7" borderId="17" xfId="0" applyFont="1" applyFill="1" applyBorder="1" applyAlignment="1">
      <alignment horizontal="center" vertical="center"/>
    </xf>
    <xf numFmtId="14" fontId="31" fillId="7" borderId="17" xfId="0" applyNumberFormat="1" applyFont="1" applyFill="1" applyBorder="1" applyAlignment="1">
      <alignment horizontal="center" vertical="center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1" xfId="0" applyFont="1" applyFill="1" applyBorder="1" applyAlignment="1">
      <alignment horizontal="center" vertical="center" shrinkToFit="1"/>
    </xf>
    <xf numFmtId="0" fontId="31" fillId="7" borderId="11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left" vertical="center" wrapText="1"/>
    </xf>
    <xf numFmtId="0" fontId="31" fillId="7" borderId="11" xfId="0" applyFont="1" applyFill="1" applyBorder="1" applyAlignment="1">
      <alignment vertical="center" shrinkToFit="1"/>
    </xf>
    <xf numFmtId="177" fontId="31" fillId="7" borderId="11" xfId="0" applyNumberFormat="1" applyFont="1" applyFill="1" applyBorder="1" applyAlignment="1">
      <alignment horizontal="center" vertical="center"/>
    </xf>
    <xf numFmtId="182" fontId="31" fillId="7" borderId="11" xfId="0" applyNumberFormat="1" applyFont="1" applyFill="1" applyBorder="1" applyAlignment="1">
      <alignment vertical="center" shrinkToFit="1"/>
    </xf>
    <xf numFmtId="182" fontId="31" fillId="7" borderId="11" xfId="0" applyNumberFormat="1" applyFont="1" applyFill="1" applyBorder="1" applyAlignment="1">
      <alignment horizontal="center" vertical="center" shrinkToFit="1"/>
    </xf>
    <xf numFmtId="180" fontId="31" fillId="7" borderId="11" xfId="0" applyNumberFormat="1" applyFont="1" applyFill="1" applyBorder="1" applyAlignment="1">
      <alignment horizontal="center" vertical="center"/>
    </xf>
    <xf numFmtId="178" fontId="31" fillId="7" borderId="11" xfId="0" applyNumberFormat="1" applyFont="1" applyFill="1" applyBorder="1" applyAlignment="1">
      <alignment horizontal="center" vertical="center"/>
    </xf>
    <xf numFmtId="180" fontId="31" fillId="7" borderId="17" xfId="0" applyNumberFormat="1" applyFont="1" applyFill="1" applyBorder="1" applyAlignment="1">
      <alignment horizontal="center" vertical="center"/>
    </xf>
    <xf numFmtId="179" fontId="31" fillId="7" borderId="11" xfId="0" applyNumberFormat="1" applyFont="1" applyFill="1" applyBorder="1" applyAlignment="1">
      <alignment horizontal="center" vertical="center"/>
    </xf>
    <xf numFmtId="180" fontId="31" fillId="7" borderId="11" xfId="0" applyNumberFormat="1" applyFont="1" applyFill="1" applyBorder="1" applyAlignment="1">
      <alignment horizontal="center" vertical="center"/>
    </xf>
    <xf numFmtId="0" fontId="31" fillId="7" borderId="0" xfId="0" applyFont="1" applyFill="1">
      <alignment vertical="center"/>
    </xf>
    <xf numFmtId="0" fontId="31" fillId="7" borderId="19" xfId="0" applyFont="1" applyFill="1" applyBorder="1" applyAlignment="1">
      <alignment horizontal="center" vertical="center"/>
    </xf>
    <xf numFmtId="0" fontId="31" fillId="7" borderId="19" xfId="0" applyFont="1" applyFill="1" applyBorder="1" applyAlignment="1">
      <alignment horizontal="center" vertical="center" wrapText="1"/>
    </xf>
    <xf numFmtId="0" fontId="31" fillId="7" borderId="11" xfId="0" applyFont="1" applyFill="1" applyBorder="1">
      <alignment vertical="center"/>
    </xf>
    <xf numFmtId="180" fontId="31" fillId="7" borderId="19" xfId="0" applyNumberFormat="1" applyFont="1" applyFill="1" applyBorder="1" applyAlignment="1">
      <alignment horizontal="center" vertical="center"/>
    </xf>
    <xf numFmtId="180" fontId="31" fillId="7" borderId="8" xfId="0" applyNumberFormat="1" applyFont="1" applyFill="1" applyBorder="1" applyAlignment="1">
      <alignment horizontal="center" vertical="center"/>
    </xf>
    <xf numFmtId="0" fontId="31" fillId="7" borderId="8" xfId="0" applyFont="1" applyFill="1" applyBorder="1" applyAlignment="1">
      <alignment horizontal="center" vertical="center"/>
    </xf>
    <xf numFmtId="0" fontId="31" fillId="7" borderId="8" xfId="0" applyFont="1" applyFill="1" applyBorder="1" applyAlignment="1">
      <alignment horizontal="center" vertical="center" wrapText="1"/>
    </xf>
    <xf numFmtId="179" fontId="31" fillId="7" borderId="11" xfId="0" applyNumberFormat="1" applyFont="1" applyFill="1" applyBorder="1" applyAlignment="1">
      <alignment horizontal="center" vertical="center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38</xdr:row>
      <xdr:rowOff>447675</xdr:rowOff>
    </xdr:from>
    <xdr:to>
      <xdr:col>6</xdr:col>
      <xdr:colOff>628650</xdr:colOff>
      <xdr:row>45</xdr:row>
      <xdr:rowOff>76200</xdr:rowOff>
    </xdr:to>
    <xdr:pic>
      <xdr:nvPicPr>
        <xdr:cNvPr id="2" name="图片 1" descr="L:\章\天丰.gif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29175" y="8477250"/>
          <a:ext cx="15716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177800</xdr:colOff>
      <xdr:row>8</xdr:row>
      <xdr:rowOff>25400</xdr:rowOff>
    </xdr:from>
    <xdr:to>
      <xdr:col>31</xdr:col>
      <xdr:colOff>663800</xdr:colOff>
      <xdr:row>10</xdr:row>
      <xdr:rowOff>132081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BC732261-E0DD-4136-9D0D-D1062A932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0" y="1625600"/>
          <a:ext cx="486000" cy="428414"/>
        </a:xfrm>
        <a:prstGeom prst="rect">
          <a:avLst/>
        </a:prstGeom>
      </xdr:spPr>
    </xdr:pic>
    <xdr:clientData/>
  </xdr:twoCellAnchor>
  <xdr:twoCellAnchor editAs="oneCell">
    <xdr:from>
      <xdr:col>31</xdr:col>
      <xdr:colOff>166794</xdr:colOff>
      <xdr:row>13</xdr:row>
      <xdr:rowOff>54186</xdr:rowOff>
    </xdr:from>
    <xdr:to>
      <xdr:col>31</xdr:col>
      <xdr:colOff>652794</xdr:colOff>
      <xdr:row>14</xdr:row>
      <xdr:rowOff>322580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61247A59-B73A-4CDC-AE36-9D1942783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76994" y="2475653"/>
          <a:ext cx="486000" cy="429260"/>
        </a:xfrm>
        <a:prstGeom prst="rect">
          <a:avLst/>
        </a:prstGeom>
      </xdr:spPr>
    </xdr:pic>
    <xdr:clientData/>
  </xdr:twoCellAnchor>
  <xdr:twoCellAnchor editAs="oneCell">
    <xdr:from>
      <xdr:col>31</xdr:col>
      <xdr:colOff>33866</xdr:colOff>
      <xdr:row>3</xdr:row>
      <xdr:rowOff>135466</xdr:rowOff>
    </xdr:from>
    <xdr:to>
      <xdr:col>31</xdr:col>
      <xdr:colOff>843866</xdr:colOff>
      <xdr:row>6</xdr:row>
      <xdr:rowOff>110066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59C837AE-7C16-4CBE-A487-BACB725D6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44066" y="948266"/>
          <a:ext cx="810000" cy="431800"/>
        </a:xfrm>
        <a:prstGeom prst="rect">
          <a:avLst/>
        </a:prstGeom>
      </xdr:spPr>
    </xdr:pic>
    <xdr:clientData/>
  </xdr:twoCellAnchor>
  <xdr:twoCellAnchor editAs="oneCell">
    <xdr:from>
      <xdr:col>31</xdr:col>
      <xdr:colOff>144780</xdr:colOff>
      <xdr:row>17</xdr:row>
      <xdr:rowOff>42991</xdr:rowOff>
    </xdr:from>
    <xdr:to>
      <xdr:col>31</xdr:col>
      <xdr:colOff>747944</xdr:colOff>
      <xdr:row>19</xdr:row>
      <xdr:rowOff>132507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920FFD82-4C2A-4465-90C5-40E46F94A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49900" y="10017571"/>
          <a:ext cx="603164" cy="409556"/>
        </a:xfrm>
        <a:prstGeom prst="rect">
          <a:avLst/>
        </a:prstGeom>
      </xdr:spPr>
    </xdr:pic>
    <xdr:clientData/>
  </xdr:twoCellAnchor>
  <xdr:twoCellAnchor editAs="oneCell">
    <xdr:from>
      <xdr:col>31</xdr:col>
      <xdr:colOff>281940</xdr:colOff>
      <xdr:row>22</xdr:row>
      <xdr:rowOff>137160</xdr:rowOff>
    </xdr:from>
    <xdr:to>
      <xdr:col>31</xdr:col>
      <xdr:colOff>685800</xdr:colOff>
      <xdr:row>25</xdr:row>
      <xdr:rowOff>68580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013FAA3A-152B-48B9-A4A3-B047BF9DC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387060" y="10911840"/>
          <a:ext cx="403860" cy="411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825;&#20016;&#20351;&#29992;&#37327;2021.04.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采购入库序时簿"/>
    </sheetNames>
    <sheetDataSet>
      <sheetData sheetId="0">
        <row r="3">
          <cell r="A3" t="str">
            <v>求和项:实收数量</v>
          </cell>
        </row>
        <row r="4">
          <cell r="A4" t="str">
            <v>物料代码</v>
          </cell>
          <cell r="B4" t="str">
            <v>物料名称</v>
          </cell>
          <cell r="C4" t="str">
            <v>汇总</v>
          </cell>
        </row>
        <row r="5">
          <cell r="A5" t="str">
            <v>01.03.08.045</v>
          </cell>
          <cell r="B5" t="str">
            <v>左支撑板1414110100202</v>
          </cell>
          <cell r="C5">
            <v>4</v>
          </cell>
        </row>
        <row r="6">
          <cell r="A6" t="str">
            <v>01.03.08.046</v>
          </cell>
          <cell r="B6" t="str">
            <v>右支撑板1414110100203</v>
          </cell>
          <cell r="C6">
            <v>4</v>
          </cell>
        </row>
        <row r="7">
          <cell r="A7" t="str">
            <v>01.03.28.023</v>
          </cell>
          <cell r="B7" t="str">
            <v>地脚</v>
          </cell>
          <cell r="C7">
            <v>3358</v>
          </cell>
        </row>
        <row r="8">
          <cell r="A8" t="str">
            <v>01.03.31.001</v>
          </cell>
          <cell r="B8" t="str">
            <v>安装支架1114111500003</v>
          </cell>
          <cell r="C8">
            <v>4006</v>
          </cell>
        </row>
        <row r="9">
          <cell r="A9" t="str">
            <v>01.03.31.002</v>
          </cell>
          <cell r="B9" t="str">
            <v>加强板1310834200004</v>
          </cell>
          <cell r="C9">
            <v>576</v>
          </cell>
        </row>
        <row r="10">
          <cell r="A10" t="str">
            <v>01.03.31.003</v>
          </cell>
          <cell r="B10" t="str">
            <v>后悬置过渡支架1B24950200185</v>
          </cell>
          <cell r="C10">
            <v>31</v>
          </cell>
        </row>
        <row r="11">
          <cell r="A11" t="str">
            <v>01.03.31.004</v>
          </cell>
          <cell r="B11" t="str">
            <v>过渡支架（新状态）1B24950200236</v>
          </cell>
          <cell r="C11">
            <v>13460</v>
          </cell>
        </row>
        <row r="12">
          <cell r="A12" t="str">
            <v>01.03.31.005</v>
          </cell>
          <cell r="B12" t="str">
            <v>右支撑板1414110100203</v>
          </cell>
          <cell r="C12">
            <v>157</v>
          </cell>
        </row>
        <row r="13">
          <cell r="A13" t="str">
            <v>01.03.31.006</v>
          </cell>
          <cell r="B13" t="str">
            <v>左支撑板1414110100202</v>
          </cell>
          <cell r="C13">
            <v>157</v>
          </cell>
        </row>
        <row r="14">
          <cell r="A14" t="str">
            <v>01.03.31.007</v>
          </cell>
          <cell r="B14" t="str">
            <v>空滤器支架1125111980011</v>
          </cell>
          <cell r="C14">
            <v>3</v>
          </cell>
        </row>
        <row r="15">
          <cell r="A15" t="str">
            <v>01.03.31.009</v>
          </cell>
          <cell r="B15" t="str">
            <v>空滤器支架1120811981012</v>
          </cell>
          <cell r="C15">
            <v>9</v>
          </cell>
        </row>
        <row r="16">
          <cell r="A16" t="str">
            <v>01.03.31.023</v>
          </cell>
          <cell r="B16" t="str">
            <v>空滤器支架1120811981014</v>
          </cell>
          <cell r="C16">
            <v>3</v>
          </cell>
        </row>
        <row r="17">
          <cell r="A17" t="str">
            <v>01.03.31.045</v>
          </cell>
          <cell r="B17" t="str">
            <v>C33D后排靠背中间脚架总成01.02.14.045</v>
          </cell>
          <cell r="C17">
            <v>100790</v>
          </cell>
        </row>
        <row r="18">
          <cell r="A18" t="str">
            <v>01.03.31.046</v>
          </cell>
          <cell r="B18" t="str">
            <v>安全带出口罩壳固定支架</v>
          </cell>
          <cell r="C18">
            <v>6818</v>
          </cell>
        </row>
        <row r="19">
          <cell r="A19" t="str">
            <v>02.03.02.040</v>
          </cell>
          <cell r="B19" t="str">
            <v>升降导轨左</v>
          </cell>
          <cell r="C19">
            <v>0</v>
          </cell>
        </row>
        <row r="20">
          <cell r="A20" t="str">
            <v>02.03.02.041</v>
          </cell>
          <cell r="B20" t="str">
            <v>升降导轨右</v>
          </cell>
          <cell r="C20">
            <v>0</v>
          </cell>
        </row>
        <row r="21">
          <cell r="A21" t="str">
            <v>02.03.03.054</v>
          </cell>
          <cell r="B21" t="str">
            <v>副总座左（欧曼）</v>
          </cell>
          <cell r="C21">
            <v>1039577</v>
          </cell>
        </row>
        <row r="22">
          <cell r="A22" t="str">
            <v>02.03.03.054A</v>
          </cell>
          <cell r="B22" t="str">
            <v>副总座右（欧曼）</v>
          </cell>
          <cell r="C22">
            <v>568923</v>
          </cell>
        </row>
        <row r="23">
          <cell r="A23" t="str">
            <v>02.03.03.085</v>
          </cell>
          <cell r="B23" t="str">
            <v>外绞架支撑板</v>
          </cell>
          <cell r="C23">
            <v>157295</v>
          </cell>
        </row>
        <row r="24">
          <cell r="A24" t="str">
            <v>02.03.03.086</v>
          </cell>
          <cell r="B24" t="str">
            <v>后挂簧板</v>
          </cell>
          <cell r="C24">
            <v>47844</v>
          </cell>
        </row>
        <row r="25">
          <cell r="A25" t="str">
            <v>02.03.03.086A</v>
          </cell>
          <cell r="B25" t="str">
            <v>后挂簧板总成</v>
          </cell>
          <cell r="C25">
            <v>33874</v>
          </cell>
        </row>
        <row r="26">
          <cell r="A26" t="str">
            <v>02.03.03.087</v>
          </cell>
          <cell r="B26" t="str">
            <v>内绞架垫片</v>
          </cell>
          <cell r="C26">
            <v>176355</v>
          </cell>
        </row>
        <row r="27">
          <cell r="A27" t="str">
            <v>02.03.03.088</v>
          </cell>
          <cell r="B27" t="str">
            <v>外绞架垫片</v>
          </cell>
          <cell r="C27">
            <v>173472</v>
          </cell>
        </row>
        <row r="28">
          <cell r="A28" t="str">
            <v>02.03.03.099</v>
          </cell>
          <cell r="B28" t="str">
            <v>内绞架左支撑板</v>
          </cell>
          <cell r="C28">
            <v>84955</v>
          </cell>
        </row>
        <row r="29">
          <cell r="A29" t="str">
            <v>02.03.03.100</v>
          </cell>
          <cell r="B29" t="str">
            <v>内绞架右支撑板</v>
          </cell>
          <cell r="C29">
            <v>84849</v>
          </cell>
        </row>
        <row r="30">
          <cell r="A30" t="str">
            <v>02.03.03.109</v>
          </cell>
          <cell r="B30" t="str">
            <v>滑轨固定座</v>
          </cell>
          <cell r="C30">
            <v>128156</v>
          </cell>
        </row>
        <row r="31">
          <cell r="A31" t="str">
            <v>02.03.09.019</v>
          </cell>
          <cell r="B31" t="str">
            <v>调角器固定螺母</v>
          </cell>
          <cell r="C31">
            <v>200</v>
          </cell>
        </row>
        <row r="32">
          <cell r="A32" t="str">
            <v>02.03.09.023</v>
          </cell>
          <cell r="B32" t="str">
            <v>拉簧固定板</v>
          </cell>
          <cell r="C32">
            <v>38979</v>
          </cell>
        </row>
        <row r="33">
          <cell r="A33" t="str">
            <v>02.03.09.024</v>
          </cell>
          <cell r="B33" t="str">
            <v>涡簧固定座</v>
          </cell>
          <cell r="C33">
            <v>1131078</v>
          </cell>
        </row>
        <row r="34">
          <cell r="A34" t="str">
            <v>02.03.09.039</v>
          </cell>
          <cell r="B34" t="str">
            <v>正司机左旁接板</v>
          </cell>
          <cell r="C34">
            <v>14703</v>
          </cell>
        </row>
        <row r="35">
          <cell r="A35" t="str">
            <v>02.03.09.039A</v>
          </cell>
          <cell r="B35" t="str">
            <v>正司机左旁接板总成</v>
          </cell>
          <cell r="C35">
            <v>35553</v>
          </cell>
        </row>
        <row r="36">
          <cell r="A36" t="str">
            <v>02.03.09.040</v>
          </cell>
          <cell r="B36" t="str">
            <v>正司机右旁接板</v>
          </cell>
          <cell r="C36">
            <v>14439</v>
          </cell>
        </row>
        <row r="37">
          <cell r="A37" t="str">
            <v>02.03.09.040A</v>
          </cell>
          <cell r="B37" t="str">
            <v>正司机右旁接板总成</v>
          </cell>
          <cell r="C37">
            <v>35603</v>
          </cell>
        </row>
        <row r="38">
          <cell r="A38" t="str">
            <v>02.03.09.041</v>
          </cell>
          <cell r="B38" t="str">
            <v>副司机左旁接板</v>
          </cell>
          <cell r="C38">
            <v>14625</v>
          </cell>
        </row>
        <row r="39">
          <cell r="A39" t="str">
            <v>02.03.09.041A</v>
          </cell>
          <cell r="B39" t="str">
            <v>副司机左旁接板总成</v>
          </cell>
          <cell r="C39">
            <v>35232</v>
          </cell>
        </row>
        <row r="40">
          <cell r="A40" t="str">
            <v>02.03.09.042</v>
          </cell>
          <cell r="B40" t="str">
            <v>副司机右旁接板</v>
          </cell>
          <cell r="C40">
            <v>49882</v>
          </cell>
        </row>
        <row r="41">
          <cell r="A41" t="str">
            <v>02.03.09.071</v>
          </cell>
          <cell r="B41" t="str">
            <v>B40主驾调角器上固定板</v>
          </cell>
          <cell r="C41">
            <v>44807</v>
          </cell>
        </row>
        <row r="42">
          <cell r="A42" t="str">
            <v>02.03.09.071A</v>
          </cell>
          <cell r="B42" t="str">
            <v>B40正司机右调角器上固定板总成</v>
          </cell>
          <cell r="C42">
            <v>35302</v>
          </cell>
        </row>
        <row r="43">
          <cell r="A43" t="str">
            <v>02.03.09.072</v>
          </cell>
          <cell r="B43" t="str">
            <v>B40副驾调角器上固定板</v>
          </cell>
          <cell r="C43">
            <v>44176</v>
          </cell>
        </row>
        <row r="44">
          <cell r="A44" t="str">
            <v>02.03.09.072A</v>
          </cell>
          <cell r="B44" t="str">
            <v>B40副司机左调角器上固定板总成</v>
          </cell>
          <cell r="C44">
            <v>34732</v>
          </cell>
        </row>
        <row r="45">
          <cell r="A45" t="str">
            <v>02.03.09.073</v>
          </cell>
          <cell r="B45" t="str">
            <v>B40主驾调角器下固定板</v>
          </cell>
          <cell r="C45">
            <v>9790</v>
          </cell>
        </row>
        <row r="46">
          <cell r="A46" t="str">
            <v>02.03.09.074</v>
          </cell>
          <cell r="B46" t="str">
            <v>B40副驾调角器下固定板</v>
          </cell>
          <cell r="C46">
            <v>10470</v>
          </cell>
        </row>
        <row r="47">
          <cell r="A47" t="str">
            <v>02.03.09.093</v>
          </cell>
          <cell r="B47" t="str">
            <v>B40副司机右调角器下固定板总成</v>
          </cell>
          <cell r="C47">
            <v>35563</v>
          </cell>
        </row>
        <row r="48">
          <cell r="A48" t="str">
            <v>02.03.09.094</v>
          </cell>
          <cell r="B48" t="str">
            <v>B40副司机左调角器下固定板总成</v>
          </cell>
          <cell r="C48">
            <v>35263</v>
          </cell>
        </row>
        <row r="49">
          <cell r="A49" t="str">
            <v>02.03.09.095</v>
          </cell>
          <cell r="B49" t="str">
            <v>B40正司机左调角器下固定板总成</v>
          </cell>
          <cell r="C49">
            <v>35478</v>
          </cell>
        </row>
        <row r="50">
          <cell r="A50" t="str">
            <v>02.03.09.096</v>
          </cell>
          <cell r="B50" t="str">
            <v>B40正司机右调角器下固定板总成</v>
          </cell>
          <cell r="C50">
            <v>35878</v>
          </cell>
        </row>
        <row r="51">
          <cell r="A51" t="str">
            <v>02.03.11.075</v>
          </cell>
          <cell r="B51" t="str">
            <v>H4旁接板（正左）</v>
          </cell>
          <cell r="C51">
            <v>3441</v>
          </cell>
        </row>
        <row r="52">
          <cell r="A52" t="str">
            <v>02.03.11.076</v>
          </cell>
          <cell r="B52" t="str">
            <v>H4旁接板（正右）</v>
          </cell>
          <cell r="C52">
            <v>3791</v>
          </cell>
        </row>
        <row r="53">
          <cell r="A53" t="str">
            <v>02.03.11.077</v>
          </cell>
          <cell r="B53" t="str">
            <v>H4旁接板（副左）</v>
          </cell>
          <cell r="C53">
            <v>3321</v>
          </cell>
        </row>
        <row r="54">
          <cell r="A54" t="str">
            <v>02.03.11.078</v>
          </cell>
          <cell r="B54" t="str">
            <v>H4旁接板（副右）</v>
          </cell>
          <cell r="C54">
            <v>3311</v>
          </cell>
        </row>
        <row r="55">
          <cell r="A55" t="str">
            <v>02.03.11.097</v>
          </cell>
          <cell r="B55" t="str">
            <v>H4升级滑轨左上连接板焊接总成</v>
          </cell>
          <cell r="C55">
            <v>8735</v>
          </cell>
        </row>
        <row r="56">
          <cell r="A56" t="str">
            <v>02.03.11.098</v>
          </cell>
          <cell r="B56" t="str">
            <v>H4升级滑轨右上连接钣焊接总成</v>
          </cell>
          <cell r="C56">
            <v>8740</v>
          </cell>
        </row>
        <row r="57">
          <cell r="A57" t="str">
            <v>02.03.11.100</v>
          </cell>
          <cell r="B57" t="str">
            <v>H4-2.0下框左焊接组件（分总成）</v>
          </cell>
          <cell r="C57">
            <v>88846</v>
          </cell>
        </row>
        <row r="58">
          <cell r="A58" t="str">
            <v>02.03.11.101</v>
          </cell>
          <cell r="B58" t="str">
            <v>H4-2.0下框右焊接组件（分总成）</v>
          </cell>
          <cell r="C58">
            <v>88314</v>
          </cell>
        </row>
        <row r="59">
          <cell r="A59" t="str">
            <v>02.03.11.104</v>
          </cell>
          <cell r="B59" t="str">
            <v>气囊下支架焊接组件</v>
          </cell>
          <cell r="C59">
            <v>88600</v>
          </cell>
        </row>
        <row r="60">
          <cell r="A60" t="str">
            <v>02.03.11.106</v>
          </cell>
          <cell r="B60" t="str">
            <v>H4-2.0气囊上支架</v>
          </cell>
          <cell r="C60">
            <v>102045</v>
          </cell>
        </row>
        <row r="61">
          <cell r="A61" t="str">
            <v>02.03.14.001</v>
          </cell>
          <cell r="B61" t="str">
            <v>济南轻卡镜座左连接件</v>
          </cell>
          <cell r="C61">
            <v>9068</v>
          </cell>
        </row>
        <row r="62">
          <cell r="A62" t="str">
            <v>02.03.14.002</v>
          </cell>
          <cell r="B62" t="str">
            <v>济南轻卡镜座右连接件</v>
          </cell>
          <cell r="C62">
            <v>6162</v>
          </cell>
        </row>
        <row r="63">
          <cell r="A63" t="str">
            <v>02.03.14.003</v>
          </cell>
          <cell r="B63" t="str">
            <v>济南轻卡镜座左支撑件</v>
          </cell>
          <cell r="C63">
            <v>8828</v>
          </cell>
        </row>
        <row r="64">
          <cell r="A64" t="str">
            <v>02.03.14.004</v>
          </cell>
          <cell r="B64" t="str">
            <v>济南轻卡镜座右支撑件</v>
          </cell>
          <cell r="C64">
            <v>5772</v>
          </cell>
        </row>
        <row r="65">
          <cell r="A65" t="str">
            <v>02.03.18.065</v>
          </cell>
          <cell r="B65" t="str">
            <v>306地脚</v>
          </cell>
          <cell r="C65">
            <v>31458</v>
          </cell>
        </row>
        <row r="66">
          <cell r="A66" t="str">
            <v>02.03.18.103</v>
          </cell>
          <cell r="B66" t="str">
            <v>中排座垫地板连接支架</v>
          </cell>
          <cell r="C66">
            <v>104388</v>
          </cell>
        </row>
        <row r="67">
          <cell r="A67" t="str">
            <v>02.03.21.006</v>
          </cell>
          <cell r="B67" t="str">
            <v>连接轴套</v>
          </cell>
          <cell r="C67">
            <v>0</v>
          </cell>
        </row>
        <row r="68">
          <cell r="A68" t="str">
            <v>02.03.21.072</v>
          </cell>
          <cell r="B68" t="str">
            <v>六分靠背安全带固定板</v>
          </cell>
          <cell r="C68">
            <v>6992</v>
          </cell>
        </row>
        <row r="69">
          <cell r="A69" t="str">
            <v>02.03.21.073</v>
          </cell>
          <cell r="B69" t="str">
            <v>安全带固定板加强板</v>
          </cell>
          <cell r="C69">
            <v>7064</v>
          </cell>
        </row>
        <row r="70">
          <cell r="A70" t="str">
            <v>02.03.21.074</v>
          </cell>
          <cell r="B70" t="str">
            <v>三排右座椅外地脚连接板</v>
          </cell>
          <cell r="C70">
            <v>3845</v>
          </cell>
        </row>
        <row r="71">
          <cell r="A71" t="str">
            <v>02.03.21.075</v>
          </cell>
          <cell r="B71" t="str">
            <v>三排左座椅外地脚连接板</v>
          </cell>
          <cell r="C71">
            <v>3745</v>
          </cell>
        </row>
        <row r="72">
          <cell r="A72" t="str">
            <v>02.03.21.128</v>
          </cell>
          <cell r="B72" t="str">
            <v>三排座垫翻转安装支架</v>
          </cell>
          <cell r="C72">
            <v>5195</v>
          </cell>
        </row>
        <row r="73">
          <cell r="A73" t="str">
            <v>02.03.22.060</v>
          </cell>
          <cell r="B73" t="str">
            <v>301主驾安全带固定板（舒适型）</v>
          </cell>
          <cell r="C73">
            <v>6907</v>
          </cell>
        </row>
        <row r="74">
          <cell r="A74" t="str">
            <v>02.03.22.075</v>
          </cell>
          <cell r="B74" t="str">
            <v>主驾安全带固定板（普通型）</v>
          </cell>
          <cell r="C74">
            <v>8647</v>
          </cell>
        </row>
        <row r="75">
          <cell r="A75" t="str">
            <v>02.03.22.076</v>
          </cell>
          <cell r="B75" t="str">
            <v>副驾安全带固定板（普通型）</v>
          </cell>
          <cell r="C75">
            <v>12351</v>
          </cell>
        </row>
        <row r="76">
          <cell r="A76" t="str">
            <v>02.03.28.005</v>
          </cell>
          <cell r="B76" t="str">
            <v>后排靠背中间脚架右连接板</v>
          </cell>
          <cell r="C76">
            <v>57716</v>
          </cell>
        </row>
        <row r="77">
          <cell r="A77" t="str">
            <v>02.03.28.006</v>
          </cell>
          <cell r="B77" t="str">
            <v>后排靠背中间脚架左连接板</v>
          </cell>
          <cell r="C77">
            <v>57716</v>
          </cell>
        </row>
        <row r="78">
          <cell r="A78" t="str">
            <v>02.03.28.017</v>
          </cell>
          <cell r="B78" t="str">
            <v>C33D主驾安全带固定板（高配）</v>
          </cell>
          <cell r="C78">
            <v>145438</v>
          </cell>
        </row>
        <row r="79">
          <cell r="A79" t="str">
            <v>02.03.28.018</v>
          </cell>
          <cell r="B79" t="str">
            <v>C33D主驾安全带固定板</v>
          </cell>
          <cell r="C79">
            <v>41921</v>
          </cell>
        </row>
        <row r="80">
          <cell r="A80" t="str">
            <v>02.03.28.019</v>
          </cell>
          <cell r="B80" t="str">
            <v>C33D副驾安全带固定板</v>
          </cell>
          <cell r="C80">
            <v>177627</v>
          </cell>
        </row>
        <row r="81">
          <cell r="A81" t="str">
            <v>02.03.28.019A</v>
          </cell>
          <cell r="B81" t="str">
            <v>C33D副驾安全带固定板 新</v>
          </cell>
          <cell r="C81">
            <v>1500</v>
          </cell>
        </row>
        <row r="82">
          <cell r="A82" t="str">
            <v>02.03.29.099</v>
          </cell>
          <cell r="B82" t="str">
            <v>C32B六分TSOFIX标识固定板</v>
          </cell>
          <cell r="C82">
            <v>4117</v>
          </cell>
        </row>
        <row r="83">
          <cell r="A83" t="str">
            <v>02.03.29.099A</v>
          </cell>
          <cell r="B83" t="str">
            <v>C32B六分TSOFIX标识固定板总成</v>
          </cell>
          <cell r="C83">
            <v>184628</v>
          </cell>
        </row>
        <row r="84">
          <cell r="A84" t="str">
            <v>02.03.29.100</v>
          </cell>
          <cell r="B84" t="str">
            <v>C32B四分TSOFIX标识固定板</v>
          </cell>
          <cell r="C84">
            <v>4301</v>
          </cell>
        </row>
        <row r="85">
          <cell r="A85" t="str">
            <v>02.03.29.100A</v>
          </cell>
          <cell r="B85" t="str">
            <v>C32B四分TSOFIX标识固定板总成</v>
          </cell>
          <cell r="C85">
            <v>183417</v>
          </cell>
        </row>
        <row r="86">
          <cell r="A86" t="str">
            <v>02.03.29.101</v>
          </cell>
          <cell r="B86" t="str">
            <v>C32B六分解锁罩壳固定支架</v>
          </cell>
          <cell r="C86">
            <v>215</v>
          </cell>
        </row>
        <row r="87">
          <cell r="A87" t="str">
            <v>02.03.29.102</v>
          </cell>
          <cell r="B87" t="str">
            <v>C32B四分解锁罩壳固定支架</v>
          </cell>
          <cell r="C87">
            <v>186</v>
          </cell>
        </row>
        <row r="88">
          <cell r="A88" t="str">
            <v>02.03.29.134</v>
          </cell>
          <cell r="B88" t="str">
            <v>C32B安全带出口罩壳固定支架2.01.656</v>
          </cell>
          <cell r="C88">
            <v>208722</v>
          </cell>
        </row>
        <row r="89">
          <cell r="A89" t="str">
            <v>02.03.30.002</v>
          </cell>
          <cell r="B89" t="str">
            <v>六分安全带固定板</v>
          </cell>
          <cell r="C89">
            <v>1585</v>
          </cell>
        </row>
        <row r="90">
          <cell r="A90" t="str">
            <v>02.03.30.002A</v>
          </cell>
          <cell r="B90" t="str">
            <v>六分安全带固定板总成</v>
          </cell>
          <cell r="C90">
            <v>34762</v>
          </cell>
        </row>
        <row r="91">
          <cell r="A91" t="str">
            <v>02.03.30.082</v>
          </cell>
          <cell r="B91" t="str">
            <v>B40L外地脚固定板</v>
          </cell>
          <cell r="C91">
            <v>771</v>
          </cell>
        </row>
        <row r="92">
          <cell r="A92" t="str">
            <v>02.03.30.082A</v>
          </cell>
          <cell r="B92" t="str">
            <v>B40L外地脚固定板总成</v>
          </cell>
          <cell r="C92">
            <v>67863</v>
          </cell>
        </row>
        <row r="93">
          <cell r="A93" t="str">
            <v>02.03.30.083</v>
          </cell>
          <cell r="B93" t="str">
            <v>B40L内地脚固定板</v>
          </cell>
          <cell r="C93">
            <v>743</v>
          </cell>
        </row>
        <row r="94">
          <cell r="A94" t="str">
            <v>02.03.30.083A</v>
          </cell>
          <cell r="B94" t="str">
            <v>B40L内地脚固定板总成</v>
          </cell>
          <cell r="C94">
            <v>68312</v>
          </cell>
        </row>
        <row r="95">
          <cell r="A95" t="str">
            <v>02.03.30.086</v>
          </cell>
          <cell r="B95" t="str">
            <v>B40L六分左侧折叠器罩壳支架2</v>
          </cell>
          <cell r="C95">
            <v>33176</v>
          </cell>
        </row>
        <row r="96">
          <cell r="A96" t="str">
            <v>02.03.30.087</v>
          </cell>
          <cell r="B96" t="str">
            <v>B40L六分右侧折叠器罩壳支架2</v>
          </cell>
          <cell r="C96">
            <v>33687</v>
          </cell>
        </row>
        <row r="97">
          <cell r="A97" t="str">
            <v>02.03.30.107</v>
          </cell>
          <cell r="B97" t="str">
            <v>B40L四分左折叠器连接板总成</v>
          </cell>
          <cell r="C97">
            <v>33801</v>
          </cell>
        </row>
        <row r="98">
          <cell r="A98" t="str">
            <v>02.03.30.108</v>
          </cell>
          <cell r="B98" t="str">
            <v>B40L四分右折叠器连接板总成</v>
          </cell>
          <cell r="C98">
            <v>34384</v>
          </cell>
        </row>
        <row r="99">
          <cell r="A99" t="str">
            <v>02.03.30.149</v>
          </cell>
          <cell r="B99" t="str">
            <v>调角器限位支架（中期改款）</v>
          </cell>
          <cell r="C99">
            <v>26095</v>
          </cell>
        </row>
        <row r="100">
          <cell r="A100" t="str">
            <v>02.03.30.152</v>
          </cell>
          <cell r="B100" t="str">
            <v>左侧地锁安装支架（中期改款）</v>
          </cell>
          <cell r="C100">
            <v>200</v>
          </cell>
        </row>
        <row r="101">
          <cell r="A101" t="str">
            <v>02.03.30.152A</v>
          </cell>
          <cell r="B101" t="str">
            <v>左侧地锁安装支架总成（中期改款）</v>
          </cell>
          <cell r="C101">
            <v>119411</v>
          </cell>
        </row>
        <row r="102">
          <cell r="A102" t="str">
            <v>02.03.30.153</v>
          </cell>
          <cell r="B102" t="str">
            <v>左座椅右侧地锁安装支架-1（中期改款）</v>
          </cell>
          <cell r="C102">
            <v>100</v>
          </cell>
        </row>
        <row r="103">
          <cell r="A103" t="str">
            <v>02.03.30.153A</v>
          </cell>
          <cell r="B103" t="str">
            <v>左座椅右侧地锁安装支架-1总成（中期改款）</v>
          </cell>
          <cell r="C103">
            <v>59556</v>
          </cell>
        </row>
        <row r="104">
          <cell r="A104" t="str">
            <v>02.03.30.154</v>
          </cell>
          <cell r="B104" t="str">
            <v>左座椅右侧地锁安装支架-2（中期改款）</v>
          </cell>
          <cell r="C104">
            <v>100</v>
          </cell>
        </row>
        <row r="105">
          <cell r="A105" t="str">
            <v>02.03.30.154A</v>
          </cell>
          <cell r="B105" t="str">
            <v>左座椅右侧地锁安装支架-2总成（中期改款）</v>
          </cell>
          <cell r="C105">
            <v>60305</v>
          </cell>
        </row>
        <row r="106">
          <cell r="A106" t="str">
            <v>02.03.30.156</v>
          </cell>
          <cell r="B106" t="str">
            <v>地脚固定板组合左右共用（中期改款）</v>
          </cell>
          <cell r="C106">
            <v>200</v>
          </cell>
        </row>
        <row r="107">
          <cell r="A107" t="str">
            <v>02.03.30.156A</v>
          </cell>
          <cell r="B107" t="str">
            <v>地脚固定板组合左右共用总成（中期改款）</v>
          </cell>
          <cell r="C107">
            <v>118853</v>
          </cell>
        </row>
        <row r="108">
          <cell r="A108" t="str">
            <v>02.03.30.157</v>
          </cell>
          <cell r="B108" t="str">
            <v>左座椅右侧地脚固定板组合（中期改款）</v>
          </cell>
          <cell r="C108">
            <v>200</v>
          </cell>
        </row>
        <row r="109">
          <cell r="A109" t="str">
            <v>02.03.30.157A</v>
          </cell>
          <cell r="B109" t="str">
            <v>左座椅右侧地脚固定板组合总成（中期改款）</v>
          </cell>
          <cell r="C109">
            <v>59785</v>
          </cell>
        </row>
        <row r="110">
          <cell r="A110" t="str">
            <v>02.03.30.158</v>
          </cell>
          <cell r="B110" t="str">
            <v>右座椅左侧地脚固定板组合（中期改款）</v>
          </cell>
          <cell r="C110">
            <v>200</v>
          </cell>
        </row>
        <row r="111">
          <cell r="A111" t="str">
            <v>02.03.30.158A</v>
          </cell>
          <cell r="B111" t="str">
            <v>右座椅左侧地脚固定板组合总成（中期改款）</v>
          </cell>
          <cell r="C111">
            <v>59529</v>
          </cell>
        </row>
        <row r="112">
          <cell r="A112" t="str">
            <v>02.03.30.160</v>
          </cell>
          <cell r="B112" t="str">
            <v>B40L地脚上连接板（中期改款）</v>
          </cell>
          <cell r="C112">
            <v>78038</v>
          </cell>
        </row>
        <row r="113">
          <cell r="A113" t="str">
            <v>02.03.30.187</v>
          </cell>
          <cell r="B113" t="str">
            <v>B40L中改右座椅左侧仰卧下连接板组合（带小片）</v>
          </cell>
          <cell r="C113">
            <v>20063</v>
          </cell>
        </row>
        <row r="114">
          <cell r="A114" t="str">
            <v>02.03.30.188</v>
          </cell>
          <cell r="B114" t="str">
            <v>B40L中改右座椅右侧仰卧下连接板组合（带小片）</v>
          </cell>
          <cell r="C114">
            <v>18763</v>
          </cell>
        </row>
        <row r="115">
          <cell r="A115" t="str">
            <v>02.03.30.189</v>
          </cell>
          <cell r="B115" t="str">
            <v>B40L中改右座椅左侧仰卧器下连接板电焊组件</v>
          </cell>
          <cell r="C115">
            <v>20062</v>
          </cell>
        </row>
        <row r="116">
          <cell r="A116" t="str">
            <v>02.03.30.190</v>
          </cell>
          <cell r="B116" t="str">
            <v>B40L中改右座椅右侧仰卧器下连接板电焊组件</v>
          </cell>
          <cell r="C116">
            <v>18107</v>
          </cell>
        </row>
        <row r="117">
          <cell r="A117" t="str">
            <v>02.03.37.028</v>
          </cell>
          <cell r="B117" t="str">
            <v>X3000旋转轴支架</v>
          </cell>
          <cell r="C117">
            <v>258171</v>
          </cell>
        </row>
        <row r="118">
          <cell r="A118" t="str">
            <v>02.03.37.029</v>
          </cell>
          <cell r="B118" t="str">
            <v>X3000气囊下支架</v>
          </cell>
          <cell r="C118">
            <v>25864</v>
          </cell>
        </row>
        <row r="119">
          <cell r="A119" t="str">
            <v>02.03.37.029A</v>
          </cell>
          <cell r="B119" t="str">
            <v>X3000气囊下支架（新）</v>
          </cell>
          <cell r="C119">
            <v>14356</v>
          </cell>
        </row>
        <row r="120">
          <cell r="A120" t="str">
            <v>02.03.37.030</v>
          </cell>
          <cell r="B120" t="str">
            <v>X3000绞架大孔侧板</v>
          </cell>
          <cell r="C120">
            <v>31978</v>
          </cell>
        </row>
        <row r="121">
          <cell r="A121" t="str">
            <v>02.03.37.030A</v>
          </cell>
          <cell r="B121" t="str">
            <v>X3000绞架大孔侧板（新）</v>
          </cell>
          <cell r="C121">
            <v>222050</v>
          </cell>
        </row>
        <row r="122">
          <cell r="A122" t="str">
            <v>02.03.37.031</v>
          </cell>
          <cell r="B122" t="str">
            <v>X3000绞架小孔侧板</v>
          </cell>
          <cell r="C122">
            <v>31734</v>
          </cell>
        </row>
        <row r="123">
          <cell r="A123" t="str">
            <v>02.03.37.031A</v>
          </cell>
          <cell r="B123" t="str">
            <v>X3000绞架小孔侧板（新）</v>
          </cell>
          <cell r="C123">
            <v>223544</v>
          </cell>
        </row>
        <row r="124">
          <cell r="A124" t="str">
            <v>02.03.37.032</v>
          </cell>
          <cell r="B124" t="str">
            <v>X3000尼龙上支架</v>
          </cell>
          <cell r="C124">
            <v>314</v>
          </cell>
        </row>
        <row r="125">
          <cell r="A125" t="str">
            <v>02.03.37.035</v>
          </cell>
          <cell r="B125" t="str">
            <v>X3000异形孔铰架</v>
          </cell>
          <cell r="C125">
            <v>55</v>
          </cell>
        </row>
        <row r="126">
          <cell r="A126" t="str">
            <v>02.03.50.050</v>
          </cell>
          <cell r="B126" t="str">
            <v>P203调角器电机固定支架焊接总成6801705X0001A</v>
          </cell>
          <cell r="C126">
            <v>5573</v>
          </cell>
        </row>
        <row r="127">
          <cell r="A127" t="str">
            <v>02.03.50.051</v>
          </cell>
          <cell r="B127" t="str">
            <v>P203前排靠背复位卷簧限位支架6801527X0001A</v>
          </cell>
          <cell r="C127">
            <v>72737</v>
          </cell>
        </row>
        <row r="128">
          <cell r="A128" t="str">
            <v>02.03.50.052</v>
          </cell>
          <cell r="B128" t="str">
            <v>P203前排座椅靠背左侧连接板6801531X0001A</v>
          </cell>
          <cell r="C128">
            <v>28521</v>
          </cell>
        </row>
        <row r="129">
          <cell r="A129" t="str">
            <v>02.03.50.053</v>
          </cell>
          <cell r="B129" t="str">
            <v>P203前排座椅靠背右侧连接板6801551X0001A</v>
          </cell>
          <cell r="C129">
            <v>28402</v>
          </cell>
        </row>
        <row r="130">
          <cell r="A130" t="str">
            <v>02.03.50.055</v>
          </cell>
          <cell r="B130" t="str">
            <v>P203前联动片左件6801231X0001A</v>
          </cell>
          <cell r="C130">
            <v>7074</v>
          </cell>
        </row>
        <row r="131">
          <cell r="A131" t="str">
            <v>02.03.50.056</v>
          </cell>
          <cell r="B131" t="str">
            <v>P203前联动片右件6801254X0001A</v>
          </cell>
          <cell r="C131">
            <v>7074</v>
          </cell>
        </row>
        <row r="132">
          <cell r="A132" t="str">
            <v>02.03.50.057</v>
          </cell>
          <cell r="B132" t="str">
            <v>P203手动升降棘轮支架点焊组件6801211X0001A-1</v>
          </cell>
          <cell r="C132">
            <v>4539</v>
          </cell>
        </row>
        <row r="133">
          <cell r="A133" t="str">
            <v>02.03.50.058</v>
          </cell>
          <cell r="B133" t="str">
            <v>P203升降棘轮支架6801211X0001A</v>
          </cell>
          <cell r="C133">
            <v>758</v>
          </cell>
        </row>
        <row r="134">
          <cell r="A134" t="str">
            <v>02.14.07.004</v>
          </cell>
          <cell r="B134" t="str">
            <v>左侧护板</v>
          </cell>
          <cell r="C134">
            <v>204</v>
          </cell>
        </row>
        <row r="135">
          <cell r="A135" t="str">
            <v>(空白)</v>
          </cell>
          <cell r="B135" t="str">
            <v>(空白)</v>
          </cell>
          <cell r="C135">
            <v>7935098</v>
          </cell>
        </row>
        <row r="136">
          <cell r="A136" t="str">
            <v>总计</v>
          </cell>
          <cell r="C136">
            <v>15870196</v>
          </cell>
        </row>
      </sheetData>
      <sheetData sheetId="1">
        <row r="1">
          <cell r="A1" t="str">
            <v>物料代码</v>
          </cell>
          <cell r="B1" t="str">
            <v>物料名称</v>
          </cell>
          <cell r="C1" t="str">
            <v>汇总</v>
          </cell>
        </row>
        <row r="2">
          <cell r="A2" t="str">
            <v>01.03.08.045</v>
          </cell>
          <cell r="B2" t="str">
            <v>左支撑板1414110100202</v>
          </cell>
          <cell r="C2">
            <v>4</v>
          </cell>
        </row>
        <row r="3">
          <cell r="A3" t="str">
            <v>01.03.08.046</v>
          </cell>
          <cell r="B3" t="str">
            <v>右支撑板1414110100203</v>
          </cell>
          <cell r="C3">
            <v>4</v>
          </cell>
        </row>
        <row r="4">
          <cell r="A4" t="str">
            <v>01.03.28.023</v>
          </cell>
          <cell r="B4" t="str">
            <v>地脚</v>
          </cell>
          <cell r="C4">
            <v>3358</v>
          </cell>
        </row>
        <row r="5">
          <cell r="A5" t="str">
            <v>01.03.31.001</v>
          </cell>
          <cell r="B5" t="str">
            <v>安装支架1114111500003</v>
          </cell>
          <cell r="C5">
            <v>4006</v>
          </cell>
        </row>
        <row r="6">
          <cell r="A6" t="str">
            <v>01.03.31.002</v>
          </cell>
          <cell r="B6" t="str">
            <v>加强板1310834200004</v>
          </cell>
          <cell r="C6">
            <v>576</v>
          </cell>
        </row>
        <row r="7">
          <cell r="A7" t="str">
            <v>01.03.31.003</v>
          </cell>
          <cell r="B7" t="str">
            <v>后悬置过渡支架1B24950200185</v>
          </cell>
          <cell r="C7">
            <v>31</v>
          </cell>
        </row>
        <row r="8">
          <cell r="A8" t="str">
            <v>01.03.31.004</v>
          </cell>
          <cell r="B8" t="str">
            <v>过渡支架（新状态）1B24950200236</v>
          </cell>
          <cell r="C8">
            <v>13460</v>
          </cell>
        </row>
        <row r="9">
          <cell r="A9" t="str">
            <v>01.03.31.005</v>
          </cell>
          <cell r="B9" t="str">
            <v>右支撑板1414110100203</v>
          </cell>
          <cell r="C9">
            <v>157</v>
          </cell>
        </row>
        <row r="10">
          <cell r="A10" t="str">
            <v>01.03.31.006</v>
          </cell>
          <cell r="B10" t="str">
            <v>左支撑板1414110100202</v>
          </cell>
          <cell r="C10">
            <v>157</v>
          </cell>
        </row>
        <row r="11">
          <cell r="A11" t="str">
            <v>01.03.31.007</v>
          </cell>
          <cell r="B11" t="str">
            <v>空滤器支架1125111980011</v>
          </cell>
          <cell r="C11">
            <v>3</v>
          </cell>
        </row>
        <row r="12">
          <cell r="A12" t="str">
            <v>01.03.31.009</v>
          </cell>
          <cell r="B12" t="str">
            <v>空滤器支架1120811981012</v>
          </cell>
          <cell r="C12">
            <v>9</v>
          </cell>
        </row>
        <row r="13">
          <cell r="A13" t="str">
            <v>01.03.31.023</v>
          </cell>
          <cell r="B13" t="str">
            <v>空滤器支架1120811981014</v>
          </cell>
          <cell r="C13">
            <v>3</v>
          </cell>
        </row>
        <row r="14">
          <cell r="A14" t="str">
            <v>01.03.31.045</v>
          </cell>
          <cell r="B14" t="str">
            <v>C33D后排靠背中间脚架总成01.02.14.045</v>
          </cell>
          <cell r="C14">
            <v>100790</v>
          </cell>
        </row>
        <row r="15">
          <cell r="A15" t="str">
            <v>01.03.31.046</v>
          </cell>
          <cell r="B15" t="str">
            <v>安全带出口罩壳固定支架</v>
          </cell>
          <cell r="C15">
            <v>6818</v>
          </cell>
        </row>
        <row r="16">
          <cell r="A16" t="str">
            <v>02.03.02.040</v>
          </cell>
          <cell r="B16" t="str">
            <v>升降导轨左</v>
          </cell>
          <cell r="C16">
            <v>0</v>
          </cell>
        </row>
        <row r="17">
          <cell r="A17" t="str">
            <v>02.03.02.041</v>
          </cell>
          <cell r="B17" t="str">
            <v>升降导轨右</v>
          </cell>
          <cell r="C17">
            <v>0</v>
          </cell>
        </row>
        <row r="18">
          <cell r="A18" t="str">
            <v>02.03.03.054</v>
          </cell>
          <cell r="B18" t="str">
            <v>副总座左（欧曼）</v>
          </cell>
          <cell r="C18">
            <v>1039577</v>
          </cell>
        </row>
        <row r="19">
          <cell r="A19" t="str">
            <v>02.03.03.054A</v>
          </cell>
          <cell r="B19" t="str">
            <v>副总座右（欧曼）</v>
          </cell>
          <cell r="C19">
            <v>568923</v>
          </cell>
        </row>
        <row r="20">
          <cell r="A20" t="str">
            <v>02.03.03.085</v>
          </cell>
          <cell r="B20" t="str">
            <v>外绞架支撑板</v>
          </cell>
          <cell r="C20">
            <v>157295</v>
          </cell>
        </row>
        <row r="21">
          <cell r="A21" t="str">
            <v>02.03.03.086</v>
          </cell>
          <cell r="B21" t="str">
            <v>后挂簧板</v>
          </cell>
          <cell r="C21">
            <v>47844</v>
          </cell>
        </row>
        <row r="22">
          <cell r="A22" t="str">
            <v>02.03.03.086A</v>
          </cell>
          <cell r="B22" t="str">
            <v>后挂簧板总成</v>
          </cell>
          <cell r="C22">
            <v>33874</v>
          </cell>
        </row>
        <row r="23">
          <cell r="A23" t="str">
            <v>02.03.03.087</v>
          </cell>
          <cell r="B23" t="str">
            <v>内绞架垫片</v>
          </cell>
          <cell r="C23">
            <v>176355</v>
          </cell>
        </row>
        <row r="24">
          <cell r="A24" t="str">
            <v>02.03.03.088</v>
          </cell>
          <cell r="B24" t="str">
            <v>外绞架垫片</v>
          </cell>
          <cell r="C24">
            <v>173472</v>
          </cell>
        </row>
        <row r="25">
          <cell r="A25" t="str">
            <v>02.03.03.099</v>
          </cell>
          <cell r="B25" t="str">
            <v>内绞架左支撑板</v>
          </cell>
          <cell r="C25">
            <v>84955</v>
          </cell>
        </row>
        <row r="26">
          <cell r="A26" t="str">
            <v>02.03.03.100</v>
          </cell>
          <cell r="B26" t="str">
            <v>内绞架右支撑板</v>
          </cell>
          <cell r="C26">
            <v>84849</v>
          </cell>
        </row>
        <row r="27">
          <cell r="A27" t="str">
            <v>02.03.03.109</v>
          </cell>
          <cell r="B27" t="str">
            <v>滑轨固定座</v>
          </cell>
          <cell r="C27">
            <v>128156</v>
          </cell>
        </row>
        <row r="28">
          <cell r="A28" t="str">
            <v>02.03.09.019</v>
          </cell>
          <cell r="B28" t="str">
            <v>调角器固定螺母</v>
          </cell>
          <cell r="C28">
            <v>200</v>
          </cell>
        </row>
        <row r="29">
          <cell r="A29" t="str">
            <v>02.03.09.023</v>
          </cell>
          <cell r="B29" t="str">
            <v>拉簧固定板</v>
          </cell>
          <cell r="C29">
            <v>38979</v>
          </cell>
        </row>
        <row r="30">
          <cell r="A30" t="str">
            <v>02.03.09.024</v>
          </cell>
          <cell r="B30" t="str">
            <v>涡簧固定座</v>
          </cell>
          <cell r="C30">
            <v>1131078</v>
          </cell>
        </row>
        <row r="31">
          <cell r="A31" t="str">
            <v>02.03.09.039</v>
          </cell>
          <cell r="B31" t="str">
            <v>正司机左旁接板</v>
          </cell>
          <cell r="C31">
            <v>14703</v>
          </cell>
        </row>
        <row r="32">
          <cell r="A32" t="str">
            <v>02.03.09.039A</v>
          </cell>
          <cell r="B32" t="str">
            <v>正司机左旁接板总成</v>
          </cell>
          <cell r="C32">
            <v>35553</v>
          </cell>
        </row>
        <row r="33">
          <cell r="A33" t="str">
            <v>02.03.09.040</v>
          </cell>
          <cell r="B33" t="str">
            <v>正司机右旁接板</v>
          </cell>
          <cell r="C33">
            <v>14439</v>
          </cell>
        </row>
        <row r="34">
          <cell r="A34" t="str">
            <v>02.03.09.040A</v>
          </cell>
          <cell r="B34" t="str">
            <v>正司机右旁接板总成</v>
          </cell>
          <cell r="C34">
            <v>35603</v>
          </cell>
        </row>
        <row r="35">
          <cell r="A35" t="str">
            <v>02.03.09.041</v>
          </cell>
          <cell r="B35" t="str">
            <v>副司机左旁接板</v>
          </cell>
          <cell r="C35">
            <v>14625</v>
          </cell>
        </row>
        <row r="36">
          <cell r="A36" t="str">
            <v>02.03.09.041A</v>
          </cell>
          <cell r="B36" t="str">
            <v>副司机左旁接板总成</v>
          </cell>
          <cell r="C36">
            <v>35232</v>
          </cell>
        </row>
        <row r="37">
          <cell r="A37" t="str">
            <v>02.03.09.042</v>
          </cell>
          <cell r="B37" t="str">
            <v>副司机右旁接板</v>
          </cell>
          <cell r="C37">
            <v>49882</v>
          </cell>
        </row>
        <row r="38">
          <cell r="A38" t="str">
            <v>02.03.09.071</v>
          </cell>
          <cell r="B38" t="str">
            <v>B40主驾调角器上固定板</v>
          </cell>
          <cell r="C38">
            <v>44807</v>
          </cell>
        </row>
        <row r="39">
          <cell r="A39" t="str">
            <v>02.03.09.071A</v>
          </cell>
          <cell r="B39" t="str">
            <v>B40正司机右调角器上固定板总成</v>
          </cell>
          <cell r="C39">
            <v>35302</v>
          </cell>
        </row>
        <row r="40">
          <cell r="A40" t="str">
            <v>02.03.09.072</v>
          </cell>
          <cell r="B40" t="str">
            <v>B40副驾调角器上固定板</v>
          </cell>
          <cell r="C40">
            <v>44176</v>
          </cell>
        </row>
        <row r="41">
          <cell r="A41" t="str">
            <v>02.03.09.072A</v>
          </cell>
          <cell r="B41" t="str">
            <v>B40副司机左调角器上固定板总成</v>
          </cell>
          <cell r="C41">
            <v>34732</v>
          </cell>
        </row>
        <row r="42">
          <cell r="A42" t="str">
            <v>02.03.09.073</v>
          </cell>
          <cell r="B42" t="str">
            <v>B40主驾调角器下固定板</v>
          </cell>
          <cell r="C42">
            <v>9790</v>
          </cell>
        </row>
        <row r="43">
          <cell r="A43" t="str">
            <v>02.03.09.074</v>
          </cell>
          <cell r="B43" t="str">
            <v>B40副驾调角器下固定板</v>
          </cell>
          <cell r="C43">
            <v>10470</v>
          </cell>
        </row>
        <row r="44">
          <cell r="A44" t="str">
            <v>02.03.09.093</v>
          </cell>
          <cell r="B44" t="str">
            <v>B40副司机右调角器下固定板总成</v>
          </cell>
          <cell r="C44">
            <v>35563</v>
          </cell>
        </row>
        <row r="45">
          <cell r="A45" t="str">
            <v>02.03.09.094</v>
          </cell>
          <cell r="B45" t="str">
            <v>B40副司机左调角器下固定板总成</v>
          </cell>
          <cell r="C45">
            <v>35263</v>
          </cell>
        </row>
        <row r="46">
          <cell r="A46" t="str">
            <v>02.03.09.095</v>
          </cell>
          <cell r="B46" t="str">
            <v>B40正司机左调角器下固定板总成</v>
          </cell>
          <cell r="C46">
            <v>35478</v>
          </cell>
        </row>
        <row r="47">
          <cell r="A47" t="str">
            <v>02.03.09.096</v>
          </cell>
          <cell r="B47" t="str">
            <v>B40正司机右调角器下固定板总成</v>
          </cell>
          <cell r="C47">
            <v>35878</v>
          </cell>
        </row>
        <row r="48">
          <cell r="A48" t="str">
            <v>02.03.11.075</v>
          </cell>
          <cell r="B48" t="str">
            <v>H4旁接板（正左）</v>
          </cell>
          <cell r="C48">
            <v>3441</v>
          </cell>
        </row>
        <row r="49">
          <cell r="A49" t="str">
            <v>02.03.11.076</v>
          </cell>
          <cell r="B49" t="str">
            <v>H4旁接板（正右）</v>
          </cell>
          <cell r="C49">
            <v>3791</v>
          </cell>
        </row>
        <row r="50">
          <cell r="A50" t="str">
            <v>02.03.11.077</v>
          </cell>
          <cell r="B50" t="str">
            <v>H4旁接板（副左）</v>
          </cell>
          <cell r="C50">
            <v>3321</v>
          </cell>
        </row>
        <row r="51">
          <cell r="A51" t="str">
            <v>02.03.11.078</v>
          </cell>
          <cell r="B51" t="str">
            <v>H4旁接板（副右）</v>
          </cell>
          <cell r="C51">
            <v>3311</v>
          </cell>
        </row>
        <row r="52">
          <cell r="A52" t="str">
            <v>02.03.11.097</v>
          </cell>
          <cell r="B52" t="str">
            <v>H4升级滑轨左上连接板焊接总成</v>
          </cell>
          <cell r="C52">
            <v>8735</v>
          </cell>
        </row>
        <row r="53">
          <cell r="A53" t="str">
            <v>02.03.11.098</v>
          </cell>
          <cell r="B53" t="str">
            <v>H4升级滑轨右上连接钣焊接总成</v>
          </cell>
          <cell r="C53">
            <v>8740</v>
          </cell>
        </row>
        <row r="54">
          <cell r="A54" t="str">
            <v>02.03.11.100</v>
          </cell>
          <cell r="B54" t="str">
            <v>H4-2.0下框左焊接组件（分总成）</v>
          </cell>
          <cell r="C54">
            <v>88846</v>
          </cell>
        </row>
        <row r="55">
          <cell r="A55" t="str">
            <v>02.03.11.101</v>
          </cell>
          <cell r="B55" t="str">
            <v>H4-2.0下框右焊接组件（分总成）</v>
          </cell>
          <cell r="C55">
            <v>88314</v>
          </cell>
        </row>
        <row r="56">
          <cell r="A56" t="str">
            <v>02.03.11.104</v>
          </cell>
          <cell r="B56" t="str">
            <v>气囊下支架焊接组件</v>
          </cell>
          <cell r="C56">
            <v>88600</v>
          </cell>
        </row>
        <row r="57">
          <cell r="A57" t="str">
            <v>02.03.11.106</v>
          </cell>
          <cell r="B57" t="str">
            <v>H4-2.0气囊上支架</v>
          </cell>
          <cell r="C57">
            <v>102045</v>
          </cell>
        </row>
        <row r="58">
          <cell r="A58" t="str">
            <v>02.03.14.001</v>
          </cell>
          <cell r="B58" t="str">
            <v>济南轻卡镜座左连接件</v>
          </cell>
          <cell r="C58">
            <v>9068</v>
          </cell>
        </row>
        <row r="59">
          <cell r="A59" t="str">
            <v>02.03.14.002</v>
          </cell>
          <cell r="B59" t="str">
            <v>济南轻卡镜座右连接件</v>
          </cell>
          <cell r="C59">
            <v>6162</v>
          </cell>
        </row>
        <row r="60">
          <cell r="A60" t="str">
            <v>02.03.14.003</v>
          </cell>
          <cell r="B60" t="str">
            <v>济南轻卡镜座左支撑件</v>
          </cell>
          <cell r="C60">
            <v>8828</v>
          </cell>
        </row>
        <row r="61">
          <cell r="A61" t="str">
            <v>02.03.14.004</v>
          </cell>
          <cell r="B61" t="str">
            <v>济南轻卡镜座右支撑件</v>
          </cell>
          <cell r="C61">
            <v>5772</v>
          </cell>
        </row>
        <row r="62">
          <cell r="A62" t="str">
            <v>02.03.18.065</v>
          </cell>
          <cell r="B62" t="str">
            <v>306地脚</v>
          </cell>
          <cell r="C62">
            <v>31458</v>
          </cell>
        </row>
        <row r="63">
          <cell r="A63" t="str">
            <v>02.03.18.103</v>
          </cell>
          <cell r="B63" t="str">
            <v>中排座垫地板连接支架</v>
          </cell>
          <cell r="C63">
            <v>104388</v>
          </cell>
        </row>
        <row r="64">
          <cell r="A64" t="str">
            <v>02.03.21.006</v>
          </cell>
          <cell r="B64" t="str">
            <v>连接轴套</v>
          </cell>
          <cell r="C64">
            <v>0</v>
          </cell>
        </row>
        <row r="65">
          <cell r="A65" t="str">
            <v>02.03.21.072</v>
          </cell>
          <cell r="B65" t="str">
            <v>六分靠背安全带固定板</v>
          </cell>
          <cell r="C65">
            <v>6992</v>
          </cell>
        </row>
        <row r="66">
          <cell r="A66" t="str">
            <v>02.03.21.073</v>
          </cell>
          <cell r="B66" t="str">
            <v>安全带固定板加强板</v>
          </cell>
          <cell r="C66">
            <v>7064</v>
          </cell>
        </row>
        <row r="67">
          <cell r="A67" t="str">
            <v>02.03.21.074</v>
          </cell>
          <cell r="B67" t="str">
            <v>三排右座椅外地脚连接板</v>
          </cell>
          <cell r="C67">
            <v>3845</v>
          </cell>
        </row>
        <row r="68">
          <cell r="A68" t="str">
            <v>02.03.21.075</v>
          </cell>
          <cell r="B68" t="str">
            <v>三排左座椅外地脚连接板</v>
          </cell>
          <cell r="C68">
            <v>3745</v>
          </cell>
        </row>
        <row r="69">
          <cell r="A69" t="str">
            <v>02.03.21.128</v>
          </cell>
          <cell r="B69" t="str">
            <v>三排座垫翻转安装支架</v>
          </cell>
          <cell r="C69">
            <v>5195</v>
          </cell>
        </row>
        <row r="70">
          <cell r="A70" t="str">
            <v>02.03.22.060</v>
          </cell>
          <cell r="B70" t="str">
            <v>301主驾安全带固定板（舒适型）</v>
          </cell>
          <cell r="C70">
            <v>6907</v>
          </cell>
        </row>
        <row r="71">
          <cell r="A71" t="str">
            <v>02.03.22.075</v>
          </cell>
          <cell r="B71" t="str">
            <v>主驾安全带固定板（普通型）</v>
          </cell>
          <cell r="C71">
            <v>8647</v>
          </cell>
        </row>
        <row r="72">
          <cell r="A72" t="str">
            <v>02.03.22.076</v>
          </cell>
          <cell r="B72" t="str">
            <v>副驾安全带固定板（普通型）</v>
          </cell>
          <cell r="C72">
            <v>12351</v>
          </cell>
        </row>
        <row r="73">
          <cell r="A73" t="str">
            <v>02.03.28.005</v>
          </cell>
          <cell r="B73" t="str">
            <v>后排靠背中间脚架右连接板</v>
          </cell>
          <cell r="C73">
            <v>57716</v>
          </cell>
        </row>
        <row r="74">
          <cell r="A74" t="str">
            <v>02.03.28.006</v>
          </cell>
          <cell r="B74" t="str">
            <v>后排靠背中间脚架左连接板</v>
          </cell>
          <cell r="C74">
            <v>57716</v>
          </cell>
        </row>
        <row r="75">
          <cell r="A75" t="str">
            <v>02.03.28.017</v>
          </cell>
          <cell r="B75" t="str">
            <v>C33D主驾安全带固定板（高配）</v>
          </cell>
          <cell r="C75">
            <v>145438</v>
          </cell>
        </row>
        <row r="76">
          <cell r="A76" t="str">
            <v>02.03.28.018</v>
          </cell>
          <cell r="B76" t="str">
            <v>C33D主驾安全带固定板</v>
          </cell>
          <cell r="C76">
            <v>41921</v>
          </cell>
        </row>
        <row r="77">
          <cell r="A77" t="str">
            <v>02.03.28.019</v>
          </cell>
          <cell r="B77" t="str">
            <v>C33D副驾安全带固定板</v>
          </cell>
          <cell r="C77">
            <v>177627</v>
          </cell>
        </row>
        <row r="78">
          <cell r="A78" t="str">
            <v>02.03.28.019A</v>
          </cell>
          <cell r="B78" t="str">
            <v>C33D副驾安全带固定板 新</v>
          </cell>
          <cell r="C78">
            <v>1500</v>
          </cell>
        </row>
        <row r="79">
          <cell r="A79" t="str">
            <v>02.03.29.099</v>
          </cell>
          <cell r="B79" t="str">
            <v>C32B六分TSOFIX标识固定板</v>
          </cell>
          <cell r="C79">
            <v>4117</v>
          </cell>
        </row>
        <row r="80">
          <cell r="A80" t="str">
            <v>02.03.29.099A</v>
          </cell>
          <cell r="B80" t="str">
            <v>C32B六分TSOFIX标识固定板总成</v>
          </cell>
          <cell r="C80">
            <v>184628</v>
          </cell>
        </row>
        <row r="81">
          <cell r="A81" t="str">
            <v>02.03.29.100</v>
          </cell>
          <cell r="B81" t="str">
            <v>C32B四分TSOFIX标识固定板</v>
          </cell>
          <cell r="C81">
            <v>4301</v>
          </cell>
        </row>
        <row r="82">
          <cell r="A82" t="str">
            <v>02.03.29.100A</v>
          </cell>
          <cell r="B82" t="str">
            <v>C32B四分TSOFIX标识固定板总成</v>
          </cell>
          <cell r="C82">
            <v>183417</v>
          </cell>
        </row>
        <row r="83">
          <cell r="A83" t="str">
            <v>02.03.29.101</v>
          </cell>
          <cell r="B83" t="str">
            <v>C32B六分解锁罩壳固定支架</v>
          </cell>
          <cell r="C83">
            <v>215</v>
          </cell>
        </row>
        <row r="84">
          <cell r="A84" t="str">
            <v>02.03.29.102</v>
          </cell>
          <cell r="B84" t="str">
            <v>C32B四分解锁罩壳固定支架</v>
          </cell>
          <cell r="C84">
            <v>186</v>
          </cell>
        </row>
        <row r="85">
          <cell r="A85" t="str">
            <v>02.03.29.134</v>
          </cell>
          <cell r="B85" t="str">
            <v>C32B安全带出口罩壳固定支架2.01.656</v>
          </cell>
          <cell r="C85">
            <v>208722</v>
          </cell>
        </row>
        <row r="86">
          <cell r="A86" t="str">
            <v>02.03.30.002</v>
          </cell>
          <cell r="B86" t="str">
            <v>六分安全带固定板</v>
          </cell>
          <cell r="C86">
            <v>1585</v>
          </cell>
        </row>
        <row r="87">
          <cell r="A87" t="str">
            <v>02.03.30.002A</v>
          </cell>
          <cell r="B87" t="str">
            <v>六分安全带固定板总成</v>
          </cell>
          <cell r="C87">
            <v>34762</v>
          </cell>
        </row>
        <row r="88">
          <cell r="A88" t="str">
            <v>02.03.30.082</v>
          </cell>
          <cell r="B88" t="str">
            <v>B40L外地脚固定板</v>
          </cell>
          <cell r="C88">
            <v>771</v>
          </cell>
        </row>
        <row r="89">
          <cell r="A89" t="str">
            <v>02.03.30.082A</v>
          </cell>
          <cell r="B89" t="str">
            <v>B40L外地脚固定板总成</v>
          </cell>
          <cell r="C89">
            <v>67863</v>
          </cell>
        </row>
        <row r="90">
          <cell r="A90" t="str">
            <v>02.03.30.083</v>
          </cell>
          <cell r="B90" t="str">
            <v>B40L内地脚固定板</v>
          </cell>
          <cell r="C90">
            <v>743</v>
          </cell>
        </row>
        <row r="91">
          <cell r="A91" t="str">
            <v>02.03.30.083A</v>
          </cell>
          <cell r="B91" t="str">
            <v>B40L内地脚固定板总成</v>
          </cell>
          <cell r="C91">
            <v>68312</v>
          </cell>
        </row>
        <row r="92">
          <cell r="A92" t="str">
            <v>02.03.30.086</v>
          </cell>
          <cell r="B92" t="str">
            <v>B40L六分左侧折叠器罩壳支架2</v>
          </cell>
          <cell r="C92">
            <v>33176</v>
          </cell>
        </row>
        <row r="93">
          <cell r="A93" t="str">
            <v>02.03.30.087</v>
          </cell>
          <cell r="B93" t="str">
            <v>B40L六分右侧折叠器罩壳支架2</v>
          </cell>
          <cell r="C93">
            <v>33687</v>
          </cell>
        </row>
        <row r="94">
          <cell r="A94" t="str">
            <v>02.03.30.107</v>
          </cell>
          <cell r="B94" t="str">
            <v>B40L四分左折叠器连接板总成</v>
          </cell>
          <cell r="C94">
            <v>33801</v>
          </cell>
        </row>
        <row r="95">
          <cell r="A95" t="str">
            <v>02.03.30.108</v>
          </cell>
          <cell r="B95" t="str">
            <v>B40L四分右折叠器连接板总成</v>
          </cell>
          <cell r="C95">
            <v>34384</v>
          </cell>
        </row>
        <row r="96">
          <cell r="A96" t="str">
            <v>02.03.30.149</v>
          </cell>
          <cell r="B96" t="str">
            <v>调角器限位支架（中期改款）</v>
          </cell>
          <cell r="C96">
            <v>26095</v>
          </cell>
        </row>
        <row r="97">
          <cell r="A97" t="str">
            <v>02.03.30.152</v>
          </cell>
          <cell r="B97" t="str">
            <v>左侧地锁安装支架（中期改款）</v>
          </cell>
          <cell r="C97">
            <v>200</v>
          </cell>
        </row>
        <row r="98">
          <cell r="A98" t="str">
            <v>02.03.30.152A</v>
          </cell>
          <cell r="B98" t="str">
            <v>左侧地锁安装支架总成（中期改款）</v>
          </cell>
          <cell r="C98">
            <v>119411</v>
          </cell>
        </row>
        <row r="99">
          <cell r="A99" t="str">
            <v>02.03.30.153</v>
          </cell>
          <cell r="B99" t="str">
            <v>左座椅右侧地锁安装支架-1（中期改款）</v>
          </cell>
          <cell r="C99">
            <v>100</v>
          </cell>
        </row>
        <row r="100">
          <cell r="A100" t="str">
            <v>02.03.30.153A</v>
          </cell>
          <cell r="B100" t="str">
            <v>左座椅右侧地锁安装支架-1总成（中期改款）</v>
          </cell>
          <cell r="C100">
            <v>59556</v>
          </cell>
        </row>
        <row r="101">
          <cell r="A101" t="str">
            <v>02.03.30.154</v>
          </cell>
          <cell r="B101" t="str">
            <v>左座椅右侧地锁安装支架-2（中期改款）</v>
          </cell>
          <cell r="C101">
            <v>100</v>
          </cell>
        </row>
        <row r="102">
          <cell r="A102" t="str">
            <v>02.03.30.154A</v>
          </cell>
          <cell r="B102" t="str">
            <v>左座椅右侧地锁安装支架-2总成（中期改款）</v>
          </cell>
          <cell r="C102">
            <v>60305</v>
          </cell>
        </row>
        <row r="103">
          <cell r="A103" t="str">
            <v>02.03.30.156</v>
          </cell>
          <cell r="B103" t="str">
            <v>地脚固定板组合左右共用（中期改款）</v>
          </cell>
          <cell r="C103">
            <v>200</v>
          </cell>
        </row>
        <row r="104">
          <cell r="A104" t="str">
            <v>02.03.30.156A</v>
          </cell>
          <cell r="B104" t="str">
            <v>地脚固定板组合左右共用总成（中期改款）</v>
          </cell>
          <cell r="C104">
            <v>118853</v>
          </cell>
        </row>
        <row r="105">
          <cell r="A105" t="str">
            <v>02.03.30.157</v>
          </cell>
          <cell r="B105" t="str">
            <v>左座椅右侧地脚固定板组合（中期改款）</v>
          </cell>
          <cell r="C105">
            <v>200</v>
          </cell>
        </row>
        <row r="106">
          <cell r="A106" t="str">
            <v>02.03.30.157A</v>
          </cell>
          <cell r="B106" t="str">
            <v>左座椅右侧地脚固定板组合总成（中期改款）</v>
          </cell>
          <cell r="C106">
            <v>59785</v>
          </cell>
        </row>
        <row r="107">
          <cell r="A107" t="str">
            <v>02.03.30.158</v>
          </cell>
          <cell r="B107" t="str">
            <v>右座椅左侧地脚固定板组合（中期改款）</v>
          </cell>
          <cell r="C107">
            <v>200</v>
          </cell>
        </row>
        <row r="108">
          <cell r="A108" t="str">
            <v>02.03.30.158A</v>
          </cell>
          <cell r="B108" t="str">
            <v>右座椅左侧地脚固定板组合总成（中期改款）</v>
          </cell>
          <cell r="C108">
            <v>59529</v>
          </cell>
        </row>
        <row r="109">
          <cell r="A109" t="str">
            <v>02.03.30.160</v>
          </cell>
          <cell r="B109" t="str">
            <v>B40L地脚上连接板（中期改款）</v>
          </cell>
          <cell r="C109">
            <v>78038</v>
          </cell>
        </row>
        <row r="110">
          <cell r="A110" t="str">
            <v>02.03.30.187</v>
          </cell>
          <cell r="B110" t="str">
            <v>B40L中改右座椅左侧仰卧下连接板组合（带小片）</v>
          </cell>
          <cell r="C110">
            <v>20063</v>
          </cell>
        </row>
        <row r="111">
          <cell r="A111" t="str">
            <v>02.03.30.188</v>
          </cell>
          <cell r="B111" t="str">
            <v>B40L中改右座椅右侧仰卧下连接板组合（带小片）</v>
          </cell>
          <cell r="C111">
            <v>18763</v>
          </cell>
        </row>
        <row r="112">
          <cell r="A112" t="str">
            <v>02.03.30.189</v>
          </cell>
          <cell r="B112" t="str">
            <v>B40L中改右座椅左侧仰卧器下连接板电焊组件</v>
          </cell>
          <cell r="C112">
            <v>20062</v>
          </cell>
        </row>
        <row r="113">
          <cell r="A113" t="str">
            <v>02.03.30.190</v>
          </cell>
          <cell r="B113" t="str">
            <v>B40L中改右座椅右侧仰卧器下连接板电焊组件</v>
          </cell>
          <cell r="C113">
            <v>18107</v>
          </cell>
        </row>
        <row r="114">
          <cell r="A114" t="str">
            <v>02.03.37.028</v>
          </cell>
          <cell r="B114" t="str">
            <v>X3000旋转轴支架</v>
          </cell>
          <cell r="C114">
            <v>258171</v>
          </cell>
        </row>
        <row r="115">
          <cell r="A115" t="str">
            <v>02.03.37.029</v>
          </cell>
          <cell r="B115" t="str">
            <v>X3000气囊下支架</v>
          </cell>
          <cell r="C115">
            <v>25864</v>
          </cell>
        </row>
        <row r="116">
          <cell r="A116" t="str">
            <v>02.03.37.029A</v>
          </cell>
          <cell r="B116" t="str">
            <v>X3000气囊下支架（新）</v>
          </cell>
          <cell r="C116">
            <v>14356</v>
          </cell>
        </row>
        <row r="117">
          <cell r="A117" t="str">
            <v>02.03.37.030</v>
          </cell>
          <cell r="B117" t="str">
            <v>X3000绞架大孔侧板</v>
          </cell>
          <cell r="C117">
            <v>31978</v>
          </cell>
        </row>
        <row r="118">
          <cell r="A118" t="str">
            <v>02.03.37.030A</v>
          </cell>
          <cell r="B118" t="str">
            <v>X3000绞架大孔侧板（新）</v>
          </cell>
          <cell r="C118">
            <v>222050</v>
          </cell>
        </row>
        <row r="119">
          <cell r="A119" t="str">
            <v>02.03.37.031</v>
          </cell>
          <cell r="B119" t="str">
            <v>X3000绞架小孔侧板</v>
          </cell>
          <cell r="C119">
            <v>31734</v>
          </cell>
        </row>
        <row r="120">
          <cell r="A120" t="str">
            <v>02.03.37.031A</v>
          </cell>
          <cell r="B120" t="str">
            <v>X3000绞架小孔侧板（新）</v>
          </cell>
          <cell r="C120">
            <v>223544</v>
          </cell>
        </row>
        <row r="121">
          <cell r="A121" t="str">
            <v>02.03.37.032</v>
          </cell>
          <cell r="B121" t="str">
            <v>X3000尼龙上支架</v>
          </cell>
          <cell r="C121">
            <v>314</v>
          </cell>
        </row>
        <row r="122">
          <cell r="A122" t="str">
            <v>02.03.37.035</v>
          </cell>
          <cell r="B122" t="str">
            <v>X3000异形孔铰架</v>
          </cell>
          <cell r="C122">
            <v>55</v>
          </cell>
        </row>
        <row r="123">
          <cell r="A123" t="str">
            <v>02.03.50.050</v>
          </cell>
          <cell r="B123" t="str">
            <v>P203调角器电机固定支架焊接总成6801705X0001A</v>
          </cell>
          <cell r="C123">
            <v>5573</v>
          </cell>
        </row>
        <row r="124">
          <cell r="A124" t="str">
            <v>02.03.50.051</v>
          </cell>
          <cell r="B124" t="str">
            <v>P203前排靠背复位卷簧限位支架6801527X0001A</v>
          </cell>
          <cell r="C124">
            <v>72737</v>
          </cell>
        </row>
        <row r="125">
          <cell r="A125" t="str">
            <v>02.03.50.052</v>
          </cell>
          <cell r="B125" t="str">
            <v>P203前排座椅靠背左侧连接板6801531X0001A</v>
          </cell>
          <cell r="C125">
            <v>28521</v>
          </cell>
        </row>
        <row r="126">
          <cell r="A126" t="str">
            <v>02.03.50.053</v>
          </cell>
          <cell r="B126" t="str">
            <v>P203前排座椅靠背右侧连接板6801551X0001A</v>
          </cell>
          <cell r="C126">
            <v>28402</v>
          </cell>
        </row>
        <row r="127">
          <cell r="A127" t="str">
            <v>02.03.50.055</v>
          </cell>
          <cell r="B127" t="str">
            <v>P203前联动片左件6801231X0001A</v>
          </cell>
          <cell r="C127">
            <v>7074</v>
          </cell>
        </row>
        <row r="128">
          <cell r="A128" t="str">
            <v>02.03.50.056</v>
          </cell>
          <cell r="B128" t="str">
            <v>P203前联动片右件6801254X0001A</v>
          </cell>
          <cell r="C128">
            <v>7074</v>
          </cell>
        </row>
        <row r="129">
          <cell r="A129" t="str">
            <v>02.03.50.057</v>
          </cell>
          <cell r="B129" t="str">
            <v>P203手动升降棘轮支架点焊组件6801211X0001A-1</v>
          </cell>
          <cell r="C129">
            <v>4539</v>
          </cell>
        </row>
        <row r="130">
          <cell r="A130" t="str">
            <v>02.03.50.058</v>
          </cell>
          <cell r="B130" t="str">
            <v>P203升降棘轮支架6801211X0001A</v>
          </cell>
          <cell r="C130">
            <v>758</v>
          </cell>
        </row>
        <row r="131">
          <cell r="A131" t="str">
            <v>02.14.07.004</v>
          </cell>
          <cell r="B131" t="str">
            <v>左侧护板</v>
          </cell>
          <cell r="C131">
            <v>204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4"/>
  <sheetViews>
    <sheetView zoomScaleSheetLayoutView="100" workbookViewId="0">
      <selection activeCell="H30" sqref="H30"/>
    </sheetView>
  </sheetViews>
  <sheetFormatPr defaultRowHeight="15.6"/>
  <cols>
    <col min="1" max="1" width="6.44140625" style="2" customWidth="1"/>
    <col min="2" max="2" width="12.21875" style="50" customWidth="1"/>
    <col min="3" max="3" width="28.218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13.109375" style="49" customWidth="1"/>
    <col min="9" max="227" width="9" style="2"/>
    <col min="228" max="228" width="5" style="2" customWidth="1"/>
    <col min="229" max="229" width="15" style="2" customWidth="1"/>
    <col min="230" max="231" width="14.6640625" style="2" customWidth="1"/>
    <col min="232" max="232" width="6.21875" style="2" customWidth="1"/>
    <col min="233" max="235" width="10.109375" style="2" customWidth="1"/>
    <col min="236" max="236" width="10.44140625" style="2" customWidth="1"/>
    <col min="237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3" width="9" style="2"/>
    <col min="484" max="484" width="5" style="2" customWidth="1"/>
    <col min="485" max="485" width="15" style="2" customWidth="1"/>
    <col min="486" max="487" width="14.6640625" style="2" customWidth="1"/>
    <col min="488" max="488" width="6.21875" style="2" customWidth="1"/>
    <col min="489" max="491" width="10.109375" style="2" customWidth="1"/>
    <col min="492" max="492" width="10.44140625" style="2" customWidth="1"/>
    <col min="493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9" width="9" style="2"/>
    <col min="740" max="740" width="5" style="2" customWidth="1"/>
    <col min="741" max="741" width="15" style="2" customWidth="1"/>
    <col min="742" max="743" width="14.6640625" style="2" customWidth="1"/>
    <col min="744" max="744" width="6.21875" style="2" customWidth="1"/>
    <col min="745" max="747" width="10.109375" style="2" customWidth="1"/>
    <col min="748" max="748" width="10.44140625" style="2" customWidth="1"/>
    <col min="749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95" width="9" style="2"/>
    <col min="996" max="996" width="5" style="2" customWidth="1"/>
    <col min="997" max="997" width="15" style="2" customWidth="1"/>
    <col min="998" max="999" width="14.6640625" style="2" customWidth="1"/>
    <col min="1000" max="1000" width="6.21875" style="2" customWidth="1"/>
    <col min="1001" max="1003" width="10.109375" style="2" customWidth="1"/>
    <col min="1004" max="1004" width="10.44140625" style="2" customWidth="1"/>
    <col min="1005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1" width="9" style="2"/>
    <col min="1252" max="1252" width="5" style="2" customWidth="1"/>
    <col min="1253" max="1253" width="15" style="2" customWidth="1"/>
    <col min="1254" max="1255" width="14.6640625" style="2" customWidth="1"/>
    <col min="1256" max="1256" width="6.21875" style="2" customWidth="1"/>
    <col min="1257" max="1259" width="10.109375" style="2" customWidth="1"/>
    <col min="1260" max="1260" width="10.44140625" style="2" customWidth="1"/>
    <col min="1261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7" width="9" style="2"/>
    <col min="1508" max="1508" width="5" style="2" customWidth="1"/>
    <col min="1509" max="1509" width="15" style="2" customWidth="1"/>
    <col min="1510" max="1511" width="14.6640625" style="2" customWidth="1"/>
    <col min="1512" max="1512" width="6.21875" style="2" customWidth="1"/>
    <col min="1513" max="1515" width="10.109375" style="2" customWidth="1"/>
    <col min="1516" max="1516" width="10.44140625" style="2" customWidth="1"/>
    <col min="1517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3" width="9" style="2"/>
    <col min="1764" max="1764" width="5" style="2" customWidth="1"/>
    <col min="1765" max="1765" width="15" style="2" customWidth="1"/>
    <col min="1766" max="1767" width="14.6640625" style="2" customWidth="1"/>
    <col min="1768" max="1768" width="6.21875" style="2" customWidth="1"/>
    <col min="1769" max="1771" width="10.109375" style="2" customWidth="1"/>
    <col min="1772" max="1772" width="10.44140625" style="2" customWidth="1"/>
    <col min="1773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9" width="9" style="2"/>
    <col min="2020" max="2020" width="5" style="2" customWidth="1"/>
    <col min="2021" max="2021" width="15" style="2" customWidth="1"/>
    <col min="2022" max="2023" width="14.6640625" style="2" customWidth="1"/>
    <col min="2024" max="2024" width="6.21875" style="2" customWidth="1"/>
    <col min="2025" max="2027" width="10.109375" style="2" customWidth="1"/>
    <col min="2028" max="2028" width="10.44140625" style="2" customWidth="1"/>
    <col min="2029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75" width="9" style="2"/>
    <col min="2276" max="2276" width="5" style="2" customWidth="1"/>
    <col min="2277" max="2277" width="15" style="2" customWidth="1"/>
    <col min="2278" max="2279" width="14.6640625" style="2" customWidth="1"/>
    <col min="2280" max="2280" width="6.21875" style="2" customWidth="1"/>
    <col min="2281" max="2283" width="10.109375" style="2" customWidth="1"/>
    <col min="2284" max="2284" width="10.44140625" style="2" customWidth="1"/>
    <col min="2285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1" width="9" style="2"/>
    <col min="2532" max="2532" width="5" style="2" customWidth="1"/>
    <col min="2533" max="2533" width="15" style="2" customWidth="1"/>
    <col min="2534" max="2535" width="14.6640625" style="2" customWidth="1"/>
    <col min="2536" max="2536" width="6.21875" style="2" customWidth="1"/>
    <col min="2537" max="2539" width="10.109375" style="2" customWidth="1"/>
    <col min="2540" max="2540" width="10.44140625" style="2" customWidth="1"/>
    <col min="2541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7" width="9" style="2"/>
    <col min="2788" max="2788" width="5" style="2" customWidth="1"/>
    <col min="2789" max="2789" width="15" style="2" customWidth="1"/>
    <col min="2790" max="2791" width="14.6640625" style="2" customWidth="1"/>
    <col min="2792" max="2792" width="6.21875" style="2" customWidth="1"/>
    <col min="2793" max="2795" width="10.109375" style="2" customWidth="1"/>
    <col min="2796" max="2796" width="10.44140625" style="2" customWidth="1"/>
    <col min="2797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3" width="9" style="2"/>
    <col min="3044" max="3044" width="5" style="2" customWidth="1"/>
    <col min="3045" max="3045" width="15" style="2" customWidth="1"/>
    <col min="3046" max="3047" width="14.6640625" style="2" customWidth="1"/>
    <col min="3048" max="3048" width="6.21875" style="2" customWidth="1"/>
    <col min="3049" max="3051" width="10.109375" style="2" customWidth="1"/>
    <col min="3052" max="3052" width="10.44140625" style="2" customWidth="1"/>
    <col min="3053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9" width="9" style="2"/>
    <col min="3300" max="3300" width="5" style="2" customWidth="1"/>
    <col min="3301" max="3301" width="15" style="2" customWidth="1"/>
    <col min="3302" max="3303" width="14.6640625" style="2" customWidth="1"/>
    <col min="3304" max="3304" width="6.21875" style="2" customWidth="1"/>
    <col min="3305" max="3307" width="10.109375" style="2" customWidth="1"/>
    <col min="3308" max="3308" width="10.44140625" style="2" customWidth="1"/>
    <col min="3309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55" width="9" style="2"/>
    <col min="3556" max="3556" width="5" style="2" customWidth="1"/>
    <col min="3557" max="3557" width="15" style="2" customWidth="1"/>
    <col min="3558" max="3559" width="14.6640625" style="2" customWidth="1"/>
    <col min="3560" max="3560" width="6.21875" style="2" customWidth="1"/>
    <col min="3561" max="3563" width="10.109375" style="2" customWidth="1"/>
    <col min="3564" max="3564" width="10.44140625" style="2" customWidth="1"/>
    <col min="3565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1" width="9" style="2"/>
    <col min="3812" max="3812" width="5" style="2" customWidth="1"/>
    <col min="3813" max="3813" width="15" style="2" customWidth="1"/>
    <col min="3814" max="3815" width="14.6640625" style="2" customWidth="1"/>
    <col min="3816" max="3816" width="6.21875" style="2" customWidth="1"/>
    <col min="3817" max="3819" width="10.109375" style="2" customWidth="1"/>
    <col min="3820" max="3820" width="10.44140625" style="2" customWidth="1"/>
    <col min="3821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7" width="9" style="2"/>
    <col min="4068" max="4068" width="5" style="2" customWidth="1"/>
    <col min="4069" max="4069" width="15" style="2" customWidth="1"/>
    <col min="4070" max="4071" width="14.6640625" style="2" customWidth="1"/>
    <col min="4072" max="4072" width="6.21875" style="2" customWidth="1"/>
    <col min="4073" max="4075" width="10.109375" style="2" customWidth="1"/>
    <col min="4076" max="4076" width="10.44140625" style="2" customWidth="1"/>
    <col min="4077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3" width="9" style="2"/>
    <col min="4324" max="4324" width="5" style="2" customWidth="1"/>
    <col min="4325" max="4325" width="15" style="2" customWidth="1"/>
    <col min="4326" max="4327" width="14.6640625" style="2" customWidth="1"/>
    <col min="4328" max="4328" width="6.21875" style="2" customWidth="1"/>
    <col min="4329" max="4331" width="10.109375" style="2" customWidth="1"/>
    <col min="4332" max="4332" width="10.44140625" style="2" customWidth="1"/>
    <col min="4333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9" width="9" style="2"/>
    <col min="4580" max="4580" width="5" style="2" customWidth="1"/>
    <col min="4581" max="4581" width="15" style="2" customWidth="1"/>
    <col min="4582" max="4583" width="14.6640625" style="2" customWidth="1"/>
    <col min="4584" max="4584" width="6.21875" style="2" customWidth="1"/>
    <col min="4585" max="4587" width="10.109375" style="2" customWidth="1"/>
    <col min="4588" max="4588" width="10.44140625" style="2" customWidth="1"/>
    <col min="4589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35" width="9" style="2"/>
    <col min="4836" max="4836" width="5" style="2" customWidth="1"/>
    <col min="4837" max="4837" width="15" style="2" customWidth="1"/>
    <col min="4838" max="4839" width="14.6640625" style="2" customWidth="1"/>
    <col min="4840" max="4840" width="6.21875" style="2" customWidth="1"/>
    <col min="4841" max="4843" width="10.109375" style="2" customWidth="1"/>
    <col min="4844" max="4844" width="10.44140625" style="2" customWidth="1"/>
    <col min="4845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1" width="9" style="2"/>
    <col min="5092" max="5092" width="5" style="2" customWidth="1"/>
    <col min="5093" max="5093" width="15" style="2" customWidth="1"/>
    <col min="5094" max="5095" width="14.6640625" style="2" customWidth="1"/>
    <col min="5096" max="5096" width="6.21875" style="2" customWidth="1"/>
    <col min="5097" max="5099" width="10.109375" style="2" customWidth="1"/>
    <col min="5100" max="5100" width="10.44140625" style="2" customWidth="1"/>
    <col min="5101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7" width="9" style="2"/>
    <col min="5348" max="5348" width="5" style="2" customWidth="1"/>
    <col min="5349" max="5349" width="15" style="2" customWidth="1"/>
    <col min="5350" max="5351" width="14.6640625" style="2" customWidth="1"/>
    <col min="5352" max="5352" width="6.21875" style="2" customWidth="1"/>
    <col min="5353" max="5355" width="10.109375" style="2" customWidth="1"/>
    <col min="5356" max="5356" width="10.44140625" style="2" customWidth="1"/>
    <col min="5357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3" width="9" style="2"/>
    <col min="5604" max="5604" width="5" style="2" customWidth="1"/>
    <col min="5605" max="5605" width="15" style="2" customWidth="1"/>
    <col min="5606" max="5607" width="14.6640625" style="2" customWidth="1"/>
    <col min="5608" max="5608" width="6.21875" style="2" customWidth="1"/>
    <col min="5609" max="5611" width="10.109375" style="2" customWidth="1"/>
    <col min="5612" max="5612" width="10.44140625" style="2" customWidth="1"/>
    <col min="5613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9" width="9" style="2"/>
    <col min="5860" max="5860" width="5" style="2" customWidth="1"/>
    <col min="5861" max="5861" width="15" style="2" customWidth="1"/>
    <col min="5862" max="5863" width="14.6640625" style="2" customWidth="1"/>
    <col min="5864" max="5864" width="6.21875" style="2" customWidth="1"/>
    <col min="5865" max="5867" width="10.109375" style="2" customWidth="1"/>
    <col min="5868" max="5868" width="10.44140625" style="2" customWidth="1"/>
    <col min="5869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15" width="9" style="2"/>
    <col min="6116" max="6116" width="5" style="2" customWidth="1"/>
    <col min="6117" max="6117" width="15" style="2" customWidth="1"/>
    <col min="6118" max="6119" width="14.6640625" style="2" customWidth="1"/>
    <col min="6120" max="6120" width="6.21875" style="2" customWidth="1"/>
    <col min="6121" max="6123" width="10.109375" style="2" customWidth="1"/>
    <col min="6124" max="6124" width="10.44140625" style="2" customWidth="1"/>
    <col min="6125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1" width="9" style="2"/>
    <col min="6372" max="6372" width="5" style="2" customWidth="1"/>
    <col min="6373" max="6373" width="15" style="2" customWidth="1"/>
    <col min="6374" max="6375" width="14.6640625" style="2" customWidth="1"/>
    <col min="6376" max="6376" width="6.21875" style="2" customWidth="1"/>
    <col min="6377" max="6379" width="10.109375" style="2" customWidth="1"/>
    <col min="6380" max="6380" width="10.44140625" style="2" customWidth="1"/>
    <col min="6381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7" width="9" style="2"/>
    <col min="6628" max="6628" width="5" style="2" customWidth="1"/>
    <col min="6629" max="6629" width="15" style="2" customWidth="1"/>
    <col min="6630" max="6631" width="14.6640625" style="2" customWidth="1"/>
    <col min="6632" max="6632" width="6.21875" style="2" customWidth="1"/>
    <col min="6633" max="6635" width="10.109375" style="2" customWidth="1"/>
    <col min="6636" max="6636" width="10.44140625" style="2" customWidth="1"/>
    <col min="6637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3" width="9" style="2"/>
    <col min="6884" max="6884" width="5" style="2" customWidth="1"/>
    <col min="6885" max="6885" width="15" style="2" customWidth="1"/>
    <col min="6886" max="6887" width="14.6640625" style="2" customWidth="1"/>
    <col min="6888" max="6888" width="6.21875" style="2" customWidth="1"/>
    <col min="6889" max="6891" width="10.109375" style="2" customWidth="1"/>
    <col min="6892" max="6892" width="10.44140625" style="2" customWidth="1"/>
    <col min="6893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9" width="9" style="2"/>
    <col min="7140" max="7140" width="5" style="2" customWidth="1"/>
    <col min="7141" max="7141" width="15" style="2" customWidth="1"/>
    <col min="7142" max="7143" width="14.6640625" style="2" customWidth="1"/>
    <col min="7144" max="7144" width="6.21875" style="2" customWidth="1"/>
    <col min="7145" max="7147" width="10.109375" style="2" customWidth="1"/>
    <col min="7148" max="7148" width="10.44140625" style="2" customWidth="1"/>
    <col min="7149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95" width="9" style="2"/>
    <col min="7396" max="7396" width="5" style="2" customWidth="1"/>
    <col min="7397" max="7397" width="15" style="2" customWidth="1"/>
    <col min="7398" max="7399" width="14.6640625" style="2" customWidth="1"/>
    <col min="7400" max="7400" width="6.21875" style="2" customWidth="1"/>
    <col min="7401" max="7403" width="10.109375" style="2" customWidth="1"/>
    <col min="7404" max="7404" width="10.44140625" style="2" customWidth="1"/>
    <col min="7405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1" width="9" style="2"/>
    <col min="7652" max="7652" width="5" style="2" customWidth="1"/>
    <col min="7653" max="7653" width="15" style="2" customWidth="1"/>
    <col min="7654" max="7655" width="14.6640625" style="2" customWidth="1"/>
    <col min="7656" max="7656" width="6.21875" style="2" customWidth="1"/>
    <col min="7657" max="7659" width="10.109375" style="2" customWidth="1"/>
    <col min="7660" max="7660" width="10.44140625" style="2" customWidth="1"/>
    <col min="7661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7" width="9" style="2"/>
    <col min="7908" max="7908" width="5" style="2" customWidth="1"/>
    <col min="7909" max="7909" width="15" style="2" customWidth="1"/>
    <col min="7910" max="7911" width="14.6640625" style="2" customWidth="1"/>
    <col min="7912" max="7912" width="6.21875" style="2" customWidth="1"/>
    <col min="7913" max="7915" width="10.109375" style="2" customWidth="1"/>
    <col min="7916" max="7916" width="10.44140625" style="2" customWidth="1"/>
    <col min="7917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3" width="9" style="2"/>
    <col min="8164" max="8164" width="5" style="2" customWidth="1"/>
    <col min="8165" max="8165" width="15" style="2" customWidth="1"/>
    <col min="8166" max="8167" width="14.6640625" style="2" customWidth="1"/>
    <col min="8168" max="8168" width="6.21875" style="2" customWidth="1"/>
    <col min="8169" max="8171" width="10.109375" style="2" customWidth="1"/>
    <col min="8172" max="8172" width="10.44140625" style="2" customWidth="1"/>
    <col min="8173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9" width="9" style="2"/>
    <col min="8420" max="8420" width="5" style="2" customWidth="1"/>
    <col min="8421" max="8421" width="15" style="2" customWidth="1"/>
    <col min="8422" max="8423" width="14.6640625" style="2" customWidth="1"/>
    <col min="8424" max="8424" width="6.21875" style="2" customWidth="1"/>
    <col min="8425" max="8427" width="10.109375" style="2" customWidth="1"/>
    <col min="8428" max="8428" width="10.44140625" style="2" customWidth="1"/>
    <col min="8429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75" width="9" style="2"/>
    <col min="8676" max="8676" width="5" style="2" customWidth="1"/>
    <col min="8677" max="8677" width="15" style="2" customWidth="1"/>
    <col min="8678" max="8679" width="14.6640625" style="2" customWidth="1"/>
    <col min="8680" max="8680" width="6.21875" style="2" customWidth="1"/>
    <col min="8681" max="8683" width="10.109375" style="2" customWidth="1"/>
    <col min="8684" max="8684" width="10.44140625" style="2" customWidth="1"/>
    <col min="8685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1" width="9" style="2"/>
    <col min="8932" max="8932" width="5" style="2" customWidth="1"/>
    <col min="8933" max="8933" width="15" style="2" customWidth="1"/>
    <col min="8934" max="8935" width="14.6640625" style="2" customWidth="1"/>
    <col min="8936" max="8936" width="6.21875" style="2" customWidth="1"/>
    <col min="8937" max="8939" width="10.109375" style="2" customWidth="1"/>
    <col min="8940" max="8940" width="10.44140625" style="2" customWidth="1"/>
    <col min="8941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7" width="9" style="2"/>
    <col min="9188" max="9188" width="5" style="2" customWidth="1"/>
    <col min="9189" max="9189" width="15" style="2" customWidth="1"/>
    <col min="9190" max="9191" width="14.6640625" style="2" customWidth="1"/>
    <col min="9192" max="9192" width="6.21875" style="2" customWidth="1"/>
    <col min="9193" max="9195" width="10.109375" style="2" customWidth="1"/>
    <col min="9196" max="9196" width="10.44140625" style="2" customWidth="1"/>
    <col min="9197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3" width="9" style="2"/>
    <col min="9444" max="9444" width="5" style="2" customWidth="1"/>
    <col min="9445" max="9445" width="15" style="2" customWidth="1"/>
    <col min="9446" max="9447" width="14.6640625" style="2" customWidth="1"/>
    <col min="9448" max="9448" width="6.21875" style="2" customWidth="1"/>
    <col min="9449" max="9451" width="10.109375" style="2" customWidth="1"/>
    <col min="9452" max="9452" width="10.44140625" style="2" customWidth="1"/>
    <col min="9453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9" width="9" style="2"/>
    <col min="9700" max="9700" width="5" style="2" customWidth="1"/>
    <col min="9701" max="9701" width="15" style="2" customWidth="1"/>
    <col min="9702" max="9703" width="14.6640625" style="2" customWidth="1"/>
    <col min="9704" max="9704" width="6.21875" style="2" customWidth="1"/>
    <col min="9705" max="9707" width="10.109375" style="2" customWidth="1"/>
    <col min="9708" max="9708" width="10.44140625" style="2" customWidth="1"/>
    <col min="9709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55" width="9" style="2"/>
    <col min="9956" max="9956" width="5" style="2" customWidth="1"/>
    <col min="9957" max="9957" width="15" style="2" customWidth="1"/>
    <col min="9958" max="9959" width="14.6640625" style="2" customWidth="1"/>
    <col min="9960" max="9960" width="6.21875" style="2" customWidth="1"/>
    <col min="9961" max="9963" width="10.109375" style="2" customWidth="1"/>
    <col min="9964" max="9964" width="10.44140625" style="2" customWidth="1"/>
    <col min="9965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1" width="9" style="2"/>
    <col min="10212" max="10212" width="5" style="2" customWidth="1"/>
    <col min="10213" max="10213" width="15" style="2" customWidth="1"/>
    <col min="10214" max="10215" width="14.6640625" style="2" customWidth="1"/>
    <col min="10216" max="10216" width="6.21875" style="2" customWidth="1"/>
    <col min="10217" max="10219" width="10.109375" style="2" customWidth="1"/>
    <col min="10220" max="10220" width="10.44140625" style="2" customWidth="1"/>
    <col min="10221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7" width="9" style="2"/>
    <col min="10468" max="10468" width="5" style="2" customWidth="1"/>
    <col min="10469" max="10469" width="15" style="2" customWidth="1"/>
    <col min="10470" max="10471" width="14.6640625" style="2" customWidth="1"/>
    <col min="10472" max="10472" width="6.21875" style="2" customWidth="1"/>
    <col min="10473" max="10475" width="10.109375" style="2" customWidth="1"/>
    <col min="10476" max="10476" width="10.44140625" style="2" customWidth="1"/>
    <col min="10477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3" width="9" style="2"/>
    <col min="10724" max="10724" width="5" style="2" customWidth="1"/>
    <col min="10725" max="10725" width="15" style="2" customWidth="1"/>
    <col min="10726" max="10727" width="14.6640625" style="2" customWidth="1"/>
    <col min="10728" max="10728" width="6.21875" style="2" customWidth="1"/>
    <col min="10729" max="10731" width="10.109375" style="2" customWidth="1"/>
    <col min="10732" max="10732" width="10.44140625" style="2" customWidth="1"/>
    <col min="10733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9" width="9" style="2"/>
    <col min="10980" max="10980" width="5" style="2" customWidth="1"/>
    <col min="10981" max="10981" width="15" style="2" customWidth="1"/>
    <col min="10982" max="10983" width="14.6640625" style="2" customWidth="1"/>
    <col min="10984" max="10984" width="6.21875" style="2" customWidth="1"/>
    <col min="10985" max="10987" width="10.109375" style="2" customWidth="1"/>
    <col min="10988" max="10988" width="10.44140625" style="2" customWidth="1"/>
    <col min="10989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35" width="9" style="2"/>
    <col min="11236" max="11236" width="5" style="2" customWidth="1"/>
    <col min="11237" max="11237" width="15" style="2" customWidth="1"/>
    <col min="11238" max="11239" width="14.6640625" style="2" customWidth="1"/>
    <col min="11240" max="11240" width="6.21875" style="2" customWidth="1"/>
    <col min="11241" max="11243" width="10.109375" style="2" customWidth="1"/>
    <col min="11244" max="11244" width="10.44140625" style="2" customWidth="1"/>
    <col min="11245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1" width="9" style="2"/>
    <col min="11492" max="11492" width="5" style="2" customWidth="1"/>
    <col min="11493" max="11493" width="15" style="2" customWidth="1"/>
    <col min="11494" max="11495" width="14.6640625" style="2" customWidth="1"/>
    <col min="11496" max="11496" width="6.21875" style="2" customWidth="1"/>
    <col min="11497" max="11499" width="10.109375" style="2" customWidth="1"/>
    <col min="11500" max="11500" width="10.44140625" style="2" customWidth="1"/>
    <col min="11501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7" width="9" style="2"/>
    <col min="11748" max="11748" width="5" style="2" customWidth="1"/>
    <col min="11749" max="11749" width="15" style="2" customWidth="1"/>
    <col min="11750" max="11751" width="14.6640625" style="2" customWidth="1"/>
    <col min="11752" max="11752" width="6.21875" style="2" customWidth="1"/>
    <col min="11753" max="11755" width="10.109375" style="2" customWidth="1"/>
    <col min="11756" max="11756" width="10.44140625" style="2" customWidth="1"/>
    <col min="11757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3" width="9" style="2"/>
    <col min="12004" max="12004" width="5" style="2" customWidth="1"/>
    <col min="12005" max="12005" width="15" style="2" customWidth="1"/>
    <col min="12006" max="12007" width="14.6640625" style="2" customWidth="1"/>
    <col min="12008" max="12008" width="6.21875" style="2" customWidth="1"/>
    <col min="12009" max="12011" width="10.109375" style="2" customWidth="1"/>
    <col min="12012" max="12012" width="10.44140625" style="2" customWidth="1"/>
    <col min="12013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9" width="9" style="2"/>
    <col min="12260" max="12260" width="5" style="2" customWidth="1"/>
    <col min="12261" max="12261" width="15" style="2" customWidth="1"/>
    <col min="12262" max="12263" width="14.6640625" style="2" customWidth="1"/>
    <col min="12264" max="12264" width="6.21875" style="2" customWidth="1"/>
    <col min="12265" max="12267" width="10.109375" style="2" customWidth="1"/>
    <col min="12268" max="12268" width="10.44140625" style="2" customWidth="1"/>
    <col min="12269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15" width="9" style="2"/>
    <col min="12516" max="12516" width="5" style="2" customWidth="1"/>
    <col min="12517" max="12517" width="15" style="2" customWidth="1"/>
    <col min="12518" max="12519" width="14.6640625" style="2" customWidth="1"/>
    <col min="12520" max="12520" width="6.21875" style="2" customWidth="1"/>
    <col min="12521" max="12523" width="10.109375" style="2" customWidth="1"/>
    <col min="12524" max="12524" width="10.44140625" style="2" customWidth="1"/>
    <col min="12525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1" width="9" style="2"/>
    <col min="12772" max="12772" width="5" style="2" customWidth="1"/>
    <col min="12773" max="12773" width="15" style="2" customWidth="1"/>
    <col min="12774" max="12775" width="14.6640625" style="2" customWidth="1"/>
    <col min="12776" max="12776" width="6.21875" style="2" customWidth="1"/>
    <col min="12777" max="12779" width="10.109375" style="2" customWidth="1"/>
    <col min="12780" max="12780" width="10.44140625" style="2" customWidth="1"/>
    <col min="12781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7" width="9" style="2"/>
    <col min="13028" max="13028" width="5" style="2" customWidth="1"/>
    <col min="13029" max="13029" width="15" style="2" customWidth="1"/>
    <col min="13030" max="13031" width="14.6640625" style="2" customWidth="1"/>
    <col min="13032" max="13032" width="6.21875" style="2" customWidth="1"/>
    <col min="13033" max="13035" width="10.109375" style="2" customWidth="1"/>
    <col min="13036" max="13036" width="10.44140625" style="2" customWidth="1"/>
    <col min="13037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3" width="9" style="2"/>
    <col min="13284" max="13284" width="5" style="2" customWidth="1"/>
    <col min="13285" max="13285" width="15" style="2" customWidth="1"/>
    <col min="13286" max="13287" width="14.6640625" style="2" customWidth="1"/>
    <col min="13288" max="13288" width="6.21875" style="2" customWidth="1"/>
    <col min="13289" max="13291" width="10.109375" style="2" customWidth="1"/>
    <col min="13292" max="13292" width="10.44140625" style="2" customWidth="1"/>
    <col min="13293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9" width="9" style="2"/>
    <col min="13540" max="13540" width="5" style="2" customWidth="1"/>
    <col min="13541" max="13541" width="15" style="2" customWidth="1"/>
    <col min="13542" max="13543" width="14.6640625" style="2" customWidth="1"/>
    <col min="13544" max="13544" width="6.21875" style="2" customWidth="1"/>
    <col min="13545" max="13547" width="10.109375" style="2" customWidth="1"/>
    <col min="13548" max="13548" width="10.44140625" style="2" customWidth="1"/>
    <col min="13549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95" width="9" style="2"/>
    <col min="13796" max="13796" width="5" style="2" customWidth="1"/>
    <col min="13797" max="13797" width="15" style="2" customWidth="1"/>
    <col min="13798" max="13799" width="14.6640625" style="2" customWidth="1"/>
    <col min="13800" max="13800" width="6.21875" style="2" customWidth="1"/>
    <col min="13801" max="13803" width="10.109375" style="2" customWidth="1"/>
    <col min="13804" max="13804" width="10.44140625" style="2" customWidth="1"/>
    <col min="13805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1" width="9" style="2"/>
    <col min="14052" max="14052" width="5" style="2" customWidth="1"/>
    <col min="14053" max="14053" width="15" style="2" customWidth="1"/>
    <col min="14054" max="14055" width="14.6640625" style="2" customWidth="1"/>
    <col min="14056" max="14056" width="6.21875" style="2" customWidth="1"/>
    <col min="14057" max="14059" width="10.109375" style="2" customWidth="1"/>
    <col min="14060" max="14060" width="10.44140625" style="2" customWidth="1"/>
    <col min="14061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7" width="9" style="2"/>
    <col min="14308" max="14308" width="5" style="2" customWidth="1"/>
    <col min="14309" max="14309" width="15" style="2" customWidth="1"/>
    <col min="14310" max="14311" width="14.6640625" style="2" customWidth="1"/>
    <col min="14312" max="14312" width="6.21875" style="2" customWidth="1"/>
    <col min="14313" max="14315" width="10.109375" style="2" customWidth="1"/>
    <col min="14316" max="14316" width="10.44140625" style="2" customWidth="1"/>
    <col min="14317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3" width="9" style="2"/>
    <col min="14564" max="14564" width="5" style="2" customWidth="1"/>
    <col min="14565" max="14565" width="15" style="2" customWidth="1"/>
    <col min="14566" max="14567" width="14.6640625" style="2" customWidth="1"/>
    <col min="14568" max="14568" width="6.21875" style="2" customWidth="1"/>
    <col min="14569" max="14571" width="10.109375" style="2" customWidth="1"/>
    <col min="14572" max="14572" width="10.44140625" style="2" customWidth="1"/>
    <col min="14573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9" width="9" style="2"/>
    <col min="14820" max="14820" width="5" style="2" customWidth="1"/>
    <col min="14821" max="14821" width="15" style="2" customWidth="1"/>
    <col min="14822" max="14823" width="14.6640625" style="2" customWidth="1"/>
    <col min="14824" max="14824" width="6.21875" style="2" customWidth="1"/>
    <col min="14825" max="14827" width="10.109375" style="2" customWidth="1"/>
    <col min="14828" max="14828" width="10.44140625" style="2" customWidth="1"/>
    <col min="14829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75" width="9" style="2"/>
    <col min="15076" max="15076" width="5" style="2" customWidth="1"/>
    <col min="15077" max="15077" width="15" style="2" customWidth="1"/>
    <col min="15078" max="15079" width="14.6640625" style="2" customWidth="1"/>
    <col min="15080" max="15080" width="6.21875" style="2" customWidth="1"/>
    <col min="15081" max="15083" width="10.109375" style="2" customWidth="1"/>
    <col min="15084" max="15084" width="10.44140625" style="2" customWidth="1"/>
    <col min="15085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1" width="9" style="2"/>
    <col min="15332" max="15332" width="5" style="2" customWidth="1"/>
    <col min="15333" max="15333" width="15" style="2" customWidth="1"/>
    <col min="15334" max="15335" width="14.6640625" style="2" customWidth="1"/>
    <col min="15336" max="15336" width="6.21875" style="2" customWidth="1"/>
    <col min="15337" max="15339" width="10.109375" style="2" customWidth="1"/>
    <col min="15340" max="15340" width="10.44140625" style="2" customWidth="1"/>
    <col min="15341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7" width="9" style="2"/>
    <col min="15588" max="15588" width="5" style="2" customWidth="1"/>
    <col min="15589" max="15589" width="15" style="2" customWidth="1"/>
    <col min="15590" max="15591" width="14.6640625" style="2" customWidth="1"/>
    <col min="15592" max="15592" width="6.21875" style="2" customWidth="1"/>
    <col min="15593" max="15595" width="10.109375" style="2" customWidth="1"/>
    <col min="15596" max="15596" width="10.44140625" style="2" customWidth="1"/>
    <col min="15597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3" width="9" style="2"/>
    <col min="15844" max="15844" width="5" style="2" customWidth="1"/>
    <col min="15845" max="15845" width="15" style="2" customWidth="1"/>
    <col min="15846" max="15847" width="14.6640625" style="2" customWidth="1"/>
    <col min="15848" max="15848" width="6.21875" style="2" customWidth="1"/>
    <col min="15849" max="15851" width="10.109375" style="2" customWidth="1"/>
    <col min="15852" max="15852" width="10.44140625" style="2" customWidth="1"/>
    <col min="15853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9" width="9" style="2"/>
    <col min="16100" max="16100" width="5" style="2" customWidth="1"/>
    <col min="16101" max="16101" width="15" style="2" customWidth="1"/>
    <col min="16102" max="16103" width="14.6640625" style="2" customWidth="1"/>
    <col min="16104" max="16104" width="6.21875" style="2" customWidth="1"/>
    <col min="16105" max="16107" width="10.109375" style="2" customWidth="1"/>
    <col min="16108" max="16108" width="10.44140625" style="2" customWidth="1"/>
    <col min="16109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55" width="9" style="2"/>
    <col min="16356" max="16356" width="5" style="2" customWidth="1"/>
    <col min="16357" max="16357" width="15" style="2" customWidth="1"/>
    <col min="16358" max="16359" width="14.6640625" style="2" customWidth="1"/>
    <col min="16360" max="16360" width="6.21875" style="2" customWidth="1"/>
    <col min="16361" max="16363" width="10.109375" style="2" customWidth="1"/>
    <col min="16364" max="16364" width="10.44140625" style="2" customWidth="1"/>
    <col min="16365" max="16384" width="9" style="2"/>
  </cols>
  <sheetData>
    <row r="1" spans="1:256" ht="22.2">
      <c r="A1" s="255" t="s">
        <v>0</v>
      </c>
      <c r="B1" s="255"/>
      <c r="C1" s="255"/>
      <c r="D1" s="255"/>
      <c r="E1" s="255"/>
      <c r="F1" s="255"/>
      <c r="G1" s="255"/>
      <c r="H1" s="25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256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256">
      <c r="A3" s="256" t="s">
        <v>1</v>
      </c>
      <c r="B3" s="256"/>
      <c r="C3" s="256"/>
      <c r="D3" s="256"/>
      <c r="E3" s="256"/>
      <c r="F3" s="256"/>
      <c r="G3" s="256"/>
      <c r="H3" s="25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256" ht="21" customHeight="1">
      <c r="A4" s="256" t="s">
        <v>2</v>
      </c>
      <c r="B4" s="256"/>
      <c r="C4" s="256"/>
      <c r="D4" s="256"/>
      <c r="E4" s="256"/>
      <c r="F4" s="256"/>
      <c r="G4" s="256"/>
      <c r="H4" s="25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256" ht="31.5" customHeight="1">
      <c r="A5" s="257" t="s">
        <v>3</v>
      </c>
      <c r="B5" s="257"/>
      <c r="C5" s="257"/>
      <c r="D5" s="257"/>
      <c r="E5" s="257"/>
      <c r="F5" s="257"/>
      <c r="G5" s="257"/>
      <c r="H5" s="25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</row>
    <row r="6" spans="1:256" ht="16.2" thickBot="1">
      <c r="A6" s="258" t="s">
        <v>4</v>
      </c>
      <c r="B6" s="258"/>
      <c r="C6" s="258"/>
      <c r="D6" s="258"/>
      <c r="E6" s="258"/>
      <c r="F6" s="258"/>
      <c r="G6" s="258"/>
      <c r="H6" s="25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256" ht="15">
      <c r="A7" s="262" t="s">
        <v>5</v>
      </c>
      <c r="B7" s="264" t="s">
        <v>6</v>
      </c>
      <c r="C7" s="266" t="s">
        <v>7</v>
      </c>
      <c r="D7" s="266" t="s">
        <v>8</v>
      </c>
      <c r="E7" s="268" t="s">
        <v>9</v>
      </c>
      <c r="F7" s="270" t="s">
        <v>10</v>
      </c>
      <c r="G7" s="270"/>
      <c r="H7" s="271" t="s">
        <v>11</v>
      </c>
      <c r="I7" s="1"/>
      <c r="J7" s="260" t="s">
        <v>211</v>
      </c>
      <c r="K7" s="260" t="s">
        <v>213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</row>
    <row r="8" spans="1:256" thickBot="1">
      <c r="A8" s="263"/>
      <c r="B8" s="265"/>
      <c r="C8" s="267"/>
      <c r="D8" s="267"/>
      <c r="E8" s="269"/>
      <c r="F8" s="9" t="s">
        <v>12</v>
      </c>
      <c r="G8" s="9" t="s">
        <v>13</v>
      </c>
      <c r="H8" s="272"/>
      <c r="I8" s="1"/>
      <c r="J8" s="260"/>
      <c r="K8" s="26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</row>
    <row r="9" spans="1:256" ht="15" customHeight="1">
      <c r="A9" s="10">
        <v>1</v>
      </c>
      <c r="B9" s="11" t="s">
        <v>209</v>
      </c>
      <c r="C9" s="12" t="s">
        <v>14</v>
      </c>
      <c r="D9" s="13" t="s">
        <v>15</v>
      </c>
      <c r="E9" s="14" t="s">
        <v>16</v>
      </c>
      <c r="F9" s="15">
        <v>3.4957264957265002</v>
      </c>
      <c r="G9" s="15">
        <v>3.4957264957265002</v>
      </c>
      <c r="H9" s="16"/>
      <c r="I9" s="1"/>
      <c r="J9" s="123">
        <f>VLOOKUP(D9,[1]Sheet1!$A$1:$C$65536,3)</f>
        <v>1039577</v>
      </c>
      <c r="K9" s="12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5" customHeight="1">
      <c r="A10" s="17">
        <v>2</v>
      </c>
      <c r="B10" s="18" t="s">
        <v>17</v>
      </c>
      <c r="C10" s="19" t="s">
        <v>18</v>
      </c>
      <c r="D10" s="20" t="s">
        <v>19</v>
      </c>
      <c r="E10" s="21" t="s">
        <v>16</v>
      </c>
      <c r="F10" s="15">
        <v>3.4957264957265002</v>
      </c>
      <c r="G10" s="15">
        <v>3.4957264957265002</v>
      </c>
      <c r="H10" s="22"/>
      <c r="I10" s="1"/>
      <c r="J10" s="123">
        <f>VLOOKUP(D10,[1]Sheet1!$A$1:$C$65536,3)</f>
        <v>568923</v>
      </c>
      <c r="K10" s="12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97" customFormat="1" ht="15" customHeight="1">
      <c r="A11" s="88" t="s">
        <v>208</v>
      </c>
      <c r="B11" s="89" t="s">
        <v>20</v>
      </c>
      <c r="C11" s="89" t="s">
        <v>21</v>
      </c>
      <c r="D11" s="91" t="s">
        <v>22</v>
      </c>
      <c r="E11" s="92" t="s">
        <v>23</v>
      </c>
      <c r="F11" s="96">
        <v>2.2253846153846202</v>
      </c>
      <c r="G11" s="93">
        <f>F11*0.97</f>
        <v>2.1586230769230816</v>
      </c>
      <c r="H11" s="121"/>
      <c r="I11" s="95"/>
      <c r="J11" s="123">
        <f>VLOOKUP(D11,[1]Sheet1!$A$1:$C$65536,3)</f>
        <v>157295</v>
      </c>
      <c r="K11" s="98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95"/>
      <c r="BX11" s="95"/>
      <c r="BY11" s="95"/>
      <c r="BZ11" s="95"/>
      <c r="CA11" s="95"/>
      <c r="CB11" s="95"/>
      <c r="CC11" s="95"/>
      <c r="CD11" s="95"/>
      <c r="CE11" s="95"/>
      <c r="CF11" s="95"/>
      <c r="CG11" s="95"/>
      <c r="CH11" s="95"/>
      <c r="CI11" s="95"/>
      <c r="CJ11" s="95"/>
      <c r="CK11" s="95"/>
      <c r="CL11" s="95"/>
      <c r="CM11" s="95"/>
      <c r="CN11" s="95"/>
      <c r="CO11" s="95"/>
      <c r="CP11" s="95"/>
      <c r="CQ11" s="95"/>
      <c r="CR11" s="95"/>
      <c r="CS11" s="95"/>
      <c r="CT11" s="95"/>
      <c r="CU11" s="95"/>
      <c r="CV11" s="95"/>
      <c r="CW11" s="95"/>
      <c r="CX11" s="95"/>
      <c r="CY11" s="95"/>
      <c r="CZ11" s="95"/>
      <c r="DA11" s="95"/>
      <c r="DB11" s="95"/>
      <c r="DC11" s="95"/>
      <c r="DD11" s="95"/>
      <c r="DE11" s="95"/>
      <c r="DF11" s="95"/>
      <c r="DG11" s="95"/>
      <c r="DH11" s="95"/>
      <c r="DI11" s="95"/>
      <c r="DJ11" s="95"/>
      <c r="DK11" s="95"/>
      <c r="DL11" s="95"/>
      <c r="DM11" s="95"/>
      <c r="DN11" s="95"/>
      <c r="DO11" s="95"/>
      <c r="DP11" s="95"/>
      <c r="DQ11" s="95"/>
      <c r="DR11" s="95"/>
      <c r="DS11" s="95"/>
      <c r="DT11" s="95"/>
      <c r="DU11" s="95"/>
      <c r="DV11" s="95"/>
      <c r="DW11" s="95"/>
      <c r="DX11" s="95"/>
      <c r="DY11" s="95"/>
      <c r="DZ11" s="95"/>
      <c r="EA11" s="95"/>
      <c r="EB11" s="95"/>
      <c r="EC11" s="95"/>
      <c r="ED11" s="95"/>
      <c r="EE11" s="95"/>
      <c r="EF11" s="95"/>
      <c r="EG11" s="95"/>
      <c r="EH11" s="95"/>
      <c r="EI11" s="95"/>
      <c r="EJ11" s="95"/>
      <c r="EK11" s="95"/>
      <c r="EL11" s="95"/>
      <c r="EM11" s="95"/>
      <c r="EN11" s="95"/>
      <c r="EO11" s="95"/>
      <c r="EP11" s="95"/>
      <c r="EQ11" s="95"/>
      <c r="ER11" s="95"/>
      <c r="ES11" s="95"/>
      <c r="ET11" s="95"/>
      <c r="EU11" s="95"/>
      <c r="EV11" s="95"/>
      <c r="EW11" s="95"/>
      <c r="EX11" s="95"/>
      <c r="EY11" s="95"/>
      <c r="EZ11" s="95"/>
      <c r="FA11" s="95"/>
      <c r="FB11" s="95"/>
      <c r="FC11" s="95"/>
      <c r="FD11" s="95"/>
      <c r="FE11" s="95"/>
      <c r="FF11" s="95"/>
      <c r="FG11" s="95"/>
      <c r="FH11" s="95"/>
      <c r="FI11" s="95"/>
      <c r="FJ11" s="95"/>
      <c r="FK11" s="95"/>
      <c r="FL11" s="95"/>
      <c r="FM11" s="95"/>
      <c r="FN11" s="95"/>
      <c r="FO11" s="95"/>
      <c r="FP11" s="95"/>
      <c r="FQ11" s="95"/>
      <c r="FR11" s="95"/>
      <c r="FS11" s="95"/>
      <c r="FT11" s="95"/>
      <c r="FU11" s="95"/>
      <c r="FV11" s="95"/>
      <c r="FW11" s="95"/>
      <c r="FX11" s="95"/>
      <c r="FY11" s="95"/>
      <c r="FZ11" s="95"/>
      <c r="GA11" s="95"/>
      <c r="GB11" s="95"/>
      <c r="GC11" s="95"/>
      <c r="GD11" s="95"/>
      <c r="GE11" s="95"/>
      <c r="GF11" s="95"/>
      <c r="GG11" s="95"/>
      <c r="GH11" s="95"/>
      <c r="GI11" s="95"/>
      <c r="GJ11" s="95"/>
      <c r="GK11" s="95"/>
      <c r="GL11" s="95"/>
      <c r="GM11" s="95"/>
      <c r="GN11" s="95"/>
      <c r="GO11" s="95"/>
      <c r="GP11" s="95"/>
      <c r="GQ11" s="95"/>
      <c r="GR11" s="95"/>
      <c r="GS11" s="95"/>
      <c r="GT11" s="95"/>
      <c r="GU11" s="95"/>
      <c r="GV11" s="95"/>
      <c r="GW11" s="95"/>
      <c r="GX11" s="95"/>
      <c r="GY11" s="95"/>
      <c r="GZ11" s="95"/>
      <c r="HA11" s="95"/>
      <c r="HB11" s="95"/>
      <c r="HC11" s="95"/>
      <c r="HD11" s="95"/>
      <c r="HE11" s="95"/>
      <c r="HF11" s="95"/>
      <c r="HG11" s="95"/>
      <c r="HH11" s="95"/>
      <c r="HI11" s="95"/>
      <c r="HJ11" s="95"/>
      <c r="HK11" s="95"/>
      <c r="HL11" s="95"/>
      <c r="HM11" s="95"/>
      <c r="HN11" s="95"/>
      <c r="HO11" s="95"/>
      <c r="HP11" s="95"/>
      <c r="HQ11" s="95"/>
      <c r="HR11" s="95"/>
      <c r="HS11" s="95"/>
      <c r="HT11" s="95"/>
      <c r="HU11" s="95"/>
      <c r="HV11" s="95"/>
      <c r="HW11" s="95"/>
      <c r="HX11" s="95"/>
      <c r="HY11" s="95"/>
      <c r="HZ11" s="95"/>
      <c r="IA11" s="95"/>
      <c r="IB11" s="95"/>
      <c r="IC11" s="95"/>
      <c r="ID11" s="95"/>
      <c r="IE11" s="95"/>
      <c r="IF11" s="95"/>
      <c r="IG11" s="95"/>
      <c r="IH11" s="95"/>
      <c r="II11" s="95"/>
      <c r="IJ11" s="95"/>
      <c r="IK11" s="95"/>
      <c r="IL11" s="95"/>
      <c r="IM11" s="95"/>
      <c r="IN11" s="95"/>
      <c r="IO11" s="95"/>
      <c r="IP11" s="95"/>
      <c r="IQ11" s="95"/>
      <c r="IR11" s="95"/>
      <c r="IS11" s="95"/>
      <c r="IT11" s="95"/>
      <c r="IU11" s="95"/>
      <c r="IV11" s="95"/>
    </row>
    <row r="12" spans="1:256" ht="15" customHeight="1">
      <c r="A12" s="17">
        <v>4</v>
      </c>
      <c r="B12" s="18" t="s">
        <v>24</v>
      </c>
      <c r="C12" s="18" t="s">
        <v>25</v>
      </c>
      <c r="D12" s="20" t="s">
        <v>26</v>
      </c>
      <c r="E12" s="21" t="s">
        <v>23</v>
      </c>
      <c r="F12" s="15">
        <v>2.5469230769230702</v>
      </c>
      <c r="G12" s="23">
        <f t="shared" ref="G12:G25" si="0">F12*0.97</f>
        <v>2.470515384615378</v>
      </c>
      <c r="H12" s="22"/>
      <c r="I12" s="1"/>
      <c r="J12" s="123">
        <f>VLOOKUP(D12,[1]Sheet1!$A$1:$C$65536,3)</f>
        <v>47844</v>
      </c>
      <c r="K12" s="12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7">
        <v>5</v>
      </c>
      <c r="B13" s="18" t="s">
        <v>27</v>
      </c>
      <c r="C13" s="19" t="s">
        <v>28</v>
      </c>
      <c r="D13" s="20" t="s">
        <v>29</v>
      </c>
      <c r="E13" s="21" t="s">
        <v>23</v>
      </c>
      <c r="F13" s="15">
        <v>0.45692307692307699</v>
      </c>
      <c r="G13" s="23">
        <f t="shared" si="0"/>
        <v>0.44321538461538468</v>
      </c>
      <c r="H13" s="24"/>
      <c r="I13" s="1"/>
      <c r="J13" s="123">
        <f>VLOOKUP(D13,[1]Sheet1!$A$1:$C$65536,3)</f>
        <v>176355</v>
      </c>
      <c r="K13" s="12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7">
        <v>6</v>
      </c>
      <c r="B14" s="18" t="s">
        <v>30</v>
      </c>
      <c r="C14" s="19" t="s">
        <v>31</v>
      </c>
      <c r="D14" s="20" t="s">
        <v>32</v>
      </c>
      <c r="E14" s="21" t="s">
        <v>23</v>
      </c>
      <c r="F14" s="15">
        <v>0.44</v>
      </c>
      <c r="G14" s="23">
        <f t="shared" si="0"/>
        <v>0.42680000000000001</v>
      </c>
      <c r="H14" s="24"/>
      <c r="I14" s="1"/>
      <c r="J14" s="123">
        <f>VLOOKUP(D14,[1]Sheet1!$A$1:$C$65536,3)</f>
        <v>173472</v>
      </c>
      <c r="K14" s="12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7">
        <v>7</v>
      </c>
      <c r="B15" s="18" t="s">
        <v>33</v>
      </c>
      <c r="C15" s="19" t="s">
        <v>34</v>
      </c>
      <c r="D15" s="20" t="s">
        <v>35</v>
      </c>
      <c r="E15" s="21" t="s">
        <v>23</v>
      </c>
      <c r="F15" s="15">
        <v>2.1492307692307699</v>
      </c>
      <c r="G15" s="23">
        <f t="shared" si="0"/>
        <v>2.0847538461538466</v>
      </c>
      <c r="H15" s="24"/>
      <c r="I15" s="1"/>
      <c r="J15" s="123">
        <f>VLOOKUP(D15,[1]Sheet1!$A$1:$C$65536,3)</f>
        <v>84955</v>
      </c>
      <c r="K15" s="12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7">
        <v>8</v>
      </c>
      <c r="B16" s="18" t="s">
        <v>36</v>
      </c>
      <c r="C16" s="19" t="s">
        <v>37</v>
      </c>
      <c r="D16" s="20" t="s">
        <v>38</v>
      </c>
      <c r="E16" s="21" t="s">
        <v>23</v>
      </c>
      <c r="F16" s="15">
        <v>2.2253846153846202</v>
      </c>
      <c r="G16" s="23">
        <f t="shared" si="0"/>
        <v>2.1586230769230816</v>
      </c>
      <c r="H16" s="24"/>
      <c r="I16" s="1"/>
      <c r="J16" s="123">
        <f>VLOOKUP(D16,[1]Sheet1!$A$1:$C$65536,3)</f>
        <v>84849</v>
      </c>
      <c r="K16" s="12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7">
        <v>9</v>
      </c>
      <c r="B17" s="18" t="s">
        <v>39</v>
      </c>
      <c r="C17" s="19" t="s">
        <v>40</v>
      </c>
      <c r="D17" s="20" t="s">
        <v>41</v>
      </c>
      <c r="E17" s="21" t="s">
        <v>23</v>
      </c>
      <c r="F17" s="15">
        <v>0.49923076923076898</v>
      </c>
      <c r="G17" s="23">
        <f t="shared" si="0"/>
        <v>0.48425384615384587</v>
      </c>
      <c r="H17" s="24"/>
      <c r="I17" s="1"/>
      <c r="J17" s="123">
        <f>VLOOKUP(D17,[1]Sheet1!$A$1:$C$65536,3)</f>
        <v>128156</v>
      </c>
      <c r="K17" s="12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108" customFormat="1" ht="15" customHeight="1">
      <c r="A18" s="99">
        <v>10</v>
      </c>
      <c r="B18" s="100" t="s">
        <v>42</v>
      </c>
      <c r="C18" s="101" t="s">
        <v>43</v>
      </c>
      <c r="D18" s="102" t="s">
        <v>44</v>
      </c>
      <c r="E18" s="103" t="s">
        <v>23</v>
      </c>
      <c r="F18" s="104">
        <v>0.28769230769230802</v>
      </c>
      <c r="G18" s="105">
        <f t="shared" si="0"/>
        <v>0.27906153846153875</v>
      </c>
      <c r="H18" s="106"/>
      <c r="I18" s="107"/>
      <c r="J18" s="123">
        <f>VLOOKUP(D18,[1]Sheet1!$A$1:$C$65536,3)</f>
        <v>128156</v>
      </c>
      <c r="K18" s="124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07"/>
      <c r="CA18" s="107"/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  <c r="CN18" s="107"/>
      <c r="CO18" s="107"/>
      <c r="CP18" s="107"/>
      <c r="CQ18" s="107"/>
      <c r="CR18" s="107"/>
      <c r="CS18" s="107"/>
      <c r="CT18" s="107"/>
      <c r="CU18" s="107"/>
      <c r="CV18" s="107"/>
      <c r="CW18" s="107"/>
      <c r="CX18" s="107"/>
      <c r="CY18" s="107"/>
      <c r="CZ18" s="107"/>
      <c r="DA18" s="107"/>
      <c r="DB18" s="107"/>
      <c r="DC18" s="107"/>
      <c r="DD18" s="107"/>
      <c r="DE18" s="107"/>
      <c r="DF18" s="107"/>
      <c r="DG18" s="107"/>
      <c r="DH18" s="107"/>
      <c r="DI18" s="107"/>
      <c r="DJ18" s="107"/>
      <c r="DK18" s="107"/>
      <c r="DL18" s="107"/>
      <c r="DM18" s="107"/>
      <c r="DN18" s="107"/>
      <c r="DO18" s="107"/>
      <c r="DP18" s="107"/>
      <c r="DQ18" s="107"/>
      <c r="DR18" s="107"/>
      <c r="DS18" s="107"/>
      <c r="DT18" s="107"/>
      <c r="DU18" s="107"/>
      <c r="DV18" s="107"/>
      <c r="DW18" s="107"/>
      <c r="DX18" s="107"/>
      <c r="DY18" s="107"/>
      <c r="DZ18" s="107"/>
      <c r="EA18" s="107"/>
      <c r="EB18" s="107"/>
      <c r="EC18" s="107"/>
      <c r="ED18" s="107"/>
      <c r="EE18" s="107"/>
      <c r="EF18" s="107"/>
      <c r="EG18" s="107"/>
      <c r="EH18" s="107"/>
      <c r="EI18" s="107"/>
      <c r="EJ18" s="107"/>
      <c r="EK18" s="107"/>
      <c r="EL18" s="107"/>
      <c r="EM18" s="107"/>
      <c r="EN18" s="107"/>
      <c r="EO18" s="107"/>
      <c r="EP18" s="107"/>
      <c r="EQ18" s="107"/>
      <c r="ER18" s="107"/>
      <c r="ES18" s="107"/>
      <c r="ET18" s="107"/>
      <c r="EU18" s="107"/>
      <c r="EV18" s="107"/>
      <c r="EW18" s="107"/>
      <c r="EX18" s="107"/>
      <c r="EY18" s="107"/>
      <c r="EZ18" s="107"/>
      <c r="FA18" s="107"/>
      <c r="FB18" s="107"/>
      <c r="FC18" s="107"/>
      <c r="FD18" s="107"/>
      <c r="FE18" s="107"/>
      <c r="FF18" s="107"/>
      <c r="FG18" s="107"/>
      <c r="FH18" s="107"/>
      <c r="FI18" s="107"/>
      <c r="FJ18" s="107"/>
      <c r="FK18" s="107"/>
      <c r="FL18" s="107"/>
      <c r="FM18" s="107"/>
      <c r="FN18" s="107"/>
      <c r="FO18" s="107"/>
      <c r="FP18" s="107"/>
      <c r="FQ18" s="107"/>
      <c r="FR18" s="107"/>
      <c r="FS18" s="107"/>
      <c r="FT18" s="107"/>
      <c r="FU18" s="107"/>
      <c r="FV18" s="107"/>
      <c r="FW18" s="107"/>
      <c r="FX18" s="107"/>
      <c r="FY18" s="107"/>
      <c r="FZ18" s="107"/>
      <c r="GA18" s="107"/>
      <c r="GB18" s="107"/>
      <c r="GC18" s="107"/>
      <c r="GD18" s="107"/>
      <c r="GE18" s="107"/>
      <c r="GF18" s="107"/>
      <c r="GG18" s="107"/>
      <c r="GH18" s="107"/>
      <c r="GI18" s="107"/>
      <c r="GJ18" s="107"/>
      <c r="GK18" s="107"/>
      <c r="GL18" s="107"/>
      <c r="GM18" s="107"/>
      <c r="GN18" s="107"/>
      <c r="GO18" s="107"/>
      <c r="GP18" s="107"/>
      <c r="GQ18" s="107"/>
      <c r="GR18" s="107"/>
      <c r="GS18" s="107"/>
      <c r="GT18" s="107"/>
      <c r="GU18" s="107"/>
      <c r="GV18" s="107"/>
      <c r="GW18" s="107"/>
      <c r="GX18" s="107"/>
      <c r="GY18" s="107"/>
      <c r="GZ18" s="107"/>
      <c r="HA18" s="107"/>
      <c r="HB18" s="107"/>
      <c r="HC18" s="107"/>
      <c r="HD18" s="107"/>
      <c r="HE18" s="107"/>
      <c r="HF18" s="107"/>
      <c r="HG18" s="107"/>
      <c r="HH18" s="107"/>
      <c r="HI18" s="107"/>
      <c r="HJ18" s="107"/>
      <c r="HK18" s="107"/>
      <c r="HL18" s="107"/>
      <c r="HM18" s="107"/>
      <c r="HN18" s="107"/>
      <c r="HO18" s="107"/>
      <c r="HP18" s="107"/>
      <c r="HQ18" s="107"/>
      <c r="HR18" s="107"/>
      <c r="HS18" s="107"/>
      <c r="HT18" s="107"/>
      <c r="HU18" s="107"/>
      <c r="HV18" s="107"/>
      <c r="HW18" s="107"/>
      <c r="HX18" s="107"/>
      <c r="HY18" s="107"/>
      <c r="HZ18" s="107"/>
      <c r="IA18" s="107"/>
      <c r="IB18" s="107"/>
      <c r="IC18" s="107"/>
      <c r="ID18" s="107"/>
      <c r="IE18" s="107"/>
      <c r="IF18" s="107"/>
      <c r="IG18" s="107"/>
      <c r="IH18" s="107"/>
      <c r="II18" s="107"/>
      <c r="IJ18" s="107"/>
      <c r="IK18" s="107"/>
      <c r="IL18" s="107"/>
      <c r="IM18" s="107"/>
      <c r="IN18" s="107"/>
      <c r="IO18" s="107"/>
      <c r="IP18" s="107"/>
      <c r="IQ18" s="107"/>
      <c r="IR18" s="107"/>
      <c r="IS18" s="107"/>
      <c r="IT18" s="107"/>
      <c r="IU18" s="107"/>
      <c r="IV18" s="107"/>
    </row>
    <row r="19" spans="1:256" ht="15" customHeight="1">
      <c r="A19" s="17">
        <v>11</v>
      </c>
      <c r="B19" s="18" t="s">
        <v>45</v>
      </c>
      <c r="C19" s="19" t="s">
        <v>46</v>
      </c>
      <c r="D19" s="20" t="s">
        <v>47</v>
      </c>
      <c r="E19" s="21" t="s">
        <v>23</v>
      </c>
      <c r="F19" s="15">
        <v>0.33846153846153898</v>
      </c>
      <c r="G19" s="23">
        <f t="shared" si="0"/>
        <v>0.3283076923076928</v>
      </c>
      <c r="H19" s="24"/>
      <c r="I19" s="1"/>
      <c r="J19" s="123">
        <f>VLOOKUP(D19,[1]Sheet1!$A$1:$C$65536,3)</f>
        <v>38979</v>
      </c>
      <c r="K19" s="12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108" customFormat="1" ht="15" customHeight="1">
      <c r="A20" s="99">
        <v>12</v>
      </c>
      <c r="B20" s="100" t="s">
        <v>48</v>
      </c>
      <c r="C20" s="101" t="s">
        <v>194</v>
      </c>
      <c r="D20" s="102" t="s">
        <v>195</v>
      </c>
      <c r="E20" s="103" t="s">
        <v>23</v>
      </c>
      <c r="F20" s="104">
        <v>0.27076923076923098</v>
      </c>
      <c r="G20" s="105">
        <f t="shared" si="0"/>
        <v>0.26264615384615403</v>
      </c>
      <c r="H20" s="106"/>
      <c r="I20" s="107"/>
      <c r="J20" s="123">
        <f>VLOOKUP(D20,[1]Sheet1!$A$1:$C$65536,3)</f>
        <v>1131078</v>
      </c>
      <c r="K20" s="124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  <c r="EH20" s="107"/>
      <c r="EI20" s="107"/>
      <c r="EJ20" s="107"/>
      <c r="EK20" s="107"/>
      <c r="EL20" s="107"/>
      <c r="EM20" s="107"/>
      <c r="EN20" s="107"/>
      <c r="EO20" s="107"/>
      <c r="EP20" s="107"/>
      <c r="EQ20" s="107"/>
      <c r="ER20" s="107"/>
      <c r="ES20" s="107"/>
      <c r="ET20" s="107"/>
      <c r="EU20" s="107"/>
      <c r="EV20" s="107"/>
      <c r="EW20" s="107"/>
      <c r="EX20" s="107"/>
      <c r="EY20" s="107"/>
      <c r="EZ20" s="107"/>
      <c r="FA20" s="107"/>
      <c r="FB20" s="107"/>
      <c r="FC20" s="107"/>
      <c r="FD20" s="107"/>
      <c r="FE20" s="107"/>
      <c r="FF20" s="107"/>
      <c r="FG20" s="107"/>
      <c r="FH20" s="107"/>
      <c r="FI20" s="107"/>
      <c r="FJ20" s="107"/>
      <c r="FK20" s="107"/>
      <c r="FL20" s="107"/>
      <c r="FM20" s="107"/>
      <c r="FN20" s="107"/>
      <c r="FO20" s="107"/>
      <c r="FP20" s="107"/>
      <c r="FQ20" s="107"/>
      <c r="FR20" s="107"/>
      <c r="FS20" s="107"/>
      <c r="FT20" s="107"/>
      <c r="FU20" s="107"/>
      <c r="FV20" s="107"/>
      <c r="FW20" s="107"/>
      <c r="FX20" s="107"/>
      <c r="FY20" s="107"/>
      <c r="FZ20" s="107"/>
      <c r="GA20" s="107"/>
      <c r="GB20" s="107"/>
      <c r="GC20" s="107"/>
      <c r="GD20" s="107"/>
      <c r="GE20" s="107"/>
      <c r="GF20" s="107"/>
      <c r="GG20" s="107"/>
      <c r="GH20" s="107"/>
      <c r="GI20" s="107"/>
      <c r="GJ20" s="107"/>
      <c r="GK20" s="107"/>
      <c r="GL20" s="107"/>
      <c r="GM20" s="107"/>
      <c r="GN20" s="107"/>
      <c r="GO20" s="107"/>
      <c r="GP20" s="107"/>
      <c r="GQ20" s="107"/>
      <c r="GR20" s="107"/>
      <c r="GS20" s="107"/>
      <c r="GT20" s="107"/>
      <c r="GU20" s="107"/>
      <c r="GV20" s="107"/>
      <c r="GW20" s="107"/>
      <c r="GX20" s="107"/>
      <c r="GY20" s="107"/>
      <c r="GZ20" s="107"/>
      <c r="HA20" s="107"/>
      <c r="HB20" s="107"/>
      <c r="HC20" s="107"/>
      <c r="HD20" s="107"/>
      <c r="HE20" s="107"/>
      <c r="HF20" s="107"/>
      <c r="HG20" s="107"/>
      <c r="HH20" s="107"/>
      <c r="HI20" s="107"/>
      <c r="HJ20" s="107"/>
      <c r="HK20" s="107"/>
      <c r="HL20" s="107"/>
      <c r="HM20" s="107"/>
      <c r="HN20" s="107"/>
      <c r="HO20" s="107"/>
      <c r="HP20" s="107"/>
      <c r="HQ20" s="107"/>
      <c r="HR20" s="107"/>
      <c r="HS20" s="107"/>
      <c r="HT20" s="107"/>
      <c r="HU20" s="107"/>
      <c r="HV20" s="107"/>
      <c r="HW20" s="107"/>
      <c r="HX20" s="107"/>
      <c r="HY20" s="107"/>
      <c r="HZ20" s="107"/>
      <c r="IA20" s="107"/>
      <c r="IB20" s="107"/>
      <c r="IC20" s="107"/>
      <c r="ID20" s="107"/>
      <c r="IE20" s="107"/>
      <c r="IF20" s="107"/>
      <c r="IG20" s="107"/>
      <c r="IH20" s="107"/>
      <c r="II20" s="107"/>
      <c r="IJ20" s="107"/>
      <c r="IK20" s="107"/>
      <c r="IL20" s="107"/>
      <c r="IM20" s="107"/>
      <c r="IN20" s="107"/>
      <c r="IO20" s="107"/>
      <c r="IP20" s="107"/>
      <c r="IQ20" s="107"/>
      <c r="IR20" s="107"/>
      <c r="IS20" s="107"/>
      <c r="IT20" s="107"/>
      <c r="IU20" s="107"/>
      <c r="IV20" s="107"/>
    </row>
    <row r="21" spans="1:256" ht="15" customHeight="1">
      <c r="A21" s="17">
        <v>13</v>
      </c>
      <c r="B21" s="18"/>
      <c r="C21" s="19" t="s">
        <v>51</v>
      </c>
      <c r="D21" s="20" t="s">
        <v>52</v>
      </c>
      <c r="E21" s="21" t="s">
        <v>23</v>
      </c>
      <c r="F21" s="15">
        <v>3.4957264957265002</v>
      </c>
      <c r="G21" s="15">
        <v>3.4957264957265002</v>
      </c>
      <c r="H21" s="24"/>
      <c r="I21" s="1"/>
      <c r="J21" s="123">
        <f>VLOOKUP(D21,[1]Sheet1!$A$1:$C$65536,3)</f>
        <v>35878</v>
      </c>
      <c r="K21" s="12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" customHeight="1">
      <c r="A22" s="17">
        <v>14</v>
      </c>
      <c r="B22" s="18" t="s">
        <v>53</v>
      </c>
      <c r="C22" s="19" t="s">
        <v>54</v>
      </c>
      <c r="D22" s="20" t="s">
        <v>55</v>
      </c>
      <c r="E22" s="21" t="s">
        <v>23</v>
      </c>
      <c r="F22" s="15">
        <v>5.1953846153846204</v>
      </c>
      <c r="G22" s="23">
        <f t="shared" si="0"/>
        <v>5.0395230769230812</v>
      </c>
      <c r="H22" s="24"/>
      <c r="I22" s="1"/>
      <c r="J22" s="123">
        <f>VLOOKUP(D22,[1]Sheet1!$A$1:$C$65536,3)</f>
        <v>9068</v>
      </c>
      <c r="K22" s="12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>
      <c r="A23" s="17">
        <v>15</v>
      </c>
      <c r="B23" s="18" t="s">
        <v>56</v>
      </c>
      <c r="C23" s="19" t="s">
        <v>57</v>
      </c>
      <c r="D23" s="20" t="s">
        <v>58</v>
      </c>
      <c r="E23" s="21" t="s">
        <v>23</v>
      </c>
      <c r="F23" s="15">
        <v>5.1953846153846204</v>
      </c>
      <c r="G23" s="23">
        <f t="shared" si="0"/>
        <v>5.0395230769230812</v>
      </c>
      <c r="H23" s="24"/>
      <c r="I23" s="1"/>
      <c r="J23" s="123">
        <f>VLOOKUP(D23,[1]Sheet1!$A$1:$C$65536,3)</f>
        <v>6162</v>
      </c>
      <c r="K23" s="12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15" customHeight="1">
      <c r="A24" s="17">
        <v>16</v>
      </c>
      <c r="B24" s="18" t="s">
        <v>59</v>
      </c>
      <c r="C24" s="19" t="s">
        <v>60</v>
      </c>
      <c r="D24" s="20" t="s">
        <v>61</v>
      </c>
      <c r="E24" s="21" t="s">
        <v>23</v>
      </c>
      <c r="F24" s="15">
        <v>2.87692307692308</v>
      </c>
      <c r="G24" s="23">
        <f t="shared" si="0"/>
        <v>2.7906153846153874</v>
      </c>
      <c r="H24" s="24"/>
      <c r="I24" s="1"/>
      <c r="J24" s="123">
        <f>VLOOKUP(D24,[1]Sheet1!$A$1:$C$65536,3)</f>
        <v>8828</v>
      </c>
      <c r="K24" s="12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" customHeight="1">
      <c r="A25" s="17">
        <v>17</v>
      </c>
      <c r="B25" s="18" t="s">
        <v>62</v>
      </c>
      <c r="C25" s="19" t="s">
        <v>63</v>
      </c>
      <c r="D25" s="20" t="s">
        <v>64</v>
      </c>
      <c r="E25" s="21" t="s">
        <v>23</v>
      </c>
      <c r="F25" s="15">
        <v>2.87692307692308</v>
      </c>
      <c r="G25" s="23">
        <f t="shared" si="0"/>
        <v>2.7906153846153874</v>
      </c>
      <c r="H25" s="24"/>
      <c r="I25" s="1"/>
      <c r="J25" s="123">
        <f>VLOOKUP(D25,[1]Sheet1!$A$1:$C$65536,3)</f>
        <v>5772</v>
      </c>
      <c r="K25" s="12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15" customHeight="1">
      <c r="A26" s="17">
        <v>18</v>
      </c>
      <c r="B26" s="18" t="s">
        <v>65</v>
      </c>
      <c r="C26" s="25" t="s">
        <v>66</v>
      </c>
      <c r="D26" s="20" t="s">
        <v>67</v>
      </c>
      <c r="E26" s="21" t="s">
        <v>23</v>
      </c>
      <c r="F26" s="15">
        <v>5.2930999999999999</v>
      </c>
      <c r="G26" s="15">
        <v>5.2930999999999999</v>
      </c>
      <c r="H26" s="24" t="s">
        <v>68</v>
      </c>
      <c r="I26" s="1"/>
      <c r="J26" s="123">
        <f>VLOOKUP(D26,[1]Sheet1!$A$1:$C$65536,3)</f>
        <v>59556</v>
      </c>
      <c r="K26" s="123" t="s">
        <v>212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7">
        <v>19</v>
      </c>
      <c r="B27" s="18" t="s">
        <v>69</v>
      </c>
      <c r="C27" s="25" t="s">
        <v>70</v>
      </c>
      <c r="D27" s="20" t="s">
        <v>71</v>
      </c>
      <c r="E27" s="21" t="s">
        <v>23</v>
      </c>
      <c r="F27" s="15">
        <v>5.2930999999999999</v>
      </c>
      <c r="G27" s="15">
        <v>5.2930999999999999</v>
      </c>
      <c r="H27" s="24" t="s">
        <v>68</v>
      </c>
      <c r="I27" s="1"/>
      <c r="J27" s="123">
        <f>VLOOKUP(D27,[1]Sheet1!$A$1:$C$65536,3)</f>
        <v>60305</v>
      </c>
      <c r="K27" s="123" t="s">
        <v>212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7">
        <v>20</v>
      </c>
      <c r="B28" s="18" t="s">
        <v>72</v>
      </c>
      <c r="C28" s="25" t="s">
        <v>73</v>
      </c>
      <c r="D28" s="20" t="s">
        <v>74</v>
      </c>
      <c r="E28" s="21" t="s">
        <v>23</v>
      </c>
      <c r="F28" s="15">
        <v>11.4</v>
      </c>
      <c r="G28" s="15">
        <v>11.4</v>
      </c>
      <c r="H28" s="24"/>
      <c r="I28" s="1"/>
      <c r="J28" s="123">
        <f>VLOOKUP(D28,[1]Sheet1!$A$1:$C$65536,3)</f>
        <v>118853</v>
      </c>
      <c r="K28" s="123" t="s">
        <v>212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15" customHeight="1">
      <c r="A29" s="17">
        <v>21</v>
      </c>
      <c r="B29" s="18" t="s">
        <v>75</v>
      </c>
      <c r="C29" s="25" t="s">
        <v>76</v>
      </c>
      <c r="D29" s="20" t="s">
        <v>77</v>
      </c>
      <c r="E29" s="21" t="s">
        <v>23</v>
      </c>
      <c r="F29" s="15">
        <v>11.7879</v>
      </c>
      <c r="G29" s="15">
        <v>11.4</v>
      </c>
      <c r="H29" s="24" t="s">
        <v>274</v>
      </c>
      <c r="I29" s="1"/>
      <c r="J29" s="123">
        <f>VLOOKUP(D29,[1]Sheet1!$A$1:$C$65536,3)</f>
        <v>59785</v>
      </c>
      <c r="K29" s="123" t="s">
        <v>212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7">
        <v>22</v>
      </c>
      <c r="B30" s="18" t="s">
        <v>79</v>
      </c>
      <c r="C30" s="25" t="s">
        <v>80</v>
      </c>
      <c r="D30" s="20" t="s">
        <v>81</v>
      </c>
      <c r="E30" s="21" t="s">
        <v>23</v>
      </c>
      <c r="F30" s="15">
        <v>11.7879</v>
      </c>
      <c r="G30" s="15">
        <v>11.4</v>
      </c>
      <c r="H30" s="24" t="s">
        <v>78</v>
      </c>
      <c r="I30" s="1"/>
      <c r="J30" s="123">
        <f>VLOOKUP(D30,[1]Sheet1!$A$1:$C$65536,3)</f>
        <v>59529</v>
      </c>
      <c r="K30" s="123" t="s">
        <v>212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7">
        <v>23</v>
      </c>
      <c r="B31" s="18"/>
      <c r="C31" s="19"/>
      <c r="D31" s="20"/>
      <c r="E31" s="21"/>
      <c r="F31" s="23"/>
      <c r="G31" s="23"/>
      <c r="H31" s="24"/>
      <c r="I31" s="1"/>
      <c r="J31" s="123"/>
      <c r="K31" s="12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>
      <c r="A32" s="17">
        <v>24</v>
      </c>
      <c r="B32" s="18"/>
      <c r="C32" s="19"/>
      <c r="D32" s="20"/>
      <c r="E32" s="21"/>
      <c r="F32" s="23"/>
      <c r="G32" s="23"/>
      <c r="H32" s="24"/>
      <c r="I32" s="1"/>
      <c r="J32" s="123"/>
      <c r="K32" s="12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15" customHeight="1" thickBot="1">
      <c r="A33" s="26">
        <v>25</v>
      </c>
      <c r="B33" s="27"/>
      <c r="C33" s="28"/>
      <c r="D33" s="29"/>
      <c r="E33" s="30"/>
      <c r="F33" s="31"/>
      <c r="G33" s="31"/>
      <c r="H33" s="32"/>
      <c r="I33" s="1"/>
      <c r="J33" s="123"/>
      <c r="K33" s="12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33" customFormat="1" ht="30.75" customHeight="1">
      <c r="A34" s="273" t="s">
        <v>82</v>
      </c>
      <c r="B34" s="273"/>
      <c r="C34" s="273"/>
      <c r="D34" s="273"/>
      <c r="E34" s="273"/>
      <c r="F34" s="273"/>
      <c r="G34" s="273"/>
      <c r="H34" s="273"/>
    </row>
    <row r="35" spans="1:256" s="33" customFormat="1" ht="35.25" customHeight="1">
      <c r="A35" s="259" t="s">
        <v>83</v>
      </c>
      <c r="B35" s="259"/>
      <c r="C35" s="259"/>
      <c r="D35" s="259"/>
      <c r="E35" s="259"/>
      <c r="F35" s="259"/>
      <c r="G35" s="259"/>
      <c r="H35" s="259"/>
    </row>
    <row r="36" spans="1:256" s="33" customFormat="1" ht="41.25" customHeight="1">
      <c r="A36" s="259" t="s">
        <v>84</v>
      </c>
      <c r="B36" s="259"/>
      <c r="C36" s="259"/>
      <c r="D36" s="259"/>
      <c r="E36" s="259"/>
      <c r="F36" s="259"/>
      <c r="G36" s="259"/>
      <c r="H36" s="259"/>
    </row>
    <row r="37" spans="1:256" s="33" customFormat="1" ht="24" customHeight="1">
      <c r="A37" s="261" t="s">
        <v>85</v>
      </c>
      <c r="B37" s="261"/>
      <c r="C37" s="261"/>
      <c r="D37" s="261"/>
      <c r="E37" s="261"/>
      <c r="F37" s="261"/>
      <c r="G37" s="261"/>
      <c r="H37" s="261"/>
    </row>
    <row r="38" spans="1:256" s="33" customFormat="1">
      <c r="A38" s="34"/>
      <c r="B38" s="35"/>
      <c r="C38" s="34"/>
      <c r="D38" s="34"/>
      <c r="E38" s="34"/>
      <c r="F38" s="36"/>
      <c r="G38" s="36"/>
      <c r="H38" s="37"/>
    </row>
    <row r="39" spans="1:256" s="33" customFormat="1">
      <c r="A39" s="38" t="s">
        <v>86</v>
      </c>
      <c r="B39" s="39"/>
      <c r="C39" s="40"/>
      <c r="D39" s="41" t="s">
        <v>87</v>
      </c>
      <c r="E39" s="40"/>
      <c r="F39" s="42"/>
      <c r="G39" s="42"/>
      <c r="H39" s="43"/>
    </row>
    <row r="40" spans="1:256" s="33" customFormat="1">
      <c r="A40" s="38"/>
      <c r="B40" s="39"/>
      <c r="C40" s="40"/>
      <c r="D40" s="41"/>
      <c r="E40" s="40"/>
      <c r="F40" s="42"/>
      <c r="G40" s="42"/>
      <c r="H40" s="43"/>
    </row>
    <row r="41" spans="1:256" s="33" customFormat="1">
      <c r="A41" s="38" t="s">
        <v>88</v>
      </c>
      <c r="B41" s="38"/>
      <c r="C41" s="34"/>
      <c r="D41" s="38" t="s">
        <v>88</v>
      </c>
      <c r="E41" s="34"/>
      <c r="F41" s="42"/>
      <c r="G41" s="42"/>
      <c r="H41" s="43"/>
    </row>
    <row r="42" spans="1:256" s="33" customFormat="1" ht="14.4">
      <c r="B42" s="44"/>
      <c r="F42" s="42"/>
      <c r="G42" s="42"/>
      <c r="H42" s="43"/>
    </row>
    <row r="43" spans="1:256">
      <c r="B43" s="45"/>
    </row>
    <row r="44" spans="1:256">
      <c r="B44" s="45"/>
    </row>
    <row r="45" spans="1:256">
      <c r="B45" s="45"/>
    </row>
    <row r="46" spans="1:256">
      <c r="B46" s="45"/>
    </row>
    <row r="47" spans="1:256">
      <c r="B47" s="45"/>
    </row>
    <row r="48" spans="1:256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</sheetData>
  <mergeCells count="18">
    <mergeCell ref="A35:H35"/>
    <mergeCell ref="A36:H36"/>
    <mergeCell ref="J7:J8"/>
    <mergeCell ref="K7:K8"/>
    <mergeCell ref="A37:H37"/>
    <mergeCell ref="A7:A8"/>
    <mergeCell ref="B7:B8"/>
    <mergeCell ref="C7:C8"/>
    <mergeCell ref="D7:D8"/>
    <mergeCell ref="E7:E8"/>
    <mergeCell ref="F7:G7"/>
    <mergeCell ref="H7:H8"/>
    <mergeCell ref="A34:H34"/>
    <mergeCell ref="A1:H1"/>
    <mergeCell ref="A3:H3"/>
    <mergeCell ref="A4:H4"/>
    <mergeCell ref="A5:H5"/>
    <mergeCell ref="A6:H6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V52"/>
  <sheetViews>
    <sheetView view="pageBreakPreview" zoomScaleSheetLayoutView="100" workbookViewId="0">
      <selection activeCell="A9" sqref="A9:XFD21"/>
    </sheetView>
  </sheetViews>
  <sheetFormatPr defaultRowHeight="15.6"/>
  <cols>
    <col min="1" max="1" width="6.44140625" style="2" customWidth="1"/>
    <col min="2" max="2" width="12.21875" style="50" customWidth="1"/>
    <col min="3" max="3" width="27.109375" style="2" customWidth="1"/>
    <col min="4" max="4" width="13.77734375" style="46" customWidth="1"/>
    <col min="5" max="5" width="5.6640625" style="47" customWidth="1"/>
    <col min="6" max="6" width="7.77734375" style="48" customWidth="1"/>
    <col min="7" max="7" width="7.44140625" style="48" customWidth="1"/>
    <col min="8" max="8" width="18.77734375" style="49" customWidth="1"/>
    <col min="9" max="9" width="20.6640625" style="2" customWidth="1"/>
    <col min="10" max="225" width="9" style="2"/>
    <col min="226" max="226" width="5" style="2" customWidth="1"/>
    <col min="227" max="227" width="15" style="2" customWidth="1"/>
    <col min="228" max="229" width="14.6640625" style="2" customWidth="1"/>
    <col min="230" max="230" width="6.21875" style="2" customWidth="1"/>
    <col min="231" max="233" width="10.109375" style="2" customWidth="1"/>
    <col min="234" max="234" width="10.44140625" style="2" customWidth="1"/>
    <col min="235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1" width="9" style="2"/>
    <col min="482" max="482" width="5" style="2" customWidth="1"/>
    <col min="483" max="483" width="15" style="2" customWidth="1"/>
    <col min="484" max="485" width="14.6640625" style="2" customWidth="1"/>
    <col min="486" max="486" width="6.21875" style="2" customWidth="1"/>
    <col min="487" max="489" width="10.109375" style="2" customWidth="1"/>
    <col min="490" max="490" width="10.44140625" style="2" customWidth="1"/>
    <col min="491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7" width="9" style="2"/>
    <col min="738" max="738" width="5" style="2" customWidth="1"/>
    <col min="739" max="739" width="15" style="2" customWidth="1"/>
    <col min="740" max="741" width="14.6640625" style="2" customWidth="1"/>
    <col min="742" max="742" width="6.21875" style="2" customWidth="1"/>
    <col min="743" max="745" width="10.109375" style="2" customWidth="1"/>
    <col min="746" max="746" width="10.44140625" style="2" customWidth="1"/>
    <col min="747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93" width="9" style="2"/>
    <col min="994" max="994" width="5" style="2" customWidth="1"/>
    <col min="995" max="995" width="15" style="2" customWidth="1"/>
    <col min="996" max="997" width="14.6640625" style="2" customWidth="1"/>
    <col min="998" max="998" width="6.21875" style="2" customWidth="1"/>
    <col min="999" max="1001" width="10.109375" style="2" customWidth="1"/>
    <col min="1002" max="1002" width="10.44140625" style="2" customWidth="1"/>
    <col min="1003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9" width="9" style="2"/>
    <col min="1250" max="1250" width="5" style="2" customWidth="1"/>
    <col min="1251" max="1251" width="15" style="2" customWidth="1"/>
    <col min="1252" max="1253" width="14.6640625" style="2" customWidth="1"/>
    <col min="1254" max="1254" width="6.21875" style="2" customWidth="1"/>
    <col min="1255" max="1257" width="10.109375" style="2" customWidth="1"/>
    <col min="1258" max="1258" width="10.44140625" style="2" customWidth="1"/>
    <col min="1259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5" width="9" style="2"/>
    <col min="1506" max="1506" width="5" style="2" customWidth="1"/>
    <col min="1507" max="1507" width="15" style="2" customWidth="1"/>
    <col min="1508" max="1509" width="14.6640625" style="2" customWidth="1"/>
    <col min="1510" max="1510" width="6.21875" style="2" customWidth="1"/>
    <col min="1511" max="1513" width="10.109375" style="2" customWidth="1"/>
    <col min="1514" max="1514" width="10.44140625" style="2" customWidth="1"/>
    <col min="1515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1" width="9" style="2"/>
    <col min="1762" max="1762" width="5" style="2" customWidth="1"/>
    <col min="1763" max="1763" width="15" style="2" customWidth="1"/>
    <col min="1764" max="1765" width="14.6640625" style="2" customWidth="1"/>
    <col min="1766" max="1766" width="6.21875" style="2" customWidth="1"/>
    <col min="1767" max="1769" width="10.109375" style="2" customWidth="1"/>
    <col min="1770" max="1770" width="10.44140625" style="2" customWidth="1"/>
    <col min="1771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7" width="9" style="2"/>
    <col min="2018" max="2018" width="5" style="2" customWidth="1"/>
    <col min="2019" max="2019" width="15" style="2" customWidth="1"/>
    <col min="2020" max="2021" width="14.6640625" style="2" customWidth="1"/>
    <col min="2022" max="2022" width="6.21875" style="2" customWidth="1"/>
    <col min="2023" max="2025" width="10.109375" style="2" customWidth="1"/>
    <col min="2026" max="2026" width="10.44140625" style="2" customWidth="1"/>
    <col min="2027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73" width="9" style="2"/>
    <col min="2274" max="2274" width="5" style="2" customWidth="1"/>
    <col min="2275" max="2275" width="15" style="2" customWidth="1"/>
    <col min="2276" max="2277" width="14.6640625" style="2" customWidth="1"/>
    <col min="2278" max="2278" width="6.21875" style="2" customWidth="1"/>
    <col min="2279" max="2281" width="10.109375" style="2" customWidth="1"/>
    <col min="2282" max="2282" width="10.44140625" style="2" customWidth="1"/>
    <col min="2283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9" width="9" style="2"/>
    <col min="2530" max="2530" width="5" style="2" customWidth="1"/>
    <col min="2531" max="2531" width="15" style="2" customWidth="1"/>
    <col min="2532" max="2533" width="14.6640625" style="2" customWidth="1"/>
    <col min="2534" max="2534" width="6.21875" style="2" customWidth="1"/>
    <col min="2535" max="2537" width="10.109375" style="2" customWidth="1"/>
    <col min="2538" max="2538" width="10.44140625" style="2" customWidth="1"/>
    <col min="2539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5" width="9" style="2"/>
    <col min="2786" max="2786" width="5" style="2" customWidth="1"/>
    <col min="2787" max="2787" width="15" style="2" customWidth="1"/>
    <col min="2788" max="2789" width="14.6640625" style="2" customWidth="1"/>
    <col min="2790" max="2790" width="6.21875" style="2" customWidth="1"/>
    <col min="2791" max="2793" width="10.109375" style="2" customWidth="1"/>
    <col min="2794" max="2794" width="10.44140625" style="2" customWidth="1"/>
    <col min="2795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1" width="9" style="2"/>
    <col min="3042" max="3042" width="5" style="2" customWidth="1"/>
    <col min="3043" max="3043" width="15" style="2" customWidth="1"/>
    <col min="3044" max="3045" width="14.6640625" style="2" customWidth="1"/>
    <col min="3046" max="3046" width="6.21875" style="2" customWidth="1"/>
    <col min="3047" max="3049" width="10.109375" style="2" customWidth="1"/>
    <col min="3050" max="3050" width="10.44140625" style="2" customWidth="1"/>
    <col min="3051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7" width="9" style="2"/>
    <col min="3298" max="3298" width="5" style="2" customWidth="1"/>
    <col min="3299" max="3299" width="15" style="2" customWidth="1"/>
    <col min="3300" max="3301" width="14.6640625" style="2" customWidth="1"/>
    <col min="3302" max="3302" width="6.21875" style="2" customWidth="1"/>
    <col min="3303" max="3305" width="10.109375" style="2" customWidth="1"/>
    <col min="3306" max="3306" width="10.44140625" style="2" customWidth="1"/>
    <col min="3307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53" width="9" style="2"/>
    <col min="3554" max="3554" width="5" style="2" customWidth="1"/>
    <col min="3555" max="3555" width="15" style="2" customWidth="1"/>
    <col min="3556" max="3557" width="14.6640625" style="2" customWidth="1"/>
    <col min="3558" max="3558" width="6.21875" style="2" customWidth="1"/>
    <col min="3559" max="3561" width="10.109375" style="2" customWidth="1"/>
    <col min="3562" max="3562" width="10.44140625" style="2" customWidth="1"/>
    <col min="3563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9" width="9" style="2"/>
    <col min="3810" max="3810" width="5" style="2" customWidth="1"/>
    <col min="3811" max="3811" width="15" style="2" customWidth="1"/>
    <col min="3812" max="3813" width="14.6640625" style="2" customWidth="1"/>
    <col min="3814" max="3814" width="6.21875" style="2" customWidth="1"/>
    <col min="3815" max="3817" width="10.109375" style="2" customWidth="1"/>
    <col min="3818" max="3818" width="10.44140625" style="2" customWidth="1"/>
    <col min="3819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5" width="9" style="2"/>
    <col min="4066" max="4066" width="5" style="2" customWidth="1"/>
    <col min="4067" max="4067" width="15" style="2" customWidth="1"/>
    <col min="4068" max="4069" width="14.6640625" style="2" customWidth="1"/>
    <col min="4070" max="4070" width="6.21875" style="2" customWidth="1"/>
    <col min="4071" max="4073" width="10.109375" style="2" customWidth="1"/>
    <col min="4074" max="4074" width="10.44140625" style="2" customWidth="1"/>
    <col min="4075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1" width="9" style="2"/>
    <col min="4322" max="4322" width="5" style="2" customWidth="1"/>
    <col min="4323" max="4323" width="15" style="2" customWidth="1"/>
    <col min="4324" max="4325" width="14.6640625" style="2" customWidth="1"/>
    <col min="4326" max="4326" width="6.21875" style="2" customWidth="1"/>
    <col min="4327" max="4329" width="10.109375" style="2" customWidth="1"/>
    <col min="4330" max="4330" width="10.44140625" style="2" customWidth="1"/>
    <col min="4331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7" width="9" style="2"/>
    <col min="4578" max="4578" width="5" style="2" customWidth="1"/>
    <col min="4579" max="4579" width="15" style="2" customWidth="1"/>
    <col min="4580" max="4581" width="14.6640625" style="2" customWidth="1"/>
    <col min="4582" max="4582" width="6.21875" style="2" customWidth="1"/>
    <col min="4583" max="4585" width="10.109375" style="2" customWidth="1"/>
    <col min="4586" max="4586" width="10.44140625" style="2" customWidth="1"/>
    <col min="4587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33" width="9" style="2"/>
    <col min="4834" max="4834" width="5" style="2" customWidth="1"/>
    <col min="4835" max="4835" width="15" style="2" customWidth="1"/>
    <col min="4836" max="4837" width="14.6640625" style="2" customWidth="1"/>
    <col min="4838" max="4838" width="6.21875" style="2" customWidth="1"/>
    <col min="4839" max="4841" width="10.109375" style="2" customWidth="1"/>
    <col min="4842" max="4842" width="10.44140625" style="2" customWidth="1"/>
    <col min="4843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9" width="9" style="2"/>
    <col min="5090" max="5090" width="5" style="2" customWidth="1"/>
    <col min="5091" max="5091" width="15" style="2" customWidth="1"/>
    <col min="5092" max="5093" width="14.6640625" style="2" customWidth="1"/>
    <col min="5094" max="5094" width="6.21875" style="2" customWidth="1"/>
    <col min="5095" max="5097" width="10.109375" style="2" customWidth="1"/>
    <col min="5098" max="5098" width="10.44140625" style="2" customWidth="1"/>
    <col min="5099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5" width="9" style="2"/>
    <col min="5346" max="5346" width="5" style="2" customWidth="1"/>
    <col min="5347" max="5347" width="15" style="2" customWidth="1"/>
    <col min="5348" max="5349" width="14.6640625" style="2" customWidth="1"/>
    <col min="5350" max="5350" width="6.21875" style="2" customWidth="1"/>
    <col min="5351" max="5353" width="10.109375" style="2" customWidth="1"/>
    <col min="5354" max="5354" width="10.44140625" style="2" customWidth="1"/>
    <col min="5355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1" width="9" style="2"/>
    <col min="5602" max="5602" width="5" style="2" customWidth="1"/>
    <col min="5603" max="5603" width="15" style="2" customWidth="1"/>
    <col min="5604" max="5605" width="14.6640625" style="2" customWidth="1"/>
    <col min="5606" max="5606" width="6.21875" style="2" customWidth="1"/>
    <col min="5607" max="5609" width="10.109375" style="2" customWidth="1"/>
    <col min="5610" max="5610" width="10.44140625" style="2" customWidth="1"/>
    <col min="5611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7" width="9" style="2"/>
    <col min="5858" max="5858" width="5" style="2" customWidth="1"/>
    <col min="5859" max="5859" width="15" style="2" customWidth="1"/>
    <col min="5860" max="5861" width="14.6640625" style="2" customWidth="1"/>
    <col min="5862" max="5862" width="6.21875" style="2" customWidth="1"/>
    <col min="5863" max="5865" width="10.109375" style="2" customWidth="1"/>
    <col min="5866" max="5866" width="10.44140625" style="2" customWidth="1"/>
    <col min="5867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13" width="9" style="2"/>
    <col min="6114" max="6114" width="5" style="2" customWidth="1"/>
    <col min="6115" max="6115" width="15" style="2" customWidth="1"/>
    <col min="6116" max="6117" width="14.6640625" style="2" customWidth="1"/>
    <col min="6118" max="6118" width="6.21875" style="2" customWidth="1"/>
    <col min="6119" max="6121" width="10.109375" style="2" customWidth="1"/>
    <col min="6122" max="6122" width="10.44140625" style="2" customWidth="1"/>
    <col min="6123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9" width="9" style="2"/>
    <col min="6370" max="6370" width="5" style="2" customWidth="1"/>
    <col min="6371" max="6371" width="15" style="2" customWidth="1"/>
    <col min="6372" max="6373" width="14.6640625" style="2" customWidth="1"/>
    <col min="6374" max="6374" width="6.21875" style="2" customWidth="1"/>
    <col min="6375" max="6377" width="10.109375" style="2" customWidth="1"/>
    <col min="6378" max="6378" width="10.44140625" style="2" customWidth="1"/>
    <col min="6379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5" width="9" style="2"/>
    <col min="6626" max="6626" width="5" style="2" customWidth="1"/>
    <col min="6627" max="6627" width="15" style="2" customWidth="1"/>
    <col min="6628" max="6629" width="14.6640625" style="2" customWidth="1"/>
    <col min="6630" max="6630" width="6.21875" style="2" customWidth="1"/>
    <col min="6631" max="6633" width="10.109375" style="2" customWidth="1"/>
    <col min="6634" max="6634" width="10.44140625" style="2" customWidth="1"/>
    <col min="6635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1" width="9" style="2"/>
    <col min="6882" max="6882" width="5" style="2" customWidth="1"/>
    <col min="6883" max="6883" width="15" style="2" customWidth="1"/>
    <col min="6884" max="6885" width="14.6640625" style="2" customWidth="1"/>
    <col min="6886" max="6886" width="6.21875" style="2" customWidth="1"/>
    <col min="6887" max="6889" width="10.109375" style="2" customWidth="1"/>
    <col min="6890" max="6890" width="10.44140625" style="2" customWidth="1"/>
    <col min="6891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7" width="9" style="2"/>
    <col min="7138" max="7138" width="5" style="2" customWidth="1"/>
    <col min="7139" max="7139" width="15" style="2" customWidth="1"/>
    <col min="7140" max="7141" width="14.6640625" style="2" customWidth="1"/>
    <col min="7142" max="7142" width="6.21875" style="2" customWidth="1"/>
    <col min="7143" max="7145" width="10.109375" style="2" customWidth="1"/>
    <col min="7146" max="7146" width="10.44140625" style="2" customWidth="1"/>
    <col min="7147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93" width="9" style="2"/>
    <col min="7394" max="7394" width="5" style="2" customWidth="1"/>
    <col min="7395" max="7395" width="15" style="2" customWidth="1"/>
    <col min="7396" max="7397" width="14.6640625" style="2" customWidth="1"/>
    <col min="7398" max="7398" width="6.21875" style="2" customWidth="1"/>
    <col min="7399" max="7401" width="10.109375" style="2" customWidth="1"/>
    <col min="7402" max="7402" width="10.44140625" style="2" customWidth="1"/>
    <col min="7403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9" width="9" style="2"/>
    <col min="7650" max="7650" width="5" style="2" customWidth="1"/>
    <col min="7651" max="7651" width="15" style="2" customWidth="1"/>
    <col min="7652" max="7653" width="14.6640625" style="2" customWidth="1"/>
    <col min="7654" max="7654" width="6.21875" style="2" customWidth="1"/>
    <col min="7655" max="7657" width="10.109375" style="2" customWidth="1"/>
    <col min="7658" max="7658" width="10.44140625" style="2" customWidth="1"/>
    <col min="7659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5" width="9" style="2"/>
    <col min="7906" max="7906" width="5" style="2" customWidth="1"/>
    <col min="7907" max="7907" width="15" style="2" customWidth="1"/>
    <col min="7908" max="7909" width="14.6640625" style="2" customWidth="1"/>
    <col min="7910" max="7910" width="6.21875" style="2" customWidth="1"/>
    <col min="7911" max="7913" width="10.109375" style="2" customWidth="1"/>
    <col min="7914" max="7914" width="10.44140625" style="2" customWidth="1"/>
    <col min="7915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1" width="9" style="2"/>
    <col min="8162" max="8162" width="5" style="2" customWidth="1"/>
    <col min="8163" max="8163" width="15" style="2" customWidth="1"/>
    <col min="8164" max="8165" width="14.6640625" style="2" customWidth="1"/>
    <col min="8166" max="8166" width="6.21875" style="2" customWidth="1"/>
    <col min="8167" max="8169" width="10.109375" style="2" customWidth="1"/>
    <col min="8170" max="8170" width="10.44140625" style="2" customWidth="1"/>
    <col min="8171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7" width="9" style="2"/>
    <col min="8418" max="8418" width="5" style="2" customWidth="1"/>
    <col min="8419" max="8419" width="15" style="2" customWidth="1"/>
    <col min="8420" max="8421" width="14.6640625" style="2" customWidth="1"/>
    <col min="8422" max="8422" width="6.21875" style="2" customWidth="1"/>
    <col min="8423" max="8425" width="10.109375" style="2" customWidth="1"/>
    <col min="8426" max="8426" width="10.44140625" style="2" customWidth="1"/>
    <col min="8427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73" width="9" style="2"/>
    <col min="8674" max="8674" width="5" style="2" customWidth="1"/>
    <col min="8675" max="8675" width="15" style="2" customWidth="1"/>
    <col min="8676" max="8677" width="14.6640625" style="2" customWidth="1"/>
    <col min="8678" max="8678" width="6.21875" style="2" customWidth="1"/>
    <col min="8679" max="8681" width="10.109375" style="2" customWidth="1"/>
    <col min="8682" max="8682" width="10.44140625" style="2" customWidth="1"/>
    <col min="8683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9" width="9" style="2"/>
    <col min="8930" max="8930" width="5" style="2" customWidth="1"/>
    <col min="8931" max="8931" width="15" style="2" customWidth="1"/>
    <col min="8932" max="8933" width="14.6640625" style="2" customWidth="1"/>
    <col min="8934" max="8934" width="6.21875" style="2" customWidth="1"/>
    <col min="8935" max="8937" width="10.109375" style="2" customWidth="1"/>
    <col min="8938" max="8938" width="10.44140625" style="2" customWidth="1"/>
    <col min="8939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5" width="9" style="2"/>
    <col min="9186" max="9186" width="5" style="2" customWidth="1"/>
    <col min="9187" max="9187" width="15" style="2" customWidth="1"/>
    <col min="9188" max="9189" width="14.6640625" style="2" customWidth="1"/>
    <col min="9190" max="9190" width="6.21875" style="2" customWidth="1"/>
    <col min="9191" max="9193" width="10.109375" style="2" customWidth="1"/>
    <col min="9194" max="9194" width="10.44140625" style="2" customWidth="1"/>
    <col min="9195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1" width="9" style="2"/>
    <col min="9442" max="9442" width="5" style="2" customWidth="1"/>
    <col min="9443" max="9443" width="15" style="2" customWidth="1"/>
    <col min="9444" max="9445" width="14.6640625" style="2" customWidth="1"/>
    <col min="9446" max="9446" width="6.21875" style="2" customWidth="1"/>
    <col min="9447" max="9449" width="10.109375" style="2" customWidth="1"/>
    <col min="9450" max="9450" width="10.44140625" style="2" customWidth="1"/>
    <col min="9451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7" width="9" style="2"/>
    <col min="9698" max="9698" width="5" style="2" customWidth="1"/>
    <col min="9699" max="9699" width="15" style="2" customWidth="1"/>
    <col min="9700" max="9701" width="14.6640625" style="2" customWidth="1"/>
    <col min="9702" max="9702" width="6.21875" style="2" customWidth="1"/>
    <col min="9703" max="9705" width="10.109375" style="2" customWidth="1"/>
    <col min="9706" max="9706" width="10.44140625" style="2" customWidth="1"/>
    <col min="9707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53" width="9" style="2"/>
    <col min="9954" max="9954" width="5" style="2" customWidth="1"/>
    <col min="9955" max="9955" width="15" style="2" customWidth="1"/>
    <col min="9956" max="9957" width="14.6640625" style="2" customWidth="1"/>
    <col min="9958" max="9958" width="6.21875" style="2" customWidth="1"/>
    <col min="9959" max="9961" width="10.109375" style="2" customWidth="1"/>
    <col min="9962" max="9962" width="10.44140625" style="2" customWidth="1"/>
    <col min="9963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9" width="9" style="2"/>
    <col min="10210" max="10210" width="5" style="2" customWidth="1"/>
    <col min="10211" max="10211" width="15" style="2" customWidth="1"/>
    <col min="10212" max="10213" width="14.6640625" style="2" customWidth="1"/>
    <col min="10214" max="10214" width="6.21875" style="2" customWidth="1"/>
    <col min="10215" max="10217" width="10.109375" style="2" customWidth="1"/>
    <col min="10218" max="10218" width="10.44140625" style="2" customWidth="1"/>
    <col min="10219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5" width="9" style="2"/>
    <col min="10466" max="10466" width="5" style="2" customWidth="1"/>
    <col min="10467" max="10467" width="15" style="2" customWidth="1"/>
    <col min="10468" max="10469" width="14.6640625" style="2" customWidth="1"/>
    <col min="10470" max="10470" width="6.21875" style="2" customWidth="1"/>
    <col min="10471" max="10473" width="10.109375" style="2" customWidth="1"/>
    <col min="10474" max="10474" width="10.44140625" style="2" customWidth="1"/>
    <col min="10475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1" width="9" style="2"/>
    <col min="10722" max="10722" width="5" style="2" customWidth="1"/>
    <col min="10723" max="10723" width="15" style="2" customWidth="1"/>
    <col min="10724" max="10725" width="14.6640625" style="2" customWidth="1"/>
    <col min="10726" max="10726" width="6.21875" style="2" customWidth="1"/>
    <col min="10727" max="10729" width="10.109375" style="2" customWidth="1"/>
    <col min="10730" max="10730" width="10.44140625" style="2" customWidth="1"/>
    <col min="10731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7" width="9" style="2"/>
    <col min="10978" max="10978" width="5" style="2" customWidth="1"/>
    <col min="10979" max="10979" width="15" style="2" customWidth="1"/>
    <col min="10980" max="10981" width="14.6640625" style="2" customWidth="1"/>
    <col min="10982" max="10982" width="6.21875" style="2" customWidth="1"/>
    <col min="10983" max="10985" width="10.109375" style="2" customWidth="1"/>
    <col min="10986" max="10986" width="10.44140625" style="2" customWidth="1"/>
    <col min="10987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33" width="9" style="2"/>
    <col min="11234" max="11234" width="5" style="2" customWidth="1"/>
    <col min="11235" max="11235" width="15" style="2" customWidth="1"/>
    <col min="11236" max="11237" width="14.6640625" style="2" customWidth="1"/>
    <col min="11238" max="11238" width="6.21875" style="2" customWidth="1"/>
    <col min="11239" max="11241" width="10.109375" style="2" customWidth="1"/>
    <col min="11242" max="11242" width="10.44140625" style="2" customWidth="1"/>
    <col min="11243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9" width="9" style="2"/>
    <col min="11490" max="11490" width="5" style="2" customWidth="1"/>
    <col min="11491" max="11491" width="15" style="2" customWidth="1"/>
    <col min="11492" max="11493" width="14.6640625" style="2" customWidth="1"/>
    <col min="11494" max="11494" width="6.21875" style="2" customWidth="1"/>
    <col min="11495" max="11497" width="10.109375" style="2" customWidth="1"/>
    <col min="11498" max="11498" width="10.44140625" style="2" customWidth="1"/>
    <col min="11499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5" width="9" style="2"/>
    <col min="11746" max="11746" width="5" style="2" customWidth="1"/>
    <col min="11747" max="11747" width="15" style="2" customWidth="1"/>
    <col min="11748" max="11749" width="14.6640625" style="2" customWidth="1"/>
    <col min="11750" max="11750" width="6.21875" style="2" customWidth="1"/>
    <col min="11751" max="11753" width="10.109375" style="2" customWidth="1"/>
    <col min="11754" max="11754" width="10.44140625" style="2" customWidth="1"/>
    <col min="11755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1" width="9" style="2"/>
    <col min="12002" max="12002" width="5" style="2" customWidth="1"/>
    <col min="12003" max="12003" width="15" style="2" customWidth="1"/>
    <col min="12004" max="12005" width="14.6640625" style="2" customWidth="1"/>
    <col min="12006" max="12006" width="6.21875" style="2" customWidth="1"/>
    <col min="12007" max="12009" width="10.109375" style="2" customWidth="1"/>
    <col min="12010" max="12010" width="10.44140625" style="2" customWidth="1"/>
    <col min="12011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7" width="9" style="2"/>
    <col min="12258" max="12258" width="5" style="2" customWidth="1"/>
    <col min="12259" max="12259" width="15" style="2" customWidth="1"/>
    <col min="12260" max="12261" width="14.6640625" style="2" customWidth="1"/>
    <col min="12262" max="12262" width="6.21875" style="2" customWidth="1"/>
    <col min="12263" max="12265" width="10.109375" style="2" customWidth="1"/>
    <col min="12266" max="12266" width="10.44140625" style="2" customWidth="1"/>
    <col min="12267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13" width="9" style="2"/>
    <col min="12514" max="12514" width="5" style="2" customWidth="1"/>
    <col min="12515" max="12515" width="15" style="2" customWidth="1"/>
    <col min="12516" max="12517" width="14.6640625" style="2" customWidth="1"/>
    <col min="12518" max="12518" width="6.21875" style="2" customWidth="1"/>
    <col min="12519" max="12521" width="10.109375" style="2" customWidth="1"/>
    <col min="12522" max="12522" width="10.44140625" style="2" customWidth="1"/>
    <col min="12523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9" width="9" style="2"/>
    <col min="12770" max="12770" width="5" style="2" customWidth="1"/>
    <col min="12771" max="12771" width="15" style="2" customWidth="1"/>
    <col min="12772" max="12773" width="14.6640625" style="2" customWidth="1"/>
    <col min="12774" max="12774" width="6.21875" style="2" customWidth="1"/>
    <col min="12775" max="12777" width="10.109375" style="2" customWidth="1"/>
    <col min="12778" max="12778" width="10.44140625" style="2" customWidth="1"/>
    <col min="12779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5" width="9" style="2"/>
    <col min="13026" max="13026" width="5" style="2" customWidth="1"/>
    <col min="13027" max="13027" width="15" style="2" customWidth="1"/>
    <col min="13028" max="13029" width="14.6640625" style="2" customWidth="1"/>
    <col min="13030" max="13030" width="6.21875" style="2" customWidth="1"/>
    <col min="13031" max="13033" width="10.109375" style="2" customWidth="1"/>
    <col min="13034" max="13034" width="10.44140625" style="2" customWidth="1"/>
    <col min="13035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1" width="9" style="2"/>
    <col min="13282" max="13282" width="5" style="2" customWidth="1"/>
    <col min="13283" max="13283" width="15" style="2" customWidth="1"/>
    <col min="13284" max="13285" width="14.6640625" style="2" customWidth="1"/>
    <col min="13286" max="13286" width="6.21875" style="2" customWidth="1"/>
    <col min="13287" max="13289" width="10.109375" style="2" customWidth="1"/>
    <col min="13290" max="13290" width="10.44140625" style="2" customWidth="1"/>
    <col min="13291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7" width="9" style="2"/>
    <col min="13538" max="13538" width="5" style="2" customWidth="1"/>
    <col min="13539" max="13539" width="15" style="2" customWidth="1"/>
    <col min="13540" max="13541" width="14.6640625" style="2" customWidth="1"/>
    <col min="13542" max="13542" width="6.21875" style="2" customWidth="1"/>
    <col min="13543" max="13545" width="10.109375" style="2" customWidth="1"/>
    <col min="13546" max="13546" width="10.44140625" style="2" customWidth="1"/>
    <col min="13547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93" width="9" style="2"/>
    <col min="13794" max="13794" width="5" style="2" customWidth="1"/>
    <col min="13795" max="13795" width="15" style="2" customWidth="1"/>
    <col min="13796" max="13797" width="14.6640625" style="2" customWidth="1"/>
    <col min="13798" max="13798" width="6.21875" style="2" customWidth="1"/>
    <col min="13799" max="13801" width="10.109375" style="2" customWidth="1"/>
    <col min="13802" max="13802" width="10.44140625" style="2" customWidth="1"/>
    <col min="13803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9" width="9" style="2"/>
    <col min="14050" max="14050" width="5" style="2" customWidth="1"/>
    <col min="14051" max="14051" width="15" style="2" customWidth="1"/>
    <col min="14052" max="14053" width="14.6640625" style="2" customWidth="1"/>
    <col min="14054" max="14054" width="6.21875" style="2" customWidth="1"/>
    <col min="14055" max="14057" width="10.109375" style="2" customWidth="1"/>
    <col min="14058" max="14058" width="10.44140625" style="2" customWidth="1"/>
    <col min="14059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5" width="9" style="2"/>
    <col min="14306" max="14306" width="5" style="2" customWidth="1"/>
    <col min="14307" max="14307" width="15" style="2" customWidth="1"/>
    <col min="14308" max="14309" width="14.6640625" style="2" customWidth="1"/>
    <col min="14310" max="14310" width="6.21875" style="2" customWidth="1"/>
    <col min="14311" max="14313" width="10.109375" style="2" customWidth="1"/>
    <col min="14314" max="14314" width="10.44140625" style="2" customWidth="1"/>
    <col min="14315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1" width="9" style="2"/>
    <col min="14562" max="14562" width="5" style="2" customWidth="1"/>
    <col min="14563" max="14563" width="15" style="2" customWidth="1"/>
    <col min="14564" max="14565" width="14.6640625" style="2" customWidth="1"/>
    <col min="14566" max="14566" width="6.21875" style="2" customWidth="1"/>
    <col min="14567" max="14569" width="10.109375" style="2" customWidth="1"/>
    <col min="14570" max="14570" width="10.44140625" style="2" customWidth="1"/>
    <col min="14571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7" width="9" style="2"/>
    <col min="14818" max="14818" width="5" style="2" customWidth="1"/>
    <col min="14819" max="14819" width="15" style="2" customWidth="1"/>
    <col min="14820" max="14821" width="14.6640625" style="2" customWidth="1"/>
    <col min="14822" max="14822" width="6.21875" style="2" customWidth="1"/>
    <col min="14823" max="14825" width="10.109375" style="2" customWidth="1"/>
    <col min="14826" max="14826" width="10.44140625" style="2" customWidth="1"/>
    <col min="14827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73" width="9" style="2"/>
    <col min="15074" max="15074" width="5" style="2" customWidth="1"/>
    <col min="15075" max="15075" width="15" style="2" customWidth="1"/>
    <col min="15076" max="15077" width="14.6640625" style="2" customWidth="1"/>
    <col min="15078" max="15078" width="6.21875" style="2" customWidth="1"/>
    <col min="15079" max="15081" width="10.109375" style="2" customWidth="1"/>
    <col min="15082" max="15082" width="10.44140625" style="2" customWidth="1"/>
    <col min="15083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9" width="9" style="2"/>
    <col min="15330" max="15330" width="5" style="2" customWidth="1"/>
    <col min="15331" max="15331" width="15" style="2" customWidth="1"/>
    <col min="15332" max="15333" width="14.6640625" style="2" customWidth="1"/>
    <col min="15334" max="15334" width="6.21875" style="2" customWidth="1"/>
    <col min="15335" max="15337" width="10.109375" style="2" customWidth="1"/>
    <col min="15338" max="15338" width="10.44140625" style="2" customWidth="1"/>
    <col min="15339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5" width="9" style="2"/>
    <col min="15586" max="15586" width="5" style="2" customWidth="1"/>
    <col min="15587" max="15587" width="15" style="2" customWidth="1"/>
    <col min="15588" max="15589" width="14.6640625" style="2" customWidth="1"/>
    <col min="15590" max="15590" width="6.21875" style="2" customWidth="1"/>
    <col min="15591" max="15593" width="10.109375" style="2" customWidth="1"/>
    <col min="15594" max="15594" width="10.44140625" style="2" customWidth="1"/>
    <col min="15595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1" width="9" style="2"/>
    <col min="15842" max="15842" width="5" style="2" customWidth="1"/>
    <col min="15843" max="15843" width="15" style="2" customWidth="1"/>
    <col min="15844" max="15845" width="14.6640625" style="2" customWidth="1"/>
    <col min="15846" max="15846" width="6.21875" style="2" customWidth="1"/>
    <col min="15847" max="15849" width="10.109375" style="2" customWidth="1"/>
    <col min="15850" max="15850" width="10.44140625" style="2" customWidth="1"/>
    <col min="15851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7" width="9" style="2"/>
    <col min="16098" max="16098" width="5" style="2" customWidth="1"/>
    <col min="16099" max="16099" width="15" style="2" customWidth="1"/>
    <col min="16100" max="16101" width="14.6640625" style="2" customWidth="1"/>
    <col min="16102" max="16102" width="6.21875" style="2" customWidth="1"/>
    <col min="16103" max="16105" width="10.109375" style="2" customWidth="1"/>
    <col min="16106" max="16106" width="10.44140625" style="2" customWidth="1"/>
    <col min="16107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53" width="9" style="2"/>
    <col min="16354" max="16354" width="5" style="2" customWidth="1"/>
    <col min="16355" max="16355" width="15" style="2" customWidth="1"/>
    <col min="16356" max="16357" width="14.6640625" style="2" customWidth="1"/>
    <col min="16358" max="16358" width="6.21875" style="2" customWidth="1"/>
    <col min="16359" max="16361" width="10.109375" style="2" customWidth="1"/>
    <col min="16362" max="16362" width="10.44140625" style="2" customWidth="1"/>
    <col min="16363" max="16384" width="9" style="2"/>
  </cols>
  <sheetData>
    <row r="1" spans="1:256" ht="22.2">
      <c r="A1" s="255" t="s">
        <v>162</v>
      </c>
      <c r="B1" s="255"/>
      <c r="C1" s="255"/>
      <c r="D1" s="255"/>
      <c r="E1" s="255"/>
      <c r="F1" s="255"/>
      <c r="G1" s="255"/>
      <c r="H1" s="25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256" ht="17.25" customHeight="1">
      <c r="A2" s="274" t="s">
        <v>165</v>
      </c>
      <c r="B2" s="274"/>
      <c r="C2" s="274"/>
      <c r="D2" s="274"/>
      <c r="E2" s="274"/>
      <c r="F2" s="274"/>
      <c r="G2" s="274"/>
      <c r="H2" s="27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256">
      <c r="A3" s="256" t="s">
        <v>1</v>
      </c>
      <c r="B3" s="256"/>
      <c r="C3" s="256"/>
      <c r="D3" s="256"/>
      <c r="E3" s="256"/>
      <c r="F3" s="256"/>
      <c r="G3" s="256"/>
      <c r="H3" s="25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</row>
    <row r="4" spans="1:256" ht="21" customHeight="1">
      <c r="A4" s="256" t="s">
        <v>2</v>
      </c>
      <c r="B4" s="256"/>
      <c r="C4" s="256"/>
      <c r="D4" s="256"/>
      <c r="E4" s="256"/>
      <c r="F4" s="256"/>
      <c r="G4" s="256"/>
      <c r="H4" s="25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</row>
    <row r="5" spans="1:256" ht="31.5" customHeight="1">
      <c r="A5" s="257" t="s">
        <v>3</v>
      </c>
      <c r="B5" s="257"/>
      <c r="C5" s="257"/>
      <c r="D5" s="257"/>
      <c r="E5" s="257"/>
      <c r="F5" s="257"/>
      <c r="G5" s="257"/>
      <c r="H5" s="25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</row>
    <row r="6" spans="1:256" ht="16.2" thickBot="1">
      <c r="A6" s="258" t="s">
        <v>4</v>
      </c>
      <c r="B6" s="258"/>
      <c r="C6" s="258"/>
      <c r="D6" s="258"/>
      <c r="E6" s="258"/>
      <c r="F6" s="258"/>
      <c r="G6" s="258"/>
      <c r="H6" s="25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</row>
    <row r="7" spans="1:256" ht="15">
      <c r="A7" s="262" t="s">
        <v>5</v>
      </c>
      <c r="B7" s="264" t="s">
        <v>6</v>
      </c>
      <c r="C7" s="266" t="s">
        <v>7</v>
      </c>
      <c r="D7" s="266" t="s">
        <v>8</v>
      </c>
      <c r="E7" s="268" t="s">
        <v>9</v>
      </c>
      <c r="F7" s="270" t="s">
        <v>10</v>
      </c>
      <c r="G7" s="270"/>
      <c r="H7" s="271" t="s">
        <v>11</v>
      </c>
      <c r="I7" s="1"/>
      <c r="J7" s="1"/>
      <c r="K7" s="270" t="s">
        <v>10</v>
      </c>
      <c r="L7" s="27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256" thickBot="1">
      <c r="A8" s="263"/>
      <c r="B8" s="265"/>
      <c r="C8" s="267"/>
      <c r="D8" s="267"/>
      <c r="E8" s="269"/>
      <c r="F8" s="9" t="s">
        <v>13</v>
      </c>
      <c r="G8" s="9" t="s">
        <v>163</v>
      </c>
      <c r="H8" s="272"/>
      <c r="I8" s="1"/>
      <c r="J8" s="1"/>
      <c r="K8" s="9" t="s">
        <v>12</v>
      </c>
      <c r="L8" s="9" t="s">
        <v>13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</row>
    <row r="9" spans="1:256" s="70" customFormat="1" ht="27" customHeight="1">
      <c r="A9" s="68">
        <v>1</v>
      </c>
      <c r="B9" s="82" t="s">
        <v>89</v>
      </c>
      <c r="C9" s="83" t="s">
        <v>90</v>
      </c>
      <c r="D9" s="84" t="s">
        <v>91</v>
      </c>
      <c r="E9" s="85" t="s">
        <v>23</v>
      </c>
      <c r="F9" s="77"/>
      <c r="G9" s="77">
        <v>6.1186999999999996</v>
      </c>
      <c r="H9" s="86"/>
      <c r="I9" s="76" t="s">
        <v>177</v>
      </c>
      <c r="J9" s="69"/>
      <c r="K9" s="61"/>
      <c r="L9" s="61">
        <v>5.7920999999999996</v>
      </c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</row>
    <row r="10" spans="1:256" s="70" customFormat="1" ht="27" customHeight="1">
      <c r="A10" s="71">
        <v>2</v>
      </c>
      <c r="B10" s="66" t="s">
        <v>92</v>
      </c>
      <c r="C10" s="65" t="s">
        <v>93</v>
      </c>
      <c r="D10" s="20" t="s">
        <v>94</v>
      </c>
      <c r="E10" s="72" t="s">
        <v>23</v>
      </c>
      <c r="F10" s="63"/>
      <c r="G10" s="63">
        <v>6.1186999999999996</v>
      </c>
      <c r="H10" s="73"/>
      <c r="I10" s="76" t="s">
        <v>177</v>
      </c>
      <c r="J10" s="69"/>
      <c r="K10" s="62"/>
      <c r="L10" s="62">
        <v>5.8133999999999997</v>
      </c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  <c r="IU10" s="69"/>
      <c r="IV10" s="69"/>
    </row>
    <row r="11" spans="1:256" s="70" customFormat="1" ht="27" customHeight="1">
      <c r="A11" s="71">
        <v>3</v>
      </c>
      <c r="B11" s="66" t="s">
        <v>95</v>
      </c>
      <c r="C11" s="66" t="s">
        <v>96</v>
      </c>
      <c r="D11" s="20" t="s">
        <v>97</v>
      </c>
      <c r="E11" s="72" t="s">
        <v>23</v>
      </c>
      <c r="F11" s="63"/>
      <c r="G11" s="63">
        <v>5.0187999999999997</v>
      </c>
      <c r="H11" s="73" t="s">
        <v>178</v>
      </c>
      <c r="I11" s="76" t="s">
        <v>177</v>
      </c>
      <c r="J11" s="69"/>
      <c r="K11" s="62"/>
      <c r="L11" s="63">
        <v>4.8292999999999999</v>
      </c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  <c r="IV11" s="69"/>
    </row>
    <row r="12" spans="1:256" s="70" customFormat="1" ht="27" customHeight="1">
      <c r="A12" s="71">
        <v>4</v>
      </c>
      <c r="B12" s="66" t="s">
        <v>98</v>
      </c>
      <c r="C12" s="66" t="s">
        <v>99</v>
      </c>
      <c r="D12" s="20" t="s">
        <v>100</v>
      </c>
      <c r="E12" s="72" t="s">
        <v>23</v>
      </c>
      <c r="F12" s="63"/>
      <c r="G12" s="63">
        <v>5.0187999999999997</v>
      </c>
      <c r="H12" s="73" t="s">
        <v>178</v>
      </c>
      <c r="I12" s="76" t="s">
        <v>177</v>
      </c>
      <c r="J12" s="69"/>
      <c r="K12" s="62"/>
      <c r="L12" s="63">
        <v>4.8390000000000004</v>
      </c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</row>
    <row r="13" spans="1:256" s="70" customFormat="1" ht="27" customHeight="1">
      <c r="A13" s="71">
        <v>5</v>
      </c>
      <c r="B13" s="66" t="s">
        <v>101</v>
      </c>
      <c r="C13" s="65" t="s">
        <v>102</v>
      </c>
      <c r="D13" s="20" t="s">
        <v>181</v>
      </c>
      <c r="E13" s="72" t="s">
        <v>23</v>
      </c>
      <c r="F13" s="63"/>
      <c r="G13" s="63">
        <v>5.1529999999999996</v>
      </c>
      <c r="H13" s="73" t="s">
        <v>178</v>
      </c>
      <c r="I13" s="76" t="s">
        <v>177</v>
      </c>
      <c r="J13" s="69"/>
      <c r="K13" s="62"/>
      <c r="L13" s="63">
        <v>4.8243999999999998</v>
      </c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  <c r="IV13" s="69"/>
    </row>
    <row r="14" spans="1:256" s="70" customFormat="1" ht="27" customHeight="1">
      <c r="A14" s="71">
        <v>6</v>
      </c>
      <c r="B14" s="66" t="s">
        <v>104</v>
      </c>
      <c r="C14" s="65" t="s">
        <v>105</v>
      </c>
      <c r="D14" s="20" t="s">
        <v>106</v>
      </c>
      <c r="E14" s="72" t="s">
        <v>23</v>
      </c>
      <c r="F14" s="63"/>
      <c r="G14" s="63">
        <v>1.1574</v>
      </c>
      <c r="H14" s="73" t="s">
        <v>179</v>
      </c>
      <c r="I14" s="76" t="s">
        <v>177</v>
      </c>
      <c r="J14" s="69"/>
      <c r="K14" s="62"/>
      <c r="L14" s="63">
        <v>1.0829</v>
      </c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 s="69"/>
      <c r="IV14" s="69"/>
    </row>
    <row r="15" spans="1:256" s="70" customFormat="1" ht="27" customHeight="1">
      <c r="A15" s="71">
        <v>7</v>
      </c>
      <c r="B15" s="66" t="s">
        <v>190</v>
      </c>
      <c r="C15" s="65" t="s">
        <v>108</v>
      </c>
      <c r="D15" s="20" t="s">
        <v>191</v>
      </c>
      <c r="E15" s="72" t="s">
        <v>23</v>
      </c>
      <c r="F15" s="63"/>
      <c r="G15" s="63">
        <v>3.7484999999999999</v>
      </c>
      <c r="H15" s="73" t="s">
        <v>180</v>
      </c>
      <c r="I15" s="76" t="s">
        <v>177</v>
      </c>
      <c r="J15" s="69"/>
      <c r="K15" s="62"/>
      <c r="L15" s="63">
        <v>3.6132</v>
      </c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  <c r="IV15" s="69"/>
    </row>
    <row r="16" spans="1:256" s="97" customFormat="1" ht="24" customHeight="1">
      <c r="A16" s="88">
        <v>5</v>
      </c>
      <c r="B16" s="89" t="s">
        <v>189</v>
      </c>
      <c r="C16" s="90" t="s">
        <v>170</v>
      </c>
      <c r="D16" s="91" t="s">
        <v>171</v>
      </c>
      <c r="E16" s="92" t="s">
        <v>23</v>
      </c>
      <c r="F16" s="93"/>
      <c r="G16" s="93">
        <v>9.1640999999999995</v>
      </c>
      <c r="H16" s="94" t="s">
        <v>172</v>
      </c>
      <c r="I16" s="95" t="s">
        <v>193</v>
      </c>
      <c r="J16" s="95" t="s">
        <v>168</v>
      </c>
      <c r="K16" s="98"/>
      <c r="L16" s="98"/>
      <c r="M16" s="95"/>
      <c r="N16" s="96"/>
      <c r="O16" s="93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  <c r="IU16" s="95"/>
      <c r="IV16" s="95"/>
    </row>
    <row r="17" spans="1:256" s="70" customFormat="1" ht="27" customHeight="1">
      <c r="A17" s="71">
        <v>8</v>
      </c>
      <c r="B17" s="66" t="s">
        <v>110</v>
      </c>
      <c r="C17" s="65" t="s">
        <v>111</v>
      </c>
      <c r="D17" s="20" t="s">
        <v>112</v>
      </c>
      <c r="E17" s="72" t="s">
        <v>23</v>
      </c>
      <c r="F17" s="63"/>
      <c r="G17" s="63">
        <v>1.6266</v>
      </c>
      <c r="H17" s="74"/>
      <c r="I17" s="76" t="s">
        <v>177</v>
      </c>
      <c r="J17" s="69"/>
      <c r="K17" s="62"/>
      <c r="L17" s="62">
        <v>1.5061</v>
      </c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  <c r="IV17" s="69"/>
    </row>
    <row r="18" spans="1:256" s="70" customFormat="1" ht="27" customHeight="1">
      <c r="A18" s="71">
        <v>9</v>
      </c>
      <c r="B18" s="66" t="s">
        <v>113</v>
      </c>
      <c r="C18" s="65" t="s">
        <v>114</v>
      </c>
      <c r="D18" s="20" t="s">
        <v>115</v>
      </c>
      <c r="E18" s="72" t="s">
        <v>23</v>
      </c>
      <c r="F18" s="63"/>
      <c r="G18" s="63">
        <v>1.6266</v>
      </c>
      <c r="H18" s="74"/>
      <c r="I18" s="76" t="s">
        <v>177</v>
      </c>
      <c r="J18" s="69"/>
      <c r="K18" s="62"/>
      <c r="L18" s="63">
        <v>1.5061</v>
      </c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</row>
    <row r="19" spans="1:256" s="70" customFormat="1" ht="27" customHeight="1">
      <c r="A19" s="71">
        <v>10</v>
      </c>
      <c r="B19" s="66" t="s">
        <v>125</v>
      </c>
      <c r="C19" s="65" t="s">
        <v>127</v>
      </c>
      <c r="D19" s="20" t="s">
        <v>126</v>
      </c>
      <c r="E19" s="72" t="s">
        <v>23</v>
      </c>
      <c r="F19" s="63"/>
      <c r="G19" s="63">
        <v>0.97570000000000001</v>
      </c>
      <c r="H19" s="74"/>
      <c r="I19" s="76" t="s">
        <v>177</v>
      </c>
      <c r="J19" s="69"/>
      <c r="K19" s="62"/>
      <c r="L19" s="63">
        <v>0.87519999999999998</v>
      </c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</row>
    <row r="20" spans="1:256" s="70" customFormat="1" ht="27" customHeight="1">
      <c r="A20" s="71">
        <v>11</v>
      </c>
      <c r="B20" s="66"/>
      <c r="C20" s="66" t="s">
        <v>96</v>
      </c>
      <c r="D20" s="20" t="s">
        <v>187</v>
      </c>
      <c r="E20" s="21" t="s">
        <v>23</v>
      </c>
      <c r="F20" s="23"/>
      <c r="G20" s="23">
        <v>5.2468000000000004</v>
      </c>
      <c r="H20" s="58" t="s">
        <v>169</v>
      </c>
      <c r="I20" s="76"/>
      <c r="J20" s="69"/>
      <c r="K20" s="62"/>
      <c r="L20" s="63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</row>
    <row r="21" spans="1:256" s="70" customFormat="1" ht="36.75" customHeight="1" thickBot="1">
      <c r="A21" s="87">
        <v>12</v>
      </c>
      <c r="B21" s="79"/>
      <c r="C21" s="79" t="s">
        <v>96</v>
      </c>
      <c r="D21" s="80" t="s">
        <v>188</v>
      </c>
      <c r="E21" s="81" t="s">
        <v>23</v>
      </c>
      <c r="F21" s="60"/>
      <c r="G21" s="60">
        <v>5.5652999999999997</v>
      </c>
      <c r="H21" s="78" t="s">
        <v>186</v>
      </c>
      <c r="I21" s="76"/>
      <c r="J21" s="69"/>
      <c r="K21" s="62"/>
      <c r="L21" s="63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</row>
    <row r="22" spans="1:256" s="33" customFormat="1" ht="30.75" customHeight="1">
      <c r="A22" s="273" t="s">
        <v>82</v>
      </c>
      <c r="B22" s="273"/>
      <c r="C22" s="273"/>
      <c r="D22" s="273"/>
      <c r="E22" s="273"/>
      <c r="F22" s="273"/>
      <c r="G22" s="273"/>
      <c r="H22" s="273"/>
    </row>
    <row r="23" spans="1:256" s="33" customFormat="1" ht="35.25" customHeight="1">
      <c r="A23" s="259" t="s">
        <v>164</v>
      </c>
      <c r="B23" s="259"/>
      <c r="C23" s="259"/>
      <c r="D23" s="259"/>
      <c r="E23" s="259"/>
      <c r="F23" s="259"/>
      <c r="G23" s="259"/>
      <c r="H23" s="259"/>
    </row>
    <row r="24" spans="1:256" s="33" customFormat="1" ht="41.25" customHeight="1">
      <c r="A24" s="259" t="s">
        <v>84</v>
      </c>
      <c r="B24" s="259"/>
      <c r="C24" s="259"/>
      <c r="D24" s="259"/>
      <c r="E24" s="259"/>
      <c r="F24" s="259"/>
      <c r="G24" s="259"/>
      <c r="H24" s="259"/>
    </row>
    <row r="25" spans="1:256" s="33" customFormat="1" ht="24" customHeight="1">
      <c r="A25" s="261" t="s">
        <v>85</v>
      </c>
      <c r="B25" s="261"/>
      <c r="C25" s="261"/>
      <c r="D25" s="261"/>
      <c r="E25" s="261"/>
      <c r="F25" s="261"/>
      <c r="G25" s="261"/>
      <c r="H25" s="261"/>
    </row>
    <row r="26" spans="1:256" s="33" customFormat="1">
      <c r="A26" s="34"/>
      <c r="B26" s="35"/>
      <c r="C26" s="34"/>
      <c r="D26" s="34"/>
      <c r="E26" s="34"/>
      <c r="F26" s="36"/>
      <c r="G26" s="36"/>
      <c r="H26" s="37"/>
    </row>
    <row r="27" spans="1:256" s="33" customFormat="1">
      <c r="A27" s="38" t="s">
        <v>86</v>
      </c>
      <c r="B27" s="39"/>
      <c r="C27" s="40"/>
      <c r="D27" s="41" t="s">
        <v>87</v>
      </c>
      <c r="E27" s="40"/>
      <c r="F27" s="42"/>
      <c r="G27" s="42"/>
      <c r="H27" s="43"/>
    </row>
    <row r="28" spans="1:256" s="33" customFormat="1">
      <c r="A28" s="38"/>
      <c r="B28" s="39"/>
      <c r="C28" s="40"/>
      <c r="D28" s="41"/>
      <c r="E28" s="40"/>
      <c r="F28" s="42"/>
      <c r="G28" s="42"/>
      <c r="H28" s="43"/>
    </row>
    <row r="29" spans="1:256" s="33" customFormat="1">
      <c r="A29" s="38" t="s">
        <v>88</v>
      </c>
      <c r="B29" s="38"/>
      <c r="C29" s="34"/>
      <c r="D29" s="38" t="s">
        <v>88</v>
      </c>
      <c r="E29" s="34"/>
      <c r="F29" s="42"/>
      <c r="G29" s="42"/>
      <c r="H29" s="43"/>
    </row>
    <row r="30" spans="1:256" s="33" customFormat="1" ht="14.4">
      <c r="B30" s="44"/>
      <c r="F30" s="42"/>
      <c r="G30" s="42"/>
      <c r="H30" s="43"/>
    </row>
    <row r="31" spans="1:256">
      <c r="B31" s="45"/>
    </row>
    <row r="32" spans="1:256">
      <c r="B32" s="45"/>
    </row>
    <row r="33" spans="2:2">
      <c r="B33" s="45"/>
    </row>
    <row r="34" spans="2:2">
      <c r="B34" s="45"/>
    </row>
    <row r="35" spans="2:2">
      <c r="B35" s="45"/>
    </row>
    <row r="36" spans="2:2">
      <c r="B36" s="45"/>
    </row>
    <row r="37" spans="2:2">
      <c r="B37" s="45"/>
    </row>
    <row r="38" spans="2:2">
      <c r="B38" s="45"/>
    </row>
    <row r="39" spans="2:2">
      <c r="B39" s="45"/>
    </row>
    <row r="40" spans="2:2">
      <c r="B40" s="45"/>
    </row>
    <row r="41" spans="2:2">
      <c r="B41" s="45"/>
    </row>
    <row r="42" spans="2:2">
      <c r="B42" s="45"/>
    </row>
    <row r="43" spans="2:2">
      <c r="B43" s="45"/>
    </row>
    <row r="44" spans="2:2">
      <c r="B44" s="45"/>
    </row>
    <row r="45" spans="2:2">
      <c r="B45" s="45"/>
    </row>
    <row r="46" spans="2:2">
      <c r="B46" s="45"/>
    </row>
    <row r="47" spans="2:2">
      <c r="B47" s="45"/>
    </row>
    <row r="48" spans="2:2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</sheetData>
  <mergeCells count="18">
    <mergeCell ref="A1:H1"/>
    <mergeCell ref="A3:H3"/>
    <mergeCell ref="A4:H4"/>
    <mergeCell ref="A5:H5"/>
    <mergeCell ref="A6:H6"/>
    <mergeCell ref="A23:H23"/>
    <mergeCell ref="A24:H24"/>
    <mergeCell ref="K7:L7"/>
    <mergeCell ref="A2:H2"/>
    <mergeCell ref="A25:H25"/>
    <mergeCell ref="A7:A8"/>
    <mergeCell ref="B7:B8"/>
    <mergeCell ref="C7:C8"/>
    <mergeCell ref="D7:D8"/>
    <mergeCell ref="E7:E8"/>
    <mergeCell ref="F7:G7"/>
    <mergeCell ref="H7:H8"/>
    <mergeCell ref="A22:H22"/>
  </mergeCells>
  <phoneticPr fontId="1" type="noConversion"/>
  <pageMargins left="0.59055118110236227" right="0.23622047244094491" top="0.43307086614173229" bottom="0.39370078740157483" header="0.35433070866141736" footer="0.15748031496062992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U67"/>
  <sheetViews>
    <sheetView topLeftCell="A7" zoomScaleSheetLayoutView="100" workbookViewId="0">
      <selection activeCell="B16" sqref="B16"/>
    </sheetView>
  </sheetViews>
  <sheetFormatPr defaultRowHeight="15.6"/>
  <cols>
    <col min="1" max="1" width="6.44140625" style="2" customWidth="1"/>
    <col min="2" max="2" width="12.21875" style="50" customWidth="1"/>
    <col min="3" max="3" width="28.21875" style="2" customWidth="1"/>
    <col min="4" max="4" width="13.77734375" style="46" customWidth="1"/>
    <col min="5" max="5" width="5.6640625" style="47" customWidth="1"/>
    <col min="6" max="7" width="9.33203125" style="48" customWidth="1"/>
    <col min="8" max="8" width="13.109375" style="49" customWidth="1"/>
    <col min="9" max="224" width="9" style="2"/>
    <col min="225" max="225" width="5" style="2" customWidth="1"/>
    <col min="226" max="226" width="15" style="2" customWidth="1"/>
    <col min="227" max="228" width="14.6640625" style="2" customWidth="1"/>
    <col min="229" max="229" width="6.21875" style="2" customWidth="1"/>
    <col min="230" max="232" width="10.109375" style="2" customWidth="1"/>
    <col min="233" max="233" width="10.44140625" style="2" customWidth="1"/>
    <col min="234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0" width="9" style="2"/>
    <col min="481" max="481" width="5" style="2" customWidth="1"/>
    <col min="482" max="482" width="15" style="2" customWidth="1"/>
    <col min="483" max="484" width="14.6640625" style="2" customWidth="1"/>
    <col min="485" max="485" width="6.21875" style="2" customWidth="1"/>
    <col min="486" max="488" width="10.109375" style="2" customWidth="1"/>
    <col min="489" max="489" width="10.44140625" style="2" customWidth="1"/>
    <col min="490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6" width="9" style="2"/>
    <col min="737" max="737" width="5" style="2" customWidth="1"/>
    <col min="738" max="738" width="15" style="2" customWidth="1"/>
    <col min="739" max="740" width="14.6640625" style="2" customWidth="1"/>
    <col min="741" max="741" width="6.21875" style="2" customWidth="1"/>
    <col min="742" max="744" width="10.109375" style="2" customWidth="1"/>
    <col min="745" max="745" width="10.44140625" style="2" customWidth="1"/>
    <col min="746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92" width="9" style="2"/>
    <col min="993" max="993" width="5" style="2" customWidth="1"/>
    <col min="994" max="994" width="15" style="2" customWidth="1"/>
    <col min="995" max="996" width="14.6640625" style="2" customWidth="1"/>
    <col min="997" max="997" width="6.21875" style="2" customWidth="1"/>
    <col min="998" max="1000" width="10.109375" style="2" customWidth="1"/>
    <col min="1001" max="1001" width="10.44140625" style="2" customWidth="1"/>
    <col min="1002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8" width="9" style="2"/>
    <col min="1249" max="1249" width="5" style="2" customWidth="1"/>
    <col min="1250" max="1250" width="15" style="2" customWidth="1"/>
    <col min="1251" max="1252" width="14.6640625" style="2" customWidth="1"/>
    <col min="1253" max="1253" width="6.21875" style="2" customWidth="1"/>
    <col min="1254" max="1256" width="10.109375" style="2" customWidth="1"/>
    <col min="1257" max="1257" width="10.44140625" style="2" customWidth="1"/>
    <col min="1258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4" width="9" style="2"/>
    <col min="1505" max="1505" width="5" style="2" customWidth="1"/>
    <col min="1506" max="1506" width="15" style="2" customWidth="1"/>
    <col min="1507" max="1508" width="14.6640625" style="2" customWidth="1"/>
    <col min="1509" max="1509" width="6.21875" style="2" customWidth="1"/>
    <col min="1510" max="1512" width="10.109375" style="2" customWidth="1"/>
    <col min="1513" max="1513" width="10.44140625" style="2" customWidth="1"/>
    <col min="1514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0" width="9" style="2"/>
    <col min="1761" max="1761" width="5" style="2" customWidth="1"/>
    <col min="1762" max="1762" width="15" style="2" customWidth="1"/>
    <col min="1763" max="1764" width="14.6640625" style="2" customWidth="1"/>
    <col min="1765" max="1765" width="6.21875" style="2" customWidth="1"/>
    <col min="1766" max="1768" width="10.109375" style="2" customWidth="1"/>
    <col min="1769" max="1769" width="10.44140625" style="2" customWidth="1"/>
    <col min="1770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6" width="9" style="2"/>
    <col min="2017" max="2017" width="5" style="2" customWidth="1"/>
    <col min="2018" max="2018" width="15" style="2" customWidth="1"/>
    <col min="2019" max="2020" width="14.6640625" style="2" customWidth="1"/>
    <col min="2021" max="2021" width="6.21875" style="2" customWidth="1"/>
    <col min="2022" max="2024" width="10.109375" style="2" customWidth="1"/>
    <col min="2025" max="2025" width="10.44140625" style="2" customWidth="1"/>
    <col min="2026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72" width="9" style="2"/>
    <col min="2273" max="2273" width="5" style="2" customWidth="1"/>
    <col min="2274" max="2274" width="15" style="2" customWidth="1"/>
    <col min="2275" max="2276" width="14.6640625" style="2" customWidth="1"/>
    <col min="2277" max="2277" width="6.21875" style="2" customWidth="1"/>
    <col min="2278" max="2280" width="10.109375" style="2" customWidth="1"/>
    <col min="2281" max="2281" width="10.44140625" style="2" customWidth="1"/>
    <col min="2282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8" width="9" style="2"/>
    <col min="2529" max="2529" width="5" style="2" customWidth="1"/>
    <col min="2530" max="2530" width="15" style="2" customWidth="1"/>
    <col min="2531" max="2532" width="14.6640625" style="2" customWidth="1"/>
    <col min="2533" max="2533" width="6.21875" style="2" customWidth="1"/>
    <col min="2534" max="2536" width="10.109375" style="2" customWidth="1"/>
    <col min="2537" max="2537" width="10.44140625" style="2" customWidth="1"/>
    <col min="2538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4" width="9" style="2"/>
    <col min="2785" max="2785" width="5" style="2" customWidth="1"/>
    <col min="2786" max="2786" width="15" style="2" customWidth="1"/>
    <col min="2787" max="2788" width="14.6640625" style="2" customWidth="1"/>
    <col min="2789" max="2789" width="6.21875" style="2" customWidth="1"/>
    <col min="2790" max="2792" width="10.109375" style="2" customWidth="1"/>
    <col min="2793" max="2793" width="10.44140625" style="2" customWidth="1"/>
    <col min="2794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0" width="9" style="2"/>
    <col min="3041" max="3041" width="5" style="2" customWidth="1"/>
    <col min="3042" max="3042" width="15" style="2" customWidth="1"/>
    <col min="3043" max="3044" width="14.6640625" style="2" customWidth="1"/>
    <col min="3045" max="3045" width="6.21875" style="2" customWidth="1"/>
    <col min="3046" max="3048" width="10.109375" style="2" customWidth="1"/>
    <col min="3049" max="3049" width="10.44140625" style="2" customWidth="1"/>
    <col min="3050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6" width="9" style="2"/>
    <col min="3297" max="3297" width="5" style="2" customWidth="1"/>
    <col min="3298" max="3298" width="15" style="2" customWidth="1"/>
    <col min="3299" max="3300" width="14.6640625" style="2" customWidth="1"/>
    <col min="3301" max="3301" width="6.21875" style="2" customWidth="1"/>
    <col min="3302" max="3304" width="10.109375" style="2" customWidth="1"/>
    <col min="3305" max="3305" width="10.44140625" style="2" customWidth="1"/>
    <col min="3306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52" width="9" style="2"/>
    <col min="3553" max="3553" width="5" style="2" customWidth="1"/>
    <col min="3554" max="3554" width="15" style="2" customWidth="1"/>
    <col min="3555" max="3556" width="14.6640625" style="2" customWidth="1"/>
    <col min="3557" max="3557" width="6.21875" style="2" customWidth="1"/>
    <col min="3558" max="3560" width="10.109375" style="2" customWidth="1"/>
    <col min="3561" max="3561" width="10.44140625" style="2" customWidth="1"/>
    <col min="3562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8" width="9" style="2"/>
    <col min="3809" max="3809" width="5" style="2" customWidth="1"/>
    <col min="3810" max="3810" width="15" style="2" customWidth="1"/>
    <col min="3811" max="3812" width="14.6640625" style="2" customWidth="1"/>
    <col min="3813" max="3813" width="6.21875" style="2" customWidth="1"/>
    <col min="3814" max="3816" width="10.109375" style="2" customWidth="1"/>
    <col min="3817" max="3817" width="10.44140625" style="2" customWidth="1"/>
    <col min="3818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4" width="9" style="2"/>
    <col min="4065" max="4065" width="5" style="2" customWidth="1"/>
    <col min="4066" max="4066" width="15" style="2" customWidth="1"/>
    <col min="4067" max="4068" width="14.6640625" style="2" customWidth="1"/>
    <col min="4069" max="4069" width="6.21875" style="2" customWidth="1"/>
    <col min="4070" max="4072" width="10.109375" style="2" customWidth="1"/>
    <col min="4073" max="4073" width="10.44140625" style="2" customWidth="1"/>
    <col min="4074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0" width="9" style="2"/>
    <col min="4321" max="4321" width="5" style="2" customWidth="1"/>
    <col min="4322" max="4322" width="15" style="2" customWidth="1"/>
    <col min="4323" max="4324" width="14.6640625" style="2" customWidth="1"/>
    <col min="4325" max="4325" width="6.21875" style="2" customWidth="1"/>
    <col min="4326" max="4328" width="10.109375" style="2" customWidth="1"/>
    <col min="4329" max="4329" width="10.44140625" style="2" customWidth="1"/>
    <col min="4330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6" width="9" style="2"/>
    <col min="4577" max="4577" width="5" style="2" customWidth="1"/>
    <col min="4578" max="4578" width="15" style="2" customWidth="1"/>
    <col min="4579" max="4580" width="14.6640625" style="2" customWidth="1"/>
    <col min="4581" max="4581" width="6.21875" style="2" customWidth="1"/>
    <col min="4582" max="4584" width="10.109375" style="2" customWidth="1"/>
    <col min="4585" max="4585" width="10.44140625" style="2" customWidth="1"/>
    <col min="4586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32" width="9" style="2"/>
    <col min="4833" max="4833" width="5" style="2" customWidth="1"/>
    <col min="4834" max="4834" width="15" style="2" customWidth="1"/>
    <col min="4835" max="4836" width="14.6640625" style="2" customWidth="1"/>
    <col min="4837" max="4837" width="6.21875" style="2" customWidth="1"/>
    <col min="4838" max="4840" width="10.109375" style="2" customWidth="1"/>
    <col min="4841" max="4841" width="10.44140625" style="2" customWidth="1"/>
    <col min="4842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8" width="9" style="2"/>
    <col min="5089" max="5089" width="5" style="2" customWidth="1"/>
    <col min="5090" max="5090" width="15" style="2" customWidth="1"/>
    <col min="5091" max="5092" width="14.6640625" style="2" customWidth="1"/>
    <col min="5093" max="5093" width="6.21875" style="2" customWidth="1"/>
    <col min="5094" max="5096" width="10.109375" style="2" customWidth="1"/>
    <col min="5097" max="5097" width="10.44140625" style="2" customWidth="1"/>
    <col min="5098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4" width="9" style="2"/>
    <col min="5345" max="5345" width="5" style="2" customWidth="1"/>
    <col min="5346" max="5346" width="15" style="2" customWidth="1"/>
    <col min="5347" max="5348" width="14.6640625" style="2" customWidth="1"/>
    <col min="5349" max="5349" width="6.21875" style="2" customWidth="1"/>
    <col min="5350" max="5352" width="10.109375" style="2" customWidth="1"/>
    <col min="5353" max="5353" width="10.44140625" style="2" customWidth="1"/>
    <col min="5354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0" width="9" style="2"/>
    <col min="5601" max="5601" width="5" style="2" customWidth="1"/>
    <col min="5602" max="5602" width="15" style="2" customWidth="1"/>
    <col min="5603" max="5604" width="14.6640625" style="2" customWidth="1"/>
    <col min="5605" max="5605" width="6.21875" style="2" customWidth="1"/>
    <col min="5606" max="5608" width="10.109375" style="2" customWidth="1"/>
    <col min="5609" max="5609" width="10.44140625" style="2" customWidth="1"/>
    <col min="5610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6" width="9" style="2"/>
    <col min="5857" max="5857" width="5" style="2" customWidth="1"/>
    <col min="5858" max="5858" width="15" style="2" customWidth="1"/>
    <col min="5859" max="5860" width="14.6640625" style="2" customWidth="1"/>
    <col min="5861" max="5861" width="6.21875" style="2" customWidth="1"/>
    <col min="5862" max="5864" width="10.109375" style="2" customWidth="1"/>
    <col min="5865" max="5865" width="10.44140625" style="2" customWidth="1"/>
    <col min="5866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12" width="9" style="2"/>
    <col min="6113" max="6113" width="5" style="2" customWidth="1"/>
    <col min="6114" max="6114" width="15" style="2" customWidth="1"/>
    <col min="6115" max="6116" width="14.6640625" style="2" customWidth="1"/>
    <col min="6117" max="6117" width="6.21875" style="2" customWidth="1"/>
    <col min="6118" max="6120" width="10.109375" style="2" customWidth="1"/>
    <col min="6121" max="6121" width="10.44140625" style="2" customWidth="1"/>
    <col min="6122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8" width="9" style="2"/>
    <col min="6369" max="6369" width="5" style="2" customWidth="1"/>
    <col min="6370" max="6370" width="15" style="2" customWidth="1"/>
    <col min="6371" max="6372" width="14.6640625" style="2" customWidth="1"/>
    <col min="6373" max="6373" width="6.21875" style="2" customWidth="1"/>
    <col min="6374" max="6376" width="10.109375" style="2" customWidth="1"/>
    <col min="6377" max="6377" width="10.44140625" style="2" customWidth="1"/>
    <col min="6378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4" width="9" style="2"/>
    <col min="6625" max="6625" width="5" style="2" customWidth="1"/>
    <col min="6626" max="6626" width="15" style="2" customWidth="1"/>
    <col min="6627" max="6628" width="14.6640625" style="2" customWidth="1"/>
    <col min="6629" max="6629" width="6.21875" style="2" customWidth="1"/>
    <col min="6630" max="6632" width="10.109375" style="2" customWidth="1"/>
    <col min="6633" max="6633" width="10.44140625" style="2" customWidth="1"/>
    <col min="6634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0" width="9" style="2"/>
    <col min="6881" max="6881" width="5" style="2" customWidth="1"/>
    <col min="6882" max="6882" width="15" style="2" customWidth="1"/>
    <col min="6883" max="6884" width="14.6640625" style="2" customWidth="1"/>
    <col min="6885" max="6885" width="6.21875" style="2" customWidth="1"/>
    <col min="6886" max="6888" width="10.109375" style="2" customWidth="1"/>
    <col min="6889" max="6889" width="10.44140625" style="2" customWidth="1"/>
    <col min="6890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6" width="9" style="2"/>
    <col min="7137" max="7137" width="5" style="2" customWidth="1"/>
    <col min="7138" max="7138" width="15" style="2" customWidth="1"/>
    <col min="7139" max="7140" width="14.6640625" style="2" customWidth="1"/>
    <col min="7141" max="7141" width="6.21875" style="2" customWidth="1"/>
    <col min="7142" max="7144" width="10.109375" style="2" customWidth="1"/>
    <col min="7145" max="7145" width="10.44140625" style="2" customWidth="1"/>
    <col min="7146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92" width="9" style="2"/>
    <col min="7393" max="7393" width="5" style="2" customWidth="1"/>
    <col min="7394" max="7394" width="15" style="2" customWidth="1"/>
    <col min="7395" max="7396" width="14.6640625" style="2" customWidth="1"/>
    <col min="7397" max="7397" width="6.21875" style="2" customWidth="1"/>
    <col min="7398" max="7400" width="10.109375" style="2" customWidth="1"/>
    <col min="7401" max="7401" width="10.44140625" style="2" customWidth="1"/>
    <col min="7402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8" width="9" style="2"/>
    <col min="7649" max="7649" width="5" style="2" customWidth="1"/>
    <col min="7650" max="7650" width="15" style="2" customWidth="1"/>
    <col min="7651" max="7652" width="14.6640625" style="2" customWidth="1"/>
    <col min="7653" max="7653" width="6.21875" style="2" customWidth="1"/>
    <col min="7654" max="7656" width="10.109375" style="2" customWidth="1"/>
    <col min="7657" max="7657" width="10.44140625" style="2" customWidth="1"/>
    <col min="7658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4" width="9" style="2"/>
    <col min="7905" max="7905" width="5" style="2" customWidth="1"/>
    <col min="7906" max="7906" width="15" style="2" customWidth="1"/>
    <col min="7907" max="7908" width="14.6640625" style="2" customWidth="1"/>
    <col min="7909" max="7909" width="6.21875" style="2" customWidth="1"/>
    <col min="7910" max="7912" width="10.109375" style="2" customWidth="1"/>
    <col min="7913" max="7913" width="10.44140625" style="2" customWidth="1"/>
    <col min="7914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0" width="9" style="2"/>
    <col min="8161" max="8161" width="5" style="2" customWidth="1"/>
    <col min="8162" max="8162" width="15" style="2" customWidth="1"/>
    <col min="8163" max="8164" width="14.6640625" style="2" customWidth="1"/>
    <col min="8165" max="8165" width="6.21875" style="2" customWidth="1"/>
    <col min="8166" max="8168" width="10.109375" style="2" customWidth="1"/>
    <col min="8169" max="8169" width="10.44140625" style="2" customWidth="1"/>
    <col min="8170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6" width="9" style="2"/>
    <col min="8417" max="8417" width="5" style="2" customWidth="1"/>
    <col min="8418" max="8418" width="15" style="2" customWidth="1"/>
    <col min="8419" max="8420" width="14.6640625" style="2" customWidth="1"/>
    <col min="8421" max="8421" width="6.21875" style="2" customWidth="1"/>
    <col min="8422" max="8424" width="10.109375" style="2" customWidth="1"/>
    <col min="8425" max="8425" width="10.44140625" style="2" customWidth="1"/>
    <col min="8426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72" width="9" style="2"/>
    <col min="8673" max="8673" width="5" style="2" customWidth="1"/>
    <col min="8674" max="8674" width="15" style="2" customWidth="1"/>
    <col min="8675" max="8676" width="14.6640625" style="2" customWidth="1"/>
    <col min="8677" max="8677" width="6.21875" style="2" customWidth="1"/>
    <col min="8678" max="8680" width="10.109375" style="2" customWidth="1"/>
    <col min="8681" max="8681" width="10.44140625" style="2" customWidth="1"/>
    <col min="8682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8" width="9" style="2"/>
    <col min="8929" max="8929" width="5" style="2" customWidth="1"/>
    <col min="8930" max="8930" width="15" style="2" customWidth="1"/>
    <col min="8931" max="8932" width="14.6640625" style="2" customWidth="1"/>
    <col min="8933" max="8933" width="6.21875" style="2" customWidth="1"/>
    <col min="8934" max="8936" width="10.109375" style="2" customWidth="1"/>
    <col min="8937" max="8937" width="10.44140625" style="2" customWidth="1"/>
    <col min="8938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4" width="9" style="2"/>
    <col min="9185" max="9185" width="5" style="2" customWidth="1"/>
    <col min="9186" max="9186" width="15" style="2" customWidth="1"/>
    <col min="9187" max="9188" width="14.6640625" style="2" customWidth="1"/>
    <col min="9189" max="9189" width="6.21875" style="2" customWidth="1"/>
    <col min="9190" max="9192" width="10.109375" style="2" customWidth="1"/>
    <col min="9193" max="9193" width="10.44140625" style="2" customWidth="1"/>
    <col min="9194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0" width="9" style="2"/>
    <col min="9441" max="9441" width="5" style="2" customWidth="1"/>
    <col min="9442" max="9442" width="15" style="2" customWidth="1"/>
    <col min="9443" max="9444" width="14.6640625" style="2" customWidth="1"/>
    <col min="9445" max="9445" width="6.21875" style="2" customWidth="1"/>
    <col min="9446" max="9448" width="10.109375" style="2" customWidth="1"/>
    <col min="9449" max="9449" width="10.44140625" style="2" customWidth="1"/>
    <col min="9450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6" width="9" style="2"/>
    <col min="9697" max="9697" width="5" style="2" customWidth="1"/>
    <col min="9698" max="9698" width="15" style="2" customWidth="1"/>
    <col min="9699" max="9700" width="14.6640625" style="2" customWidth="1"/>
    <col min="9701" max="9701" width="6.21875" style="2" customWidth="1"/>
    <col min="9702" max="9704" width="10.109375" style="2" customWidth="1"/>
    <col min="9705" max="9705" width="10.44140625" style="2" customWidth="1"/>
    <col min="9706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52" width="9" style="2"/>
    <col min="9953" max="9953" width="5" style="2" customWidth="1"/>
    <col min="9954" max="9954" width="15" style="2" customWidth="1"/>
    <col min="9955" max="9956" width="14.6640625" style="2" customWidth="1"/>
    <col min="9957" max="9957" width="6.21875" style="2" customWidth="1"/>
    <col min="9958" max="9960" width="10.109375" style="2" customWidth="1"/>
    <col min="9961" max="9961" width="10.44140625" style="2" customWidth="1"/>
    <col min="9962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8" width="9" style="2"/>
    <col min="10209" max="10209" width="5" style="2" customWidth="1"/>
    <col min="10210" max="10210" width="15" style="2" customWidth="1"/>
    <col min="10211" max="10212" width="14.6640625" style="2" customWidth="1"/>
    <col min="10213" max="10213" width="6.21875" style="2" customWidth="1"/>
    <col min="10214" max="10216" width="10.109375" style="2" customWidth="1"/>
    <col min="10217" max="10217" width="10.44140625" style="2" customWidth="1"/>
    <col min="10218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4" width="9" style="2"/>
    <col min="10465" max="10465" width="5" style="2" customWidth="1"/>
    <col min="10466" max="10466" width="15" style="2" customWidth="1"/>
    <col min="10467" max="10468" width="14.6640625" style="2" customWidth="1"/>
    <col min="10469" max="10469" width="6.21875" style="2" customWidth="1"/>
    <col min="10470" max="10472" width="10.109375" style="2" customWidth="1"/>
    <col min="10473" max="10473" width="10.44140625" style="2" customWidth="1"/>
    <col min="10474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0" width="9" style="2"/>
    <col min="10721" max="10721" width="5" style="2" customWidth="1"/>
    <col min="10722" max="10722" width="15" style="2" customWidth="1"/>
    <col min="10723" max="10724" width="14.6640625" style="2" customWidth="1"/>
    <col min="10725" max="10725" width="6.21875" style="2" customWidth="1"/>
    <col min="10726" max="10728" width="10.109375" style="2" customWidth="1"/>
    <col min="10729" max="10729" width="10.44140625" style="2" customWidth="1"/>
    <col min="10730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6" width="9" style="2"/>
    <col min="10977" max="10977" width="5" style="2" customWidth="1"/>
    <col min="10978" max="10978" width="15" style="2" customWidth="1"/>
    <col min="10979" max="10980" width="14.6640625" style="2" customWidth="1"/>
    <col min="10981" max="10981" width="6.21875" style="2" customWidth="1"/>
    <col min="10982" max="10984" width="10.109375" style="2" customWidth="1"/>
    <col min="10985" max="10985" width="10.44140625" style="2" customWidth="1"/>
    <col min="10986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32" width="9" style="2"/>
    <col min="11233" max="11233" width="5" style="2" customWidth="1"/>
    <col min="11234" max="11234" width="15" style="2" customWidth="1"/>
    <col min="11235" max="11236" width="14.6640625" style="2" customWidth="1"/>
    <col min="11237" max="11237" width="6.21875" style="2" customWidth="1"/>
    <col min="11238" max="11240" width="10.109375" style="2" customWidth="1"/>
    <col min="11241" max="11241" width="10.44140625" style="2" customWidth="1"/>
    <col min="11242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8" width="9" style="2"/>
    <col min="11489" max="11489" width="5" style="2" customWidth="1"/>
    <col min="11490" max="11490" width="15" style="2" customWidth="1"/>
    <col min="11491" max="11492" width="14.6640625" style="2" customWidth="1"/>
    <col min="11493" max="11493" width="6.21875" style="2" customWidth="1"/>
    <col min="11494" max="11496" width="10.109375" style="2" customWidth="1"/>
    <col min="11497" max="11497" width="10.44140625" style="2" customWidth="1"/>
    <col min="11498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4" width="9" style="2"/>
    <col min="11745" max="11745" width="5" style="2" customWidth="1"/>
    <col min="11746" max="11746" width="15" style="2" customWidth="1"/>
    <col min="11747" max="11748" width="14.6640625" style="2" customWidth="1"/>
    <col min="11749" max="11749" width="6.21875" style="2" customWidth="1"/>
    <col min="11750" max="11752" width="10.109375" style="2" customWidth="1"/>
    <col min="11753" max="11753" width="10.44140625" style="2" customWidth="1"/>
    <col min="11754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0" width="9" style="2"/>
    <col min="12001" max="12001" width="5" style="2" customWidth="1"/>
    <col min="12002" max="12002" width="15" style="2" customWidth="1"/>
    <col min="12003" max="12004" width="14.6640625" style="2" customWidth="1"/>
    <col min="12005" max="12005" width="6.21875" style="2" customWidth="1"/>
    <col min="12006" max="12008" width="10.109375" style="2" customWidth="1"/>
    <col min="12009" max="12009" width="10.44140625" style="2" customWidth="1"/>
    <col min="12010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6" width="9" style="2"/>
    <col min="12257" max="12257" width="5" style="2" customWidth="1"/>
    <col min="12258" max="12258" width="15" style="2" customWidth="1"/>
    <col min="12259" max="12260" width="14.6640625" style="2" customWidth="1"/>
    <col min="12261" max="12261" width="6.21875" style="2" customWidth="1"/>
    <col min="12262" max="12264" width="10.109375" style="2" customWidth="1"/>
    <col min="12265" max="12265" width="10.44140625" style="2" customWidth="1"/>
    <col min="12266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12" width="9" style="2"/>
    <col min="12513" max="12513" width="5" style="2" customWidth="1"/>
    <col min="12514" max="12514" width="15" style="2" customWidth="1"/>
    <col min="12515" max="12516" width="14.6640625" style="2" customWidth="1"/>
    <col min="12517" max="12517" width="6.21875" style="2" customWidth="1"/>
    <col min="12518" max="12520" width="10.109375" style="2" customWidth="1"/>
    <col min="12521" max="12521" width="10.44140625" style="2" customWidth="1"/>
    <col min="12522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8" width="9" style="2"/>
    <col min="12769" max="12769" width="5" style="2" customWidth="1"/>
    <col min="12770" max="12770" width="15" style="2" customWidth="1"/>
    <col min="12771" max="12772" width="14.6640625" style="2" customWidth="1"/>
    <col min="12773" max="12773" width="6.21875" style="2" customWidth="1"/>
    <col min="12774" max="12776" width="10.109375" style="2" customWidth="1"/>
    <col min="12777" max="12777" width="10.44140625" style="2" customWidth="1"/>
    <col min="12778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4" width="9" style="2"/>
    <col min="13025" max="13025" width="5" style="2" customWidth="1"/>
    <col min="13026" max="13026" width="15" style="2" customWidth="1"/>
    <col min="13027" max="13028" width="14.6640625" style="2" customWidth="1"/>
    <col min="13029" max="13029" width="6.21875" style="2" customWidth="1"/>
    <col min="13030" max="13032" width="10.109375" style="2" customWidth="1"/>
    <col min="13033" max="13033" width="10.44140625" style="2" customWidth="1"/>
    <col min="13034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0" width="9" style="2"/>
    <col min="13281" max="13281" width="5" style="2" customWidth="1"/>
    <col min="13282" max="13282" width="15" style="2" customWidth="1"/>
    <col min="13283" max="13284" width="14.6640625" style="2" customWidth="1"/>
    <col min="13285" max="13285" width="6.21875" style="2" customWidth="1"/>
    <col min="13286" max="13288" width="10.109375" style="2" customWidth="1"/>
    <col min="13289" max="13289" width="10.44140625" style="2" customWidth="1"/>
    <col min="13290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6" width="9" style="2"/>
    <col min="13537" max="13537" width="5" style="2" customWidth="1"/>
    <col min="13538" max="13538" width="15" style="2" customWidth="1"/>
    <col min="13539" max="13540" width="14.6640625" style="2" customWidth="1"/>
    <col min="13541" max="13541" width="6.21875" style="2" customWidth="1"/>
    <col min="13542" max="13544" width="10.109375" style="2" customWidth="1"/>
    <col min="13545" max="13545" width="10.44140625" style="2" customWidth="1"/>
    <col min="13546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92" width="9" style="2"/>
    <col min="13793" max="13793" width="5" style="2" customWidth="1"/>
    <col min="13794" max="13794" width="15" style="2" customWidth="1"/>
    <col min="13795" max="13796" width="14.6640625" style="2" customWidth="1"/>
    <col min="13797" max="13797" width="6.21875" style="2" customWidth="1"/>
    <col min="13798" max="13800" width="10.109375" style="2" customWidth="1"/>
    <col min="13801" max="13801" width="10.44140625" style="2" customWidth="1"/>
    <col min="13802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8" width="9" style="2"/>
    <col min="14049" max="14049" width="5" style="2" customWidth="1"/>
    <col min="14050" max="14050" width="15" style="2" customWidth="1"/>
    <col min="14051" max="14052" width="14.6640625" style="2" customWidth="1"/>
    <col min="14053" max="14053" width="6.21875" style="2" customWidth="1"/>
    <col min="14054" max="14056" width="10.109375" style="2" customWidth="1"/>
    <col min="14057" max="14057" width="10.44140625" style="2" customWidth="1"/>
    <col min="14058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4" width="9" style="2"/>
    <col min="14305" max="14305" width="5" style="2" customWidth="1"/>
    <col min="14306" max="14306" width="15" style="2" customWidth="1"/>
    <col min="14307" max="14308" width="14.6640625" style="2" customWidth="1"/>
    <col min="14309" max="14309" width="6.21875" style="2" customWidth="1"/>
    <col min="14310" max="14312" width="10.109375" style="2" customWidth="1"/>
    <col min="14313" max="14313" width="10.44140625" style="2" customWidth="1"/>
    <col min="14314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0" width="9" style="2"/>
    <col min="14561" max="14561" width="5" style="2" customWidth="1"/>
    <col min="14562" max="14562" width="15" style="2" customWidth="1"/>
    <col min="14563" max="14564" width="14.6640625" style="2" customWidth="1"/>
    <col min="14565" max="14565" width="6.21875" style="2" customWidth="1"/>
    <col min="14566" max="14568" width="10.109375" style="2" customWidth="1"/>
    <col min="14569" max="14569" width="10.44140625" style="2" customWidth="1"/>
    <col min="14570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6" width="9" style="2"/>
    <col min="14817" max="14817" width="5" style="2" customWidth="1"/>
    <col min="14818" max="14818" width="15" style="2" customWidth="1"/>
    <col min="14819" max="14820" width="14.6640625" style="2" customWidth="1"/>
    <col min="14821" max="14821" width="6.21875" style="2" customWidth="1"/>
    <col min="14822" max="14824" width="10.109375" style="2" customWidth="1"/>
    <col min="14825" max="14825" width="10.44140625" style="2" customWidth="1"/>
    <col min="14826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72" width="9" style="2"/>
    <col min="15073" max="15073" width="5" style="2" customWidth="1"/>
    <col min="15074" max="15074" width="15" style="2" customWidth="1"/>
    <col min="15075" max="15076" width="14.6640625" style="2" customWidth="1"/>
    <col min="15077" max="15077" width="6.21875" style="2" customWidth="1"/>
    <col min="15078" max="15080" width="10.109375" style="2" customWidth="1"/>
    <col min="15081" max="15081" width="10.44140625" style="2" customWidth="1"/>
    <col min="15082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8" width="9" style="2"/>
    <col min="15329" max="15329" width="5" style="2" customWidth="1"/>
    <col min="15330" max="15330" width="15" style="2" customWidth="1"/>
    <col min="15331" max="15332" width="14.6640625" style="2" customWidth="1"/>
    <col min="15333" max="15333" width="6.21875" style="2" customWidth="1"/>
    <col min="15334" max="15336" width="10.109375" style="2" customWidth="1"/>
    <col min="15337" max="15337" width="10.44140625" style="2" customWidth="1"/>
    <col min="15338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4" width="9" style="2"/>
    <col min="15585" max="15585" width="5" style="2" customWidth="1"/>
    <col min="15586" max="15586" width="15" style="2" customWidth="1"/>
    <col min="15587" max="15588" width="14.6640625" style="2" customWidth="1"/>
    <col min="15589" max="15589" width="6.21875" style="2" customWidth="1"/>
    <col min="15590" max="15592" width="10.109375" style="2" customWidth="1"/>
    <col min="15593" max="15593" width="10.44140625" style="2" customWidth="1"/>
    <col min="15594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0" width="9" style="2"/>
    <col min="15841" max="15841" width="5" style="2" customWidth="1"/>
    <col min="15842" max="15842" width="15" style="2" customWidth="1"/>
    <col min="15843" max="15844" width="14.6640625" style="2" customWidth="1"/>
    <col min="15845" max="15845" width="6.21875" style="2" customWidth="1"/>
    <col min="15846" max="15848" width="10.109375" style="2" customWidth="1"/>
    <col min="15849" max="15849" width="10.44140625" style="2" customWidth="1"/>
    <col min="15850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6" width="9" style="2"/>
    <col min="16097" max="16097" width="5" style="2" customWidth="1"/>
    <col min="16098" max="16098" width="15" style="2" customWidth="1"/>
    <col min="16099" max="16100" width="14.6640625" style="2" customWidth="1"/>
    <col min="16101" max="16101" width="6.21875" style="2" customWidth="1"/>
    <col min="16102" max="16104" width="10.109375" style="2" customWidth="1"/>
    <col min="16105" max="16105" width="10.44140625" style="2" customWidth="1"/>
    <col min="16106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52" width="9" style="2"/>
    <col min="16353" max="16353" width="5" style="2" customWidth="1"/>
    <col min="16354" max="16354" width="15" style="2" customWidth="1"/>
    <col min="16355" max="16356" width="14.6640625" style="2" customWidth="1"/>
    <col min="16357" max="16357" width="6.21875" style="2" customWidth="1"/>
    <col min="16358" max="16360" width="10.109375" style="2" customWidth="1"/>
    <col min="16361" max="16361" width="10.44140625" style="2" customWidth="1"/>
    <col min="16362" max="16384" width="9" style="2"/>
  </cols>
  <sheetData>
    <row r="1" spans="1:255" ht="22.2">
      <c r="A1" s="255" t="s">
        <v>0</v>
      </c>
      <c r="B1" s="255"/>
      <c r="C1" s="255"/>
      <c r="D1" s="255"/>
      <c r="E1" s="255"/>
      <c r="F1" s="255"/>
      <c r="G1" s="255"/>
      <c r="H1" s="25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255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255">
      <c r="A3" s="256" t="s">
        <v>1</v>
      </c>
      <c r="B3" s="256"/>
      <c r="C3" s="256"/>
      <c r="D3" s="256"/>
      <c r="E3" s="256"/>
      <c r="F3" s="256"/>
      <c r="G3" s="256"/>
      <c r="H3" s="25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</row>
    <row r="4" spans="1:255" ht="21" customHeight="1">
      <c r="A4" s="256" t="s">
        <v>2</v>
      </c>
      <c r="B4" s="256"/>
      <c r="C4" s="256"/>
      <c r="D4" s="256"/>
      <c r="E4" s="256"/>
      <c r="F4" s="256"/>
      <c r="G4" s="256"/>
      <c r="H4" s="25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1:255" ht="31.5" customHeight="1">
      <c r="A5" s="257" t="s">
        <v>3</v>
      </c>
      <c r="B5" s="257"/>
      <c r="C5" s="257"/>
      <c r="D5" s="257"/>
      <c r="E5" s="257"/>
      <c r="F5" s="257"/>
      <c r="G5" s="257"/>
      <c r="H5" s="25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1:255" ht="16.2" thickBot="1">
      <c r="A6" s="258" t="s">
        <v>4</v>
      </c>
      <c r="B6" s="258"/>
      <c r="C6" s="258"/>
      <c r="D6" s="258"/>
      <c r="E6" s="258"/>
      <c r="F6" s="258"/>
      <c r="G6" s="258"/>
      <c r="H6" s="25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spans="1:255" ht="15">
      <c r="A7" s="262" t="s">
        <v>5</v>
      </c>
      <c r="B7" s="264" t="s">
        <v>6</v>
      </c>
      <c r="C7" s="266" t="s">
        <v>7</v>
      </c>
      <c r="D7" s="266" t="s">
        <v>8</v>
      </c>
      <c r="E7" s="268" t="s">
        <v>9</v>
      </c>
      <c r="F7" s="270" t="s">
        <v>10</v>
      </c>
      <c r="G7" s="270"/>
      <c r="H7" s="271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1:255" thickBot="1">
      <c r="A8" s="263"/>
      <c r="B8" s="265"/>
      <c r="C8" s="267"/>
      <c r="D8" s="267"/>
      <c r="E8" s="269"/>
      <c r="F8" s="9" t="s">
        <v>158</v>
      </c>
      <c r="G8" s="9" t="s">
        <v>159</v>
      </c>
      <c r="H8" s="27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1:255" ht="15" customHeight="1">
      <c r="A9" s="51">
        <v>1</v>
      </c>
      <c r="B9" s="52" t="s">
        <v>89</v>
      </c>
      <c r="C9" s="53" t="s">
        <v>90</v>
      </c>
      <c r="D9" s="54" t="s">
        <v>91</v>
      </c>
      <c r="E9" s="55" t="s">
        <v>23</v>
      </c>
      <c r="F9" s="56">
        <v>7.12</v>
      </c>
      <c r="G9" s="56">
        <v>7.12</v>
      </c>
      <c r="H9" s="5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15" customHeight="1">
      <c r="A10" s="17">
        <v>2</v>
      </c>
      <c r="B10" s="18" t="s">
        <v>92</v>
      </c>
      <c r="C10" s="19" t="s">
        <v>93</v>
      </c>
      <c r="D10" s="20" t="s">
        <v>94</v>
      </c>
      <c r="E10" s="21" t="s">
        <v>23</v>
      </c>
      <c r="F10" s="15">
        <v>7.12</v>
      </c>
      <c r="G10" s="15">
        <v>7.12</v>
      </c>
      <c r="H10" s="5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>
      <c r="A11" s="17">
        <v>3</v>
      </c>
      <c r="B11" s="18" t="s">
        <v>101</v>
      </c>
      <c r="C11" s="19" t="s">
        <v>102</v>
      </c>
      <c r="D11" s="20" t="s">
        <v>103</v>
      </c>
      <c r="E11" s="21" t="s">
        <v>23</v>
      </c>
      <c r="F11" s="23">
        <v>5.33</v>
      </c>
      <c r="G11" s="23">
        <v>5.33</v>
      </c>
      <c r="H11" s="5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" customHeight="1">
      <c r="A12" s="17">
        <v>4</v>
      </c>
      <c r="B12" s="18" t="s">
        <v>131</v>
      </c>
      <c r="C12" s="65" t="s">
        <v>132</v>
      </c>
      <c r="D12" s="20" t="s">
        <v>133</v>
      </c>
      <c r="E12" s="21" t="s">
        <v>23</v>
      </c>
      <c r="F12" s="15">
        <v>1.76</v>
      </c>
      <c r="G12" s="23">
        <v>2.1610999999999998</v>
      </c>
      <c r="H12" s="58" t="s">
        <v>134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" customHeight="1">
      <c r="A13" s="17">
        <v>5</v>
      </c>
      <c r="B13" s="18" t="s">
        <v>95</v>
      </c>
      <c r="C13" s="66" t="s">
        <v>96</v>
      </c>
      <c r="D13" s="20" t="s">
        <v>135</v>
      </c>
      <c r="E13" s="21" t="s">
        <v>23</v>
      </c>
      <c r="F13" s="15">
        <v>5.33</v>
      </c>
      <c r="G13" s="23">
        <v>5.8494999999999999</v>
      </c>
      <c r="H13" s="58" t="s">
        <v>136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5" customHeight="1">
      <c r="A14" s="17">
        <v>6</v>
      </c>
      <c r="B14" s="18" t="s">
        <v>98</v>
      </c>
      <c r="C14" s="66" t="s">
        <v>99</v>
      </c>
      <c r="D14" s="20" t="s">
        <v>137</v>
      </c>
      <c r="E14" s="21" t="s">
        <v>23</v>
      </c>
      <c r="F14" s="15">
        <v>5.33</v>
      </c>
      <c r="G14" s="23">
        <v>5.8494999999999999</v>
      </c>
      <c r="H14" s="58" t="s">
        <v>136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5" customHeight="1">
      <c r="A15" s="17">
        <v>7</v>
      </c>
      <c r="B15" s="18" t="s">
        <v>107</v>
      </c>
      <c r="C15" s="65" t="s">
        <v>108</v>
      </c>
      <c r="D15" s="20" t="s">
        <v>109</v>
      </c>
      <c r="E15" s="21" t="s">
        <v>23</v>
      </c>
      <c r="F15" s="15">
        <v>9.24</v>
      </c>
      <c r="G15" s="23">
        <v>9.8147000000000002</v>
      </c>
      <c r="H15" s="58" t="s">
        <v>138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5" customHeight="1">
      <c r="A16" s="17">
        <v>8</v>
      </c>
      <c r="B16" s="18" t="s">
        <v>160</v>
      </c>
      <c r="C16" s="66" t="s">
        <v>161</v>
      </c>
      <c r="D16" s="20" t="s">
        <v>140</v>
      </c>
      <c r="E16" s="21" t="s">
        <v>23</v>
      </c>
      <c r="F16" s="15">
        <v>7.5</v>
      </c>
      <c r="G16" s="23">
        <v>8.18</v>
      </c>
      <c r="H16" s="58" t="s">
        <v>141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15" customHeight="1">
      <c r="A17" s="17">
        <v>9</v>
      </c>
      <c r="B17" s="18" t="s">
        <v>48</v>
      </c>
      <c r="C17" s="19" t="s">
        <v>49</v>
      </c>
      <c r="D17" s="20" t="s">
        <v>50</v>
      </c>
      <c r="E17" s="21" t="s">
        <v>23</v>
      </c>
      <c r="F17" s="15">
        <v>0.27079999999999999</v>
      </c>
      <c r="G17" s="15">
        <v>0.27076923076923098</v>
      </c>
      <c r="H17" s="5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15" customHeight="1">
      <c r="A18" s="17">
        <v>10</v>
      </c>
      <c r="B18" s="18"/>
      <c r="C18" s="66"/>
      <c r="D18" s="20"/>
      <c r="E18" s="21"/>
      <c r="F18" s="15"/>
      <c r="G18" s="23"/>
      <c r="H18" s="5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15" customHeight="1">
      <c r="A19" s="17">
        <v>11</v>
      </c>
      <c r="B19" s="18"/>
      <c r="C19" s="19"/>
      <c r="D19" s="20"/>
      <c r="E19" s="21"/>
      <c r="F19" s="15"/>
      <c r="G19" s="15"/>
      <c r="H19" s="5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15" customHeight="1">
      <c r="A20" s="17">
        <v>12</v>
      </c>
      <c r="B20" s="18"/>
      <c r="C20" s="66"/>
      <c r="D20" s="20"/>
      <c r="E20" s="21"/>
      <c r="F20" s="15"/>
      <c r="G20" s="23"/>
      <c r="H20" s="5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ht="15" customHeight="1">
      <c r="A21" s="17">
        <v>13</v>
      </c>
      <c r="B21" s="18"/>
      <c r="C21" s="19"/>
      <c r="D21" s="20"/>
      <c r="E21" s="21"/>
      <c r="F21" s="15"/>
      <c r="G21" s="15"/>
      <c r="H21" s="5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15" customHeight="1">
      <c r="A22" s="17">
        <v>14</v>
      </c>
      <c r="B22" s="18"/>
      <c r="C22" s="19"/>
      <c r="D22" s="20"/>
      <c r="E22" s="21"/>
      <c r="F22" s="15"/>
      <c r="G22" s="23"/>
      <c r="H22" s="2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ht="15" customHeight="1">
      <c r="A23" s="17">
        <v>15</v>
      </c>
      <c r="B23" s="18"/>
      <c r="C23" s="19"/>
      <c r="D23" s="20"/>
      <c r="E23" s="21"/>
      <c r="F23" s="15"/>
      <c r="G23" s="23"/>
      <c r="H23" s="2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ht="15" customHeight="1">
      <c r="A24" s="17">
        <v>16</v>
      </c>
      <c r="B24" s="18"/>
      <c r="C24" s="65"/>
      <c r="D24" s="20"/>
      <c r="E24" s="21"/>
      <c r="F24" s="15"/>
      <c r="G24" s="23"/>
      <c r="H24" s="5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ht="15" customHeight="1">
      <c r="A25" s="17">
        <v>17</v>
      </c>
      <c r="B25" s="18"/>
      <c r="C25" s="65"/>
      <c r="D25" s="20"/>
      <c r="E25" s="21"/>
      <c r="F25" s="15"/>
      <c r="G25" s="23"/>
      <c r="H25" s="5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ht="15" customHeight="1">
      <c r="A26" s="17">
        <v>18</v>
      </c>
      <c r="B26" s="18"/>
      <c r="C26" s="65"/>
      <c r="D26" s="20"/>
      <c r="E26" s="21"/>
      <c r="F26" s="15"/>
      <c r="G26" s="23"/>
      <c r="H26" s="5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ht="15" customHeight="1">
      <c r="A27" s="17">
        <v>19</v>
      </c>
      <c r="B27" s="18"/>
      <c r="C27" s="66"/>
      <c r="D27" s="20"/>
      <c r="E27" s="21"/>
      <c r="F27" s="15"/>
      <c r="G27" s="23"/>
      <c r="H27" s="5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ht="15" customHeight="1">
      <c r="A28" s="17">
        <v>20</v>
      </c>
      <c r="B28" s="18"/>
      <c r="C28" s="66"/>
      <c r="D28" s="20"/>
      <c r="E28" s="21"/>
      <c r="F28" s="15"/>
      <c r="G28" s="23"/>
      <c r="H28" s="5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ht="15" customHeight="1">
      <c r="A29" s="17">
        <v>21</v>
      </c>
      <c r="B29" s="18"/>
      <c r="C29" s="65"/>
      <c r="D29" s="20"/>
      <c r="E29" s="21"/>
      <c r="F29" s="15"/>
      <c r="G29" s="23"/>
      <c r="H29" s="5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ht="15" customHeight="1">
      <c r="A30" s="17">
        <v>22</v>
      </c>
      <c r="B30" s="18"/>
      <c r="C30" s="66"/>
      <c r="D30" s="20"/>
      <c r="E30" s="21"/>
      <c r="F30" s="15"/>
      <c r="G30" s="23"/>
      <c r="H30" s="5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ht="15" customHeight="1">
      <c r="A31" s="17">
        <v>23</v>
      </c>
      <c r="B31" s="18"/>
      <c r="C31" s="65"/>
      <c r="D31" s="20"/>
      <c r="E31" s="21"/>
      <c r="F31" s="15"/>
      <c r="G31" s="15"/>
      <c r="H31" s="5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ht="15" customHeight="1">
      <c r="A32" s="17">
        <v>24</v>
      </c>
      <c r="B32" s="18"/>
      <c r="C32" s="65"/>
      <c r="D32" s="20"/>
      <c r="E32" s="21"/>
      <c r="F32" s="15"/>
      <c r="G32" s="23"/>
      <c r="H32" s="5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ht="15" customHeight="1">
      <c r="A33" s="17">
        <v>25</v>
      </c>
      <c r="B33" s="18"/>
      <c r="C33" s="19"/>
      <c r="D33" s="20"/>
      <c r="E33" s="21"/>
      <c r="F33" s="15"/>
      <c r="G33" s="23"/>
      <c r="H33" s="5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ht="15" customHeight="1">
      <c r="A34" s="17">
        <v>26</v>
      </c>
      <c r="B34" s="18"/>
      <c r="C34" s="19"/>
      <c r="D34" s="20"/>
      <c r="E34" s="21"/>
      <c r="F34" s="15"/>
      <c r="G34" s="23"/>
      <c r="H34" s="2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pans="1:255" ht="15" customHeight="1">
      <c r="A35" s="17">
        <v>27</v>
      </c>
      <c r="B35" s="18"/>
      <c r="C35" s="19"/>
      <c r="D35" s="20"/>
      <c r="E35" s="21"/>
      <c r="F35" s="15"/>
      <c r="G35" s="23"/>
      <c r="H35" s="2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pans="1:255" ht="15" customHeight="1" thickBot="1">
      <c r="A36" s="26">
        <v>28</v>
      </c>
      <c r="B36" s="27"/>
      <c r="C36" s="28"/>
      <c r="D36" s="59"/>
      <c r="E36" s="30"/>
      <c r="F36" s="60"/>
      <c r="G36" s="31"/>
      <c r="H36" s="3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pans="1:255" s="33" customFormat="1" ht="30.75" customHeight="1">
      <c r="A37" s="273" t="s">
        <v>82</v>
      </c>
      <c r="B37" s="273"/>
      <c r="C37" s="273"/>
      <c r="D37" s="273"/>
      <c r="E37" s="273"/>
      <c r="F37" s="273"/>
      <c r="G37" s="273"/>
      <c r="H37" s="273"/>
    </row>
    <row r="38" spans="1:255" s="33" customFormat="1" ht="35.25" customHeight="1">
      <c r="A38" s="259" t="s">
        <v>83</v>
      </c>
      <c r="B38" s="259"/>
      <c r="C38" s="259"/>
      <c r="D38" s="259"/>
      <c r="E38" s="259"/>
      <c r="F38" s="259"/>
      <c r="G38" s="259"/>
      <c r="H38" s="259"/>
    </row>
    <row r="39" spans="1:255" s="33" customFormat="1" ht="41.25" customHeight="1">
      <c r="A39" s="259" t="s">
        <v>84</v>
      </c>
      <c r="B39" s="259"/>
      <c r="C39" s="259"/>
      <c r="D39" s="259"/>
      <c r="E39" s="259"/>
      <c r="F39" s="259"/>
      <c r="G39" s="259"/>
      <c r="H39" s="259"/>
    </row>
    <row r="40" spans="1:255" s="33" customFormat="1" ht="24" customHeight="1">
      <c r="A40" s="261" t="s">
        <v>85</v>
      </c>
      <c r="B40" s="261"/>
      <c r="C40" s="261"/>
      <c r="D40" s="261"/>
      <c r="E40" s="261"/>
      <c r="F40" s="261"/>
      <c r="G40" s="261"/>
      <c r="H40" s="261"/>
    </row>
    <row r="41" spans="1:255" s="33" customFormat="1">
      <c r="A41" s="34"/>
      <c r="B41" s="35"/>
      <c r="C41" s="34"/>
      <c r="D41" s="34"/>
      <c r="E41" s="34"/>
      <c r="F41" s="36"/>
      <c r="G41" s="36"/>
      <c r="H41" s="37"/>
    </row>
    <row r="42" spans="1:255" s="33" customFormat="1">
      <c r="A42" s="38" t="s">
        <v>86</v>
      </c>
      <c r="B42" s="39"/>
      <c r="C42" s="40"/>
      <c r="D42" s="41" t="s">
        <v>87</v>
      </c>
      <c r="E42" s="40"/>
      <c r="F42" s="42"/>
      <c r="G42" s="42"/>
      <c r="H42" s="43"/>
    </row>
    <row r="43" spans="1:255" s="33" customFormat="1">
      <c r="A43" s="38"/>
      <c r="B43" s="39"/>
      <c r="C43" s="40"/>
      <c r="D43" s="41"/>
      <c r="E43" s="40"/>
      <c r="F43" s="42"/>
      <c r="G43" s="42"/>
      <c r="H43" s="43"/>
    </row>
    <row r="44" spans="1:255" s="33" customFormat="1">
      <c r="A44" s="38" t="s">
        <v>88</v>
      </c>
      <c r="B44" s="38"/>
      <c r="C44" s="34"/>
      <c r="D44" s="38" t="s">
        <v>88</v>
      </c>
      <c r="E44" s="34"/>
      <c r="F44" s="42"/>
      <c r="G44" s="42"/>
      <c r="H44" s="43"/>
    </row>
    <row r="45" spans="1:255" s="33" customFormat="1" ht="14.4">
      <c r="B45" s="44"/>
      <c r="F45" s="42"/>
      <c r="G45" s="42"/>
      <c r="H45" s="43"/>
    </row>
    <row r="46" spans="1:255">
      <c r="B46" s="45"/>
    </row>
    <row r="47" spans="1:255">
      <c r="B47" s="45"/>
    </row>
    <row r="48" spans="1:255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  <row r="65" spans="2:2">
      <c r="B65" s="45"/>
    </row>
    <row r="66" spans="2:2">
      <c r="B66" s="45"/>
    </row>
    <row r="67" spans="2:2">
      <c r="B67" s="45"/>
    </row>
  </sheetData>
  <mergeCells count="16">
    <mergeCell ref="A40:H40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7:H37"/>
    <mergeCell ref="A38:H38"/>
    <mergeCell ref="A39:H39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U66"/>
  <sheetViews>
    <sheetView view="pageBreakPreview" topLeftCell="A4" zoomScaleSheetLayoutView="100" workbookViewId="0">
      <selection activeCell="R9" sqref="R9:R35"/>
    </sheetView>
  </sheetViews>
  <sheetFormatPr defaultRowHeight="15.6"/>
  <cols>
    <col min="1" max="1" width="5.44140625" style="2" customWidth="1"/>
    <col min="2" max="2" width="10.77734375" style="50" customWidth="1"/>
    <col min="3" max="3" width="28.21875" style="2" customWidth="1"/>
    <col min="4" max="4" width="13.77734375" style="46" customWidth="1"/>
    <col min="5" max="5" width="5.6640625" style="47" customWidth="1"/>
    <col min="6" max="6" width="7.77734375" style="48" customWidth="1"/>
    <col min="7" max="7" width="8" style="48" customWidth="1"/>
    <col min="8" max="8" width="17.33203125" style="49" customWidth="1"/>
    <col min="9" max="9" width="12.77734375" style="2" hidden="1" customWidth="1"/>
    <col min="10" max="11" width="3.44140625" style="2" hidden="1" customWidth="1"/>
    <col min="12" max="12" width="8.109375" style="2" hidden="1" customWidth="1"/>
    <col min="13" max="14" width="0" style="2" hidden="1" customWidth="1"/>
    <col min="15" max="15" width="2.33203125" style="2" hidden="1" customWidth="1"/>
    <col min="16" max="17" width="9" style="2"/>
    <col min="18" max="18" width="14.21875" style="2" customWidth="1"/>
    <col min="19" max="224" width="9" style="2"/>
    <col min="225" max="225" width="5" style="2" customWidth="1"/>
    <col min="226" max="226" width="15" style="2" customWidth="1"/>
    <col min="227" max="228" width="14.6640625" style="2" customWidth="1"/>
    <col min="229" max="229" width="6.21875" style="2" customWidth="1"/>
    <col min="230" max="232" width="10.109375" style="2" customWidth="1"/>
    <col min="233" max="233" width="10.44140625" style="2" customWidth="1"/>
    <col min="234" max="255" width="9" style="2"/>
    <col min="256" max="256" width="6.44140625" style="2" customWidth="1"/>
    <col min="257" max="257" width="12.21875" style="2" customWidth="1"/>
    <col min="258" max="258" width="28.21875" style="2" customWidth="1"/>
    <col min="259" max="259" width="13.77734375" style="2" customWidth="1"/>
    <col min="260" max="260" width="5.6640625" style="2" customWidth="1"/>
    <col min="261" max="262" width="9.33203125" style="2" customWidth="1"/>
    <col min="263" max="263" width="13.109375" style="2" customWidth="1"/>
    <col min="264" max="480" width="9" style="2"/>
    <col min="481" max="481" width="5" style="2" customWidth="1"/>
    <col min="482" max="482" width="15" style="2" customWidth="1"/>
    <col min="483" max="484" width="14.6640625" style="2" customWidth="1"/>
    <col min="485" max="485" width="6.21875" style="2" customWidth="1"/>
    <col min="486" max="488" width="10.109375" style="2" customWidth="1"/>
    <col min="489" max="489" width="10.44140625" style="2" customWidth="1"/>
    <col min="490" max="511" width="9" style="2"/>
    <col min="512" max="512" width="6.44140625" style="2" customWidth="1"/>
    <col min="513" max="513" width="12.21875" style="2" customWidth="1"/>
    <col min="514" max="514" width="28.21875" style="2" customWidth="1"/>
    <col min="515" max="515" width="13.77734375" style="2" customWidth="1"/>
    <col min="516" max="516" width="5.6640625" style="2" customWidth="1"/>
    <col min="517" max="518" width="9.33203125" style="2" customWidth="1"/>
    <col min="519" max="519" width="13.109375" style="2" customWidth="1"/>
    <col min="520" max="736" width="9" style="2"/>
    <col min="737" max="737" width="5" style="2" customWidth="1"/>
    <col min="738" max="738" width="15" style="2" customWidth="1"/>
    <col min="739" max="740" width="14.6640625" style="2" customWidth="1"/>
    <col min="741" max="741" width="6.21875" style="2" customWidth="1"/>
    <col min="742" max="744" width="10.109375" style="2" customWidth="1"/>
    <col min="745" max="745" width="10.44140625" style="2" customWidth="1"/>
    <col min="746" max="767" width="9" style="2"/>
    <col min="768" max="768" width="6.44140625" style="2" customWidth="1"/>
    <col min="769" max="769" width="12.21875" style="2" customWidth="1"/>
    <col min="770" max="770" width="28.21875" style="2" customWidth="1"/>
    <col min="771" max="771" width="13.77734375" style="2" customWidth="1"/>
    <col min="772" max="772" width="5.6640625" style="2" customWidth="1"/>
    <col min="773" max="774" width="9.33203125" style="2" customWidth="1"/>
    <col min="775" max="775" width="13.109375" style="2" customWidth="1"/>
    <col min="776" max="992" width="9" style="2"/>
    <col min="993" max="993" width="5" style="2" customWidth="1"/>
    <col min="994" max="994" width="15" style="2" customWidth="1"/>
    <col min="995" max="996" width="14.6640625" style="2" customWidth="1"/>
    <col min="997" max="997" width="6.21875" style="2" customWidth="1"/>
    <col min="998" max="1000" width="10.109375" style="2" customWidth="1"/>
    <col min="1001" max="1001" width="10.44140625" style="2" customWidth="1"/>
    <col min="1002" max="1023" width="9" style="2"/>
    <col min="1024" max="1024" width="6.44140625" style="2" customWidth="1"/>
    <col min="1025" max="1025" width="12.21875" style="2" customWidth="1"/>
    <col min="1026" max="1026" width="28.21875" style="2" customWidth="1"/>
    <col min="1027" max="1027" width="13.77734375" style="2" customWidth="1"/>
    <col min="1028" max="1028" width="5.6640625" style="2" customWidth="1"/>
    <col min="1029" max="1030" width="9.33203125" style="2" customWidth="1"/>
    <col min="1031" max="1031" width="13.109375" style="2" customWidth="1"/>
    <col min="1032" max="1248" width="9" style="2"/>
    <col min="1249" max="1249" width="5" style="2" customWidth="1"/>
    <col min="1250" max="1250" width="15" style="2" customWidth="1"/>
    <col min="1251" max="1252" width="14.6640625" style="2" customWidth="1"/>
    <col min="1253" max="1253" width="6.21875" style="2" customWidth="1"/>
    <col min="1254" max="1256" width="10.109375" style="2" customWidth="1"/>
    <col min="1257" max="1257" width="10.44140625" style="2" customWidth="1"/>
    <col min="1258" max="1279" width="9" style="2"/>
    <col min="1280" max="1280" width="6.44140625" style="2" customWidth="1"/>
    <col min="1281" max="1281" width="12.21875" style="2" customWidth="1"/>
    <col min="1282" max="1282" width="28.21875" style="2" customWidth="1"/>
    <col min="1283" max="1283" width="13.77734375" style="2" customWidth="1"/>
    <col min="1284" max="1284" width="5.6640625" style="2" customWidth="1"/>
    <col min="1285" max="1286" width="9.33203125" style="2" customWidth="1"/>
    <col min="1287" max="1287" width="13.109375" style="2" customWidth="1"/>
    <col min="1288" max="1504" width="9" style="2"/>
    <col min="1505" max="1505" width="5" style="2" customWidth="1"/>
    <col min="1506" max="1506" width="15" style="2" customWidth="1"/>
    <col min="1507" max="1508" width="14.6640625" style="2" customWidth="1"/>
    <col min="1509" max="1509" width="6.21875" style="2" customWidth="1"/>
    <col min="1510" max="1512" width="10.109375" style="2" customWidth="1"/>
    <col min="1513" max="1513" width="10.44140625" style="2" customWidth="1"/>
    <col min="1514" max="1535" width="9" style="2"/>
    <col min="1536" max="1536" width="6.44140625" style="2" customWidth="1"/>
    <col min="1537" max="1537" width="12.21875" style="2" customWidth="1"/>
    <col min="1538" max="1538" width="28.21875" style="2" customWidth="1"/>
    <col min="1539" max="1539" width="13.77734375" style="2" customWidth="1"/>
    <col min="1540" max="1540" width="5.6640625" style="2" customWidth="1"/>
    <col min="1541" max="1542" width="9.33203125" style="2" customWidth="1"/>
    <col min="1543" max="1543" width="13.109375" style="2" customWidth="1"/>
    <col min="1544" max="1760" width="9" style="2"/>
    <col min="1761" max="1761" width="5" style="2" customWidth="1"/>
    <col min="1762" max="1762" width="15" style="2" customWidth="1"/>
    <col min="1763" max="1764" width="14.6640625" style="2" customWidth="1"/>
    <col min="1765" max="1765" width="6.21875" style="2" customWidth="1"/>
    <col min="1766" max="1768" width="10.109375" style="2" customWidth="1"/>
    <col min="1769" max="1769" width="10.44140625" style="2" customWidth="1"/>
    <col min="1770" max="1791" width="9" style="2"/>
    <col min="1792" max="1792" width="6.44140625" style="2" customWidth="1"/>
    <col min="1793" max="1793" width="12.21875" style="2" customWidth="1"/>
    <col min="1794" max="1794" width="28.21875" style="2" customWidth="1"/>
    <col min="1795" max="1795" width="13.77734375" style="2" customWidth="1"/>
    <col min="1796" max="1796" width="5.6640625" style="2" customWidth="1"/>
    <col min="1797" max="1798" width="9.33203125" style="2" customWidth="1"/>
    <col min="1799" max="1799" width="13.109375" style="2" customWidth="1"/>
    <col min="1800" max="2016" width="9" style="2"/>
    <col min="2017" max="2017" width="5" style="2" customWidth="1"/>
    <col min="2018" max="2018" width="15" style="2" customWidth="1"/>
    <col min="2019" max="2020" width="14.6640625" style="2" customWidth="1"/>
    <col min="2021" max="2021" width="6.21875" style="2" customWidth="1"/>
    <col min="2022" max="2024" width="10.109375" style="2" customWidth="1"/>
    <col min="2025" max="2025" width="10.44140625" style="2" customWidth="1"/>
    <col min="2026" max="2047" width="9" style="2"/>
    <col min="2048" max="2048" width="6.44140625" style="2" customWidth="1"/>
    <col min="2049" max="2049" width="12.21875" style="2" customWidth="1"/>
    <col min="2050" max="2050" width="28.21875" style="2" customWidth="1"/>
    <col min="2051" max="2051" width="13.77734375" style="2" customWidth="1"/>
    <col min="2052" max="2052" width="5.6640625" style="2" customWidth="1"/>
    <col min="2053" max="2054" width="9.33203125" style="2" customWidth="1"/>
    <col min="2055" max="2055" width="13.109375" style="2" customWidth="1"/>
    <col min="2056" max="2272" width="9" style="2"/>
    <col min="2273" max="2273" width="5" style="2" customWidth="1"/>
    <col min="2274" max="2274" width="15" style="2" customWidth="1"/>
    <col min="2275" max="2276" width="14.6640625" style="2" customWidth="1"/>
    <col min="2277" max="2277" width="6.21875" style="2" customWidth="1"/>
    <col min="2278" max="2280" width="10.109375" style="2" customWidth="1"/>
    <col min="2281" max="2281" width="10.44140625" style="2" customWidth="1"/>
    <col min="2282" max="2303" width="9" style="2"/>
    <col min="2304" max="2304" width="6.44140625" style="2" customWidth="1"/>
    <col min="2305" max="2305" width="12.21875" style="2" customWidth="1"/>
    <col min="2306" max="2306" width="28.21875" style="2" customWidth="1"/>
    <col min="2307" max="2307" width="13.77734375" style="2" customWidth="1"/>
    <col min="2308" max="2308" width="5.6640625" style="2" customWidth="1"/>
    <col min="2309" max="2310" width="9.33203125" style="2" customWidth="1"/>
    <col min="2311" max="2311" width="13.109375" style="2" customWidth="1"/>
    <col min="2312" max="2528" width="9" style="2"/>
    <col min="2529" max="2529" width="5" style="2" customWidth="1"/>
    <col min="2530" max="2530" width="15" style="2" customWidth="1"/>
    <col min="2531" max="2532" width="14.6640625" style="2" customWidth="1"/>
    <col min="2533" max="2533" width="6.21875" style="2" customWidth="1"/>
    <col min="2534" max="2536" width="10.109375" style="2" customWidth="1"/>
    <col min="2537" max="2537" width="10.44140625" style="2" customWidth="1"/>
    <col min="2538" max="2559" width="9" style="2"/>
    <col min="2560" max="2560" width="6.44140625" style="2" customWidth="1"/>
    <col min="2561" max="2561" width="12.21875" style="2" customWidth="1"/>
    <col min="2562" max="2562" width="28.21875" style="2" customWidth="1"/>
    <col min="2563" max="2563" width="13.77734375" style="2" customWidth="1"/>
    <col min="2564" max="2564" width="5.6640625" style="2" customWidth="1"/>
    <col min="2565" max="2566" width="9.33203125" style="2" customWidth="1"/>
    <col min="2567" max="2567" width="13.109375" style="2" customWidth="1"/>
    <col min="2568" max="2784" width="9" style="2"/>
    <col min="2785" max="2785" width="5" style="2" customWidth="1"/>
    <col min="2786" max="2786" width="15" style="2" customWidth="1"/>
    <col min="2787" max="2788" width="14.6640625" style="2" customWidth="1"/>
    <col min="2789" max="2789" width="6.21875" style="2" customWidth="1"/>
    <col min="2790" max="2792" width="10.109375" style="2" customWidth="1"/>
    <col min="2793" max="2793" width="10.44140625" style="2" customWidth="1"/>
    <col min="2794" max="2815" width="9" style="2"/>
    <col min="2816" max="2816" width="6.44140625" style="2" customWidth="1"/>
    <col min="2817" max="2817" width="12.21875" style="2" customWidth="1"/>
    <col min="2818" max="2818" width="28.21875" style="2" customWidth="1"/>
    <col min="2819" max="2819" width="13.77734375" style="2" customWidth="1"/>
    <col min="2820" max="2820" width="5.6640625" style="2" customWidth="1"/>
    <col min="2821" max="2822" width="9.33203125" style="2" customWidth="1"/>
    <col min="2823" max="2823" width="13.109375" style="2" customWidth="1"/>
    <col min="2824" max="3040" width="9" style="2"/>
    <col min="3041" max="3041" width="5" style="2" customWidth="1"/>
    <col min="3042" max="3042" width="15" style="2" customWidth="1"/>
    <col min="3043" max="3044" width="14.6640625" style="2" customWidth="1"/>
    <col min="3045" max="3045" width="6.21875" style="2" customWidth="1"/>
    <col min="3046" max="3048" width="10.109375" style="2" customWidth="1"/>
    <col min="3049" max="3049" width="10.44140625" style="2" customWidth="1"/>
    <col min="3050" max="3071" width="9" style="2"/>
    <col min="3072" max="3072" width="6.44140625" style="2" customWidth="1"/>
    <col min="3073" max="3073" width="12.21875" style="2" customWidth="1"/>
    <col min="3074" max="3074" width="28.21875" style="2" customWidth="1"/>
    <col min="3075" max="3075" width="13.77734375" style="2" customWidth="1"/>
    <col min="3076" max="3076" width="5.6640625" style="2" customWidth="1"/>
    <col min="3077" max="3078" width="9.33203125" style="2" customWidth="1"/>
    <col min="3079" max="3079" width="13.109375" style="2" customWidth="1"/>
    <col min="3080" max="3296" width="9" style="2"/>
    <col min="3297" max="3297" width="5" style="2" customWidth="1"/>
    <col min="3298" max="3298" width="15" style="2" customWidth="1"/>
    <col min="3299" max="3300" width="14.6640625" style="2" customWidth="1"/>
    <col min="3301" max="3301" width="6.21875" style="2" customWidth="1"/>
    <col min="3302" max="3304" width="10.109375" style="2" customWidth="1"/>
    <col min="3305" max="3305" width="10.44140625" style="2" customWidth="1"/>
    <col min="3306" max="3327" width="9" style="2"/>
    <col min="3328" max="3328" width="6.44140625" style="2" customWidth="1"/>
    <col min="3329" max="3329" width="12.21875" style="2" customWidth="1"/>
    <col min="3330" max="3330" width="28.21875" style="2" customWidth="1"/>
    <col min="3331" max="3331" width="13.77734375" style="2" customWidth="1"/>
    <col min="3332" max="3332" width="5.6640625" style="2" customWidth="1"/>
    <col min="3333" max="3334" width="9.33203125" style="2" customWidth="1"/>
    <col min="3335" max="3335" width="13.109375" style="2" customWidth="1"/>
    <col min="3336" max="3552" width="9" style="2"/>
    <col min="3553" max="3553" width="5" style="2" customWidth="1"/>
    <col min="3554" max="3554" width="15" style="2" customWidth="1"/>
    <col min="3555" max="3556" width="14.6640625" style="2" customWidth="1"/>
    <col min="3557" max="3557" width="6.21875" style="2" customWidth="1"/>
    <col min="3558" max="3560" width="10.109375" style="2" customWidth="1"/>
    <col min="3561" max="3561" width="10.44140625" style="2" customWidth="1"/>
    <col min="3562" max="3583" width="9" style="2"/>
    <col min="3584" max="3584" width="6.44140625" style="2" customWidth="1"/>
    <col min="3585" max="3585" width="12.21875" style="2" customWidth="1"/>
    <col min="3586" max="3586" width="28.21875" style="2" customWidth="1"/>
    <col min="3587" max="3587" width="13.77734375" style="2" customWidth="1"/>
    <col min="3588" max="3588" width="5.6640625" style="2" customWidth="1"/>
    <col min="3589" max="3590" width="9.33203125" style="2" customWidth="1"/>
    <col min="3591" max="3591" width="13.109375" style="2" customWidth="1"/>
    <col min="3592" max="3808" width="9" style="2"/>
    <col min="3809" max="3809" width="5" style="2" customWidth="1"/>
    <col min="3810" max="3810" width="15" style="2" customWidth="1"/>
    <col min="3811" max="3812" width="14.6640625" style="2" customWidth="1"/>
    <col min="3813" max="3813" width="6.21875" style="2" customWidth="1"/>
    <col min="3814" max="3816" width="10.109375" style="2" customWidth="1"/>
    <col min="3817" max="3817" width="10.44140625" style="2" customWidth="1"/>
    <col min="3818" max="3839" width="9" style="2"/>
    <col min="3840" max="3840" width="6.44140625" style="2" customWidth="1"/>
    <col min="3841" max="3841" width="12.21875" style="2" customWidth="1"/>
    <col min="3842" max="3842" width="28.21875" style="2" customWidth="1"/>
    <col min="3843" max="3843" width="13.77734375" style="2" customWidth="1"/>
    <col min="3844" max="3844" width="5.6640625" style="2" customWidth="1"/>
    <col min="3845" max="3846" width="9.33203125" style="2" customWidth="1"/>
    <col min="3847" max="3847" width="13.109375" style="2" customWidth="1"/>
    <col min="3848" max="4064" width="9" style="2"/>
    <col min="4065" max="4065" width="5" style="2" customWidth="1"/>
    <col min="4066" max="4066" width="15" style="2" customWidth="1"/>
    <col min="4067" max="4068" width="14.6640625" style="2" customWidth="1"/>
    <col min="4069" max="4069" width="6.21875" style="2" customWidth="1"/>
    <col min="4070" max="4072" width="10.109375" style="2" customWidth="1"/>
    <col min="4073" max="4073" width="10.44140625" style="2" customWidth="1"/>
    <col min="4074" max="4095" width="9" style="2"/>
    <col min="4096" max="4096" width="6.44140625" style="2" customWidth="1"/>
    <col min="4097" max="4097" width="12.21875" style="2" customWidth="1"/>
    <col min="4098" max="4098" width="28.21875" style="2" customWidth="1"/>
    <col min="4099" max="4099" width="13.77734375" style="2" customWidth="1"/>
    <col min="4100" max="4100" width="5.6640625" style="2" customWidth="1"/>
    <col min="4101" max="4102" width="9.33203125" style="2" customWidth="1"/>
    <col min="4103" max="4103" width="13.109375" style="2" customWidth="1"/>
    <col min="4104" max="4320" width="9" style="2"/>
    <col min="4321" max="4321" width="5" style="2" customWidth="1"/>
    <col min="4322" max="4322" width="15" style="2" customWidth="1"/>
    <col min="4323" max="4324" width="14.6640625" style="2" customWidth="1"/>
    <col min="4325" max="4325" width="6.21875" style="2" customWidth="1"/>
    <col min="4326" max="4328" width="10.109375" style="2" customWidth="1"/>
    <col min="4329" max="4329" width="10.44140625" style="2" customWidth="1"/>
    <col min="4330" max="4351" width="9" style="2"/>
    <col min="4352" max="4352" width="6.44140625" style="2" customWidth="1"/>
    <col min="4353" max="4353" width="12.21875" style="2" customWidth="1"/>
    <col min="4354" max="4354" width="28.21875" style="2" customWidth="1"/>
    <col min="4355" max="4355" width="13.77734375" style="2" customWidth="1"/>
    <col min="4356" max="4356" width="5.6640625" style="2" customWidth="1"/>
    <col min="4357" max="4358" width="9.33203125" style="2" customWidth="1"/>
    <col min="4359" max="4359" width="13.109375" style="2" customWidth="1"/>
    <col min="4360" max="4576" width="9" style="2"/>
    <col min="4577" max="4577" width="5" style="2" customWidth="1"/>
    <col min="4578" max="4578" width="15" style="2" customWidth="1"/>
    <col min="4579" max="4580" width="14.6640625" style="2" customWidth="1"/>
    <col min="4581" max="4581" width="6.21875" style="2" customWidth="1"/>
    <col min="4582" max="4584" width="10.109375" style="2" customWidth="1"/>
    <col min="4585" max="4585" width="10.44140625" style="2" customWidth="1"/>
    <col min="4586" max="4607" width="9" style="2"/>
    <col min="4608" max="4608" width="6.44140625" style="2" customWidth="1"/>
    <col min="4609" max="4609" width="12.21875" style="2" customWidth="1"/>
    <col min="4610" max="4610" width="28.21875" style="2" customWidth="1"/>
    <col min="4611" max="4611" width="13.77734375" style="2" customWidth="1"/>
    <col min="4612" max="4612" width="5.6640625" style="2" customWidth="1"/>
    <col min="4613" max="4614" width="9.33203125" style="2" customWidth="1"/>
    <col min="4615" max="4615" width="13.109375" style="2" customWidth="1"/>
    <col min="4616" max="4832" width="9" style="2"/>
    <col min="4833" max="4833" width="5" style="2" customWidth="1"/>
    <col min="4834" max="4834" width="15" style="2" customWidth="1"/>
    <col min="4835" max="4836" width="14.6640625" style="2" customWidth="1"/>
    <col min="4837" max="4837" width="6.21875" style="2" customWidth="1"/>
    <col min="4838" max="4840" width="10.109375" style="2" customWidth="1"/>
    <col min="4841" max="4841" width="10.44140625" style="2" customWidth="1"/>
    <col min="4842" max="4863" width="9" style="2"/>
    <col min="4864" max="4864" width="6.44140625" style="2" customWidth="1"/>
    <col min="4865" max="4865" width="12.21875" style="2" customWidth="1"/>
    <col min="4866" max="4866" width="28.21875" style="2" customWidth="1"/>
    <col min="4867" max="4867" width="13.77734375" style="2" customWidth="1"/>
    <col min="4868" max="4868" width="5.6640625" style="2" customWidth="1"/>
    <col min="4869" max="4870" width="9.33203125" style="2" customWidth="1"/>
    <col min="4871" max="4871" width="13.109375" style="2" customWidth="1"/>
    <col min="4872" max="5088" width="9" style="2"/>
    <col min="5089" max="5089" width="5" style="2" customWidth="1"/>
    <col min="5090" max="5090" width="15" style="2" customWidth="1"/>
    <col min="5091" max="5092" width="14.6640625" style="2" customWidth="1"/>
    <col min="5093" max="5093" width="6.21875" style="2" customWidth="1"/>
    <col min="5094" max="5096" width="10.109375" style="2" customWidth="1"/>
    <col min="5097" max="5097" width="10.44140625" style="2" customWidth="1"/>
    <col min="5098" max="5119" width="9" style="2"/>
    <col min="5120" max="5120" width="6.44140625" style="2" customWidth="1"/>
    <col min="5121" max="5121" width="12.21875" style="2" customWidth="1"/>
    <col min="5122" max="5122" width="28.21875" style="2" customWidth="1"/>
    <col min="5123" max="5123" width="13.77734375" style="2" customWidth="1"/>
    <col min="5124" max="5124" width="5.6640625" style="2" customWidth="1"/>
    <col min="5125" max="5126" width="9.33203125" style="2" customWidth="1"/>
    <col min="5127" max="5127" width="13.109375" style="2" customWidth="1"/>
    <col min="5128" max="5344" width="9" style="2"/>
    <col min="5345" max="5345" width="5" style="2" customWidth="1"/>
    <col min="5346" max="5346" width="15" style="2" customWidth="1"/>
    <col min="5347" max="5348" width="14.6640625" style="2" customWidth="1"/>
    <col min="5349" max="5349" width="6.21875" style="2" customWidth="1"/>
    <col min="5350" max="5352" width="10.109375" style="2" customWidth="1"/>
    <col min="5353" max="5353" width="10.44140625" style="2" customWidth="1"/>
    <col min="5354" max="5375" width="9" style="2"/>
    <col min="5376" max="5376" width="6.44140625" style="2" customWidth="1"/>
    <col min="5377" max="5377" width="12.21875" style="2" customWidth="1"/>
    <col min="5378" max="5378" width="28.21875" style="2" customWidth="1"/>
    <col min="5379" max="5379" width="13.77734375" style="2" customWidth="1"/>
    <col min="5380" max="5380" width="5.6640625" style="2" customWidth="1"/>
    <col min="5381" max="5382" width="9.33203125" style="2" customWidth="1"/>
    <col min="5383" max="5383" width="13.109375" style="2" customWidth="1"/>
    <col min="5384" max="5600" width="9" style="2"/>
    <col min="5601" max="5601" width="5" style="2" customWidth="1"/>
    <col min="5602" max="5602" width="15" style="2" customWidth="1"/>
    <col min="5603" max="5604" width="14.6640625" style="2" customWidth="1"/>
    <col min="5605" max="5605" width="6.21875" style="2" customWidth="1"/>
    <col min="5606" max="5608" width="10.109375" style="2" customWidth="1"/>
    <col min="5609" max="5609" width="10.44140625" style="2" customWidth="1"/>
    <col min="5610" max="5631" width="9" style="2"/>
    <col min="5632" max="5632" width="6.44140625" style="2" customWidth="1"/>
    <col min="5633" max="5633" width="12.21875" style="2" customWidth="1"/>
    <col min="5634" max="5634" width="28.21875" style="2" customWidth="1"/>
    <col min="5635" max="5635" width="13.77734375" style="2" customWidth="1"/>
    <col min="5636" max="5636" width="5.6640625" style="2" customWidth="1"/>
    <col min="5637" max="5638" width="9.33203125" style="2" customWidth="1"/>
    <col min="5639" max="5639" width="13.109375" style="2" customWidth="1"/>
    <col min="5640" max="5856" width="9" style="2"/>
    <col min="5857" max="5857" width="5" style="2" customWidth="1"/>
    <col min="5858" max="5858" width="15" style="2" customWidth="1"/>
    <col min="5859" max="5860" width="14.6640625" style="2" customWidth="1"/>
    <col min="5861" max="5861" width="6.21875" style="2" customWidth="1"/>
    <col min="5862" max="5864" width="10.109375" style="2" customWidth="1"/>
    <col min="5865" max="5865" width="10.44140625" style="2" customWidth="1"/>
    <col min="5866" max="5887" width="9" style="2"/>
    <col min="5888" max="5888" width="6.44140625" style="2" customWidth="1"/>
    <col min="5889" max="5889" width="12.21875" style="2" customWidth="1"/>
    <col min="5890" max="5890" width="28.21875" style="2" customWidth="1"/>
    <col min="5891" max="5891" width="13.77734375" style="2" customWidth="1"/>
    <col min="5892" max="5892" width="5.6640625" style="2" customWidth="1"/>
    <col min="5893" max="5894" width="9.33203125" style="2" customWidth="1"/>
    <col min="5895" max="5895" width="13.109375" style="2" customWidth="1"/>
    <col min="5896" max="6112" width="9" style="2"/>
    <col min="6113" max="6113" width="5" style="2" customWidth="1"/>
    <col min="6114" max="6114" width="15" style="2" customWidth="1"/>
    <col min="6115" max="6116" width="14.6640625" style="2" customWidth="1"/>
    <col min="6117" max="6117" width="6.21875" style="2" customWidth="1"/>
    <col min="6118" max="6120" width="10.109375" style="2" customWidth="1"/>
    <col min="6121" max="6121" width="10.44140625" style="2" customWidth="1"/>
    <col min="6122" max="6143" width="9" style="2"/>
    <col min="6144" max="6144" width="6.44140625" style="2" customWidth="1"/>
    <col min="6145" max="6145" width="12.21875" style="2" customWidth="1"/>
    <col min="6146" max="6146" width="28.21875" style="2" customWidth="1"/>
    <col min="6147" max="6147" width="13.77734375" style="2" customWidth="1"/>
    <col min="6148" max="6148" width="5.6640625" style="2" customWidth="1"/>
    <col min="6149" max="6150" width="9.33203125" style="2" customWidth="1"/>
    <col min="6151" max="6151" width="13.109375" style="2" customWidth="1"/>
    <col min="6152" max="6368" width="9" style="2"/>
    <col min="6369" max="6369" width="5" style="2" customWidth="1"/>
    <col min="6370" max="6370" width="15" style="2" customWidth="1"/>
    <col min="6371" max="6372" width="14.6640625" style="2" customWidth="1"/>
    <col min="6373" max="6373" width="6.21875" style="2" customWidth="1"/>
    <col min="6374" max="6376" width="10.109375" style="2" customWidth="1"/>
    <col min="6377" max="6377" width="10.44140625" style="2" customWidth="1"/>
    <col min="6378" max="6399" width="9" style="2"/>
    <col min="6400" max="6400" width="6.44140625" style="2" customWidth="1"/>
    <col min="6401" max="6401" width="12.21875" style="2" customWidth="1"/>
    <col min="6402" max="6402" width="28.21875" style="2" customWidth="1"/>
    <col min="6403" max="6403" width="13.77734375" style="2" customWidth="1"/>
    <col min="6404" max="6404" width="5.6640625" style="2" customWidth="1"/>
    <col min="6405" max="6406" width="9.33203125" style="2" customWidth="1"/>
    <col min="6407" max="6407" width="13.109375" style="2" customWidth="1"/>
    <col min="6408" max="6624" width="9" style="2"/>
    <col min="6625" max="6625" width="5" style="2" customWidth="1"/>
    <col min="6626" max="6626" width="15" style="2" customWidth="1"/>
    <col min="6627" max="6628" width="14.6640625" style="2" customWidth="1"/>
    <col min="6629" max="6629" width="6.21875" style="2" customWidth="1"/>
    <col min="6630" max="6632" width="10.109375" style="2" customWidth="1"/>
    <col min="6633" max="6633" width="10.44140625" style="2" customWidth="1"/>
    <col min="6634" max="6655" width="9" style="2"/>
    <col min="6656" max="6656" width="6.44140625" style="2" customWidth="1"/>
    <col min="6657" max="6657" width="12.21875" style="2" customWidth="1"/>
    <col min="6658" max="6658" width="28.21875" style="2" customWidth="1"/>
    <col min="6659" max="6659" width="13.77734375" style="2" customWidth="1"/>
    <col min="6660" max="6660" width="5.6640625" style="2" customWidth="1"/>
    <col min="6661" max="6662" width="9.33203125" style="2" customWidth="1"/>
    <col min="6663" max="6663" width="13.109375" style="2" customWidth="1"/>
    <col min="6664" max="6880" width="9" style="2"/>
    <col min="6881" max="6881" width="5" style="2" customWidth="1"/>
    <col min="6882" max="6882" width="15" style="2" customWidth="1"/>
    <col min="6883" max="6884" width="14.6640625" style="2" customWidth="1"/>
    <col min="6885" max="6885" width="6.21875" style="2" customWidth="1"/>
    <col min="6886" max="6888" width="10.109375" style="2" customWidth="1"/>
    <col min="6889" max="6889" width="10.44140625" style="2" customWidth="1"/>
    <col min="6890" max="6911" width="9" style="2"/>
    <col min="6912" max="6912" width="6.44140625" style="2" customWidth="1"/>
    <col min="6913" max="6913" width="12.21875" style="2" customWidth="1"/>
    <col min="6914" max="6914" width="28.21875" style="2" customWidth="1"/>
    <col min="6915" max="6915" width="13.77734375" style="2" customWidth="1"/>
    <col min="6916" max="6916" width="5.6640625" style="2" customWidth="1"/>
    <col min="6917" max="6918" width="9.33203125" style="2" customWidth="1"/>
    <col min="6919" max="6919" width="13.109375" style="2" customWidth="1"/>
    <col min="6920" max="7136" width="9" style="2"/>
    <col min="7137" max="7137" width="5" style="2" customWidth="1"/>
    <col min="7138" max="7138" width="15" style="2" customWidth="1"/>
    <col min="7139" max="7140" width="14.6640625" style="2" customWidth="1"/>
    <col min="7141" max="7141" width="6.21875" style="2" customWidth="1"/>
    <col min="7142" max="7144" width="10.109375" style="2" customWidth="1"/>
    <col min="7145" max="7145" width="10.44140625" style="2" customWidth="1"/>
    <col min="7146" max="7167" width="9" style="2"/>
    <col min="7168" max="7168" width="6.44140625" style="2" customWidth="1"/>
    <col min="7169" max="7169" width="12.21875" style="2" customWidth="1"/>
    <col min="7170" max="7170" width="28.21875" style="2" customWidth="1"/>
    <col min="7171" max="7171" width="13.77734375" style="2" customWidth="1"/>
    <col min="7172" max="7172" width="5.6640625" style="2" customWidth="1"/>
    <col min="7173" max="7174" width="9.33203125" style="2" customWidth="1"/>
    <col min="7175" max="7175" width="13.109375" style="2" customWidth="1"/>
    <col min="7176" max="7392" width="9" style="2"/>
    <col min="7393" max="7393" width="5" style="2" customWidth="1"/>
    <col min="7394" max="7394" width="15" style="2" customWidth="1"/>
    <col min="7395" max="7396" width="14.6640625" style="2" customWidth="1"/>
    <col min="7397" max="7397" width="6.21875" style="2" customWidth="1"/>
    <col min="7398" max="7400" width="10.109375" style="2" customWidth="1"/>
    <col min="7401" max="7401" width="10.44140625" style="2" customWidth="1"/>
    <col min="7402" max="7423" width="9" style="2"/>
    <col min="7424" max="7424" width="6.44140625" style="2" customWidth="1"/>
    <col min="7425" max="7425" width="12.21875" style="2" customWidth="1"/>
    <col min="7426" max="7426" width="28.21875" style="2" customWidth="1"/>
    <col min="7427" max="7427" width="13.77734375" style="2" customWidth="1"/>
    <col min="7428" max="7428" width="5.6640625" style="2" customWidth="1"/>
    <col min="7429" max="7430" width="9.33203125" style="2" customWidth="1"/>
    <col min="7431" max="7431" width="13.109375" style="2" customWidth="1"/>
    <col min="7432" max="7648" width="9" style="2"/>
    <col min="7649" max="7649" width="5" style="2" customWidth="1"/>
    <col min="7650" max="7650" width="15" style="2" customWidth="1"/>
    <col min="7651" max="7652" width="14.6640625" style="2" customWidth="1"/>
    <col min="7653" max="7653" width="6.21875" style="2" customWidth="1"/>
    <col min="7654" max="7656" width="10.109375" style="2" customWidth="1"/>
    <col min="7657" max="7657" width="10.44140625" style="2" customWidth="1"/>
    <col min="7658" max="7679" width="9" style="2"/>
    <col min="7680" max="7680" width="6.44140625" style="2" customWidth="1"/>
    <col min="7681" max="7681" width="12.21875" style="2" customWidth="1"/>
    <col min="7682" max="7682" width="28.21875" style="2" customWidth="1"/>
    <col min="7683" max="7683" width="13.77734375" style="2" customWidth="1"/>
    <col min="7684" max="7684" width="5.6640625" style="2" customWidth="1"/>
    <col min="7685" max="7686" width="9.33203125" style="2" customWidth="1"/>
    <col min="7687" max="7687" width="13.109375" style="2" customWidth="1"/>
    <col min="7688" max="7904" width="9" style="2"/>
    <col min="7905" max="7905" width="5" style="2" customWidth="1"/>
    <col min="7906" max="7906" width="15" style="2" customWidth="1"/>
    <col min="7907" max="7908" width="14.6640625" style="2" customWidth="1"/>
    <col min="7909" max="7909" width="6.21875" style="2" customWidth="1"/>
    <col min="7910" max="7912" width="10.109375" style="2" customWidth="1"/>
    <col min="7913" max="7913" width="10.44140625" style="2" customWidth="1"/>
    <col min="7914" max="7935" width="9" style="2"/>
    <col min="7936" max="7936" width="6.44140625" style="2" customWidth="1"/>
    <col min="7937" max="7937" width="12.21875" style="2" customWidth="1"/>
    <col min="7938" max="7938" width="28.21875" style="2" customWidth="1"/>
    <col min="7939" max="7939" width="13.77734375" style="2" customWidth="1"/>
    <col min="7940" max="7940" width="5.6640625" style="2" customWidth="1"/>
    <col min="7941" max="7942" width="9.33203125" style="2" customWidth="1"/>
    <col min="7943" max="7943" width="13.109375" style="2" customWidth="1"/>
    <col min="7944" max="8160" width="9" style="2"/>
    <col min="8161" max="8161" width="5" style="2" customWidth="1"/>
    <col min="8162" max="8162" width="15" style="2" customWidth="1"/>
    <col min="8163" max="8164" width="14.6640625" style="2" customWidth="1"/>
    <col min="8165" max="8165" width="6.21875" style="2" customWidth="1"/>
    <col min="8166" max="8168" width="10.109375" style="2" customWidth="1"/>
    <col min="8169" max="8169" width="10.44140625" style="2" customWidth="1"/>
    <col min="8170" max="8191" width="9" style="2"/>
    <col min="8192" max="8192" width="6.44140625" style="2" customWidth="1"/>
    <col min="8193" max="8193" width="12.21875" style="2" customWidth="1"/>
    <col min="8194" max="8194" width="28.21875" style="2" customWidth="1"/>
    <col min="8195" max="8195" width="13.77734375" style="2" customWidth="1"/>
    <col min="8196" max="8196" width="5.6640625" style="2" customWidth="1"/>
    <col min="8197" max="8198" width="9.33203125" style="2" customWidth="1"/>
    <col min="8199" max="8199" width="13.109375" style="2" customWidth="1"/>
    <col min="8200" max="8416" width="9" style="2"/>
    <col min="8417" max="8417" width="5" style="2" customWidth="1"/>
    <col min="8418" max="8418" width="15" style="2" customWidth="1"/>
    <col min="8419" max="8420" width="14.6640625" style="2" customWidth="1"/>
    <col min="8421" max="8421" width="6.21875" style="2" customWidth="1"/>
    <col min="8422" max="8424" width="10.109375" style="2" customWidth="1"/>
    <col min="8425" max="8425" width="10.44140625" style="2" customWidth="1"/>
    <col min="8426" max="8447" width="9" style="2"/>
    <col min="8448" max="8448" width="6.44140625" style="2" customWidth="1"/>
    <col min="8449" max="8449" width="12.21875" style="2" customWidth="1"/>
    <col min="8450" max="8450" width="28.21875" style="2" customWidth="1"/>
    <col min="8451" max="8451" width="13.77734375" style="2" customWidth="1"/>
    <col min="8452" max="8452" width="5.6640625" style="2" customWidth="1"/>
    <col min="8453" max="8454" width="9.33203125" style="2" customWidth="1"/>
    <col min="8455" max="8455" width="13.109375" style="2" customWidth="1"/>
    <col min="8456" max="8672" width="9" style="2"/>
    <col min="8673" max="8673" width="5" style="2" customWidth="1"/>
    <col min="8674" max="8674" width="15" style="2" customWidth="1"/>
    <col min="8675" max="8676" width="14.6640625" style="2" customWidth="1"/>
    <col min="8677" max="8677" width="6.21875" style="2" customWidth="1"/>
    <col min="8678" max="8680" width="10.109375" style="2" customWidth="1"/>
    <col min="8681" max="8681" width="10.44140625" style="2" customWidth="1"/>
    <col min="8682" max="8703" width="9" style="2"/>
    <col min="8704" max="8704" width="6.44140625" style="2" customWidth="1"/>
    <col min="8705" max="8705" width="12.21875" style="2" customWidth="1"/>
    <col min="8706" max="8706" width="28.21875" style="2" customWidth="1"/>
    <col min="8707" max="8707" width="13.77734375" style="2" customWidth="1"/>
    <col min="8708" max="8708" width="5.6640625" style="2" customWidth="1"/>
    <col min="8709" max="8710" width="9.33203125" style="2" customWidth="1"/>
    <col min="8711" max="8711" width="13.109375" style="2" customWidth="1"/>
    <col min="8712" max="8928" width="9" style="2"/>
    <col min="8929" max="8929" width="5" style="2" customWidth="1"/>
    <col min="8930" max="8930" width="15" style="2" customWidth="1"/>
    <col min="8931" max="8932" width="14.6640625" style="2" customWidth="1"/>
    <col min="8933" max="8933" width="6.21875" style="2" customWidth="1"/>
    <col min="8934" max="8936" width="10.109375" style="2" customWidth="1"/>
    <col min="8937" max="8937" width="10.44140625" style="2" customWidth="1"/>
    <col min="8938" max="8959" width="9" style="2"/>
    <col min="8960" max="8960" width="6.44140625" style="2" customWidth="1"/>
    <col min="8961" max="8961" width="12.21875" style="2" customWidth="1"/>
    <col min="8962" max="8962" width="28.21875" style="2" customWidth="1"/>
    <col min="8963" max="8963" width="13.77734375" style="2" customWidth="1"/>
    <col min="8964" max="8964" width="5.6640625" style="2" customWidth="1"/>
    <col min="8965" max="8966" width="9.33203125" style="2" customWidth="1"/>
    <col min="8967" max="8967" width="13.109375" style="2" customWidth="1"/>
    <col min="8968" max="9184" width="9" style="2"/>
    <col min="9185" max="9185" width="5" style="2" customWidth="1"/>
    <col min="9186" max="9186" width="15" style="2" customWidth="1"/>
    <col min="9187" max="9188" width="14.6640625" style="2" customWidth="1"/>
    <col min="9189" max="9189" width="6.21875" style="2" customWidth="1"/>
    <col min="9190" max="9192" width="10.109375" style="2" customWidth="1"/>
    <col min="9193" max="9193" width="10.44140625" style="2" customWidth="1"/>
    <col min="9194" max="9215" width="9" style="2"/>
    <col min="9216" max="9216" width="6.44140625" style="2" customWidth="1"/>
    <col min="9217" max="9217" width="12.21875" style="2" customWidth="1"/>
    <col min="9218" max="9218" width="28.21875" style="2" customWidth="1"/>
    <col min="9219" max="9219" width="13.77734375" style="2" customWidth="1"/>
    <col min="9220" max="9220" width="5.6640625" style="2" customWidth="1"/>
    <col min="9221" max="9222" width="9.33203125" style="2" customWidth="1"/>
    <col min="9223" max="9223" width="13.109375" style="2" customWidth="1"/>
    <col min="9224" max="9440" width="9" style="2"/>
    <col min="9441" max="9441" width="5" style="2" customWidth="1"/>
    <col min="9442" max="9442" width="15" style="2" customWidth="1"/>
    <col min="9443" max="9444" width="14.6640625" style="2" customWidth="1"/>
    <col min="9445" max="9445" width="6.21875" style="2" customWidth="1"/>
    <col min="9446" max="9448" width="10.109375" style="2" customWidth="1"/>
    <col min="9449" max="9449" width="10.44140625" style="2" customWidth="1"/>
    <col min="9450" max="9471" width="9" style="2"/>
    <col min="9472" max="9472" width="6.44140625" style="2" customWidth="1"/>
    <col min="9473" max="9473" width="12.21875" style="2" customWidth="1"/>
    <col min="9474" max="9474" width="28.21875" style="2" customWidth="1"/>
    <col min="9475" max="9475" width="13.77734375" style="2" customWidth="1"/>
    <col min="9476" max="9476" width="5.6640625" style="2" customWidth="1"/>
    <col min="9477" max="9478" width="9.33203125" style="2" customWidth="1"/>
    <col min="9479" max="9479" width="13.109375" style="2" customWidth="1"/>
    <col min="9480" max="9696" width="9" style="2"/>
    <col min="9697" max="9697" width="5" style="2" customWidth="1"/>
    <col min="9698" max="9698" width="15" style="2" customWidth="1"/>
    <col min="9699" max="9700" width="14.6640625" style="2" customWidth="1"/>
    <col min="9701" max="9701" width="6.21875" style="2" customWidth="1"/>
    <col min="9702" max="9704" width="10.109375" style="2" customWidth="1"/>
    <col min="9705" max="9705" width="10.44140625" style="2" customWidth="1"/>
    <col min="9706" max="9727" width="9" style="2"/>
    <col min="9728" max="9728" width="6.44140625" style="2" customWidth="1"/>
    <col min="9729" max="9729" width="12.21875" style="2" customWidth="1"/>
    <col min="9730" max="9730" width="28.21875" style="2" customWidth="1"/>
    <col min="9731" max="9731" width="13.77734375" style="2" customWidth="1"/>
    <col min="9732" max="9732" width="5.6640625" style="2" customWidth="1"/>
    <col min="9733" max="9734" width="9.33203125" style="2" customWidth="1"/>
    <col min="9735" max="9735" width="13.109375" style="2" customWidth="1"/>
    <col min="9736" max="9952" width="9" style="2"/>
    <col min="9953" max="9953" width="5" style="2" customWidth="1"/>
    <col min="9954" max="9954" width="15" style="2" customWidth="1"/>
    <col min="9955" max="9956" width="14.6640625" style="2" customWidth="1"/>
    <col min="9957" max="9957" width="6.21875" style="2" customWidth="1"/>
    <col min="9958" max="9960" width="10.109375" style="2" customWidth="1"/>
    <col min="9961" max="9961" width="10.44140625" style="2" customWidth="1"/>
    <col min="9962" max="9983" width="9" style="2"/>
    <col min="9984" max="9984" width="6.44140625" style="2" customWidth="1"/>
    <col min="9985" max="9985" width="12.21875" style="2" customWidth="1"/>
    <col min="9986" max="9986" width="28.21875" style="2" customWidth="1"/>
    <col min="9987" max="9987" width="13.77734375" style="2" customWidth="1"/>
    <col min="9988" max="9988" width="5.6640625" style="2" customWidth="1"/>
    <col min="9989" max="9990" width="9.33203125" style="2" customWidth="1"/>
    <col min="9991" max="9991" width="13.109375" style="2" customWidth="1"/>
    <col min="9992" max="10208" width="9" style="2"/>
    <col min="10209" max="10209" width="5" style="2" customWidth="1"/>
    <col min="10210" max="10210" width="15" style="2" customWidth="1"/>
    <col min="10211" max="10212" width="14.6640625" style="2" customWidth="1"/>
    <col min="10213" max="10213" width="6.21875" style="2" customWidth="1"/>
    <col min="10214" max="10216" width="10.109375" style="2" customWidth="1"/>
    <col min="10217" max="10217" width="10.44140625" style="2" customWidth="1"/>
    <col min="10218" max="10239" width="9" style="2"/>
    <col min="10240" max="10240" width="6.44140625" style="2" customWidth="1"/>
    <col min="10241" max="10241" width="12.21875" style="2" customWidth="1"/>
    <col min="10242" max="10242" width="28.21875" style="2" customWidth="1"/>
    <col min="10243" max="10243" width="13.77734375" style="2" customWidth="1"/>
    <col min="10244" max="10244" width="5.6640625" style="2" customWidth="1"/>
    <col min="10245" max="10246" width="9.33203125" style="2" customWidth="1"/>
    <col min="10247" max="10247" width="13.109375" style="2" customWidth="1"/>
    <col min="10248" max="10464" width="9" style="2"/>
    <col min="10465" max="10465" width="5" style="2" customWidth="1"/>
    <col min="10466" max="10466" width="15" style="2" customWidth="1"/>
    <col min="10467" max="10468" width="14.6640625" style="2" customWidth="1"/>
    <col min="10469" max="10469" width="6.21875" style="2" customWidth="1"/>
    <col min="10470" max="10472" width="10.109375" style="2" customWidth="1"/>
    <col min="10473" max="10473" width="10.44140625" style="2" customWidth="1"/>
    <col min="10474" max="10495" width="9" style="2"/>
    <col min="10496" max="10496" width="6.44140625" style="2" customWidth="1"/>
    <col min="10497" max="10497" width="12.21875" style="2" customWidth="1"/>
    <col min="10498" max="10498" width="28.21875" style="2" customWidth="1"/>
    <col min="10499" max="10499" width="13.77734375" style="2" customWidth="1"/>
    <col min="10500" max="10500" width="5.6640625" style="2" customWidth="1"/>
    <col min="10501" max="10502" width="9.33203125" style="2" customWidth="1"/>
    <col min="10503" max="10503" width="13.109375" style="2" customWidth="1"/>
    <col min="10504" max="10720" width="9" style="2"/>
    <col min="10721" max="10721" width="5" style="2" customWidth="1"/>
    <col min="10722" max="10722" width="15" style="2" customWidth="1"/>
    <col min="10723" max="10724" width="14.6640625" style="2" customWidth="1"/>
    <col min="10725" max="10725" width="6.21875" style="2" customWidth="1"/>
    <col min="10726" max="10728" width="10.109375" style="2" customWidth="1"/>
    <col min="10729" max="10729" width="10.44140625" style="2" customWidth="1"/>
    <col min="10730" max="10751" width="9" style="2"/>
    <col min="10752" max="10752" width="6.44140625" style="2" customWidth="1"/>
    <col min="10753" max="10753" width="12.21875" style="2" customWidth="1"/>
    <col min="10754" max="10754" width="28.21875" style="2" customWidth="1"/>
    <col min="10755" max="10755" width="13.77734375" style="2" customWidth="1"/>
    <col min="10756" max="10756" width="5.6640625" style="2" customWidth="1"/>
    <col min="10757" max="10758" width="9.33203125" style="2" customWidth="1"/>
    <col min="10759" max="10759" width="13.109375" style="2" customWidth="1"/>
    <col min="10760" max="10976" width="9" style="2"/>
    <col min="10977" max="10977" width="5" style="2" customWidth="1"/>
    <col min="10978" max="10978" width="15" style="2" customWidth="1"/>
    <col min="10979" max="10980" width="14.6640625" style="2" customWidth="1"/>
    <col min="10981" max="10981" width="6.21875" style="2" customWidth="1"/>
    <col min="10982" max="10984" width="10.109375" style="2" customWidth="1"/>
    <col min="10985" max="10985" width="10.44140625" style="2" customWidth="1"/>
    <col min="10986" max="11007" width="9" style="2"/>
    <col min="11008" max="11008" width="6.44140625" style="2" customWidth="1"/>
    <col min="11009" max="11009" width="12.21875" style="2" customWidth="1"/>
    <col min="11010" max="11010" width="28.21875" style="2" customWidth="1"/>
    <col min="11011" max="11011" width="13.77734375" style="2" customWidth="1"/>
    <col min="11012" max="11012" width="5.6640625" style="2" customWidth="1"/>
    <col min="11013" max="11014" width="9.33203125" style="2" customWidth="1"/>
    <col min="11015" max="11015" width="13.109375" style="2" customWidth="1"/>
    <col min="11016" max="11232" width="9" style="2"/>
    <col min="11233" max="11233" width="5" style="2" customWidth="1"/>
    <col min="11234" max="11234" width="15" style="2" customWidth="1"/>
    <col min="11235" max="11236" width="14.6640625" style="2" customWidth="1"/>
    <col min="11237" max="11237" width="6.21875" style="2" customWidth="1"/>
    <col min="11238" max="11240" width="10.109375" style="2" customWidth="1"/>
    <col min="11241" max="11241" width="10.44140625" style="2" customWidth="1"/>
    <col min="11242" max="11263" width="9" style="2"/>
    <col min="11264" max="11264" width="6.44140625" style="2" customWidth="1"/>
    <col min="11265" max="11265" width="12.21875" style="2" customWidth="1"/>
    <col min="11266" max="11266" width="28.21875" style="2" customWidth="1"/>
    <col min="11267" max="11267" width="13.77734375" style="2" customWidth="1"/>
    <col min="11268" max="11268" width="5.6640625" style="2" customWidth="1"/>
    <col min="11269" max="11270" width="9.33203125" style="2" customWidth="1"/>
    <col min="11271" max="11271" width="13.109375" style="2" customWidth="1"/>
    <col min="11272" max="11488" width="9" style="2"/>
    <col min="11489" max="11489" width="5" style="2" customWidth="1"/>
    <col min="11490" max="11490" width="15" style="2" customWidth="1"/>
    <col min="11491" max="11492" width="14.6640625" style="2" customWidth="1"/>
    <col min="11493" max="11493" width="6.21875" style="2" customWidth="1"/>
    <col min="11494" max="11496" width="10.109375" style="2" customWidth="1"/>
    <col min="11497" max="11497" width="10.44140625" style="2" customWidth="1"/>
    <col min="11498" max="11519" width="9" style="2"/>
    <col min="11520" max="11520" width="6.44140625" style="2" customWidth="1"/>
    <col min="11521" max="11521" width="12.21875" style="2" customWidth="1"/>
    <col min="11522" max="11522" width="28.21875" style="2" customWidth="1"/>
    <col min="11523" max="11523" width="13.77734375" style="2" customWidth="1"/>
    <col min="11524" max="11524" width="5.6640625" style="2" customWidth="1"/>
    <col min="11525" max="11526" width="9.33203125" style="2" customWidth="1"/>
    <col min="11527" max="11527" width="13.109375" style="2" customWidth="1"/>
    <col min="11528" max="11744" width="9" style="2"/>
    <col min="11745" max="11745" width="5" style="2" customWidth="1"/>
    <col min="11746" max="11746" width="15" style="2" customWidth="1"/>
    <col min="11747" max="11748" width="14.6640625" style="2" customWidth="1"/>
    <col min="11749" max="11749" width="6.21875" style="2" customWidth="1"/>
    <col min="11750" max="11752" width="10.109375" style="2" customWidth="1"/>
    <col min="11753" max="11753" width="10.44140625" style="2" customWidth="1"/>
    <col min="11754" max="11775" width="9" style="2"/>
    <col min="11776" max="11776" width="6.44140625" style="2" customWidth="1"/>
    <col min="11777" max="11777" width="12.21875" style="2" customWidth="1"/>
    <col min="11778" max="11778" width="28.21875" style="2" customWidth="1"/>
    <col min="11779" max="11779" width="13.77734375" style="2" customWidth="1"/>
    <col min="11780" max="11780" width="5.6640625" style="2" customWidth="1"/>
    <col min="11781" max="11782" width="9.33203125" style="2" customWidth="1"/>
    <col min="11783" max="11783" width="13.109375" style="2" customWidth="1"/>
    <col min="11784" max="12000" width="9" style="2"/>
    <col min="12001" max="12001" width="5" style="2" customWidth="1"/>
    <col min="12002" max="12002" width="15" style="2" customWidth="1"/>
    <col min="12003" max="12004" width="14.6640625" style="2" customWidth="1"/>
    <col min="12005" max="12005" width="6.21875" style="2" customWidth="1"/>
    <col min="12006" max="12008" width="10.109375" style="2" customWidth="1"/>
    <col min="12009" max="12009" width="10.44140625" style="2" customWidth="1"/>
    <col min="12010" max="12031" width="9" style="2"/>
    <col min="12032" max="12032" width="6.44140625" style="2" customWidth="1"/>
    <col min="12033" max="12033" width="12.21875" style="2" customWidth="1"/>
    <col min="12034" max="12034" width="28.21875" style="2" customWidth="1"/>
    <col min="12035" max="12035" width="13.77734375" style="2" customWidth="1"/>
    <col min="12036" max="12036" width="5.6640625" style="2" customWidth="1"/>
    <col min="12037" max="12038" width="9.33203125" style="2" customWidth="1"/>
    <col min="12039" max="12039" width="13.109375" style="2" customWidth="1"/>
    <col min="12040" max="12256" width="9" style="2"/>
    <col min="12257" max="12257" width="5" style="2" customWidth="1"/>
    <col min="12258" max="12258" width="15" style="2" customWidth="1"/>
    <col min="12259" max="12260" width="14.6640625" style="2" customWidth="1"/>
    <col min="12261" max="12261" width="6.21875" style="2" customWidth="1"/>
    <col min="12262" max="12264" width="10.109375" style="2" customWidth="1"/>
    <col min="12265" max="12265" width="10.44140625" style="2" customWidth="1"/>
    <col min="12266" max="12287" width="9" style="2"/>
    <col min="12288" max="12288" width="6.44140625" style="2" customWidth="1"/>
    <col min="12289" max="12289" width="12.21875" style="2" customWidth="1"/>
    <col min="12290" max="12290" width="28.21875" style="2" customWidth="1"/>
    <col min="12291" max="12291" width="13.77734375" style="2" customWidth="1"/>
    <col min="12292" max="12292" width="5.6640625" style="2" customWidth="1"/>
    <col min="12293" max="12294" width="9.33203125" style="2" customWidth="1"/>
    <col min="12295" max="12295" width="13.109375" style="2" customWidth="1"/>
    <col min="12296" max="12512" width="9" style="2"/>
    <col min="12513" max="12513" width="5" style="2" customWidth="1"/>
    <col min="12514" max="12514" width="15" style="2" customWidth="1"/>
    <col min="12515" max="12516" width="14.6640625" style="2" customWidth="1"/>
    <col min="12517" max="12517" width="6.21875" style="2" customWidth="1"/>
    <col min="12518" max="12520" width="10.109375" style="2" customWidth="1"/>
    <col min="12521" max="12521" width="10.44140625" style="2" customWidth="1"/>
    <col min="12522" max="12543" width="9" style="2"/>
    <col min="12544" max="12544" width="6.44140625" style="2" customWidth="1"/>
    <col min="12545" max="12545" width="12.21875" style="2" customWidth="1"/>
    <col min="12546" max="12546" width="28.21875" style="2" customWidth="1"/>
    <col min="12547" max="12547" width="13.77734375" style="2" customWidth="1"/>
    <col min="12548" max="12548" width="5.6640625" style="2" customWidth="1"/>
    <col min="12549" max="12550" width="9.33203125" style="2" customWidth="1"/>
    <col min="12551" max="12551" width="13.109375" style="2" customWidth="1"/>
    <col min="12552" max="12768" width="9" style="2"/>
    <col min="12769" max="12769" width="5" style="2" customWidth="1"/>
    <col min="12770" max="12770" width="15" style="2" customWidth="1"/>
    <col min="12771" max="12772" width="14.6640625" style="2" customWidth="1"/>
    <col min="12773" max="12773" width="6.21875" style="2" customWidth="1"/>
    <col min="12774" max="12776" width="10.109375" style="2" customWidth="1"/>
    <col min="12777" max="12777" width="10.44140625" style="2" customWidth="1"/>
    <col min="12778" max="12799" width="9" style="2"/>
    <col min="12800" max="12800" width="6.44140625" style="2" customWidth="1"/>
    <col min="12801" max="12801" width="12.21875" style="2" customWidth="1"/>
    <col min="12802" max="12802" width="28.21875" style="2" customWidth="1"/>
    <col min="12803" max="12803" width="13.77734375" style="2" customWidth="1"/>
    <col min="12804" max="12804" width="5.6640625" style="2" customWidth="1"/>
    <col min="12805" max="12806" width="9.33203125" style="2" customWidth="1"/>
    <col min="12807" max="12807" width="13.109375" style="2" customWidth="1"/>
    <col min="12808" max="13024" width="9" style="2"/>
    <col min="13025" max="13025" width="5" style="2" customWidth="1"/>
    <col min="13026" max="13026" width="15" style="2" customWidth="1"/>
    <col min="13027" max="13028" width="14.6640625" style="2" customWidth="1"/>
    <col min="13029" max="13029" width="6.21875" style="2" customWidth="1"/>
    <col min="13030" max="13032" width="10.109375" style="2" customWidth="1"/>
    <col min="13033" max="13033" width="10.44140625" style="2" customWidth="1"/>
    <col min="13034" max="13055" width="9" style="2"/>
    <col min="13056" max="13056" width="6.44140625" style="2" customWidth="1"/>
    <col min="13057" max="13057" width="12.21875" style="2" customWidth="1"/>
    <col min="13058" max="13058" width="28.21875" style="2" customWidth="1"/>
    <col min="13059" max="13059" width="13.77734375" style="2" customWidth="1"/>
    <col min="13060" max="13060" width="5.6640625" style="2" customWidth="1"/>
    <col min="13061" max="13062" width="9.33203125" style="2" customWidth="1"/>
    <col min="13063" max="13063" width="13.109375" style="2" customWidth="1"/>
    <col min="13064" max="13280" width="9" style="2"/>
    <col min="13281" max="13281" width="5" style="2" customWidth="1"/>
    <col min="13282" max="13282" width="15" style="2" customWidth="1"/>
    <col min="13283" max="13284" width="14.6640625" style="2" customWidth="1"/>
    <col min="13285" max="13285" width="6.21875" style="2" customWidth="1"/>
    <col min="13286" max="13288" width="10.109375" style="2" customWidth="1"/>
    <col min="13289" max="13289" width="10.44140625" style="2" customWidth="1"/>
    <col min="13290" max="13311" width="9" style="2"/>
    <col min="13312" max="13312" width="6.44140625" style="2" customWidth="1"/>
    <col min="13313" max="13313" width="12.21875" style="2" customWidth="1"/>
    <col min="13314" max="13314" width="28.21875" style="2" customWidth="1"/>
    <col min="13315" max="13315" width="13.77734375" style="2" customWidth="1"/>
    <col min="13316" max="13316" width="5.6640625" style="2" customWidth="1"/>
    <col min="13317" max="13318" width="9.33203125" style="2" customWidth="1"/>
    <col min="13319" max="13319" width="13.109375" style="2" customWidth="1"/>
    <col min="13320" max="13536" width="9" style="2"/>
    <col min="13537" max="13537" width="5" style="2" customWidth="1"/>
    <col min="13538" max="13538" width="15" style="2" customWidth="1"/>
    <col min="13539" max="13540" width="14.6640625" style="2" customWidth="1"/>
    <col min="13541" max="13541" width="6.21875" style="2" customWidth="1"/>
    <col min="13542" max="13544" width="10.109375" style="2" customWidth="1"/>
    <col min="13545" max="13545" width="10.44140625" style="2" customWidth="1"/>
    <col min="13546" max="13567" width="9" style="2"/>
    <col min="13568" max="13568" width="6.44140625" style="2" customWidth="1"/>
    <col min="13569" max="13569" width="12.21875" style="2" customWidth="1"/>
    <col min="13570" max="13570" width="28.21875" style="2" customWidth="1"/>
    <col min="13571" max="13571" width="13.77734375" style="2" customWidth="1"/>
    <col min="13572" max="13572" width="5.6640625" style="2" customWidth="1"/>
    <col min="13573" max="13574" width="9.33203125" style="2" customWidth="1"/>
    <col min="13575" max="13575" width="13.109375" style="2" customWidth="1"/>
    <col min="13576" max="13792" width="9" style="2"/>
    <col min="13793" max="13793" width="5" style="2" customWidth="1"/>
    <col min="13794" max="13794" width="15" style="2" customWidth="1"/>
    <col min="13795" max="13796" width="14.6640625" style="2" customWidth="1"/>
    <col min="13797" max="13797" width="6.21875" style="2" customWidth="1"/>
    <col min="13798" max="13800" width="10.109375" style="2" customWidth="1"/>
    <col min="13801" max="13801" width="10.44140625" style="2" customWidth="1"/>
    <col min="13802" max="13823" width="9" style="2"/>
    <col min="13824" max="13824" width="6.44140625" style="2" customWidth="1"/>
    <col min="13825" max="13825" width="12.21875" style="2" customWidth="1"/>
    <col min="13826" max="13826" width="28.21875" style="2" customWidth="1"/>
    <col min="13827" max="13827" width="13.77734375" style="2" customWidth="1"/>
    <col min="13828" max="13828" width="5.6640625" style="2" customWidth="1"/>
    <col min="13829" max="13830" width="9.33203125" style="2" customWidth="1"/>
    <col min="13831" max="13831" width="13.109375" style="2" customWidth="1"/>
    <col min="13832" max="14048" width="9" style="2"/>
    <col min="14049" max="14049" width="5" style="2" customWidth="1"/>
    <col min="14050" max="14050" width="15" style="2" customWidth="1"/>
    <col min="14051" max="14052" width="14.6640625" style="2" customWidth="1"/>
    <col min="14053" max="14053" width="6.21875" style="2" customWidth="1"/>
    <col min="14054" max="14056" width="10.109375" style="2" customWidth="1"/>
    <col min="14057" max="14057" width="10.44140625" style="2" customWidth="1"/>
    <col min="14058" max="14079" width="9" style="2"/>
    <col min="14080" max="14080" width="6.44140625" style="2" customWidth="1"/>
    <col min="14081" max="14081" width="12.21875" style="2" customWidth="1"/>
    <col min="14082" max="14082" width="28.21875" style="2" customWidth="1"/>
    <col min="14083" max="14083" width="13.77734375" style="2" customWidth="1"/>
    <col min="14084" max="14084" width="5.6640625" style="2" customWidth="1"/>
    <col min="14085" max="14086" width="9.33203125" style="2" customWidth="1"/>
    <col min="14087" max="14087" width="13.109375" style="2" customWidth="1"/>
    <col min="14088" max="14304" width="9" style="2"/>
    <col min="14305" max="14305" width="5" style="2" customWidth="1"/>
    <col min="14306" max="14306" width="15" style="2" customWidth="1"/>
    <col min="14307" max="14308" width="14.6640625" style="2" customWidth="1"/>
    <col min="14309" max="14309" width="6.21875" style="2" customWidth="1"/>
    <col min="14310" max="14312" width="10.109375" style="2" customWidth="1"/>
    <col min="14313" max="14313" width="10.44140625" style="2" customWidth="1"/>
    <col min="14314" max="14335" width="9" style="2"/>
    <col min="14336" max="14336" width="6.44140625" style="2" customWidth="1"/>
    <col min="14337" max="14337" width="12.21875" style="2" customWidth="1"/>
    <col min="14338" max="14338" width="28.21875" style="2" customWidth="1"/>
    <col min="14339" max="14339" width="13.77734375" style="2" customWidth="1"/>
    <col min="14340" max="14340" width="5.6640625" style="2" customWidth="1"/>
    <col min="14341" max="14342" width="9.33203125" style="2" customWidth="1"/>
    <col min="14343" max="14343" width="13.109375" style="2" customWidth="1"/>
    <col min="14344" max="14560" width="9" style="2"/>
    <col min="14561" max="14561" width="5" style="2" customWidth="1"/>
    <col min="14562" max="14562" width="15" style="2" customWidth="1"/>
    <col min="14563" max="14564" width="14.6640625" style="2" customWidth="1"/>
    <col min="14565" max="14565" width="6.21875" style="2" customWidth="1"/>
    <col min="14566" max="14568" width="10.109375" style="2" customWidth="1"/>
    <col min="14569" max="14569" width="10.44140625" style="2" customWidth="1"/>
    <col min="14570" max="14591" width="9" style="2"/>
    <col min="14592" max="14592" width="6.44140625" style="2" customWidth="1"/>
    <col min="14593" max="14593" width="12.21875" style="2" customWidth="1"/>
    <col min="14594" max="14594" width="28.21875" style="2" customWidth="1"/>
    <col min="14595" max="14595" width="13.77734375" style="2" customWidth="1"/>
    <col min="14596" max="14596" width="5.6640625" style="2" customWidth="1"/>
    <col min="14597" max="14598" width="9.33203125" style="2" customWidth="1"/>
    <col min="14599" max="14599" width="13.109375" style="2" customWidth="1"/>
    <col min="14600" max="14816" width="9" style="2"/>
    <col min="14817" max="14817" width="5" style="2" customWidth="1"/>
    <col min="14818" max="14818" width="15" style="2" customWidth="1"/>
    <col min="14819" max="14820" width="14.6640625" style="2" customWidth="1"/>
    <col min="14821" max="14821" width="6.21875" style="2" customWidth="1"/>
    <col min="14822" max="14824" width="10.109375" style="2" customWidth="1"/>
    <col min="14825" max="14825" width="10.44140625" style="2" customWidth="1"/>
    <col min="14826" max="14847" width="9" style="2"/>
    <col min="14848" max="14848" width="6.44140625" style="2" customWidth="1"/>
    <col min="14849" max="14849" width="12.21875" style="2" customWidth="1"/>
    <col min="14850" max="14850" width="28.21875" style="2" customWidth="1"/>
    <col min="14851" max="14851" width="13.77734375" style="2" customWidth="1"/>
    <col min="14852" max="14852" width="5.6640625" style="2" customWidth="1"/>
    <col min="14853" max="14854" width="9.33203125" style="2" customWidth="1"/>
    <col min="14855" max="14855" width="13.109375" style="2" customWidth="1"/>
    <col min="14856" max="15072" width="9" style="2"/>
    <col min="15073" max="15073" width="5" style="2" customWidth="1"/>
    <col min="15074" max="15074" width="15" style="2" customWidth="1"/>
    <col min="15075" max="15076" width="14.6640625" style="2" customWidth="1"/>
    <col min="15077" max="15077" width="6.21875" style="2" customWidth="1"/>
    <col min="15078" max="15080" width="10.109375" style="2" customWidth="1"/>
    <col min="15081" max="15081" width="10.44140625" style="2" customWidth="1"/>
    <col min="15082" max="15103" width="9" style="2"/>
    <col min="15104" max="15104" width="6.44140625" style="2" customWidth="1"/>
    <col min="15105" max="15105" width="12.21875" style="2" customWidth="1"/>
    <col min="15106" max="15106" width="28.21875" style="2" customWidth="1"/>
    <col min="15107" max="15107" width="13.77734375" style="2" customWidth="1"/>
    <col min="15108" max="15108" width="5.6640625" style="2" customWidth="1"/>
    <col min="15109" max="15110" width="9.33203125" style="2" customWidth="1"/>
    <col min="15111" max="15111" width="13.109375" style="2" customWidth="1"/>
    <col min="15112" max="15328" width="9" style="2"/>
    <col min="15329" max="15329" width="5" style="2" customWidth="1"/>
    <col min="15330" max="15330" width="15" style="2" customWidth="1"/>
    <col min="15331" max="15332" width="14.6640625" style="2" customWidth="1"/>
    <col min="15333" max="15333" width="6.21875" style="2" customWidth="1"/>
    <col min="15334" max="15336" width="10.109375" style="2" customWidth="1"/>
    <col min="15337" max="15337" width="10.44140625" style="2" customWidth="1"/>
    <col min="15338" max="15359" width="9" style="2"/>
    <col min="15360" max="15360" width="6.44140625" style="2" customWidth="1"/>
    <col min="15361" max="15361" width="12.21875" style="2" customWidth="1"/>
    <col min="15362" max="15362" width="28.21875" style="2" customWidth="1"/>
    <col min="15363" max="15363" width="13.77734375" style="2" customWidth="1"/>
    <col min="15364" max="15364" width="5.6640625" style="2" customWidth="1"/>
    <col min="15365" max="15366" width="9.33203125" style="2" customWidth="1"/>
    <col min="15367" max="15367" width="13.109375" style="2" customWidth="1"/>
    <col min="15368" max="15584" width="9" style="2"/>
    <col min="15585" max="15585" width="5" style="2" customWidth="1"/>
    <col min="15586" max="15586" width="15" style="2" customWidth="1"/>
    <col min="15587" max="15588" width="14.6640625" style="2" customWidth="1"/>
    <col min="15589" max="15589" width="6.21875" style="2" customWidth="1"/>
    <col min="15590" max="15592" width="10.109375" style="2" customWidth="1"/>
    <col min="15593" max="15593" width="10.44140625" style="2" customWidth="1"/>
    <col min="15594" max="15615" width="9" style="2"/>
    <col min="15616" max="15616" width="6.44140625" style="2" customWidth="1"/>
    <col min="15617" max="15617" width="12.21875" style="2" customWidth="1"/>
    <col min="15618" max="15618" width="28.21875" style="2" customWidth="1"/>
    <col min="15619" max="15619" width="13.77734375" style="2" customWidth="1"/>
    <col min="15620" max="15620" width="5.6640625" style="2" customWidth="1"/>
    <col min="15621" max="15622" width="9.33203125" style="2" customWidth="1"/>
    <col min="15623" max="15623" width="13.109375" style="2" customWidth="1"/>
    <col min="15624" max="15840" width="9" style="2"/>
    <col min="15841" max="15841" width="5" style="2" customWidth="1"/>
    <col min="15842" max="15842" width="15" style="2" customWidth="1"/>
    <col min="15843" max="15844" width="14.6640625" style="2" customWidth="1"/>
    <col min="15845" max="15845" width="6.21875" style="2" customWidth="1"/>
    <col min="15846" max="15848" width="10.109375" style="2" customWidth="1"/>
    <col min="15849" max="15849" width="10.44140625" style="2" customWidth="1"/>
    <col min="15850" max="15871" width="9" style="2"/>
    <col min="15872" max="15872" width="6.44140625" style="2" customWidth="1"/>
    <col min="15873" max="15873" width="12.21875" style="2" customWidth="1"/>
    <col min="15874" max="15874" width="28.21875" style="2" customWidth="1"/>
    <col min="15875" max="15875" width="13.77734375" style="2" customWidth="1"/>
    <col min="15876" max="15876" width="5.6640625" style="2" customWidth="1"/>
    <col min="15877" max="15878" width="9.33203125" style="2" customWidth="1"/>
    <col min="15879" max="15879" width="13.109375" style="2" customWidth="1"/>
    <col min="15880" max="16096" width="9" style="2"/>
    <col min="16097" max="16097" width="5" style="2" customWidth="1"/>
    <col min="16098" max="16098" width="15" style="2" customWidth="1"/>
    <col min="16099" max="16100" width="14.6640625" style="2" customWidth="1"/>
    <col min="16101" max="16101" width="6.21875" style="2" customWidth="1"/>
    <col min="16102" max="16104" width="10.109375" style="2" customWidth="1"/>
    <col min="16105" max="16105" width="10.44140625" style="2" customWidth="1"/>
    <col min="16106" max="16127" width="9" style="2"/>
    <col min="16128" max="16128" width="6.44140625" style="2" customWidth="1"/>
    <col min="16129" max="16129" width="12.21875" style="2" customWidth="1"/>
    <col min="16130" max="16130" width="28.21875" style="2" customWidth="1"/>
    <col min="16131" max="16131" width="13.77734375" style="2" customWidth="1"/>
    <col min="16132" max="16132" width="5.6640625" style="2" customWidth="1"/>
    <col min="16133" max="16134" width="9.33203125" style="2" customWidth="1"/>
    <col min="16135" max="16135" width="13.109375" style="2" customWidth="1"/>
    <col min="16136" max="16352" width="9" style="2"/>
    <col min="16353" max="16353" width="5" style="2" customWidth="1"/>
    <col min="16354" max="16354" width="15" style="2" customWidth="1"/>
    <col min="16355" max="16356" width="14.6640625" style="2" customWidth="1"/>
    <col min="16357" max="16357" width="6.21875" style="2" customWidth="1"/>
    <col min="16358" max="16360" width="10.109375" style="2" customWidth="1"/>
    <col min="16361" max="16361" width="10.44140625" style="2" customWidth="1"/>
    <col min="16362" max="16383" width="9" style="2"/>
    <col min="16384" max="16384" width="9" style="2" customWidth="1"/>
  </cols>
  <sheetData>
    <row r="1" spans="1:255" ht="22.2">
      <c r="A1" s="255" t="s">
        <v>185</v>
      </c>
      <c r="B1" s="255"/>
      <c r="C1" s="255"/>
      <c r="D1" s="255"/>
      <c r="E1" s="255"/>
      <c r="F1" s="255"/>
      <c r="G1" s="255"/>
      <c r="H1" s="255"/>
      <c r="I1" s="1"/>
      <c r="J1" s="1"/>
      <c r="K1" s="1"/>
      <c r="L1" s="1"/>
      <c r="M1" s="1"/>
      <c r="N1" s="1"/>
      <c r="O1" s="1"/>
      <c r="P1" s="1"/>
      <c r="Q1" s="12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255" ht="16.5" customHeight="1">
      <c r="A2" s="274" t="s">
        <v>165</v>
      </c>
      <c r="B2" s="274"/>
      <c r="C2" s="274"/>
      <c r="D2" s="274"/>
      <c r="E2" s="274"/>
      <c r="F2" s="274"/>
      <c r="G2" s="274"/>
      <c r="H2" s="274"/>
      <c r="I2" s="1"/>
      <c r="J2" s="1"/>
      <c r="K2" s="1"/>
      <c r="L2" s="1"/>
      <c r="M2" s="1"/>
      <c r="N2" s="1"/>
      <c r="O2" s="1"/>
      <c r="P2" s="1"/>
      <c r="Q2" s="122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255">
      <c r="A3" s="256" t="s">
        <v>1</v>
      </c>
      <c r="B3" s="256"/>
      <c r="C3" s="256"/>
      <c r="D3" s="256"/>
      <c r="E3" s="256"/>
      <c r="F3" s="256"/>
      <c r="G3" s="256"/>
      <c r="H3" s="256"/>
      <c r="I3" s="1"/>
      <c r="J3" s="1"/>
      <c r="K3" s="1"/>
      <c r="L3" s="1"/>
      <c r="M3" s="1"/>
      <c r="N3" s="1"/>
      <c r="O3" s="1"/>
      <c r="P3" s="1"/>
      <c r="Q3" s="122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</row>
    <row r="4" spans="1:255" ht="21" customHeight="1">
      <c r="A4" s="256" t="s">
        <v>201</v>
      </c>
      <c r="B4" s="256"/>
      <c r="C4" s="256"/>
      <c r="D4" s="256"/>
      <c r="E4" s="256"/>
      <c r="F4" s="256"/>
      <c r="G4" s="256"/>
      <c r="H4" s="256"/>
      <c r="I4" s="1"/>
      <c r="J4" s="1"/>
      <c r="K4" s="1"/>
      <c r="L4" s="1"/>
      <c r="M4" s="1"/>
      <c r="N4" s="1"/>
      <c r="O4" s="1"/>
      <c r="P4" s="1"/>
      <c r="Q4" s="122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1:255" ht="31.5" customHeight="1">
      <c r="A5" s="257" t="s">
        <v>3</v>
      </c>
      <c r="B5" s="257"/>
      <c r="C5" s="257"/>
      <c r="D5" s="257"/>
      <c r="E5" s="257"/>
      <c r="F5" s="257"/>
      <c r="G5" s="257"/>
      <c r="H5" s="257"/>
      <c r="I5" s="1"/>
      <c r="J5" s="1"/>
      <c r="K5" s="1"/>
      <c r="L5" s="1"/>
      <c r="M5" s="1"/>
      <c r="N5" s="1"/>
      <c r="O5" s="1"/>
      <c r="P5" s="1"/>
      <c r="Q5" s="122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1:255" ht="16.2" thickBot="1">
      <c r="A6" s="258" t="s">
        <v>4</v>
      </c>
      <c r="B6" s="258"/>
      <c r="C6" s="258"/>
      <c r="D6" s="258"/>
      <c r="E6" s="258"/>
      <c r="F6" s="258"/>
      <c r="G6" s="258"/>
      <c r="H6" s="258"/>
      <c r="I6" s="1"/>
      <c r="J6" s="1"/>
      <c r="K6" s="1"/>
      <c r="L6" s="1"/>
      <c r="M6" s="1"/>
      <c r="N6" s="1"/>
      <c r="O6" s="1"/>
      <c r="P6" s="1"/>
      <c r="Q6" s="122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spans="1:255" ht="15">
      <c r="A7" s="262" t="s">
        <v>5</v>
      </c>
      <c r="B7" s="264" t="s">
        <v>6</v>
      </c>
      <c r="C7" s="266" t="s">
        <v>7</v>
      </c>
      <c r="D7" s="266" t="s">
        <v>8</v>
      </c>
      <c r="E7" s="268" t="s">
        <v>9</v>
      </c>
      <c r="F7" s="270" t="s">
        <v>10</v>
      </c>
      <c r="G7" s="270"/>
      <c r="H7" s="271" t="s">
        <v>11</v>
      </c>
      <c r="I7" s="1"/>
      <c r="J7" s="1"/>
      <c r="K7" s="1"/>
      <c r="L7" s="1"/>
      <c r="M7" s="1"/>
      <c r="N7" s="270" t="s">
        <v>10</v>
      </c>
      <c r="O7" s="270"/>
      <c r="P7" s="260" t="s">
        <v>215</v>
      </c>
      <c r="Q7" s="260" t="s">
        <v>213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1:255" ht="75.599999999999994" thickBot="1">
      <c r="A8" s="263"/>
      <c r="B8" s="265"/>
      <c r="C8" s="267"/>
      <c r="D8" s="267"/>
      <c r="E8" s="269"/>
      <c r="F8" s="9" t="s">
        <v>196</v>
      </c>
      <c r="G8" s="9" t="s">
        <v>197</v>
      </c>
      <c r="H8" s="272"/>
      <c r="I8" s="1"/>
      <c r="J8" s="1"/>
      <c r="K8" s="1"/>
      <c r="L8" s="1"/>
      <c r="M8" s="1"/>
      <c r="N8" s="125" t="s">
        <v>12</v>
      </c>
      <c r="O8" s="125" t="s">
        <v>13</v>
      </c>
      <c r="P8" s="260"/>
      <c r="Q8" s="260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1:255" s="70" customFormat="1" ht="22.5" customHeight="1">
      <c r="A9" s="68">
        <v>1</v>
      </c>
      <c r="B9" s="82" t="s">
        <v>89</v>
      </c>
      <c r="C9" s="83" t="s">
        <v>90</v>
      </c>
      <c r="D9" s="84" t="s">
        <v>241</v>
      </c>
      <c r="E9" s="85" t="s">
        <v>23</v>
      </c>
      <c r="F9" s="77"/>
      <c r="G9" s="77">
        <v>5.7122000000000002</v>
      </c>
      <c r="H9" s="86"/>
      <c r="I9" s="76" t="s">
        <v>177</v>
      </c>
      <c r="J9" s="69"/>
      <c r="K9" s="61"/>
      <c r="L9" s="61">
        <v>5.7920999999999996</v>
      </c>
      <c r="M9" s="69"/>
      <c r="N9" s="114"/>
      <c r="O9" s="114"/>
      <c r="P9" s="114">
        <f>VLOOKUP(D9,[1]Sheet1!$A$1:$C$65536,3)</f>
        <v>8740</v>
      </c>
      <c r="Q9" s="126"/>
      <c r="R9" s="69" t="e">
        <f>VLOOKUP(D9,#REF!,1,0)</f>
        <v>#REF!</v>
      </c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</row>
    <row r="10" spans="1:255" s="70" customFormat="1" ht="22.5" customHeight="1">
      <c r="A10" s="71">
        <v>2</v>
      </c>
      <c r="B10" s="66" t="s">
        <v>92</v>
      </c>
      <c r="C10" s="65" t="s">
        <v>93</v>
      </c>
      <c r="D10" s="20" t="s">
        <v>280</v>
      </c>
      <c r="E10" s="72" t="s">
        <v>23</v>
      </c>
      <c r="F10" s="63"/>
      <c r="G10" s="63">
        <v>5.7333999999999996</v>
      </c>
      <c r="H10" s="73"/>
      <c r="I10" s="76" t="s">
        <v>177</v>
      </c>
      <c r="J10" s="69"/>
      <c r="K10" s="62"/>
      <c r="L10" s="62">
        <v>5.8133999999999997</v>
      </c>
      <c r="M10" s="69"/>
      <c r="N10" s="114"/>
      <c r="O10" s="114"/>
      <c r="P10" s="114">
        <f>VLOOKUP(D10,[1]Sheet1!$A$1:$C$65536,3)</f>
        <v>8735</v>
      </c>
      <c r="Q10" s="126"/>
      <c r="R10" s="69" t="e">
        <f>VLOOKUP(D10,#REF!,1,0)</f>
        <v>#REF!</v>
      </c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  <c r="IU10" s="69"/>
    </row>
    <row r="11" spans="1:255" s="70" customFormat="1" ht="22.5" customHeight="1">
      <c r="A11" s="71">
        <v>3</v>
      </c>
      <c r="B11" s="89" t="s">
        <v>95</v>
      </c>
      <c r="C11" s="89" t="s">
        <v>96</v>
      </c>
      <c r="D11" s="91" t="s">
        <v>214</v>
      </c>
      <c r="E11" s="92" t="s">
        <v>23</v>
      </c>
      <c r="F11" s="93"/>
      <c r="G11" s="93">
        <v>4.8330000000000002</v>
      </c>
      <c r="H11" s="94" t="s">
        <v>178</v>
      </c>
      <c r="I11" s="76" t="s">
        <v>177</v>
      </c>
      <c r="J11" s="69"/>
      <c r="K11" s="62"/>
      <c r="L11" s="63">
        <v>4.8292999999999999</v>
      </c>
      <c r="M11" s="69"/>
      <c r="N11" s="114"/>
      <c r="O11" s="114"/>
      <c r="P11" s="114">
        <f>VLOOKUP(D11,[1]Sheet1!$A$1:$C$65536,3)</f>
        <v>31978</v>
      </c>
      <c r="Q11" s="126"/>
      <c r="R11" s="69" t="e">
        <f>VLOOKUP(D11,#REF!,1,0)</f>
        <v>#REF!</v>
      </c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</row>
    <row r="12" spans="1:255" s="70" customFormat="1" ht="22.5" customHeight="1">
      <c r="A12" s="71">
        <v>4</v>
      </c>
      <c r="B12" s="89" t="s">
        <v>98</v>
      </c>
      <c r="C12" s="89" t="s">
        <v>99</v>
      </c>
      <c r="D12" s="91" t="s">
        <v>100</v>
      </c>
      <c r="E12" s="92" t="s">
        <v>23</v>
      </c>
      <c r="F12" s="93"/>
      <c r="G12" s="93">
        <v>4.8414999999999999</v>
      </c>
      <c r="H12" s="94" t="s">
        <v>178</v>
      </c>
      <c r="I12" s="76" t="s">
        <v>177</v>
      </c>
      <c r="J12" s="69"/>
      <c r="K12" s="62"/>
      <c r="L12" s="63">
        <v>4.8390000000000004</v>
      </c>
      <c r="M12" s="69"/>
      <c r="N12" s="114"/>
      <c r="O12" s="114"/>
      <c r="P12" s="114">
        <f>VLOOKUP(D12,[1]Sheet1!$A$1:$C$65536,3)</f>
        <v>31734</v>
      </c>
      <c r="Q12" s="126"/>
      <c r="R12" s="69" t="e">
        <f>VLOOKUP(D12,#REF!,1,0)</f>
        <v>#REF!</v>
      </c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</row>
    <row r="13" spans="1:255" s="70" customFormat="1" ht="22.5" customHeight="1">
      <c r="A13" s="71">
        <v>5</v>
      </c>
      <c r="B13" s="66" t="s">
        <v>101</v>
      </c>
      <c r="C13" s="65" t="s">
        <v>102</v>
      </c>
      <c r="D13" s="20" t="s">
        <v>181</v>
      </c>
      <c r="E13" s="72" t="s">
        <v>23</v>
      </c>
      <c r="F13" s="63"/>
      <c r="G13" s="63">
        <v>4.8287000000000004</v>
      </c>
      <c r="H13" s="73" t="s">
        <v>178</v>
      </c>
      <c r="I13" s="76" t="s">
        <v>177</v>
      </c>
      <c r="J13" s="69"/>
      <c r="K13" s="62"/>
      <c r="L13" s="63">
        <v>4.8243999999999998</v>
      </c>
      <c r="M13" s="69"/>
      <c r="N13" s="114"/>
      <c r="O13" s="114"/>
      <c r="P13" s="114">
        <f>VLOOKUP(D13,[1]Sheet1!$A$1:$C$65536,3)</f>
        <v>55</v>
      </c>
      <c r="Q13" s="126"/>
      <c r="R13" s="69" t="e">
        <f>VLOOKUP(D13,#REF!,1,0)</f>
        <v>#REF!</v>
      </c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  <c r="IT13" s="69"/>
      <c r="IU13" s="69"/>
    </row>
    <row r="14" spans="1:255" s="70" customFormat="1" ht="22.5" customHeight="1">
      <c r="A14" s="71">
        <v>6</v>
      </c>
      <c r="B14" s="66" t="s">
        <v>104</v>
      </c>
      <c r="C14" s="65" t="s">
        <v>105</v>
      </c>
      <c r="D14" s="20" t="s">
        <v>106</v>
      </c>
      <c r="E14" s="72" t="s">
        <v>23</v>
      </c>
      <c r="F14" s="63"/>
      <c r="G14" s="63">
        <v>1.0793999999999999</v>
      </c>
      <c r="H14" s="73" t="s">
        <v>179</v>
      </c>
      <c r="I14" s="76" t="s">
        <v>177</v>
      </c>
      <c r="J14" s="69"/>
      <c r="K14" s="62"/>
      <c r="L14" s="63">
        <v>1.0829</v>
      </c>
      <c r="M14" s="69"/>
      <c r="N14" s="114"/>
      <c r="O14" s="114"/>
      <c r="P14" s="114">
        <f>VLOOKUP(D14,[1]Sheet1!$A$1:$C$65536,3)</f>
        <v>314</v>
      </c>
      <c r="Q14" s="126"/>
      <c r="R14" s="69" t="e">
        <f>VLOOKUP(D14,#REF!,1,0)</f>
        <v>#REF!</v>
      </c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 s="69"/>
    </row>
    <row r="15" spans="1:255" s="70" customFormat="1" ht="22.5" customHeight="1">
      <c r="A15" s="71">
        <v>7</v>
      </c>
      <c r="B15" s="66" t="s">
        <v>190</v>
      </c>
      <c r="C15" s="65" t="s">
        <v>108</v>
      </c>
      <c r="D15" s="20" t="s">
        <v>191</v>
      </c>
      <c r="E15" s="72" t="s">
        <v>23</v>
      </c>
      <c r="F15" s="63"/>
      <c r="G15" s="63">
        <v>3.589</v>
      </c>
      <c r="H15" s="73" t="s">
        <v>180</v>
      </c>
      <c r="I15" s="76" t="s">
        <v>177</v>
      </c>
      <c r="J15" s="69"/>
      <c r="K15" s="62"/>
      <c r="L15" s="63">
        <v>3.6132</v>
      </c>
      <c r="M15" s="69"/>
      <c r="N15" s="114"/>
      <c r="O15" s="114"/>
      <c r="P15" s="114">
        <f>VLOOKUP(D15,[1]Sheet1!$A$1:$C$65536,3)</f>
        <v>25864</v>
      </c>
      <c r="Q15" s="126"/>
      <c r="R15" s="69" t="e">
        <f>VLOOKUP(D15,#REF!,1,0)</f>
        <v>#REF!</v>
      </c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</row>
    <row r="16" spans="1:255" s="70" customFormat="1" ht="22.5" customHeight="1">
      <c r="A16" s="71">
        <v>8</v>
      </c>
      <c r="B16" s="66" t="s">
        <v>189</v>
      </c>
      <c r="C16" s="65" t="s">
        <v>170</v>
      </c>
      <c r="D16" s="20" t="s">
        <v>171</v>
      </c>
      <c r="E16" s="72" t="s">
        <v>23</v>
      </c>
      <c r="F16" s="63"/>
      <c r="G16" s="63">
        <v>9.2249999999999996</v>
      </c>
      <c r="H16" s="73" t="s">
        <v>172</v>
      </c>
      <c r="I16" s="69" t="s">
        <v>193</v>
      </c>
      <c r="J16" s="69" t="s">
        <v>168</v>
      </c>
      <c r="K16" s="114"/>
      <c r="L16" s="114"/>
      <c r="M16" s="69"/>
      <c r="N16" s="63"/>
      <c r="O16" s="63"/>
      <c r="P16" s="114">
        <f>VLOOKUP(D16,[1]Sheet1!$A$1:$C$65536,3)</f>
        <v>88600</v>
      </c>
      <c r="Q16" s="126" t="s">
        <v>212</v>
      </c>
      <c r="R16" s="69" t="e">
        <f>VLOOKUP(D16,#REF!,1,0)</f>
        <v>#REF!</v>
      </c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  <c r="IU16" s="69"/>
    </row>
    <row r="17" spans="1:255" s="70" customFormat="1" ht="22.5" customHeight="1">
      <c r="A17" s="71">
        <v>9</v>
      </c>
      <c r="B17" s="66" t="s">
        <v>110</v>
      </c>
      <c r="C17" s="65" t="s">
        <v>111</v>
      </c>
      <c r="D17" s="20" t="s">
        <v>112</v>
      </c>
      <c r="E17" s="72" t="s">
        <v>23</v>
      </c>
      <c r="F17" s="63"/>
      <c r="G17" s="63">
        <v>1.4432</v>
      </c>
      <c r="H17" s="74"/>
      <c r="I17" s="76" t="s">
        <v>177</v>
      </c>
      <c r="J17" s="69"/>
      <c r="K17" s="62"/>
      <c r="L17" s="62">
        <v>1.5061</v>
      </c>
      <c r="M17" s="69"/>
      <c r="N17" s="114"/>
      <c r="O17" s="114"/>
      <c r="P17" s="114">
        <f>VLOOKUP(D17,[1]Sheet1!$A$1:$C$65536,3)</f>
        <v>7074</v>
      </c>
      <c r="Q17" s="126"/>
      <c r="R17" s="69" t="e">
        <f>VLOOKUP(D17,#REF!,1,0)</f>
        <v>#REF!</v>
      </c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</row>
    <row r="18" spans="1:255" s="70" customFormat="1" ht="22.5" customHeight="1">
      <c r="A18" s="71">
        <v>10</v>
      </c>
      <c r="B18" s="66" t="s">
        <v>113</v>
      </c>
      <c r="C18" s="65" t="s">
        <v>114</v>
      </c>
      <c r="D18" s="20" t="s">
        <v>115</v>
      </c>
      <c r="E18" s="72" t="s">
        <v>23</v>
      </c>
      <c r="F18" s="63"/>
      <c r="G18" s="63">
        <v>1.4432</v>
      </c>
      <c r="H18" s="74"/>
      <c r="I18" s="76" t="s">
        <v>177</v>
      </c>
      <c r="J18" s="69"/>
      <c r="K18" s="62"/>
      <c r="L18" s="63">
        <v>1.5061</v>
      </c>
      <c r="M18" s="69"/>
      <c r="N18" s="114"/>
      <c r="O18" s="114"/>
      <c r="P18" s="114">
        <f>VLOOKUP(D18,[1]Sheet1!$A$1:$C$65536,3)</f>
        <v>7074</v>
      </c>
      <c r="Q18" s="126"/>
      <c r="R18" s="69" t="e">
        <f>VLOOKUP(D18,#REF!,1,0)</f>
        <v>#REF!</v>
      </c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</row>
    <row r="19" spans="1:255" s="70" customFormat="1" ht="22.5" customHeight="1">
      <c r="A19" s="71">
        <v>11</v>
      </c>
      <c r="B19" s="66" t="s">
        <v>125</v>
      </c>
      <c r="C19" s="65" t="s">
        <v>127</v>
      </c>
      <c r="D19" s="20" t="s">
        <v>126</v>
      </c>
      <c r="E19" s="72" t="s">
        <v>23</v>
      </c>
      <c r="F19" s="63"/>
      <c r="G19" s="63">
        <v>0.87109999999999999</v>
      </c>
      <c r="H19" s="74"/>
      <c r="I19" s="76" t="s">
        <v>177</v>
      </c>
      <c r="J19" s="69"/>
      <c r="K19" s="62"/>
      <c r="L19" s="63">
        <v>0.87519999999999998</v>
      </c>
      <c r="M19" s="69"/>
      <c r="N19" s="114"/>
      <c r="O19" s="114"/>
      <c r="P19" s="114">
        <f>VLOOKUP(D19,[1]Sheet1!$A$1:$C$65536,3)</f>
        <v>4539</v>
      </c>
      <c r="Q19" s="126"/>
      <c r="R19" s="69" t="e">
        <f>VLOOKUP(D19,#REF!,1,0)</f>
        <v>#REF!</v>
      </c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</row>
    <row r="20" spans="1:255" s="70" customFormat="1" ht="22.5" customHeight="1">
      <c r="A20" s="71">
        <v>12</v>
      </c>
      <c r="B20" s="66" t="s">
        <v>281</v>
      </c>
      <c r="C20" s="66" t="s">
        <v>96</v>
      </c>
      <c r="D20" s="20" t="s">
        <v>135</v>
      </c>
      <c r="E20" s="72" t="s">
        <v>23</v>
      </c>
      <c r="F20" s="63"/>
      <c r="G20" s="63">
        <v>5.1916000000000002</v>
      </c>
      <c r="H20" s="73" t="s">
        <v>169</v>
      </c>
      <c r="I20" s="76"/>
      <c r="J20" s="69"/>
      <c r="K20" s="62"/>
      <c r="L20" s="63"/>
      <c r="M20" s="69"/>
      <c r="N20" s="114"/>
      <c r="O20" s="114"/>
      <c r="P20" s="114">
        <f>VLOOKUP(D20,[1]Sheet1!$A$1:$C$65536,3)</f>
        <v>222050</v>
      </c>
      <c r="Q20" s="126" t="s">
        <v>212</v>
      </c>
      <c r="R20" s="69" t="e">
        <f>VLOOKUP(D20,#REF!,1,0)</f>
        <v>#REF!</v>
      </c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</row>
    <row r="21" spans="1:255" s="70" customFormat="1" ht="22.5" customHeight="1">
      <c r="A21" s="71">
        <v>13</v>
      </c>
      <c r="B21" s="110"/>
      <c r="C21" s="111" t="s">
        <v>183</v>
      </c>
      <c r="D21" s="13" t="s">
        <v>166</v>
      </c>
      <c r="E21" s="112" t="s">
        <v>23</v>
      </c>
      <c r="F21" s="62"/>
      <c r="G21" s="62">
        <v>7.626540044247788</v>
      </c>
      <c r="H21" s="113" t="s">
        <v>199</v>
      </c>
      <c r="I21" s="69"/>
      <c r="J21" s="69" t="s">
        <v>168</v>
      </c>
      <c r="K21" s="69"/>
      <c r="L21" s="69"/>
      <c r="M21" s="69"/>
      <c r="N21" s="62"/>
      <c r="O21" s="62"/>
      <c r="P21" s="114">
        <f>VLOOKUP(D21,[1]Sheet1!$A$1:$C$65536,3)</f>
        <v>88314</v>
      </c>
      <c r="Q21" s="126" t="s">
        <v>212</v>
      </c>
      <c r="R21" s="69" t="e">
        <f>VLOOKUP(D21,#REF!,1,0)</f>
        <v>#REF!</v>
      </c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</row>
    <row r="22" spans="1:255" s="70" customFormat="1" ht="22.5" customHeight="1">
      <c r="A22" s="71">
        <v>14</v>
      </c>
      <c r="B22" s="66"/>
      <c r="C22" s="65" t="s">
        <v>184</v>
      </c>
      <c r="D22" s="20" t="s">
        <v>167</v>
      </c>
      <c r="E22" s="72" t="s">
        <v>23</v>
      </c>
      <c r="F22" s="62"/>
      <c r="G22" s="62">
        <v>7.626540044247788</v>
      </c>
      <c r="H22" s="113" t="s">
        <v>199</v>
      </c>
      <c r="J22" s="69" t="s">
        <v>168</v>
      </c>
      <c r="K22" s="69"/>
      <c r="L22" s="69">
        <v>7.626540044247788</v>
      </c>
      <c r="M22" s="69"/>
      <c r="N22" s="62"/>
      <c r="O22" s="62"/>
      <c r="P22" s="114">
        <f>VLOOKUP(D22,[1]Sheet1!$A$1:$C$65536,3)</f>
        <v>88846</v>
      </c>
      <c r="Q22" s="126" t="s">
        <v>212</v>
      </c>
      <c r="R22" s="69" t="e">
        <f>VLOOKUP(D22,#REF!,1,0)</f>
        <v>#REF!</v>
      </c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</row>
    <row r="23" spans="1:255" s="70" customFormat="1" ht="22.5" customHeight="1">
      <c r="A23" s="71">
        <v>15</v>
      </c>
      <c r="B23" s="66"/>
      <c r="C23" s="66" t="s">
        <v>99</v>
      </c>
      <c r="D23" s="20" t="s">
        <v>137</v>
      </c>
      <c r="E23" s="72" t="s">
        <v>23</v>
      </c>
      <c r="F23" s="63"/>
      <c r="G23" s="63">
        <v>5.2637999999999998</v>
      </c>
      <c r="H23" s="73" t="s">
        <v>169</v>
      </c>
      <c r="I23" s="69"/>
      <c r="J23" s="69" t="s">
        <v>168</v>
      </c>
      <c r="K23" s="69"/>
      <c r="L23" s="69"/>
      <c r="M23" s="69"/>
      <c r="N23" s="62"/>
      <c r="O23" s="63"/>
      <c r="P23" s="114">
        <f>VLOOKUP(D23,[1]Sheet1!$A$1:$C$65536,3)</f>
        <v>223544</v>
      </c>
      <c r="Q23" s="126" t="s">
        <v>212</v>
      </c>
      <c r="R23" s="69" t="e">
        <f>VLOOKUP(D23,#REF!,1,0)</f>
        <v>#REF!</v>
      </c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</row>
    <row r="24" spans="1:255" s="70" customFormat="1" ht="22.5" customHeight="1">
      <c r="A24" s="71">
        <v>16</v>
      </c>
      <c r="B24" s="66" t="s">
        <v>116</v>
      </c>
      <c r="C24" s="65" t="s">
        <v>117</v>
      </c>
      <c r="D24" s="20" t="s">
        <v>118</v>
      </c>
      <c r="E24" s="72" t="s">
        <v>23</v>
      </c>
      <c r="F24" s="63"/>
      <c r="G24" s="63">
        <v>0.38790000000000002</v>
      </c>
      <c r="H24" s="74"/>
      <c r="I24" s="69"/>
      <c r="J24" s="69" t="s">
        <v>168</v>
      </c>
      <c r="K24" s="69"/>
      <c r="L24" s="69"/>
      <c r="M24" s="69"/>
      <c r="N24" s="62"/>
      <c r="O24" s="63"/>
      <c r="P24" s="114">
        <f>VLOOKUP(D24,[1]Sheet1!$A$1:$C$65536,3)</f>
        <v>72737</v>
      </c>
      <c r="Q24" s="126"/>
      <c r="R24" s="69" t="e">
        <f>VLOOKUP(D24,#REF!,1,0)</f>
        <v>#REF!</v>
      </c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</row>
    <row r="25" spans="1:255" s="70" customFormat="1" ht="22.5" customHeight="1">
      <c r="A25" s="71">
        <v>17</v>
      </c>
      <c r="B25" s="66" t="s">
        <v>119</v>
      </c>
      <c r="C25" s="65" t="s">
        <v>120</v>
      </c>
      <c r="D25" s="20" t="s">
        <v>121</v>
      </c>
      <c r="E25" s="72" t="s">
        <v>23</v>
      </c>
      <c r="F25" s="63"/>
      <c r="G25" s="63">
        <v>2.4847000000000001</v>
      </c>
      <c r="H25" s="74"/>
      <c r="I25" s="69"/>
      <c r="J25" s="69" t="s">
        <v>168</v>
      </c>
      <c r="K25" s="69"/>
      <c r="L25" s="69"/>
      <c r="M25" s="69"/>
      <c r="N25" s="62"/>
      <c r="O25" s="63"/>
      <c r="P25" s="114">
        <f>VLOOKUP(D25,[1]Sheet1!$A$1:$C$65536,3)</f>
        <v>28402</v>
      </c>
      <c r="Q25" s="126"/>
      <c r="R25" s="69" t="e">
        <f>VLOOKUP(D25,#REF!,1,0)</f>
        <v>#REF!</v>
      </c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  <c r="IU25" s="69"/>
    </row>
    <row r="26" spans="1:255" s="70" customFormat="1" ht="22.5" customHeight="1">
      <c r="A26" s="71">
        <v>18</v>
      </c>
      <c r="B26" s="66" t="s">
        <v>122</v>
      </c>
      <c r="C26" s="65" t="s">
        <v>123</v>
      </c>
      <c r="D26" s="20" t="s">
        <v>124</v>
      </c>
      <c r="E26" s="72" t="s">
        <v>23</v>
      </c>
      <c r="F26" s="63"/>
      <c r="G26" s="63">
        <v>2.4847000000000001</v>
      </c>
      <c r="H26" s="74"/>
      <c r="I26" s="69"/>
      <c r="J26" s="69" t="s">
        <v>168</v>
      </c>
      <c r="K26" s="69"/>
      <c r="L26" s="69"/>
      <c r="M26" s="69"/>
      <c r="N26" s="62"/>
      <c r="O26" s="63"/>
      <c r="P26" s="114">
        <f>VLOOKUP(D26,[1]Sheet1!$A$1:$C$65536,3)</f>
        <v>28521</v>
      </c>
      <c r="Q26" s="126"/>
      <c r="R26" s="69" t="e">
        <f>VLOOKUP(D26,#REF!,1,0)</f>
        <v>#REF!</v>
      </c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  <c r="IU26" s="69"/>
    </row>
    <row r="27" spans="1:255" s="70" customFormat="1" ht="22.5" customHeight="1">
      <c r="A27" s="71">
        <v>19</v>
      </c>
      <c r="B27" s="66" t="s">
        <v>128</v>
      </c>
      <c r="C27" s="65" t="s">
        <v>129</v>
      </c>
      <c r="D27" s="20" t="s">
        <v>130</v>
      </c>
      <c r="E27" s="72" t="s">
        <v>23</v>
      </c>
      <c r="F27" s="63"/>
      <c r="G27" s="63">
        <v>0.36059999999999998</v>
      </c>
      <c r="H27" s="74"/>
      <c r="I27" s="69"/>
      <c r="J27" s="69" t="s">
        <v>168</v>
      </c>
      <c r="K27" s="69"/>
      <c r="L27" s="69"/>
      <c r="M27" s="69"/>
      <c r="N27" s="62"/>
      <c r="O27" s="63"/>
      <c r="P27" s="114">
        <f>VLOOKUP(D27,[1]Sheet1!$A$1:$C$65536,3)</f>
        <v>5573</v>
      </c>
      <c r="Q27" s="126"/>
      <c r="R27" s="69" t="e">
        <f>VLOOKUP(D27,#REF!,1,0)</f>
        <v>#REF!</v>
      </c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  <c r="IU27" s="69"/>
    </row>
    <row r="28" spans="1:255" s="70" customFormat="1" ht="22.5" customHeight="1">
      <c r="A28" s="71">
        <v>20</v>
      </c>
      <c r="B28" s="66"/>
      <c r="C28" s="65" t="s">
        <v>176</v>
      </c>
      <c r="D28" s="20" t="s">
        <v>198</v>
      </c>
      <c r="E28" s="72" t="s">
        <v>23</v>
      </c>
      <c r="F28" s="63"/>
      <c r="G28" s="63">
        <v>2.1244000000000001</v>
      </c>
      <c r="H28" s="73" t="s">
        <v>200</v>
      </c>
      <c r="I28" s="69"/>
      <c r="J28" s="69" t="s">
        <v>168</v>
      </c>
      <c r="K28" s="69"/>
      <c r="L28" s="69">
        <v>2.0076309522123901</v>
      </c>
      <c r="M28" s="69"/>
      <c r="N28" s="62"/>
      <c r="O28" s="63"/>
      <c r="P28" s="114">
        <f>VLOOKUP(D28,[1]Sheet1!$A$1:$C$65536,3)</f>
        <v>258171</v>
      </c>
      <c r="Q28" s="126"/>
      <c r="R28" s="69" t="e">
        <f>VLOOKUP(D28,#REF!,1,0)</f>
        <v>#REF!</v>
      </c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  <c r="IU28" s="69"/>
    </row>
    <row r="29" spans="1:255" s="70" customFormat="1" ht="22.5" customHeight="1">
      <c r="A29" s="71">
        <v>21</v>
      </c>
      <c r="B29" s="66"/>
      <c r="C29" s="66" t="s">
        <v>139</v>
      </c>
      <c r="D29" s="20" t="s">
        <v>140</v>
      </c>
      <c r="E29" s="72" t="s">
        <v>23</v>
      </c>
      <c r="F29" s="63"/>
      <c r="G29" s="63">
        <v>7.4240000000000004</v>
      </c>
      <c r="H29" s="73" t="s">
        <v>174</v>
      </c>
      <c r="I29" s="69"/>
      <c r="J29" s="69" t="s">
        <v>168</v>
      </c>
      <c r="K29" s="69"/>
      <c r="L29" s="69"/>
      <c r="M29" s="69"/>
      <c r="N29" s="62"/>
      <c r="O29" s="63"/>
      <c r="P29" s="114">
        <f>VLOOKUP(D29,[1]Sheet1!$A$1:$C$65536,3)</f>
        <v>102045</v>
      </c>
      <c r="Q29" s="126"/>
      <c r="R29" s="69" t="e">
        <f>VLOOKUP(D29,#REF!,1,0)</f>
        <v>#REF!</v>
      </c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</row>
    <row r="30" spans="1:255" s="70" customFormat="1" ht="22.5" customHeight="1">
      <c r="A30" s="71">
        <v>22</v>
      </c>
      <c r="B30" s="66" t="s">
        <v>182</v>
      </c>
      <c r="C30" s="65" t="s">
        <v>142</v>
      </c>
      <c r="D30" s="20" t="s">
        <v>143</v>
      </c>
      <c r="E30" s="72" t="s">
        <v>23</v>
      </c>
      <c r="F30" s="63"/>
      <c r="G30" s="115">
        <v>5.0505000000000004</v>
      </c>
      <c r="H30" s="73"/>
      <c r="I30" s="69"/>
      <c r="J30" s="69" t="s">
        <v>175</v>
      </c>
      <c r="K30" s="69"/>
      <c r="L30" s="69"/>
      <c r="M30" s="69"/>
      <c r="N30" s="62"/>
      <c r="O30" s="63"/>
      <c r="P30" s="114">
        <f>VLOOKUP(D30,[1]Sheet1!$A$1:$C$65536,3)</f>
        <v>20063</v>
      </c>
      <c r="Q30" s="126" t="s">
        <v>212</v>
      </c>
      <c r="R30" s="69" t="e">
        <f>VLOOKUP(D30,#REF!,1,0)</f>
        <v>#REF!</v>
      </c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  <c r="IU30" s="69"/>
    </row>
    <row r="31" spans="1:255" s="70" customFormat="1" ht="22.5" customHeight="1">
      <c r="A31" s="71">
        <v>23</v>
      </c>
      <c r="B31" s="66" t="s">
        <v>144</v>
      </c>
      <c r="C31" s="65" t="s">
        <v>145</v>
      </c>
      <c r="D31" s="20" t="s">
        <v>146</v>
      </c>
      <c r="E31" s="72" t="s">
        <v>23</v>
      </c>
      <c r="F31" s="63"/>
      <c r="G31" s="115">
        <v>4.2031999999999998</v>
      </c>
      <c r="H31" s="73"/>
      <c r="I31" s="69"/>
      <c r="J31" s="69" t="s">
        <v>175</v>
      </c>
      <c r="K31" s="69"/>
      <c r="L31" s="69"/>
      <c r="M31" s="69"/>
      <c r="N31" s="62"/>
      <c r="O31" s="63"/>
      <c r="P31" s="114">
        <f>VLOOKUP(D31,[1]Sheet1!$A$1:$C$65536,3)</f>
        <v>18763</v>
      </c>
      <c r="Q31" s="126" t="s">
        <v>212</v>
      </c>
      <c r="R31" s="69" t="e">
        <f>VLOOKUP(D31,#REF!,1,0)</f>
        <v>#REF!</v>
      </c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  <c r="IU31" s="69"/>
    </row>
    <row r="32" spans="1:255" s="70" customFormat="1" ht="22.5" customHeight="1">
      <c r="A32" s="71">
        <v>24</v>
      </c>
      <c r="B32" s="66" t="s">
        <v>147</v>
      </c>
      <c r="C32" s="65" t="s">
        <v>148</v>
      </c>
      <c r="D32" s="20" t="s">
        <v>149</v>
      </c>
      <c r="E32" s="72" t="s">
        <v>23</v>
      </c>
      <c r="F32" s="63"/>
      <c r="G32" s="115">
        <v>4.2031999999999998</v>
      </c>
      <c r="H32" s="73"/>
      <c r="I32" s="69"/>
      <c r="J32" s="69" t="s">
        <v>175</v>
      </c>
      <c r="K32" s="69"/>
      <c r="L32" s="69"/>
      <c r="M32" s="69"/>
      <c r="N32" s="62"/>
      <c r="O32" s="63"/>
      <c r="P32" s="114">
        <f>VLOOKUP(D32,[1]Sheet1!$A$1:$C$65536,3)</f>
        <v>20062</v>
      </c>
      <c r="Q32" s="126" t="s">
        <v>212</v>
      </c>
      <c r="R32" s="69" t="e">
        <f>VLOOKUP(D32,#REF!,1,0)</f>
        <v>#REF!</v>
      </c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  <c r="IU32" s="69"/>
    </row>
    <row r="33" spans="1:255" s="70" customFormat="1" ht="22.5" customHeight="1">
      <c r="A33" s="71">
        <v>25</v>
      </c>
      <c r="B33" s="66" t="s">
        <v>150</v>
      </c>
      <c r="C33" s="65" t="s">
        <v>151</v>
      </c>
      <c r="D33" s="20" t="s">
        <v>210</v>
      </c>
      <c r="E33" s="72" t="s">
        <v>23</v>
      </c>
      <c r="F33" s="63"/>
      <c r="G33" s="115">
        <v>5.0481999999999996</v>
      </c>
      <c r="H33" s="74"/>
      <c r="I33" s="69"/>
      <c r="J33" s="69" t="s">
        <v>175</v>
      </c>
      <c r="K33" s="69"/>
      <c r="L33" s="69"/>
      <c r="M33" s="69"/>
      <c r="N33" s="62"/>
      <c r="O33" s="63"/>
      <c r="P33" s="114">
        <f>VLOOKUP(D33,[1]Sheet1!$A$1:$C$65536,3)</f>
        <v>18107</v>
      </c>
      <c r="Q33" s="126" t="s">
        <v>212</v>
      </c>
      <c r="R33" s="69" t="e">
        <f>VLOOKUP(D33,#REF!,1,0)</f>
        <v>#REF!</v>
      </c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  <c r="IU33" s="69"/>
    </row>
    <row r="34" spans="1:255" s="70" customFormat="1" ht="22.5" customHeight="1">
      <c r="A34" s="71">
        <v>26</v>
      </c>
      <c r="B34" s="66" t="s">
        <v>155</v>
      </c>
      <c r="C34" s="65" t="s">
        <v>156</v>
      </c>
      <c r="D34" s="20" t="s">
        <v>157</v>
      </c>
      <c r="E34" s="72" t="s">
        <v>23</v>
      </c>
      <c r="F34" s="63"/>
      <c r="G34" s="115">
        <v>2.9028594690265486</v>
      </c>
      <c r="H34" s="74"/>
      <c r="I34" s="69"/>
      <c r="J34" s="69" t="s">
        <v>175</v>
      </c>
      <c r="K34" s="69"/>
      <c r="L34" s="69"/>
      <c r="M34" s="69"/>
      <c r="N34" s="63"/>
      <c r="O34" s="63"/>
      <c r="P34" s="114">
        <f>VLOOKUP(D34,[1]Sheet1!$A$1:$C$65536,3)</f>
        <v>78038</v>
      </c>
      <c r="Q34" s="126" t="s">
        <v>212</v>
      </c>
      <c r="R34" s="69" t="e">
        <f>VLOOKUP(D34,#REF!,1,0)</f>
        <v>#REF!</v>
      </c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</row>
    <row r="35" spans="1:255" s="70" customFormat="1" ht="22.5" customHeight="1" thickBot="1">
      <c r="A35" s="75">
        <v>27</v>
      </c>
      <c r="B35" s="116" t="s">
        <v>152</v>
      </c>
      <c r="C35" s="117" t="s">
        <v>153</v>
      </c>
      <c r="D35" s="59" t="s">
        <v>154</v>
      </c>
      <c r="E35" s="118" t="s">
        <v>23</v>
      </c>
      <c r="F35" s="64"/>
      <c r="G35" s="120">
        <v>0.49679660176991147</v>
      </c>
      <c r="H35" s="119"/>
      <c r="I35" s="69"/>
      <c r="J35" s="69" t="s">
        <v>175</v>
      </c>
      <c r="K35" s="69"/>
      <c r="L35" s="69"/>
      <c r="M35" s="69"/>
      <c r="N35" s="64"/>
      <c r="O35" s="64"/>
      <c r="P35" s="114">
        <f>VLOOKUP(D35,[1]Sheet1!$A$1:$C$65536,3)</f>
        <v>26095</v>
      </c>
      <c r="Q35" s="126" t="s">
        <v>212</v>
      </c>
      <c r="R35" s="69" t="e">
        <f>VLOOKUP(D35,#REF!,1,0)</f>
        <v>#REF!</v>
      </c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</row>
    <row r="36" spans="1:255" s="33" customFormat="1" ht="30.75" customHeight="1">
      <c r="A36" s="273" t="s">
        <v>82</v>
      </c>
      <c r="B36" s="273"/>
      <c r="C36" s="273"/>
      <c r="D36" s="273"/>
      <c r="E36" s="273"/>
      <c r="F36" s="273"/>
      <c r="G36" s="273"/>
      <c r="H36" s="273"/>
      <c r="Q36" s="70"/>
    </row>
    <row r="37" spans="1:255" s="33" customFormat="1" ht="35.25" customHeight="1">
      <c r="A37" s="259" t="s">
        <v>205</v>
      </c>
      <c r="B37" s="259"/>
      <c r="C37" s="259"/>
      <c r="D37" s="259"/>
      <c r="E37" s="259"/>
      <c r="F37" s="259"/>
      <c r="G37" s="259"/>
      <c r="H37" s="259"/>
      <c r="Q37" s="70"/>
    </row>
    <row r="38" spans="1:255" s="33" customFormat="1" ht="41.25" customHeight="1">
      <c r="A38" s="259" t="s">
        <v>84</v>
      </c>
      <c r="B38" s="259"/>
      <c r="C38" s="259"/>
      <c r="D38" s="259"/>
      <c r="E38" s="259"/>
      <c r="F38" s="259"/>
      <c r="G38" s="259"/>
      <c r="H38" s="259"/>
      <c r="Q38" s="70"/>
    </row>
    <row r="39" spans="1:255" s="33" customFormat="1" ht="24" customHeight="1">
      <c r="A39" s="261" t="s">
        <v>85</v>
      </c>
      <c r="B39" s="261"/>
      <c r="C39" s="261"/>
      <c r="D39" s="261"/>
      <c r="E39" s="261"/>
      <c r="F39" s="261"/>
      <c r="G39" s="261"/>
      <c r="H39" s="261"/>
      <c r="Q39" s="70"/>
    </row>
    <row r="40" spans="1:255" s="33" customFormat="1">
      <c r="A40" s="67"/>
      <c r="B40" s="35"/>
      <c r="C40" s="67"/>
      <c r="D40" s="67"/>
      <c r="E40" s="67"/>
      <c r="F40" s="36"/>
      <c r="G40" s="36"/>
      <c r="H40" s="37"/>
      <c r="Q40" s="70"/>
    </row>
    <row r="41" spans="1:255" s="33" customFormat="1">
      <c r="A41" s="38" t="s">
        <v>86</v>
      </c>
      <c r="B41" s="39"/>
      <c r="C41" s="40"/>
      <c r="D41" s="41" t="s">
        <v>87</v>
      </c>
      <c r="E41" s="40"/>
      <c r="F41" s="42"/>
      <c r="G41" s="42"/>
      <c r="H41" s="43"/>
      <c r="Q41" s="70"/>
    </row>
    <row r="42" spans="1:255" s="33" customFormat="1">
      <c r="A42" s="38"/>
      <c r="B42" s="39"/>
      <c r="C42" s="40"/>
      <c r="D42" s="41"/>
      <c r="E42" s="40"/>
      <c r="F42" s="42"/>
      <c r="G42" s="42"/>
      <c r="H42" s="43"/>
      <c r="Q42" s="70"/>
    </row>
    <row r="43" spans="1:255" s="33" customFormat="1">
      <c r="A43" s="38" t="s">
        <v>88</v>
      </c>
      <c r="B43" s="38"/>
      <c r="C43" s="67"/>
      <c r="D43" s="38" t="s">
        <v>88</v>
      </c>
      <c r="E43" s="67"/>
      <c r="F43" s="42"/>
      <c r="G43" s="42"/>
      <c r="H43" s="43"/>
      <c r="Q43" s="70"/>
    </row>
    <row r="44" spans="1:255" s="33" customFormat="1" ht="14.4">
      <c r="B44" s="44"/>
      <c r="F44" s="42"/>
      <c r="G44" s="42"/>
      <c r="H44" s="43"/>
      <c r="Q44" s="70"/>
    </row>
    <row r="45" spans="1:255">
      <c r="B45" s="45"/>
    </row>
    <row r="46" spans="1:255">
      <c r="B46" s="45"/>
    </row>
    <row r="47" spans="1:255">
      <c r="B47" s="45"/>
    </row>
    <row r="48" spans="1:255">
      <c r="B48" s="45"/>
    </row>
    <row r="49" spans="2:2">
      <c r="B49" s="45"/>
    </row>
    <row r="50" spans="2:2">
      <c r="B50" s="45"/>
    </row>
    <row r="51" spans="2:2">
      <c r="B51" s="45"/>
    </row>
    <row r="52" spans="2:2">
      <c r="B52" s="45"/>
    </row>
    <row r="53" spans="2:2">
      <c r="B53" s="45"/>
    </row>
    <row r="54" spans="2:2">
      <c r="B54" s="45"/>
    </row>
    <row r="55" spans="2:2">
      <c r="B55" s="45"/>
    </row>
    <row r="56" spans="2:2">
      <c r="B56" s="45"/>
    </row>
    <row r="57" spans="2:2">
      <c r="B57" s="45"/>
    </row>
    <row r="58" spans="2:2">
      <c r="B58" s="45"/>
    </row>
    <row r="59" spans="2:2">
      <c r="B59" s="45"/>
    </row>
    <row r="60" spans="2:2">
      <c r="B60" s="45"/>
    </row>
    <row r="61" spans="2:2">
      <c r="B61" s="45"/>
    </row>
    <row r="62" spans="2:2">
      <c r="B62" s="45"/>
    </row>
    <row r="63" spans="2:2">
      <c r="B63" s="45"/>
    </row>
    <row r="64" spans="2:2">
      <c r="B64" s="45"/>
    </row>
    <row r="65" spans="2:2">
      <c r="B65" s="45"/>
    </row>
    <row r="66" spans="2:2">
      <c r="B66" s="45"/>
    </row>
  </sheetData>
  <mergeCells count="20">
    <mergeCell ref="A1:H1"/>
    <mergeCell ref="A3:H3"/>
    <mergeCell ref="A4:H4"/>
    <mergeCell ref="A5:H5"/>
    <mergeCell ref="A6:H6"/>
    <mergeCell ref="A2:H2"/>
    <mergeCell ref="A39:H39"/>
    <mergeCell ref="A7:A8"/>
    <mergeCell ref="B7:B8"/>
    <mergeCell ref="C7:C8"/>
    <mergeCell ref="D7:D8"/>
    <mergeCell ref="E7:E8"/>
    <mergeCell ref="F7:G7"/>
    <mergeCell ref="H7:H8"/>
    <mergeCell ref="P7:P8"/>
    <mergeCell ref="Q7:Q8"/>
    <mergeCell ref="A36:H36"/>
    <mergeCell ref="A37:H37"/>
    <mergeCell ref="A38:H38"/>
    <mergeCell ref="N7:O7"/>
  </mergeCells>
  <phoneticPr fontId="1" type="noConversion"/>
  <printOptions horizontalCentered="1"/>
  <pageMargins left="0.59055118110236227" right="0.23622047244094491" top="0.43307086614173229" bottom="0.39370078740157483" header="0.35433070866141736" footer="0.15748031496062992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X91"/>
  <sheetViews>
    <sheetView view="pageBreakPreview" zoomScaleSheetLayoutView="100" workbookViewId="0">
      <selection activeCell="H33" sqref="H33"/>
    </sheetView>
  </sheetViews>
  <sheetFormatPr defaultRowHeight="15.6"/>
  <cols>
    <col min="1" max="1" width="5.44140625" style="2" customWidth="1"/>
    <col min="2" max="2" width="10.77734375" style="50" customWidth="1"/>
    <col min="3" max="3" width="27" style="2" customWidth="1"/>
    <col min="4" max="4" width="13.77734375" style="46" customWidth="1"/>
    <col min="5" max="5" width="5.6640625" style="47" customWidth="1"/>
    <col min="6" max="7" width="8.77734375" style="48" customWidth="1"/>
    <col min="8" max="8" width="28.77734375" style="49" customWidth="1"/>
    <col min="9" max="10" width="23.21875" style="49" customWidth="1"/>
    <col min="11" max="11" width="21.5546875" style="2" customWidth="1"/>
    <col min="12" max="12" width="8.33203125" style="2" hidden="1" customWidth="1"/>
    <col min="13" max="13" width="8.88671875" style="2" hidden="1" customWidth="1"/>
    <col min="14" max="16" width="8.88671875" style="2" customWidth="1"/>
    <col min="17" max="17" width="12.21875" style="2" customWidth="1"/>
    <col min="18" max="226" width="9" style="2"/>
    <col min="227" max="227" width="5" style="2" customWidth="1"/>
    <col min="228" max="228" width="15" style="2" customWidth="1"/>
    <col min="229" max="230" width="14.6640625" style="2" customWidth="1"/>
    <col min="231" max="231" width="6.21875" style="2" customWidth="1"/>
    <col min="232" max="234" width="10.109375" style="2" customWidth="1"/>
    <col min="235" max="235" width="10.44140625" style="2" customWidth="1"/>
    <col min="236" max="257" width="9" style="2"/>
    <col min="258" max="258" width="6.44140625" style="2" customWidth="1"/>
    <col min="259" max="259" width="12.21875" style="2" customWidth="1"/>
    <col min="260" max="260" width="28.21875" style="2" customWidth="1"/>
    <col min="261" max="261" width="13.77734375" style="2" customWidth="1"/>
    <col min="262" max="262" width="5.6640625" style="2" customWidth="1"/>
    <col min="263" max="264" width="9.33203125" style="2" customWidth="1"/>
    <col min="265" max="265" width="13.109375" style="2" customWidth="1"/>
    <col min="266" max="482" width="9" style="2"/>
    <col min="483" max="483" width="5" style="2" customWidth="1"/>
    <col min="484" max="484" width="15" style="2" customWidth="1"/>
    <col min="485" max="486" width="14.6640625" style="2" customWidth="1"/>
    <col min="487" max="487" width="6.21875" style="2" customWidth="1"/>
    <col min="488" max="490" width="10.109375" style="2" customWidth="1"/>
    <col min="491" max="491" width="10.44140625" style="2" customWidth="1"/>
    <col min="492" max="513" width="9" style="2"/>
    <col min="514" max="514" width="6.44140625" style="2" customWidth="1"/>
    <col min="515" max="515" width="12.21875" style="2" customWidth="1"/>
    <col min="516" max="516" width="28.21875" style="2" customWidth="1"/>
    <col min="517" max="517" width="13.77734375" style="2" customWidth="1"/>
    <col min="518" max="518" width="5.6640625" style="2" customWidth="1"/>
    <col min="519" max="520" width="9.33203125" style="2" customWidth="1"/>
    <col min="521" max="521" width="13.109375" style="2" customWidth="1"/>
    <col min="522" max="738" width="9" style="2"/>
    <col min="739" max="739" width="5" style="2" customWidth="1"/>
    <col min="740" max="740" width="15" style="2" customWidth="1"/>
    <col min="741" max="742" width="14.6640625" style="2" customWidth="1"/>
    <col min="743" max="743" width="6.21875" style="2" customWidth="1"/>
    <col min="744" max="746" width="10.109375" style="2" customWidth="1"/>
    <col min="747" max="747" width="10.44140625" style="2" customWidth="1"/>
    <col min="748" max="769" width="9" style="2"/>
    <col min="770" max="770" width="6.44140625" style="2" customWidth="1"/>
    <col min="771" max="771" width="12.21875" style="2" customWidth="1"/>
    <col min="772" max="772" width="28.21875" style="2" customWidth="1"/>
    <col min="773" max="773" width="13.77734375" style="2" customWidth="1"/>
    <col min="774" max="774" width="5.6640625" style="2" customWidth="1"/>
    <col min="775" max="776" width="9.33203125" style="2" customWidth="1"/>
    <col min="777" max="777" width="13.109375" style="2" customWidth="1"/>
    <col min="778" max="994" width="9" style="2"/>
    <col min="995" max="995" width="5" style="2" customWidth="1"/>
    <col min="996" max="996" width="15" style="2" customWidth="1"/>
    <col min="997" max="998" width="14.6640625" style="2" customWidth="1"/>
    <col min="999" max="999" width="6.21875" style="2" customWidth="1"/>
    <col min="1000" max="1002" width="10.109375" style="2" customWidth="1"/>
    <col min="1003" max="1003" width="10.44140625" style="2" customWidth="1"/>
    <col min="1004" max="1025" width="9" style="2"/>
    <col min="1026" max="1026" width="6.44140625" style="2" customWidth="1"/>
    <col min="1027" max="1027" width="12.21875" style="2" customWidth="1"/>
    <col min="1028" max="1028" width="28.21875" style="2" customWidth="1"/>
    <col min="1029" max="1029" width="13.77734375" style="2" customWidth="1"/>
    <col min="1030" max="1030" width="5.6640625" style="2" customWidth="1"/>
    <col min="1031" max="1032" width="9.33203125" style="2" customWidth="1"/>
    <col min="1033" max="1033" width="13.109375" style="2" customWidth="1"/>
    <col min="1034" max="1250" width="9" style="2"/>
    <col min="1251" max="1251" width="5" style="2" customWidth="1"/>
    <col min="1252" max="1252" width="15" style="2" customWidth="1"/>
    <col min="1253" max="1254" width="14.6640625" style="2" customWidth="1"/>
    <col min="1255" max="1255" width="6.21875" style="2" customWidth="1"/>
    <col min="1256" max="1258" width="10.109375" style="2" customWidth="1"/>
    <col min="1259" max="1259" width="10.44140625" style="2" customWidth="1"/>
    <col min="1260" max="1281" width="9" style="2"/>
    <col min="1282" max="1282" width="6.44140625" style="2" customWidth="1"/>
    <col min="1283" max="1283" width="12.21875" style="2" customWidth="1"/>
    <col min="1284" max="1284" width="28.21875" style="2" customWidth="1"/>
    <col min="1285" max="1285" width="13.77734375" style="2" customWidth="1"/>
    <col min="1286" max="1286" width="5.6640625" style="2" customWidth="1"/>
    <col min="1287" max="1288" width="9.33203125" style="2" customWidth="1"/>
    <col min="1289" max="1289" width="13.109375" style="2" customWidth="1"/>
    <col min="1290" max="1506" width="9" style="2"/>
    <col min="1507" max="1507" width="5" style="2" customWidth="1"/>
    <col min="1508" max="1508" width="15" style="2" customWidth="1"/>
    <col min="1509" max="1510" width="14.6640625" style="2" customWidth="1"/>
    <col min="1511" max="1511" width="6.21875" style="2" customWidth="1"/>
    <col min="1512" max="1514" width="10.109375" style="2" customWidth="1"/>
    <col min="1515" max="1515" width="10.44140625" style="2" customWidth="1"/>
    <col min="1516" max="1537" width="9" style="2"/>
    <col min="1538" max="1538" width="6.44140625" style="2" customWidth="1"/>
    <col min="1539" max="1539" width="12.21875" style="2" customWidth="1"/>
    <col min="1540" max="1540" width="28.21875" style="2" customWidth="1"/>
    <col min="1541" max="1541" width="13.77734375" style="2" customWidth="1"/>
    <col min="1542" max="1542" width="5.6640625" style="2" customWidth="1"/>
    <col min="1543" max="1544" width="9.33203125" style="2" customWidth="1"/>
    <col min="1545" max="1545" width="13.109375" style="2" customWidth="1"/>
    <col min="1546" max="1762" width="9" style="2"/>
    <col min="1763" max="1763" width="5" style="2" customWidth="1"/>
    <col min="1764" max="1764" width="15" style="2" customWidth="1"/>
    <col min="1765" max="1766" width="14.6640625" style="2" customWidth="1"/>
    <col min="1767" max="1767" width="6.21875" style="2" customWidth="1"/>
    <col min="1768" max="1770" width="10.109375" style="2" customWidth="1"/>
    <col min="1771" max="1771" width="10.44140625" style="2" customWidth="1"/>
    <col min="1772" max="1793" width="9" style="2"/>
    <col min="1794" max="1794" width="6.44140625" style="2" customWidth="1"/>
    <col min="1795" max="1795" width="12.21875" style="2" customWidth="1"/>
    <col min="1796" max="1796" width="28.21875" style="2" customWidth="1"/>
    <col min="1797" max="1797" width="13.77734375" style="2" customWidth="1"/>
    <col min="1798" max="1798" width="5.6640625" style="2" customWidth="1"/>
    <col min="1799" max="1800" width="9.33203125" style="2" customWidth="1"/>
    <col min="1801" max="1801" width="13.109375" style="2" customWidth="1"/>
    <col min="1802" max="2018" width="9" style="2"/>
    <col min="2019" max="2019" width="5" style="2" customWidth="1"/>
    <col min="2020" max="2020" width="15" style="2" customWidth="1"/>
    <col min="2021" max="2022" width="14.6640625" style="2" customWidth="1"/>
    <col min="2023" max="2023" width="6.21875" style="2" customWidth="1"/>
    <col min="2024" max="2026" width="10.109375" style="2" customWidth="1"/>
    <col min="2027" max="2027" width="10.44140625" style="2" customWidth="1"/>
    <col min="2028" max="2049" width="9" style="2"/>
    <col min="2050" max="2050" width="6.44140625" style="2" customWidth="1"/>
    <col min="2051" max="2051" width="12.21875" style="2" customWidth="1"/>
    <col min="2052" max="2052" width="28.21875" style="2" customWidth="1"/>
    <col min="2053" max="2053" width="13.77734375" style="2" customWidth="1"/>
    <col min="2054" max="2054" width="5.6640625" style="2" customWidth="1"/>
    <col min="2055" max="2056" width="9.33203125" style="2" customWidth="1"/>
    <col min="2057" max="2057" width="13.109375" style="2" customWidth="1"/>
    <col min="2058" max="2274" width="9" style="2"/>
    <col min="2275" max="2275" width="5" style="2" customWidth="1"/>
    <col min="2276" max="2276" width="15" style="2" customWidth="1"/>
    <col min="2277" max="2278" width="14.6640625" style="2" customWidth="1"/>
    <col min="2279" max="2279" width="6.21875" style="2" customWidth="1"/>
    <col min="2280" max="2282" width="10.109375" style="2" customWidth="1"/>
    <col min="2283" max="2283" width="10.44140625" style="2" customWidth="1"/>
    <col min="2284" max="2305" width="9" style="2"/>
    <col min="2306" max="2306" width="6.44140625" style="2" customWidth="1"/>
    <col min="2307" max="2307" width="12.21875" style="2" customWidth="1"/>
    <col min="2308" max="2308" width="28.21875" style="2" customWidth="1"/>
    <col min="2309" max="2309" width="13.77734375" style="2" customWidth="1"/>
    <col min="2310" max="2310" width="5.6640625" style="2" customWidth="1"/>
    <col min="2311" max="2312" width="9.33203125" style="2" customWidth="1"/>
    <col min="2313" max="2313" width="13.109375" style="2" customWidth="1"/>
    <col min="2314" max="2530" width="9" style="2"/>
    <col min="2531" max="2531" width="5" style="2" customWidth="1"/>
    <col min="2532" max="2532" width="15" style="2" customWidth="1"/>
    <col min="2533" max="2534" width="14.6640625" style="2" customWidth="1"/>
    <col min="2535" max="2535" width="6.21875" style="2" customWidth="1"/>
    <col min="2536" max="2538" width="10.109375" style="2" customWidth="1"/>
    <col min="2539" max="2539" width="10.44140625" style="2" customWidth="1"/>
    <col min="2540" max="2561" width="9" style="2"/>
    <col min="2562" max="2562" width="6.44140625" style="2" customWidth="1"/>
    <col min="2563" max="2563" width="12.21875" style="2" customWidth="1"/>
    <col min="2564" max="2564" width="28.21875" style="2" customWidth="1"/>
    <col min="2565" max="2565" width="13.77734375" style="2" customWidth="1"/>
    <col min="2566" max="2566" width="5.6640625" style="2" customWidth="1"/>
    <col min="2567" max="2568" width="9.33203125" style="2" customWidth="1"/>
    <col min="2569" max="2569" width="13.109375" style="2" customWidth="1"/>
    <col min="2570" max="2786" width="9" style="2"/>
    <col min="2787" max="2787" width="5" style="2" customWidth="1"/>
    <col min="2788" max="2788" width="15" style="2" customWidth="1"/>
    <col min="2789" max="2790" width="14.6640625" style="2" customWidth="1"/>
    <col min="2791" max="2791" width="6.21875" style="2" customWidth="1"/>
    <col min="2792" max="2794" width="10.109375" style="2" customWidth="1"/>
    <col min="2795" max="2795" width="10.44140625" style="2" customWidth="1"/>
    <col min="2796" max="2817" width="9" style="2"/>
    <col min="2818" max="2818" width="6.44140625" style="2" customWidth="1"/>
    <col min="2819" max="2819" width="12.21875" style="2" customWidth="1"/>
    <col min="2820" max="2820" width="28.21875" style="2" customWidth="1"/>
    <col min="2821" max="2821" width="13.77734375" style="2" customWidth="1"/>
    <col min="2822" max="2822" width="5.6640625" style="2" customWidth="1"/>
    <col min="2823" max="2824" width="9.33203125" style="2" customWidth="1"/>
    <col min="2825" max="2825" width="13.109375" style="2" customWidth="1"/>
    <col min="2826" max="3042" width="9" style="2"/>
    <col min="3043" max="3043" width="5" style="2" customWidth="1"/>
    <col min="3044" max="3044" width="15" style="2" customWidth="1"/>
    <col min="3045" max="3046" width="14.6640625" style="2" customWidth="1"/>
    <col min="3047" max="3047" width="6.21875" style="2" customWidth="1"/>
    <col min="3048" max="3050" width="10.109375" style="2" customWidth="1"/>
    <col min="3051" max="3051" width="10.44140625" style="2" customWidth="1"/>
    <col min="3052" max="3073" width="9" style="2"/>
    <col min="3074" max="3074" width="6.44140625" style="2" customWidth="1"/>
    <col min="3075" max="3075" width="12.21875" style="2" customWidth="1"/>
    <col min="3076" max="3076" width="28.21875" style="2" customWidth="1"/>
    <col min="3077" max="3077" width="13.77734375" style="2" customWidth="1"/>
    <col min="3078" max="3078" width="5.6640625" style="2" customWidth="1"/>
    <col min="3079" max="3080" width="9.33203125" style="2" customWidth="1"/>
    <col min="3081" max="3081" width="13.109375" style="2" customWidth="1"/>
    <col min="3082" max="3298" width="9" style="2"/>
    <col min="3299" max="3299" width="5" style="2" customWidth="1"/>
    <col min="3300" max="3300" width="15" style="2" customWidth="1"/>
    <col min="3301" max="3302" width="14.6640625" style="2" customWidth="1"/>
    <col min="3303" max="3303" width="6.21875" style="2" customWidth="1"/>
    <col min="3304" max="3306" width="10.109375" style="2" customWidth="1"/>
    <col min="3307" max="3307" width="10.44140625" style="2" customWidth="1"/>
    <col min="3308" max="3329" width="9" style="2"/>
    <col min="3330" max="3330" width="6.44140625" style="2" customWidth="1"/>
    <col min="3331" max="3331" width="12.21875" style="2" customWidth="1"/>
    <col min="3332" max="3332" width="28.21875" style="2" customWidth="1"/>
    <col min="3333" max="3333" width="13.77734375" style="2" customWidth="1"/>
    <col min="3334" max="3334" width="5.6640625" style="2" customWidth="1"/>
    <col min="3335" max="3336" width="9.33203125" style="2" customWidth="1"/>
    <col min="3337" max="3337" width="13.109375" style="2" customWidth="1"/>
    <col min="3338" max="3554" width="9" style="2"/>
    <col min="3555" max="3555" width="5" style="2" customWidth="1"/>
    <col min="3556" max="3556" width="15" style="2" customWidth="1"/>
    <col min="3557" max="3558" width="14.6640625" style="2" customWidth="1"/>
    <col min="3559" max="3559" width="6.21875" style="2" customWidth="1"/>
    <col min="3560" max="3562" width="10.109375" style="2" customWidth="1"/>
    <col min="3563" max="3563" width="10.44140625" style="2" customWidth="1"/>
    <col min="3564" max="3585" width="9" style="2"/>
    <col min="3586" max="3586" width="6.44140625" style="2" customWidth="1"/>
    <col min="3587" max="3587" width="12.21875" style="2" customWidth="1"/>
    <col min="3588" max="3588" width="28.21875" style="2" customWidth="1"/>
    <col min="3589" max="3589" width="13.77734375" style="2" customWidth="1"/>
    <col min="3590" max="3590" width="5.6640625" style="2" customWidth="1"/>
    <col min="3591" max="3592" width="9.33203125" style="2" customWidth="1"/>
    <col min="3593" max="3593" width="13.109375" style="2" customWidth="1"/>
    <col min="3594" max="3810" width="9" style="2"/>
    <col min="3811" max="3811" width="5" style="2" customWidth="1"/>
    <col min="3812" max="3812" width="15" style="2" customWidth="1"/>
    <col min="3813" max="3814" width="14.6640625" style="2" customWidth="1"/>
    <col min="3815" max="3815" width="6.21875" style="2" customWidth="1"/>
    <col min="3816" max="3818" width="10.109375" style="2" customWidth="1"/>
    <col min="3819" max="3819" width="10.44140625" style="2" customWidth="1"/>
    <col min="3820" max="3841" width="9" style="2"/>
    <col min="3842" max="3842" width="6.44140625" style="2" customWidth="1"/>
    <col min="3843" max="3843" width="12.21875" style="2" customWidth="1"/>
    <col min="3844" max="3844" width="28.21875" style="2" customWidth="1"/>
    <col min="3845" max="3845" width="13.77734375" style="2" customWidth="1"/>
    <col min="3846" max="3846" width="5.6640625" style="2" customWidth="1"/>
    <col min="3847" max="3848" width="9.33203125" style="2" customWidth="1"/>
    <col min="3849" max="3849" width="13.109375" style="2" customWidth="1"/>
    <col min="3850" max="4066" width="9" style="2"/>
    <col min="4067" max="4067" width="5" style="2" customWidth="1"/>
    <col min="4068" max="4068" width="15" style="2" customWidth="1"/>
    <col min="4069" max="4070" width="14.6640625" style="2" customWidth="1"/>
    <col min="4071" max="4071" width="6.21875" style="2" customWidth="1"/>
    <col min="4072" max="4074" width="10.109375" style="2" customWidth="1"/>
    <col min="4075" max="4075" width="10.44140625" style="2" customWidth="1"/>
    <col min="4076" max="4097" width="9" style="2"/>
    <col min="4098" max="4098" width="6.44140625" style="2" customWidth="1"/>
    <col min="4099" max="4099" width="12.21875" style="2" customWidth="1"/>
    <col min="4100" max="4100" width="28.21875" style="2" customWidth="1"/>
    <col min="4101" max="4101" width="13.77734375" style="2" customWidth="1"/>
    <col min="4102" max="4102" width="5.6640625" style="2" customWidth="1"/>
    <col min="4103" max="4104" width="9.33203125" style="2" customWidth="1"/>
    <col min="4105" max="4105" width="13.109375" style="2" customWidth="1"/>
    <col min="4106" max="4322" width="9" style="2"/>
    <col min="4323" max="4323" width="5" style="2" customWidth="1"/>
    <col min="4324" max="4324" width="15" style="2" customWidth="1"/>
    <col min="4325" max="4326" width="14.6640625" style="2" customWidth="1"/>
    <col min="4327" max="4327" width="6.21875" style="2" customWidth="1"/>
    <col min="4328" max="4330" width="10.109375" style="2" customWidth="1"/>
    <col min="4331" max="4331" width="10.44140625" style="2" customWidth="1"/>
    <col min="4332" max="4353" width="9" style="2"/>
    <col min="4354" max="4354" width="6.44140625" style="2" customWidth="1"/>
    <col min="4355" max="4355" width="12.21875" style="2" customWidth="1"/>
    <col min="4356" max="4356" width="28.21875" style="2" customWidth="1"/>
    <col min="4357" max="4357" width="13.77734375" style="2" customWidth="1"/>
    <col min="4358" max="4358" width="5.6640625" style="2" customWidth="1"/>
    <col min="4359" max="4360" width="9.33203125" style="2" customWidth="1"/>
    <col min="4361" max="4361" width="13.109375" style="2" customWidth="1"/>
    <col min="4362" max="4578" width="9" style="2"/>
    <col min="4579" max="4579" width="5" style="2" customWidth="1"/>
    <col min="4580" max="4580" width="15" style="2" customWidth="1"/>
    <col min="4581" max="4582" width="14.6640625" style="2" customWidth="1"/>
    <col min="4583" max="4583" width="6.21875" style="2" customWidth="1"/>
    <col min="4584" max="4586" width="10.109375" style="2" customWidth="1"/>
    <col min="4587" max="4587" width="10.44140625" style="2" customWidth="1"/>
    <col min="4588" max="4609" width="9" style="2"/>
    <col min="4610" max="4610" width="6.44140625" style="2" customWidth="1"/>
    <col min="4611" max="4611" width="12.21875" style="2" customWidth="1"/>
    <col min="4612" max="4612" width="28.21875" style="2" customWidth="1"/>
    <col min="4613" max="4613" width="13.77734375" style="2" customWidth="1"/>
    <col min="4614" max="4614" width="5.6640625" style="2" customWidth="1"/>
    <col min="4615" max="4616" width="9.33203125" style="2" customWidth="1"/>
    <col min="4617" max="4617" width="13.109375" style="2" customWidth="1"/>
    <col min="4618" max="4834" width="9" style="2"/>
    <col min="4835" max="4835" width="5" style="2" customWidth="1"/>
    <col min="4836" max="4836" width="15" style="2" customWidth="1"/>
    <col min="4837" max="4838" width="14.6640625" style="2" customWidth="1"/>
    <col min="4839" max="4839" width="6.21875" style="2" customWidth="1"/>
    <col min="4840" max="4842" width="10.109375" style="2" customWidth="1"/>
    <col min="4843" max="4843" width="10.44140625" style="2" customWidth="1"/>
    <col min="4844" max="4865" width="9" style="2"/>
    <col min="4866" max="4866" width="6.44140625" style="2" customWidth="1"/>
    <col min="4867" max="4867" width="12.21875" style="2" customWidth="1"/>
    <col min="4868" max="4868" width="28.21875" style="2" customWidth="1"/>
    <col min="4869" max="4869" width="13.77734375" style="2" customWidth="1"/>
    <col min="4870" max="4870" width="5.6640625" style="2" customWidth="1"/>
    <col min="4871" max="4872" width="9.33203125" style="2" customWidth="1"/>
    <col min="4873" max="4873" width="13.109375" style="2" customWidth="1"/>
    <col min="4874" max="5090" width="9" style="2"/>
    <col min="5091" max="5091" width="5" style="2" customWidth="1"/>
    <col min="5092" max="5092" width="15" style="2" customWidth="1"/>
    <col min="5093" max="5094" width="14.6640625" style="2" customWidth="1"/>
    <col min="5095" max="5095" width="6.21875" style="2" customWidth="1"/>
    <col min="5096" max="5098" width="10.109375" style="2" customWidth="1"/>
    <col min="5099" max="5099" width="10.44140625" style="2" customWidth="1"/>
    <col min="5100" max="5121" width="9" style="2"/>
    <col min="5122" max="5122" width="6.44140625" style="2" customWidth="1"/>
    <col min="5123" max="5123" width="12.21875" style="2" customWidth="1"/>
    <col min="5124" max="5124" width="28.21875" style="2" customWidth="1"/>
    <col min="5125" max="5125" width="13.77734375" style="2" customWidth="1"/>
    <col min="5126" max="5126" width="5.6640625" style="2" customWidth="1"/>
    <col min="5127" max="5128" width="9.33203125" style="2" customWidth="1"/>
    <col min="5129" max="5129" width="13.109375" style="2" customWidth="1"/>
    <col min="5130" max="5346" width="9" style="2"/>
    <col min="5347" max="5347" width="5" style="2" customWidth="1"/>
    <col min="5348" max="5348" width="15" style="2" customWidth="1"/>
    <col min="5349" max="5350" width="14.6640625" style="2" customWidth="1"/>
    <col min="5351" max="5351" width="6.21875" style="2" customWidth="1"/>
    <col min="5352" max="5354" width="10.109375" style="2" customWidth="1"/>
    <col min="5355" max="5355" width="10.44140625" style="2" customWidth="1"/>
    <col min="5356" max="5377" width="9" style="2"/>
    <col min="5378" max="5378" width="6.44140625" style="2" customWidth="1"/>
    <col min="5379" max="5379" width="12.21875" style="2" customWidth="1"/>
    <col min="5380" max="5380" width="28.21875" style="2" customWidth="1"/>
    <col min="5381" max="5381" width="13.77734375" style="2" customWidth="1"/>
    <col min="5382" max="5382" width="5.6640625" style="2" customWidth="1"/>
    <col min="5383" max="5384" width="9.33203125" style="2" customWidth="1"/>
    <col min="5385" max="5385" width="13.109375" style="2" customWidth="1"/>
    <col min="5386" max="5602" width="9" style="2"/>
    <col min="5603" max="5603" width="5" style="2" customWidth="1"/>
    <col min="5604" max="5604" width="15" style="2" customWidth="1"/>
    <col min="5605" max="5606" width="14.6640625" style="2" customWidth="1"/>
    <col min="5607" max="5607" width="6.21875" style="2" customWidth="1"/>
    <col min="5608" max="5610" width="10.109375" style="2" customWidth="1"/>
    <col min="5611" max="5611" width="10.44140625" style="2" customWidth="1"/>
    <col min="5612" max="5633" width="9" style="2"/>
    <col min="5634" max="5634" width="6.44140625" style="2" customWidth="1"/>
    <col min="5635" max="5635" width="12.21875" style="2" customWidth="1"/>
    <col min="5636" max="5636" width="28.21875" style="2" customWidth="1"/>
    <col min="5637" max="5637" width="13.77734375" style="2" customWidth="1"/>
    <col min="5638" max="5638" width="5.6640625" style="2" customWidth="1"/>
    <col min="5639" max="5640" width="9.33203125" style="2" customWidth="1"/>
    <col min="5641" max="5641" width="13.109375" style="2" customWidth="1"/>
    <col min="5642" max="5858" width="9" style="2"/>
    <col min="5859" max="5859" width="5" style="2" customWidth="1"/>
    <col min="5860" max="5860" width="15" style="2" customWidth="1"/>
    <col min="5861" max="5862" width="14.6640625" style="2" customWidth="1"/>
    <col min="5863" max="5863" width="6.21875" style="2" customWidth="1"/>
    <col min="5864" max="5866" width="10.109375" style="2" customWidth="1"/>
    <col min="5867" max="5867" width="10.44140625" style="2" customWidth="1"/>
    <col min="5868" max="5889" width="9" style="2"/>
    <col min="5890" max="5890" width="6.44140625" style="2" customWidth="1"/>
    <col min="5891" max="5891" width="12.21875" style="2" customWidth="1"/>
    <col min="5892" max="5892" width="28.21875" style="2" customWidth="1"/>
    <col min="5893" max="5893" width="13.77734375" style="2" customWidth="1"/>
    <col min="5894" max="5894" width="5.6640625" style="2" customWidth="1"/>
    <col min="5895" max="5896" width="9.33203125" style="2" customWidth="1"/>
    <col min="5897" max="5897" width="13.109375" style="2" customWidth="1"/>
    <col min="5898" max="6114" width="9" style="2"/>
    <col min="6115" max="6115" width="5" style="2" customWidth="1"/>
    <col min="6116" max="6116" width="15" style="2" customWidth="1"/>
    <col min="6117" max="6118" width="14.6640625" style="2" customWidth="1"/>
    <col min="6119" max="6119" width="6.21875" style="2" customWidth="1"/>
    <col min="6120" max="6122" width="10.109375" style="2" customWidth="1"/>
    <col min="6123" max="6123" width="10.44140625" style="2" customWidth="1"/>
    <col min="6124" max="6145" width="9" style="2"/>
    <col min="6146" max="6146" width="6.44140625" style="2" customWidth="1"/>
    <col min="6147" max="6147" width="12.21875" style="2" customWidth="1"/>
    <col min="6148" max="6148" width="28.21875" style="2" customWidth="1"/>
    <col min="6149" max="6149" width="13.77734375" style="2" customWidth="1"/>
    <col min="6150" max="6150" width="5.6640625" style="2" customWidth="1"/>
    <col min="6151" max="6152" width="9.33203125" style="2" customWidth="1"/>
    <col min="6153" max="6153" width="13.109375" style="2" customWidth="1"/>
    <col min="6154" max="6370" width="9" style="2"/>
    <col min="6371" max="6371" width="5" style="2" customWidth="1"/>
    <col min="6372" max="6372" width="15" style="2" customWidth="1"/>
    <col min="6373" max="6374" width="14.6640625" style="2" customWidth="1"/>
    <col min="6375" max="6375" width="6.21875" style="2" customWidth="1"/>
    <col min="6376" max="6378" width="10.109375" style="2" customWidth="1"/>
    <col min="6379" max="6379" width="10.44140625" style="2" customWidth="1"/>
    <col min="6380" max="6401" width="9" style="2"/>
    <col min="6402" max="6402" width="6.44140625" style="2" customWidth="1"/>
    <col min="6403" max="6403" width="12.21875" style="2" customWidth="1"/>
    <col min="6404" max="6404" width="28.21875" style="2" customWidth="1"/>
    <col min="6405" max="6405" width="13.77734375" style="2" customWidth="1"/>
    <col min="6406" max="6406" width="5.6640625" style="2" customWidth="1"/>
    <col min="6407" max="6408" width="9.33203125" style="2" customWidth="1"/>
    <col min="6409" max="6409" width="13.109375" style="2" customWidth="1"/>
    <col min="6410" max="6626" width="9" style="2"/>
    <col min="6627" max="6627" width="5" style="2" customWidth="1"/>
    <col min="6628" max="6628" width="15" style="2" customWidth="1"/>
    <col min="6629" max="6630" width="14.6640625" style="2" customWidth="1"/>
    <col min="6631" max="6631" width="6.21875" style="2" customWidth="1"/>
    <col min="6632" max="6634" width="10.109375" style="2" customWidth="1"/>
    <col min="6635" max="6635" width="10.44140625" style="2" customWidth="1"/>
    <col min="6636" max="6657" width="9" style="2"/>
    <col min="6658" max="6658" width="6.44140625" style="2" customWidth="1"/>
    <col min="6659" max="6659" width="12.21875" style="2" customWidth="1"/>
    <col min="6660" max="6660" width="28.21875" style="2" customWidth="1"/>
    <col min="6661" max="6661" width="13.77734375" style="2" customWidth="1"/>
    <col min="6662" max="6662" width="5.6640625" style="2" customWidth="1"/>
    <col min="6663" max="6664" width="9.33203125" style="2" customWidth="1"/>
    <col min="6665" max="6665" width="13.109375" style="2" customWidth="1"/>
    <col min="6666" max="6882" width="9" style="2"/>
    <col min="6883" max="6883" width="5" style="2" customWidth="1"/>
    <col min="6884" max="6884" width="15" style="2" customWidth="1"/>
    <col min="6885" max="6886" width="14.6640625" style="2" customWidth="1"/>
    <col min="6887" max="6887" width="6.21875" style="2" customWidth="1"/>
    <col min="6888" max="6890" width="10.109375" style="2" customWidth="1"/>
    <col min="6891" max="6891" width="10.44140625" style="2" customWidth="1"/>
    <col min="6892" max="6913" width="9" style="2"/>
    <col min="6914" max="6914" width="6.44140625" style="2" customWidth="1"/>
    <col min="6915" max="6915" width="12.21875" style="2" customWidth="1"/>
    <col min="6916" max="6916" width="28.21875" style="2" customWidth="1"/>
    <col min="6917" max="6917" width="13.77734375" style="2" customWidth="1"/>
    <col min="6918" max="6918" width="5.6640625" style="2" customWidth="1"/>
    <col min="6919" max="6920" width="9.33203125" style="2" customWidth="1"/>
    <col min="6921" max="6921" width="13.109375" style="2" customWidth="1"/>
    <col min="6922" max="7138" width="9" style="2"/>
    <col min="7139" max="7139" width="5" style="2" customWidth="1"/>
    <col min="7140" max="7140" width="15" style="2" customWidth="1"/>
    <col min="7141" max="7142" width="14.6640625" style="2" customWidth="1"/>
    <col min="7143" max="7143" width="6.21875" style="2" customWidth="1"/>
    <col min="7144" max="7146" width="10.109375" style="2" customWidth="1"/>
    <col min="7147" max="7147" width="10.44140625" style="2" customWidth="1"/>
    <col min="7148" max="7169" width="9" style="2"/>
    <col min="7170" max="7170" width="6.44140625" style="2" customWidth="1"/>
    <col min="7171" max="7171" width="12.21875" style="2" customWidth="1"/>
    <col min="7172" max="7172" width="28.21875" style="2" customWidth="1"/>
    <col min="7173" max="7173" width="13.77734375" style="2" customWidth="1"/>
    <col min="7174" max="7174" width="5.6640625" style="2" customWidth="1"/>
    <col min="7175" max="7176" width="9.33203125" style="2" customWidth="1"/>
    <col min="7177" max="7177" width="13.109375" style="2" customWidth="1"/>
    <col min="7178" max="7394" width="9" style="2"/>
    <col min="7395" max="7395" width="5" style="2" customWidth="1"/>
    <col min="7396" max="7396" width="15" style="2" customWidth="1"/>
    <col min="7397" max="7398" width="14.6640625" style="2" customWidth="1"/>
    <col min="7399" max="7399" width="6.21875" style="2" customWidth="1"/>
    <col min="7400" max="7402" width="10.109375" style="2" customWidth="1"/>
    <col min="7403" max="7403" width="10.44140625" style="2" customWidth="1"/>
    <col min="7404" max="7425" width="9" style="2"/>
    <col min="7426" max="7426" width="6.44140625" style="2" customWidth="1"/>
    <col min="7427" max="7427" width="12.21875" style="2" customWidth="1"/>
    <col min="7428" max="7428" width="28.21875" style="2" customWidth="1"/>
    <col min="7429" max="7429" width="13.77734375" style="2" customWidth="1"/>
    <col min="7430" max="7430" width="5.6640625" style="2" customWidth="1"/>
    <col min="7431" max="7432" width="9.33203125" style="2" customWidth="1"/>
    <col min="7433" max="7433" width="13.109375" style="2" customWidth="1"/>
    <col min="7434" max="7650" width="9" style="2"/>
    <col min="7651" max="7651" width="5" style="2" customWidth="1"/>
    <col min="7652" max="7652" width="15" style="2" customWidth="1"/>
    <col min="7653" max="7654" width="14.6640625" style="2" customWidth="1"/>
    <col min="7655" max="7655" width="6.21875" style="2" customWidth="1"/>
    <col min="7656" max="7658" width="10.109375" style="2" customWidth="1"/>
    <col min="7659" max="7659" width="10.44140625" style="2" customWidth="1"/>
    <col min="7660" max="7681" width="9" style="2"/>
    <col min="7682" max="7682" width="6.44140625" style="2" customWidth="1"/>
    <col min="7683" max="7683" width="12.21875" style="2" customWidth="1"/>
    <col min="7684" max="7684" width="28.21875" style="2" customWidth="1"/>
    <col min="7685" max="7685" width="13.77734375" style="2" customWidth="1"/>
    <col min="7686" max="7686" width="5.6640625" style="2" customWidth="1"/>
    <col min="7687" max="7688" width="9.33203125" style="2" customWidth="1"/>
    <col min="7689" max="7689" width="13.109375" style="2" customWidth="1"/>
    <col min="7690" max="7906" width="9" style="2"/>
    <col min="7907" max="7907" width="5" style="2" customWidth="1"/>
    <col min="7908" max="7908" width="15" style="2" customWidth="1"/>
    <col min="7909" max="7910" width="14.6640625" style="2" customWidth="1"/>
    <col min="7911" max="7911" width="6.21875" style="2" customWidth="1"/>
    <col min="7912" max="7914" width="10.109375" style="2" customWidth="1"/>
    <col min="7915" max="7915" width="10.44140625" style="2" customWidth="1"/>
    <col min="7916" max="7937" width="9" style="2"/>
    <col min="7938" max="7938" width="6.44140625" style="2" customWidth="1"/>
    <col min="7939" max="7939" width="12.21875" style="2" customWidth="1"/>
    <col min="7940" max="7940" width="28.21875" style="2" customWidth="1"/>
    <col min="7941" max="7941" width="13.77734375" style="2" customWidth="1"/>
    <col min="7942" max="7942" width="5.6640625" style="2" customWidth="1"/>
    <col min="7943" max="7944" width="9.33203125" style="2" customWidth="1"/>
    <col min="7945" max="7945" width="13.109375" style="2" customWidth="1"/>
    <col min="7946" max="8162" width="9" style="2"/>
    <col min="8163" max="8163" width="5" style="2" customWidth="1"/>
    <col min="8164" max="8164" width="15" style="2" customWidth="1"/>
    <col min="8165" max="8166" width="14.6640625" style="2" customWidth="1"/>
    <col min="8167" max="8167" width="6.21875" style="2" customWidth="1"/>
    <col min="8168" max="8170" width="10.109375" style="2" customWidth="1"/>
    <col min="8171" max="8171" width="10.44140625" style="2" customWidth="1"/>
    <col min="8172" max="8193" width="9" style="2"/>
    <col min="8194" max="8194" width="6.44140625" style="2" customWidth="1"/>
    <col min="8195" max="8195" width="12.21875" style="2" customWidth="1"/>
    <col min="8196" max="8196" width="28.21875" style="2" customWidth="1"/>
    <col min="8197" max="8197" width="13.77734375" style="2" customWidth="1"/>
    <col min="8198" max="8198" width="5.6640625" style="2" customWidth="1"/>
    <col min="8199" max="8200" width="9.33203125" style="2" customWidth="1"/>
    <col min="8201" max="8201" width="13.109375" style="2" customWidth="1"/>
    <col min="8202" max="8418" width="9" style="2"/>
    <col min="8419" max="8419" width="5" style="2" customWidth="1"/>
    <col min="8420" max="8420" width="15" style="2" customWidth="1"/>
    <col min="8421" max="8422" width="14.6640625" style="2" customWidth="1"/>
    <col min="8423" max="8423" width="6.21875" style="2" customWidth="1"/>
    <col min="8424" max="8426" width="10.109375" style="2" customWidth="1"/>
    <col min="8427" max="8427" width="10.44140625" style="2" customWidth="1"/>
    <col min="8428" max="8449" width="9" style="2"/>
    <col min="8450" max="8450" width="6.44140625" style="2" customWidth="1"/>
    <col min="8451" max="8451" width="12.21875" style="2" customWidth="1"/>
    <col min="8452" max="8452" width="28.21875" style="2" customWidth="1"/>
    <col min="8453" max="8453" width="13.77734375" style="2" customWidth="1"/>
    <col min="8454" max="8454" width="5.6640625" style="2" customWidth="1"/>
    <col min="8455" max="8456" width="9.33203125" style="2" customWidth="1"/>
    <col min="8457" max="8457" width="13.109375" style="2" customWidth="1"/>
    <col min="8458" max="8674" width="9" style="2"/>
    <col min="8675" max="8675" width="5" style="2" customWidth="1"/>
    <col min="8676" max="8676" width="15" style="2" customWidth="1"/>
    <col min="8677" max="8678" width="14.6640625" style="2" customWidth="1"/>
    <col min="8679" max="8679" width="6.21875" style="2" customWidth="1"/>
    <col min="8680" max="8682" width="10.109375" style="2" customWidth="1"/>
    <col min="8683" max="8683" width="10.44140625" style="2" customWidth="1"/>
    <col min="8684" max="8705" width="9" style="2"/>
    <col min="8706" max="8706" width="6.44140625" style="2" customWidth="1"/>
    <col min="8707" max="8707" width="12.21875" style="2" customWidth="1"/>
    <col min="8708" max="8708" width="28.21875" style="2" customWidth="1"/>
    <col min="8709" max="8709" width="13.77734375" style="2" customWidth="1"/>
    <col min="8710" max="8710" width="5.6640625" style="2" customWidth="1"/>
    <col min="8711" max="8712" width="9.33203125" style="2" customWidth="1"/>
    <col min="8713" max="8713" width="13.109375" style="2" customWidth="1"/>
    <col min="8714" max="8930" width="9" style="2"/>
    <col min="8931" max="8931" width="5" style="2" customWidth="1"/>
    <col min="8932" max="8932" width="15" style="2" customWidth="1"/>
    <col min="8933" max="8934" width="14.6640625" style="2" customWidth="1"/>
    <col min="8935" max="8935" width="6.21875" style="2" customWidth="1"/>
    <col min="8936" max="8938" width="10.109375" style="2" customWidth="1"/>
    <col min="8939" max="8939" width="10.44140625" style="2" customWidth="1"/>
    <col min="8940" max="8961" width="9" style="2"/>
    <col min="8962" max="8962" width="6.44140625" style="2" customWidth="1"/>
    <col min="8963" max="8963" width="12.21875" style="2" customWidth="1"/>
    <col min="8964" max="8964" width="28.21875" style="2" customWidth="1"/>
    <col min="8965" max="8965" width="13.77734375" style="2" customWidth="1"/>
    <col min="8966" max="8966" width="5.6640625" style="2" customWidth="1"/>
    <col min="8967" max="8968" width="9.33203125" style="2" customWidth="1"/>
    <col min="8969" max="8969" width="13.109375" style="2" customWidth="1"/>
    <col min="8970" max="9186" width="9" style="2"/>
    <col min="9187" max="9187" width="5" style="2" customWidth="1"/>
    <col min="9188" max="9188" width="15" style="2" customWidth="1"/>
    <col min="9189" max="9190" width="14.6640625" style="2" customWidth="1"/>
    <col min="9191" max="9191" width="6.21875" style="2" customWidth="1"/>
    <col min="9192" max="9194" width="10.109375" style="2" customWidth="1"/>
    <col min="9195" max="9195" width="10.44140625" style="2" customWidth="1"/>
    <col min="9196" max="9217" width="9" style="2"/>
    <col min="9218" max="9218" width="6.44140625" style="2" customWidth="1"/>
    <col min="9219" max="9219" width="12.21875" style="2" customWidth="1"/>
    <col min="9220" max="9220" width="28.21875" style="2" customWidth="1"/>
    <col min="9221" max="9221" width="13.77734375" style="2" customWidth="1"/>
    <col min="9222" max="9222" width="5.6640625" style="2" customWidth="1"/>
    <col min="9223" max="9224" width="9.33203125" style="2" customWidth="1"/>
    <col min="9225" max="9225" width="13.109375" style="2" customWidth="1"/>
    <col min="9226" max="9442" width="9" style="2"/>
    <col min="9443" max="9443" width="5" style="2" customWidth="1"/>
    <col min="9444" max="9444" width="15" style="2" customWidth="1"/>
    <col min="9445" max="9446" width="14.6640625" style="2" customWidth="1"/>
    <col min="9447" max="9447" width="6.21875" style="2" customWidth="1"/>
    <col min="9448" max="9450" width="10.109375" style="2" customWidth="1"/>
    <col min="9451" max="9451" width="10.44140625" style="2" customWidth="1"/>
    <col min="9452" max="9473" width="9" style="2"/>
    <col min="9474" max="9474" width="6.44140625" style="2" customWidth="1"/>
    <col min="9475" max="9475" width="12.21875" style="2" customWidth="1"/>
    <col min="9476" max="9476" width="28.21875" style="2" customWidth="1"/>
    <col min="9477" max="9477" width="13.77734375" style="2" customWidth="1"/>
    <col min="9478" max="9478" width="5.6640625" style="2" customWidth="1"/>
    <col min="9479" max="9480" width="9.33203125" style="2" customWidth="1"/>
    <col min="9481" max="9481" width="13.109375" style="2" customWidth="1"/>
    <col min="9482" max="9698" width="9" style="2"/>
    <col min="9699" max="9699" width="5" style="2" customWidth="1"/>
    <col min="9700" max="9700" width="15" style="2" customWidth="1"/>
    <col min="9701" max="9702" width="14.6640625" style="2" customWidth="1"/>
    <col min="9703" max="9703" width="6.21875" style="2" customWidth="1"/>
    <col min="9704" max="9706" width="10.109375" style="2" customWidth="1"/>
    <col min="9707" max="9707" width="10.44140625" style="2" customWidth="1"/>
    <col min="9708" max="9729" width="9" style="2"/>
    <col min="9730" max="9730" width="6.44140625" style="2" customWidth="1"/>
    <col min="9731" max="9731" width="12.21875" style="2" customWidth="1"/>
    <col min="9732" max="9732" width="28.21875" style="2" customWidth="1"/>
    <col min="9733" max="9733" width="13.77734375" style="2" customWidth="1"/>
    <col min="9734" max="9734" width="5.6640625" style="2" customWidth="1"/>
    <col min="9735" max="9736" width="9.33203125" style="2" customWidth="1"/>
    <col min="9737" max="9737" width="13.109375" style="2" customWidth="1"/>
    <col min="9738" max="9954" width="9" style="2"/>
    <col min="9955" max="9955" width="5" style="2" customWidth="1"/>
    <col min="9956" max="9956" width="15" style="2" customWidth="1"/>
    <col min="9957" max="9958" width="14.6640625" style="2" customWidth="1"/>
    <col min="9959" max="9959" width="6.21875" style="2" customWidth="1"/>
    <col min="9960" max="9962" width="10.109375" style="2" customWidth="1"/>
    <col min="9963" max="9963" width="10.44140625" style="2" customWidth="1"/>
    <col min="9964" max="9985" width="9" style="2"/>
    <col min="9986" max="9986" width="6.44140625" style="2" customWidth="1"/>
    <col min="9987" max="9987" width="12.21875" style="2" customWidth="1"/>
    <col min="9988" max="9988" width="28.21875" style="2" customWidth="1"/>
    <col min="9989" max="9989" width="13.77734375" style="2" customWidth="1"/>
    <col min="9990" max="9990" width="5.6640625" style="2" customWidth="1"/>
    <col min="9991" max="9992" width="9.33203125" style="2" customWidth="1"/>
    <col min="9993" max="9993" width="13.109375" style="2" customWidth="1"/>
    <col min="9994" max="10210" width="9" style="2"/>
    <col min="10211" max="10211" width="5" style="2" customWidth="1"/>
    <col min="10212" max="10212" width="15" style="2" customWidth="1"/>
    <col min="10213" max="10214" width="14.6640625" style="2" customWidth="1"/>
    <col min="10215" max="10215" width="6.21875" style="2" customWidth="1"/>
    <col min="10216" max="10218" width="10.109375" style="2" customWidth="1"/>
    <col min="10219" max="10219" width="10.44140625" style="2" customWidth="1"/>
    <col min="10220" max="10241" width="9" style="2"/>
    <col min="10242" max="10242" width="6.44140625" style="2" customWidth="1"/>
    <col min="10243" max="10243" width="12.21875" style="2" customWidth="1"/>
    <col min="10244" max="10244" width="28.21875" style="2" customWidth="1"/>
    <col min="10245" max="10245" width="13.77734375" style="2" customWidth="1"/>
    <col min="10246" max="10246" width="5.6640625" style="2" customWidth="1"/>
    <col min="10247" max="10248" width="9.33203125" style="2" customWidth="1"/>
    <col min="10249" max="10249" width="13.109375" style="2" customWidth="1"/>
    <col min="10250" max="10466" width="9" style="2"/>
    <col min="10467" max="10467" width="5" style="2" customWidth="1"/>
    <col min="10468" max="10468" width="15" style="2" customWidth="1"/>
    <col min="10469" max="10470" width="14.6640625" style="2" customWidth="1"/>
    <col min="10471" max="10471" width="6.21875" style="2" customWidth="1"/>
    <col min="10472" max="10474" width="10.109375" style="2" customWidth="1"/>
    <col min="10475" max="10475" width="10.44140625" style="2" customWidth="1"/>
    <col min="10476" max="10497" width="9" style="2"/>
    <col min="10498" max="10498" width="6.44140625" style="2" customWidth="1"/>
    <col min="10499" max="10499" width="12.21875" style="2" customWidth="1"/>
    <col min="10500" max="10500" width="28.21875" style="2" customWidth="1"/>
    <col min="10501" max="10501" width="13.77734375" style="2" customWidth="1"/>
    <col min="10502" max="10502" width="5.6640625" style="2" customWidth="1"/>
    <col min="10503" max="10504" width="9.33203125" style="2" customWidth="1"/>
    <col min="10505" max="10505" width="13.109375" style="2" customWidth="1"/>
    <col min="10506" max="10722" width="9" style="2"/>
    <col min="10723" max="10723" width="5" style="2" customWidth="1"/>
    <col min="10724" max="10724" width="15" style="2" customWidth="1"/>
    <col min="10725" max="10726" width="14.6640625" style="2" customWidth="1"/>
    <col min="10727" max="10727" width="6.21875" style="2" customWidth="1"/>
    <col min="10728" max="10730" width="10.109375" style="2" customWidth="1"/>
    <col min="10731" max="10731" width="10.44140625" style="2" customWidth="1"/>
    <col min="10732" max="10753" width="9" style="2"/>
    <col min="10754" max="10754" width="6.44140625" style="2" customWidth="1"/>
    <col min="10755" max="10755" width="12.21875" style="2" customWidth="1"/>
    <col min="10756" max="10756" width="28.21875" style="2" customWidth="1"/>
    <col min="10757" max="10757" width="13.77734375" style="2" customWidth="1"/>
    <col min="10758" max="10758" width="5.6640625" style="2" customWidth="1"/>
    <col min="10759" max="10760" width="9.33203125" style="2" customWidth="1"/>
    <col min="10761" max="10761" width="13.109375" style="2" customWidth="1"/>
    <col min="10762" max="10978" width="9" style="2"/>
    <col min="10979" max="10979" width="5" style="2" customWidth="1"/>
    <col min="10980" max="10980" width="15" style="2" customWidth="1"/>
    <col min="10981" max="10982" width="14.6640625" style="2" customWidth="1"/>
    <col min="10983" max="10983" width="6.21875" style="2" customWidth="1"/>
    <col min="10984" max="10986" width="10.109375" style="2" customWidth="1"/>
    <col min="10987" max="10987" width="10.44140625" style="2" customWidth="1"/>
    <col min="10988" max="11009" width="9" style="2"/>
    <col min="11010" max="11010" width="6.44140625" style="2" customWidth="1"/>
    <col min="11011" max="11011" width="12.21875" style="2" customWidth="1"/>
    <col min="11012" max="11012" width="28.21875" style="2" customWidth="1"/>
    <col min="11013" max="11013" width="13.77734375" style="2" customWidth="1"/>
    <col min="11014" max="11014" width="5.6640625" style="2" customWidth="1"/>
    <col min="11015" max="11016" width="9.33203125" style="2" customWidth="1"/>
    <col min="11017" max="11017" width="13.109375" style="2" customWidth="1"/>
    <col min="11018" max="11234" width="9" style="2"/>
    <col min="11235" max="11235" width="5" style="2" customWidth="1"/>
    <col min="11236" max="11236" width="15" style="2" customWidth="1"/>
    <col min="11237" max="11238" width="14.6640625" style="2" customWidth="1"/>
    <col min="11239" max="11239" width="6.21875" style="2" customWidth="1"/>
    <col min="11240" max="11242" width="10.109375" style="2" customWidth="1"/>
    <col min="11243" max="11243" width="10.44140625" style="2" customWidth="1"/>
    <col min="11244" max="11265" width="9" style="2"/>
    <col min="11266" max="11266" width="6.44140625" style="2" customWidth="1"/>
    <col min="11267" max="11267" width="12.21875" style="2" customWidth="1"/>
    <col min="11268" max="11268" width="28.21875" style="2" customWidth="1"/>
    <col min="11269" max="11269" width="13.77734375" style="2" customWidth="1"/>
    <col min="11270" max="11270" width="5.6640625" style="2" customWidth="1"/>
    <col min="11271" max="11272" width="9.33203125" style="2" customWidth="1"/>
    <col min="11273" max="11273" width="13.109375" style="2" customWidth="1"/>
    <col min="11274" max="11490" width="9" style="2"/>
    <col min="11491" max="11491" width="5" style="2" customWidth="1"/>
    <col min="11492" max="11492" width="15" style="2" customWidth="1"/>
    <col min="11493" max="11494" width="14.6640625" style="2" customWidth="1"/>
    <col min="11495" max="11495" width="6.21875" style="2" customWidth="1"/>
    <col min="11496" max="11498" width="10.109375" style="2" customWidth="1"/>
    <col min="11499" max="11499" width="10.44140625" style="2" customWidth="1"/>
    <col min="11500" max="11521" width="9" style="2"/>
    <col min="11522" max="11522" width="6.44140625" style="2" customWidth="1"/>
    <col min="11523" max="11523" width="12.21875" style="2" customWidth="1"/>
    <col min="11524" max="11524" width="28.21875" style="2" customWidth="1"/>
    <col min="11525" max="11525" width="13.77734375" style="2" customWidth="1"/>
    <col min="11526" max="11526" width="5.6640625" style="2" customWidth="1"/>
    <col min="11527" max="11528" width="9.33203125" style="2" customWidth="1"/>
    <col min="11529" max="11529" width="13.109375" style="2" customWidth="1"/>
    <col min="11530" max="11746" width="9" style="2"/>
    <col min="11747" max="11747" width="5" style="2" customWidth="1"/>
    <col min="11748" max="11748" width="15" style="2" customWidth="1"/>
    <col min="11749" max="11750" width="14.6640625" style="2" customWidth="1"/>
    <col min="11751" max="11751" width="6.21875" style="2" customWidth="1"/>
    <col min="11752" max="11754" width="10.109375" style="2" customWidth="1"/>
    <col min="11755" max="11755" width="10.44140625" style="2" customWidth="1"/>
    <col min="11756" max="11777" width="9" style="2"/>
    <col min="11778" max="11778" width="6.44140625" style="2" customWidth="1"/>
    <col min="11779" max="11779" width="12.21875" style="2" customWidth="1"/>
    <col min="11780" max="11780" width="28.21875" style="2" customWidth="1"/>
    <col min="11781" max="11781" width="13.77734375" style="2" customWidth="1"/>
    <col min="11782" max="11782" width="5.6640625" style="2" customWidth="1"/>
    <col min="11783" max="11784" width="9.33203125" style="2" customWidth="1"/>
    <col min="11785" max="11785" width="13.109375" style="2" customWidth="1"/>
    <col min="11786" max="12002" width="9" style="2"/>
    <col min="12003" max="12003" width="5" style="2" customWidth="1"/>
    <col min="12004" max="12004" width="15" style="2" customWidth="1"/>
    <col min="12005" max="12006" width="14.6640625" style="2" customWidth="1"/>
    <col min="12007" max="12007" width="6.21875" style="2" customWidth="1"/>
    <col min="12008" max="12010" width="10.109375" style="2" customWidth="1"/>
    <col min="12011" max="12011" width="10.44140625" style="2" customWidth="1"/>
    <col min="12012" max="12033" width="9" style="2"/>
    <col min="12034" max="12034" width="6.44140625" style="2" customWidth="1"/>
    <col min="12035" max="12035" width="12.21875" style="2" customWidth="1"/>
    <col min="12036" max="12036" width="28.21875" style="2" customWidth="1"/>
    <col min="12037" max="12037" width="13.77734375" style="2" customWidth="1"/>
    <col min="12038" max="12038" width="5.6640625" style="2" customWidth="1"/>
    <col min="12039" max="12040" width="9.33203125" style="2" customWidth="1"/>
    <col min="12041" max="12041" width="13.109375" style="2" customWidth="1"/>
    <col min="12042" max="12258" width="9" style="2"/>
    <col min="12259" max="12259" width="5" style="2" customWidth="1"/>
    <col min="12260" max="12260" width="15" style="2" customWidth="1"/>
    <col min="12261" max="12262" width="14.6640625" style="2" customWidth="1"/>
    <col min="12263" max="12263" width="6.21875" style="2" customWidth="1"/>
    <col min="12264" max="12266" width="10.109375" style="2" customWidth="1"/>
    <col min="12267" max="12267" width="10.44140625" style="2" customWidth="1"/>
    <col min="12268" max="12289" width="9" style="2"/>
    <col min="12290" max="12290" width="6.44140625" style="2" customWidth="1"/>
    <col min="12291" max="12291" width="12.21875" style="2" customWidth="1"/>
    <col min="12292" max="12292" width="28.21875" style="2" customWidth="1"/>
    <col min="12293" max="12293" width="13.77734375" style="2" customWidth="1"/>
    <col min="12294" max="12294" width="5.6640625" style="2" customWidth="1"/>
    <col min="12295" max="12296" width="9.33203125" style="2" customWidth="1"/>
    <col min="12297" max="12297" width="13.109375" style="2" customWidth="1"/>
    <col min="12298" max="12514" width="9" style="2"/>
    <col min="12515" max="12515" width="5" style="2" customWidth="1"/>
    <col min="12516" max="12516" width="15" style="2" customWidth="1"/>
    <col min="12517" max="12518" width="14.6640625" style="2" customWidth="1"/>
    <col min="12519" max="12519" width="6.21875" style="2" customWidth="1"/>
    <col min="12520" max="12522" width="10.109375" style="2" customWidth="1"/>
    <col min="12523" max="12523" width="10.44140625" style="2" customWidth="1"/>
    <col min="12524" max="12545" width="9" style="2"/>
    <col min="12546" max="12546" width="6.44140625" style="2" customWidth="1"/>
    <col min="12547" max="12547" width="12.21875" style="2" customWidth="1"/>
    <col min="12548" max="12548" width="28.21875" style="2" customWidth="1"/>
    <col min="12549" max="12549" width="13.77734375" style="2" customWidth="1"/>
    <col min="12550" max="12550" width="5.6640625" style="2" customWidth="1"/>
    <col min="12551" max="12552" width="9.33203125" style="2" customWidth="1"/>
    <col min="12553" max="12553" width="13.109375" style="2" customWidth="1"/>
    <col min="12554" max="12770" width="9" style="2"/>
    <col min="12771" max="12771" width="5" style="2" customWidth="1"/>
    <col min="12772" max="12772" width="15" style="2" customWidth="1"/>
    <col min="12773" max="12774" width="14.6640625" style="2" customWidth="1"/>
    <col min="12775" max="12775" width="6.21875" style="2" customWidth="1"/>
    <col min="12776" max="12778" width="10.109375" style="2" customWidth="1"/>
    <col min="12779" max="12779" width="10.44140625" style="2" customWidth="1"/>
    <col min="12780" max="12801" width="9" style="2"/>
    <col min="12802" max="12802" width="6.44140625" style="2" customWidth="1"/>
    <col min="12803" max="12803" width="12.21875" style="2" customWidth="1"/>
    <col min="12804" max="12804" width="28.21875" style="2" customWidth="1"/>
    <col min="12805" max="12805" width="13.77734375" style="2" customWidth="1"/>
    <col min="12806" max="12806" width="5.6640625" style="2" customWidth="1"/>
    <col min="12807" max="12808" width="9.33203125" style="2" customWidth="1"/>
    <col min="12809" max="12809" width="13.109375" style="2" customWidth="1"/>
    <col min="12810" max="13026" width="9" style="2"/>
    <col min="13027" max="13027" width="5" style="2" customWidth="1"/>
    <col min="13028" max="13028" width="15" style="2" customWidth="1"/>
    <col min="13029" max="13030" width="14.6640625" style="2" customWidth="1"/>
    <col min="13031" max="13031" width="6.21875" style="2" customWidth="1"/>
    <col min="13032" max="13034" width="10.109375" style="2" customWidth="1"/>
    <col min="13035" max="13035" width="10.44140625" style="2" customWidth="1"/>
    <col min="13036" max="13057" width="9" style="2"/>
    <col min="13058" max="13058" width="6.44140625" style="2" customWidth="1"/>
    <col min="13059" max="13059" width="12.21875" style="2" customWidth="1"/>
    <col min="13060" max="13060" width="28.21875" style="2" customWidth="1"/>
    <col min="13061" max="13061" width="13.77734375" style="2" customWidth="1"/>
    <col min="13062" max="13062" width="5.6640625" style="2" customWidth="1"/>
    <col min="13063" max="13064" width="9.33203125" style="2" customWidth="1"/>
    <col min="13065" max="13065" width="13.109375" style="2" customWidth="1"/>
    <col min="13066" max="13282" width="9" style="2"/>
    <col min="13283" max="13283" width="5" style="2" customWidth="1"/>
    <col min="13284" max="13284" width="15" style="2" customWidth="1"/>
    <col min="13285" max="13286" width="14.6640625" style="2" customWidth="1"/>
    <col min="13287" max="13287" width="6.21875" style="2" customWidth="1"/>
    <col min="13288" max="13290" width="10.109375" style="2" customWidth="1"/>
    <col min="13291" max="13291" width="10.44140625" style="2" customWidth="1"/>
    <col min="13292" max="13313" width="9" style="2"/>
    <col min="13314" max="13314" width="6.44140625" style="2" customWidth="1"/>
    <col min="13315" max="13315" width="12.21875" style="2" customWidth="1"/>
    <col min="13316" max="13316" width="28.21875" style="2" customWidth="1"/>
    <col min="13317" max="13317" width="13.77734375" style="2" customWidth="1"/>
    <col min="13318" max="13318" width="5.6640625" style="2" customWidth="1"/>
    <col min="13319" max="13320" width="9.33203125" style="2" customWidth="1"/>
    <col min="13321" max="13321" width="13.109375" style="2" customWidth="1"/>
    <col min="13322" max="13538" width="9" style="2"/>
    <col min="13539" max="13539" width="5" style="2" customWidth="1"/>
    <col min="13540" max="13540" width="15" style="2" customWidth="1"/>
    <col min="13541" max="13542" width="14.6640625" style="2" customWidth="1"/>
    <col min="13543" max="13543" width="6.21875" style="2" customWidth="1"/>
    <col min="13544" max="13546" width="10.109375" style="2" customWidth="1"/>
    <col min="13547" max="13547" width="10.44140625" style="2" customWidth="1"/>
    <col min="13548" max="13569" width="9" style="2"/>
    <col min="13570" max="13570" width="6.44140625" style="2" customWidth="1"/>
    <col min="13571" max="13571" width="12.21875" style="2" customWidth="1"/>
    <col min="13572" max="13572" width="28.21875" style="2" customWidth="1"/>
    <col min="13573" max="13573" width="13.77734375" style="2" customWidth="1"/>
    <col min="13574" max="13574" width="5.6640625" style="2" customWidth="1"/>
    <col min="13575" max="13576" width="9.33203125" style="2" customWidth="1"/>
    <col min="13577" max="13577" width="13.109375" style="2" customWidth="1"/>
    <col min="13578" max="13794" width="9" style="2"/>
    <col min="13795" max="13795" width="5" style="2" customWidth="1"/>
    <col min="13796" max="13796" width="15" style="2" customWidth="1"/>
    <col min="13797" max="13798" width="14.6640625" style="2" customWidth="1"/>
    <col min="13799" max="13799" width="6.21875" style="2" customWidth="1"/>
    <col min="13800" max="13802" width="10.109375" style="2" customWidth="1"/>
    <col min="13803" max="13803" width="10.44140625" style="2" customWidth="1"/>
    <col min="13804" max="13825" width="9" style="2"/>
    <col min="13826" max="13826" width="6.44140625" style="2" customWidth="1"/>
    <col min="13827" max="13827" width="12.21875" style="2" customWidth="1"/>
    <col min="13828" max="13828" width="28.21875" style="2" customWidth="1"/>
    <col min="13829" max="13829" width="13.77734375" style="2" customWidth="1"/>
    <col min="13830" max="13830" width="5.6640625" style="2" customWidth="1"/>
    <col min="13831" max="13832" width="9.33203125" style="2" customWidth="1"/>
    <col min="13833" max="13833" width="13.109375" style="2" customWidth="1"/>
    <col min="13834" max="14050" width="9" style="2"/>
    <col min="14051" max="14051" width="5" style="2" customWidth="1"/>
    <col min="14052" max="14052" width="15" style="2" customWidth="1"/>
    <col min="14053" max="14054" width="14.6640625" style="2" customWidth="1"/>
    <col min="14055" max="14055" width="6.21875" style="2" customWidth="1"/>
    <col min="14056" max="14058" width="10.109375" style="2" customWidth="1"/>
    <col min="14059" max="14059" width="10.44140625" style="2" customWidth="1"/>
    <col min="14060" max="14081" width="9" style="2"/>
    <col min="14082" max="14082" width="6.44140625" style="2" customWidth="1"/>
    <col min="14083" max="14083" width="12.21875" style="2" customWidth="1"/>
    <col min="14084" max="14084" width="28.21875" style="2" customWidth="1"/>
    <col min="14085" max="14085" width="13.77734375" style="2" customWidth="1"/>
    <col min="14086" max="14086" width="5.6640625" style="2" customWidth="1"/>
    <col min="14087" max="14088" width="9.33203125" style="2" customWidth="1"/>
    <col min="14089" max="14089" width="13.109375" style="2" customWidth="1"/>
    <col min="14090" max="14306" width="9" style="2"/>
    <col min="14307" max="14307" width="5" style="2" customWidth="1"/>
    <col min="14308" max="14308" width="15" style="2" customWidth="1"/>
    <col min="14309" max="14310" width="14.6640625" style="2" customWidth="1"/>
    <col min="14311" max="14311" width="6.21875" style="2" customWidth="1"/>
    <col min="14312" max="14314" width="10.109375" style="2" customWidth="1"/>
    <col min="14315" max="14315" width="10.44140625" style="2" customWidth="1"/>
    <col min="14316" max="14337" width="9" style="2"/>
    <col min="14338" max="14338" width="6.44140625" style="2" customWidth="1"/>
    <col min="14339" max="14339" width="12.21875" style="2" customWidth="1"/>
    <col min="14340" max="14340" width="28.21875" style="2" customWidth="1"/>
    <col min="14341" max="14341" width="13.77734375" style="2" customWidth="1"/>
    <col min="14342" max="14342" width="5.6640625" style="2" customWidth="1"/>
    <col min="14343" max="14344" width="9.33203125" style="2" customWidth="1"/>
    <col min="14345" max="14345" width="13.109375" style="2" customWidth="1"/>
    <col min="14346" max="14562" width="9" style="2"/>
    <col min="14563" max="14563" width="5" style="2" customWidth="1"/>
    <col min="14564" max="14564" width="15" style="2" customWidth="1"/>
    <col min="14565" max="14566" width="14.6640625" style="2" customWidth="1"/>
    <col min="14567" max="14567" width="6.21875" style="2" customWidth="1"/>
    <col min="14568" max="14570" width="10.109375" style="2" customWidth="1"/>
    <col min="14571" max="14571" width="10.44140625" style="2" customWidth="1"/>
    <col min="14572" max="14593" width="9" style="2"/>
    <col min="14594" max="14594" width="6.44140625" style="2" customWidth="1"/>
    <col min="14595" max="14595" width="12.21875" style="2" customWidth="1"/>
    <col min="14596" max="14596" width="28.21875" style="2" customWidth="1"/>
    <col min="14597" max="14597" width="13.77734375" style="2" customWidth="1"/>
    <col min="14598" max="14598" width="5.6640625" style="2" customWidth="1"/>
    <col min="14599" max="14600" width="9.33203125" style="2" customWidth="1"/>
    <col min="14601" max="14601" width="13.109375" style="2" customWidth="1"/>
    <col min="14602" max="14818" width="9" style="2"/>
    <col min="14819" max="14819" width="5" style="2" customWidth="1"/>
    <col min="14820" max="14820" width="15" style="2" customWidth="1"/>
    <col min="14821" max="14822" width="14.6640625" style="2" customWidth="1"/>
    <col min="14823" max="14823" width="6.21875" style="2" customWidth="1"/>
    <col min="14824" max="14826" width="10.109375" style="2" customWidth="1"/>
    <col min="14827" max="14827" width="10.44140625" style="2" customWidth="1"/>
    <col min="14828" max="14849" width="9" style="2"/>
    <col min="14850" max="14850" width="6.44140625" style="2" customWidth="1"/>
    <col min="14851" max="14851" width="12.21875" style="2" customWidth="1"/>
    <col min="14852" max="14852" width="28.21875" style="2" customWidth="1"/>
    <col min="14853" max="14853" width="13.77734375" style="2" customWidth="1"/>
    <col min="14854" max="14854" width="5.6640625" style="2" customWidth="1"/>
    <col min="14855" max="14856" width="9.33203125" style="2" customWidth="1"/>
    <col min="14857" max="14857" width="13.109375" style="2" customWidth="1"/>
    <col min="14858" max="15074" width="9" style="2"/>
    <col min="15075" max="15075" width="5" style="2" customWidth="1"/>
    <col min="15076" max="15076" width="15" style="2" customWidth="1"/>
    <col min="15077" max="15078" width="14.6640625" style="2" customWidth="1"/>
    <col min="15079" max="15079" width="6.21875" style="2" customWidth="1"/>
    <col min="15080" max="15082" width="10.109375" style="2" customWidth="1"/>
    <col min="15083" max="15083" width="10.44140625" style="2" customWidth="1"/>
    <col min="15084" max="15105" width="9" style="2"/>
    <col min="15106" max="15106" width="6.44140625" style="2" customWidth="1"/>
    <col min="15107" max="15107" width="12.21875" style="2" customWidth="1"/>
    <col min="15108" max="15108" width="28.21875" style="2" customWidth="1"/>
    <col min="15109" max="15109" width="13.77734375" style="2" customWidth="1"/>
    <col min="15110" max="15110" width="5.6640625" style="2" customWidth="1"/>
    <col min="15111" max="15112" width="9.33203125" style="2" customWidth="1"/>
    <col min="15113" max="15113" width="13.109375" style="2" customWidth="1"/>
    <col min="15114" max="15330" width="9" style="2"/>
    <col min="15331" max="15331" width="5" style="2" customWidth="1"/>
    <col min="15332" max="15332" width="15" style="2" customWidth="1"/>
    <col min="15333" max="15334" width="14.6640625" style="2" customWidth="1"/>
    <col min="15335" max="15335" width="6.21875" style="2" customWidth="1"/>
    <col min="15336" max="15338" width="10.109375" style="2" customWidth="1"/>
    <col min="15339" max="15339" width="10.44140625" style="2" customWidth="1"/>
    <col min="15340" max="15361" width="9" style="2"/>
    <col min="15362" max="15362" width="6.44140625" style="2" customWidth="1"/>
    <col min="15363" max="15363" width="12.21875" style="2" customWidth="1"/>
    <col min="15364" max="15364" width="28.21875" style="2" customWidth="1"/>
    <col min="15365" max="15365" width="13.77734375" style="2" customWidth="1"/>
    <col min="15366" max="15366" width="5.6640625" style="2" customWidth="1"/>
    <col min="15367" max="15368" width="9.33203125" style="2" customWidth="1"/>
    <col min="15369" max="15369" width="13.109375" style="2" customWidth="1"/>
    <col min="15370" max="15586" width="9" style="2"/>
    <col min="15587" max="15587" width="5" style="2" customWidth="1"/>
    <col min="15588" max="15588" width="15" style="2" customWidth="1"/>
    <col min="15589" max="15590" width="14.6640625" style="2" customWidth="1"/>
    <col min="15591" max="15591" width="6.21875" style="2" customWidth="1"/>
    <col min="15592" max="15594" width="10.109375" style="2" customWidth="1"/>
    <col min="15595" max="15595" width="10.44140625" style="2" customWidth="1"/>
    <col min="15596" max="15617" width="9" style="2"/>
    <col min="15618" max="15618" width="6.44140625" style="2" customWidth="1"/>
    <col min="15619" max="15619" width="12.21875" style="2" customWidth="1"/>
    <col min="15620" max="15620" width="28.21875" style="2" customWidth="1"/>
    <col min="15621" max="15621" width="13.77734375" style="2" customWidth="1"/>
    <col min="15622" max="15622" width="5.6640625" style="2" customWidth="1"/>
    <col min="15623" max="15624" width="9.33203125" style="2" customWidth="1"/>
    <col min="15625" max="15625" width="13.109375" style="2" customWidth="1"/>
    <col min="15626" max="15842" width="9" style="2"/>
    <col min="15843" max="15843" width="5" style="2" customWidth="1"/>
    <col min="15844" max="15844" width="15" style="2" customWidth="1"/>
    <col min="15845" max="15846" width="14.6640625" style="2" customWidth="1"/>
    <col min="15847" max="15847" width="6.21875" style="2" customWidth="1"/>
    <col min="15848" max="15850" width="10.109375" style="2" customWidth="1"/>
    <col min="15851" max="15851" width="10.44140625" style="2" customWidth="1"/>
    <col min="15852" max="15873" width="9" style="2"/>
    <col min="15874" max="15874" width="6.44140625" style="2" customWidth="1"/>
    <col min="15875" max="15875" width="12.21875" style="2" customWidth="1"/>
    <col min="15876" max="15876" width="28.21875" style="2" customWidth="1"/>
    <col min="15877" max="15877" width="13.77734375" style="2" customWidth="1"/>
    <col min="15878" max="15878" width="5.6640625" style="2" customWidth="1"/>
    <col min="15879" max="15880" width="9.33203125" style="2" customWidth="1"/>
    <col min="15881" max="15881" width="13.109375" style="2" customWidth="1"/>
    <col min="15882" max="16098" width="9" style="2"/>
    <col min="16099" max="16099" width="5" style="2" customWidth="1"/>
    <col min="16100" max="16100" width="15" style="2" customWidth="1"/>
    <col min="16101" max="16102" width="14.6640625" style="2" customWidth="1"/>
    <col min="16103" max="16103" width="6.21875" style="2" customWidth="1"/>
    <col min="16104" max="16106" width="10.109375" style="2" customWidth="1"/>
    <col min="16107" max="16107" width="10.44140625" style="2" customWidth="1"/>
    <col min="16108" max="16129" width="9" style="2"/>
    <col min="16130" max="16130" width="6.44140625" style="2" customWidth="1"/>
    <col min="16131" max="16131" width="12.21875" style="2" customWidth="1"/>
    <col min="16132" max="16132" width="28.21875" style="2" customWidth="1"/>
    <col min="16133" max="16133" width="13.77734375" style="2" customWidth="1"/>
    <col min="16134" max="16134" width="5.6640625" style="2" customWidth="1"/>
    <col min="16135" max="16136" width="9.33203125" style="2" customWidth="1"/>
    <col min="16137" max="16137" width="13.109375" style="2" customWidth="1"/>
    <col min="16138" max="16354" width="9" style="2"/>
    <col min="16355" max="16355" width="5" style="2" customWidth="1"/>
    <col min="16356" max="16356" width="15" style="2" customWidth="1"/>
    <col min="16357" max="16358" width="14.6640625" style="2" customWidth="1"/>
    <col min="16359" max="16359" width="6.21875" style="2" customWidth="1"/>
    <col min="16360" max="16362" width="10.109375" style="2" customWidth="1"/>
    <col min="16363" max="16363" width="10.44140625" style="2" customWidth="1"/>
    <col min="16364" max="16384" width="9" style="2"/>
  </cols>
  <sheetData>
    <row r="1" spans="1:258" ht="22.2">
      <c r="A1" s="255" t="s">
        <v>185</v>
      </c>
      <c r="B1" s="255"/>
      <c r="C1" s="255"/>
      <c r="D1" s="255"/>
      <c r="E1" s="255"/>
      <c r="F1" s="255"/>
      <c r="G1" s="255"/>
      <c r="H1" s="255"/>
      <c r="I1" s="142"/>
      <c r="J1" s="156"/>
      <c r="K1" s="1"/>
      <c r="L1" s="1"/>
      <c r="M1" s="1"/>
      <c r="N1" s="1"/>
      <c r="O1" s="1"/>
      <c r="P1" s="1"/>
      <c r="Q1" s="122"/>
      <c r="R1" s="122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258" ht="16.5" customHeight="1">
      <c r="A2" s="274" t="s">
        <v>165</v>
      </c>
      <c r="B2" s="274"/>
      <c r="C2" s="274"/>
      <c r="D2" s="274"/>
      <c r="E2" s="274"/>
      <c r="F2" s="274"/>
      <c r="G2" s="274"/>
      <c r="H2" s="274"/>
      <c r="I2" s="148"/>
      <c r="J2" s="160"/>
      <c r="K2" s="1"/>
      <c r="L2" s="1"/>
      <c r="M2" s="1"/>
      <c r="N2" s="1"/>
      <c r="O2" s="1"/>
      <c r="P2" s="1"/>
      <c r="Q2" s="122"/>
      <c r="R2" s="122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pans="1:258">
      <c r="A3" s="256" t="s">
        <v>1</v>
      </c>
      <c r="B3" s="256"/>
      <c r="C3" s="256"/>
      <c r="D3" s="256"/>
      <c r="E3" s="256"/>
      <c r="F3" s="256"/>
      <c r="G3" s="256"/>
      <c r="H3" s="256"/>
      <c r="I3" s="143"/>
      <c r="J3" s="157"/>
      <c r="K3" s="1"/>
      <c r="L3" s="1"/>
      <c r="M3" s="1"/>
      <c r="N3" s="1"/>
      <c r="O3" s="1"/>
      <c r="P3" s="1"/>
      <c r="Q3" s="122"/>
      <c r="R3" s="122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1:258" ht="21" customHeight="1">
      <c r="A4" s="256" t="s">
        <v>218</v>
      </c>
      <c r="B4" s="256"/>
      <c r="C4" s="256"/>
      <c r="D4" s="256"/>
      <c r="E4" s="256"/>
      <c r="F4" s="256"/>
      <c r="G4" s="256"/>
      <c r="H4" s="256"/>
      <c r="I4" s="143"/>
      <c r="J4" s="157"/>
      <c r="K4" s="1"/>
      <c r="L4" s="1"/>
      <c r="M4" s="1"/>
      <c r="N4" s="1"/>
      <c r="O4" s="1"/>
      <c r="P4" s="1"/>
      <c r="Q4" s="122"/>
      <c r="R4" s="12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</row>
    <row r="5" spans="1:258" ht="31.5" customHeight="1">
      <c r="A5" s="257" t="s">
        <v>3</v>
      </c>
      <c r="B5" s="257"/>
      <c r="C5" s="257"/>
      <c r="D5" s="257"/>
      <c r="E5" s="257"/>
      <c r="F5" s="257"/>
      <c r="G5" s="257"/>
      <c r="H5" s="257"/>
      <c r="I5" s="144"/>
      <c r="J5" s="158"/>
      <c r="K5" s="1"/>
      <c r="L5" s="1"/>
      <c r="M5" s="1"/>
      <c r="N5" s="1"/>
      <c r="O5" s="1"/>
      <c r="P5" s="1"/>
      <c r="Q5" s="122"/>
      <c r="R5" s="12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258" ht="16.2" thickBot="1">
      <c r="A6" s="258" t="s">
        <v>4</v>
      </c>
      <c r="B6" s="258"/>
      <c r="C6" s="258"/>
      <c r="D6" s="258"/>
      <c r="E6" s="258"/>
      <c r="F6" s="258"/>
      <c r="G6" s="258"/>
      <c r="H6" s="258"/>
      <c r="I6" s="145"/>
      <c r="J6" s="159"/>
      <c r="K6" s="1"/>
      <c r="L6" s="1"/>
      <c r="M6" s="1"/>
      <c r="N6" s="1"/>
      <c r="O6" s="1"/>
      <c r="P6" s="1"/>
      <c r="Q6" s="122"/>
      <c r="R6" s="122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258" ht="15" customHeight="1">
      <c r="A7" s="262" t="s">
        <v>5</v>
      </c>
      <c r="B7" s="264" t="s">
        <v>6</v>
      </c>
      <c r="C7" s="266" t="s">
        <v>7</v>
      </c>
      <c r="D7" s="266" t="s">
        <v>8</v>
      </c>
      <c r="E7" s="268" t="s">
        <v>9</v>
      </c>
      <c r="F7" s="270" t="s">
        <v>10</v>
      </c>
      <c r="G7" s="270"/>
      <c r="H7" s="278" t="s">
        <v>11</v>
      </c>
      <c r="I7" s="277" t="s">
        <v>242</v>
      </c>
      <c r="J7" s="276" t="s">
        <v>243</v>
      </c>
      <c r="K7" s="1"/>
      <c r="L7" s="1"/>
      <c r="M7" s="1"/>
      <c r="N7" s="275" t="s">
        <v>10</v>
      </c>
      <c r="O7" s="275"/>
      <c r="P7" s="275"/>
      <c r="Q7" s="260" t="s">
        <v>211</v>
      </c>
      <c r="R7" s="260" t="s">
        <v>213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258" thickBot="1">
      <c r="A8" s="263"/>
      <c r="B8" s="265"/>
      <c r="C8" s="267"/>
      <c r="D8" s="267"/>
      <c r="E8" s="269"/>
      <c r="F8" s="9" t="s">
        <v>197</v>
      </c>
      <c r="G8" s="9" t="s">
        <v>204</v>
      </c>
      <c r="H8" s="279"/>
      <c r="I8" s="277"/>
      <c r="J8" s="276"/>
      <c r="K8" s="1"/>
      <c r="L8" s="1"/>
      <c r="M8" s="1"/>
      <c r="N8" s="125" t="s">
        <v>12</v>
      </c>
      <c r="O8" s="125" t="s">
        <v>13</v>
      </c>
      <c r="P8" s="125" t="s">
        <v>163</v>
      </c>
      <c r="Q8" s="260"/>
      <c r="R8" s="260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 spans="1:258" s="70" customFormat="1" ht="26.4" customHeight="1">
      <c r="A9" s="71">
        <v>1</v>
      </c>
      <c r="B9" s="66"/>
      <c r="C9" s="66" t="s">
        <v>96</v>
      </c>
      <c r="D9" s="172" t="s">
        <v>188</v>
      </c>
      <c r="E9" s="72" t="s">
        <v>23</v>
      </c>
      <c r="F9" s="63"/>
      <c r="G9" s="63">
        <f>5.1916+0.3</f>
        <v>5.4916</v>
      </c>
      <c r="H9" s="177" t="s">
        <v>203</v>
      </c>
      <c r="I9" s="161">
        <f>50000*0.26</f>
        <v>13000</v>
      </c>
      <c r="J9" s="161"/>
      <c r="K9" s="76"/>
      <c r="L9" s="69"/>
      <c r="M9" s="69"/>
      <c r="N9" s="114"/>
      <c r="O9" s="114"/>
      <c r="P9" s="114">
        <v>5.4916</v>
      </c>
      <c r="Q9" s="126">
        <v>31978</v>
      </c>
      <c r="R9" s="126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  <c r="IW9" s="69"/>
    </row>
    <row r="10" spans="1:258" s="108" customFormat="1" ht="23.25" customHeight="1">
      <c r="A10" s="99">
        <v>2</v>
      </c>
      <c r="B10" s="100"/>
      <c r="C10" s="101" t="s">
        <v>108</v>
      </c>
      <c r="D10" s="172" t="s">
        <v>202</v>
      </c>
      <c r="E10" s="103" t="s">
        <v>23</v>
      </c>
      <c r="F10" s="105"/>
      <c r="G10" s="105">
        <v>4.1173538053097349</v>
      </c>
      <c r="H10" s="173" t="s">
        <v>192</v>
      </c>
      <c r="I10" s="174">
        <f>50000*0.56</f>
        <v>28000.000000000004</v>
      </c>
      <c r="J10" s="174"/>
      <c r="K10" s="107" t="s">
        <v>244</v>
      </c>
      <c r="L10" s="107" t="s">
        <v>168</v>
      </c>
      <c r="M10" s="107"/>
      <c r="N10" s="104"/>
      <c r="O10" s="105"/>
      <c r="P10" s="105">
        <v>7.9320000000000004</v>
      </c>
      <c r="Q10" s="175" t="s">
        <v>217</v>
      </c>
      <c r="R10" s="175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07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/>
      <c r="EZ10" s="107"/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  <c r="FM10" s="107"/>
      <c r="FN10" s="107"/>
      <c r="FO10" s="107"/>
      <c r="FP10" s="107"/>
      <c r="FQ10" s="107"/>
      <c r="FR10" s="107"/>
      <c r="FS10" s="107"/>
      <c r="FT10" s="107"/>
      <c r="FU10" s="107"/>
      <c r="FV10" s="107"/>
      <c r="FW10" s="107"/>
      <c r="FX10" s="107"/>
      <c r="FY10" s="107"/>
      <c r="FZ10" s="107"/>
      <c r="GA10" s="107"/>
      <c r="GB10" s="107"/>
      <c r="GC10" s="107"/>
      <c r="GD10" s="107"/>
      <c r="GE10" s="107"/>
      <c r="GF10" s="107"/>
      <c r="GG10" s="107"/>
      <c r="GH10" s="107"/>
      <c r="GI10" s="107"/>
      <c r="GJ10" s="107"/>
      <c r="GK10" s="107"/>
      <c r="GL10" s="107"/>
      <c r="GM10" s="107"/>
      <c r="GN10" s="107"/>
      <c r="GO10" s="107"/>
      <c r="GP10" s="107"/>
      <c r="GQ10" s="107"/>
      <c r="GR10" s="107"/>
      <c r="GS10" s="107"/>
      <c r="GT10" s="107"/>
      <c r="GU10" s="107"/>
      <c r="GV10" s="107"/>
      <c r="GW10" s="107"/>
      <c r="GX10" s="107"/>
      <c r="GY10" s="107"/>
      <c r="GZ10" s="107"/>
      <c r="HA10" s="107"/>
      <c r="HB10" s="107"/>
      <c r="HC10" s="107"/>
      <c r="HD10" s="107"/>
      <c r="HE10" s="107"/>
      <c r="HF10" s="107"/>
      <c r="HG10" s="107"/>
      <c r="HH10" s="107"/>
      <c r="HI10" s="107"/>
      <c r="HJ10" s="107"/>
      <c r="HK10" s="107"/>
      <c r="HL10" s="107"/>
      <c r="HM10" s="107"/>
      <c r="HN10" s="107"/>
      <c r="HO10" s="107"/>
      <c r="HP10" s="107"/>
      <c r="HQ10" s="107"/>
      <c r="HR10" s="107"/>
      <c r="HS10" s="107"/>
      <c r="HT10" s="107"/>
      <c r="HU10" s="107"/>
      <c r="HV10" s="107"/>
      <c r="HW10" s="107"/>
      <c r="HX10" s="107"/>
      <c r="HY10" s="107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107"/>
      <c r="IQ10" s="107"/>
      <c r="IR10" s="107"/>
      <c r="IS10" s="107"/>
      <c r="IT10" s="107"/>
      <c r="IU10" s="107"/>
      <c r="IV10" s="107"/>
      <c r="IW10" s="107"/>
    </row>
    <row r="11" spans="1:258" s="70" customFormat="1" ht="23.25" customHeight="1">
      <c r="A11" s="71">
        <v>3</v>
      </c>
      <c r="B11" s="66"/>
      <c r="C11" s="65" t="s">
        <v>176</v>
      </c>
      <c r="D11" s="20" t="s">
        <v>173</v>
      </c>
      <c r="E11" s="72" t="s">
        <v>23</v>
      </c>
      <c r="F11" s="63"/>
      <c r="G11" s="63">
        <v>2.1132</v>
      </c>
      <c r="H11" s="163" t="s">
        <v>134</v>
      </c>
      <c r="I11" s="171">
        <f>50000*0.4035</f>
        <v>20175</v>
      </c>
      <c r="J11" s="171"/>
      <c r="K11" s="69"/>
      <c r="L11" s="69" t="s">
        <v>168</v>
      </c>
      <c r="M11" s="69"/>
      <c r="N11" s="62"/>
      <c r="O11" s="63"/>
      <c r="P11" s="63">
        <v>2.1132</v>
      </c>
      <c r="Q11" s="126">
        <f>VLOOKUP(D11,[1]Sheet2!$A$1:$C$65536,3)</f>
        <v>258171</v>
      </c>
      <c r="R11" s="126" t="s">
        <v>212</v>
      </c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  <c r="IV11" s="69"/>
      <c r="IW11" s="69"/>
    </row>
    <row r="12" spans="1:258" ht="15" customHeight="1">
      <c r="A12" s="71">
        <v>4</v>
      </c>
      <c r="B12" s="11" t="s">
        <v>209</v>
      </c>
      <c r="C12" s="12" t="s">
        <v>246</v>
      </c>
      <c r="D12" s="13" t="s">
        <v>245</v>
      </c>
      <c r="E12" s="14" t="s">
        <v>16</v>
      </c>
      <c r="F12" s="15">
        <v>3.4957264957265002</v>
      </c>
      <c r="G12" s="15">
        <v>4.2683999999999997</v>
      </c>
      <c r="H12" s="164"/>
      <c r="I12" s="171"/>
      <c r="J12" s="171"/>
      <c r="K12" s="1"/>
      <c r="N12" s="123"/>
      <c r="O12" s="123"/>
      <c r="P12" s="123"/>
      <c r="Q12" s="127">
        <f>VLOOKUP(D12,[1]Sheet1!$A$1:$C$65536,3)</f>
        <v>1039577</v>
      </c>
      <c r="R12" s="127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</row>
    <row r="13" spans="1:258" ht="15" customHeight="1">
      <c r="A13" s="71">
        <v>5</v>
      </c>
      <c r="B13" s="18" t="s">
        <v>248</v>
      </c>
      <c r="C13" s="19" t="s">
        <v>247</v>
      </c>
      <c r="D13" s="20" t="s">
        <v>249</v>
      </c>
      <c r="E13" s="21" t="s">
        <v>16</v>
      </c>
      <c r="F13" s="15">
        <v>3.4957264957265002</v>
      </c>
      <c r="G13" s="15">
        <v>4.2683999999999997</v>
      </c>
      <c r="H13" s="165"/>
      <c r="I13" s="171"/>
      <c r="J13" s="171"/>
      <c r="K13" s="1"/>
      <c r="N13" s="123"/>
      <c r="O13" s="123"/>
      <c r="P13" s="123"/>
      <c r="Q13" s="127">
        <f>VLOOKUP(D13,[1]Sheet1!$A$1:$C$65536,3)</f>
        <v>568923</v>
      </c>
      <c r="R13" s="12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</row>
    <row r="14" spans="1:258" s="97" customFormat="1" ht="15" customHeight="1">
      <c r="A14" s="71">
        <v>6</v>
      </c>
      <c r="B14" s="66" t="s">
        <v>20</v>
      </c>
      <c r="C14" s="66" t="s">
        <v>250</v>
      </c>
      <c r="D14" s="20" t="s">
        <v>22</v>
      </c>
      <c r="E14" s="72" t="s">
        <v>23</v>
      </c>
      <c r="F14" s="62">
        <v>2.2253846153846202</v>
      </c>
      <c r="G14" s="63">
        <v>2.9937</v>
      </c>
      <c r="H14" s="166"/>
      <c r="I14" s="171"/>
      <c r="J14" s="171"/>
      <c r="K14" s="95"/>
      <c r="N14" s="98"/>
      <c r="O14" s="98"/>
      <c r="P14" s="98"/>
      <c r="Q14" s="127">
        <f>VLOOKUP(D14,[1]Sheet1!$A$1:$C$65536,3)</f>
        <v>157295</v>
      </c>
      <c r="R14" s="141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  <c r="IW14" s="95"/>
      <c r="IX14" s="95"/>
    </row>
    <row r="15" spans="1:258" ht="15" customHeight="1">
      <c r="A15" s="71">
        <v>7</v>
      </c>
      <c r="B15" s="66" t="s">
        <v>251</v>
      </c>
      <c r="C15" s="66" t="s">
        <v>253</v>
      </c>
      <c r="D15" s="20" t="s">
        <v>252</v>
      </c>
      <c r="E15" s="72" t="s">
        <v>23</v>
      </c>
      <c r="F15" s="62">
        <v>2.5469230769230702</v>
      </c>
      <c r="G15" s="63">
        <v>3.0954000000000002</v>
      </c>
      <c r="H15" s="166"/>
      <c r="I15" s="171"/>
      <c r="J15" s="171"/>
      <c r="K15" s="1"/>
      <c r="N15" s="123"/>
      <c r="O15" s="123"/>
      <c r="P15" s="123"/>
      <c r="Q15" s="127">
        <f>VLOOKUP(D15,[1]Sheet1!$A$1:$C$65536,3)</f>
        <v>47844</v>
      </c>
      <c r="R15" s="127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</row>
    <row r="16" spans="1:258" ht="15" customHeight="1">
      <c r="A16" s="71">
        <v>8</v>
      </c>
      <c r="B16" s="66" t="s">
        <v>27</v>
      </c>
      <c r="C16" s="65" t="s">
        <v>254</v>
      </c>
      <c r="D16" s="20" t="s">
        <v>255</v>
      </c>
      <c r="E16" s="72" t="s">
        <v>23</v>
      </c>
      <c r="F16" s="62">
        <v>0.45692307692307699</v>
      </c>
      <c r="G16" s="63">
        <v>1.7612000000000001</v>
      </c>
      <c r="H16" s="167"/>
      <c r="I16" s="171"/>
      <c r="J16" s="171"/>
      <c r="K16" s="1"/>
      <c r="N16" s="123"/>
      <c r="O16" s="123"/>
      <c r="P16" s="123"/>
      <c r="Q16" s="127">
        <f>VLOOKUP(D16,[1]Sheet1!$A$1:$C$65536,3)</f>
        <v>176355</v>
      </c>
      <c r="R16" s="127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</row>
    <row r="17" spans="1:258" ht="15" customHeight="1">
      <c r="A17" s="71">
        <v>9</v>
      </c>
      <c r="B17" s="66" t="s">
        <v>30</v>
      </c>
      <c r="C17" s="65" t="s">
        <v>31</v>
      </c>
      <c r="D17" s="20" t="s">
        <v>32</v>
      </c>
      <c r="E17" s="72" t="s">
        <v>23</v>
      </c>
      <c r="F17" s="62">
        <v>0.44</v>
      </c>
      <c r="G17" s="63">
        <v>0.57499999999999996</v>
      </c>
      <c r="H17" s="167"/>
      <c r="I17" s="171"/>
      <c r="J17" s="171"/>
      <c r="K17" s="1"/>
      <c r="N17" s="123"/>
      <c r="O17" s="123"/>
      <c r="P17" s="123"/>
      <c r="Q17" s="127">
        <f>VLOOKUP(D17,[1]Sheet1!$A$1:$C$65536,3)</f>
        <v>173472</v>
      </c>
      <c r="R17" s="127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</row>
    <row r="18" spans="1:258" ht="15" customHeight="1">
      <c r="A18" s="71">
        <v>10</v>
      </c>
      <c r="B18" s="66" t="s">
        <v>33</v>
      </c>
      <c r="C18" s="65" t="s">
        <v>256</v>
      </c>
      <c r="D18" s="20" t="s">
        <v>257</v>
      </c>
      <c r="E18" s="72" t="s">
        <v>23</v>
      </c>
      <c r="F18" s="62">
        <v>2.1492307692307699</v>
      </c>
      <c r="G18" s="63">
        <v>3.0760999999999998</v>
      </c>
      <c r="H18" s="167"/>
      <c r="I18" s="171"/>
      <c r="J18" s="171"/>
      <c r="K18" s="1"/>
      <c r="N18" s="123"/>
      <c r="O18" s="123"/>
      <c r="P18" s="123"/>
      <c r="Q18" s="127">
        <f>VLOOKUP(D18,[1]Sheet1!$A$1:$C$65536,3)</f>
        <v>84955</v>
      </c>
      <c r="R18" s="127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</row>
    <row r="19" spans="1:258" ht="15" customHeight="1">
      <c r="A19" s="71">
        <v>11</v>
      </c>
      <c r="B19" s="66" t="s">
        <v>36</v>
      </c>
      <c r="C19" s="65" t="s">
        <v>258</v>
      </c>
      <c r="D19" s="20" t="s">
        <v>259</v>
      </c>
      <c r="E19" s="72" t="s">
        <v>23</v>
      </c>
      <c r="F19" s="62">
        <v>2.2253846153846202</v>
      </c>
      <c r="G19" s="63">
        <v>3.0760999999999998</v>
      </c>
      <c r="H19" s="167"/>
      <c r="I19" s="171"/>
      <c r="J19" s="171"/>
      <c r="K19" s="1"/>
      <c r="N19" s="123"/>
      <c r="O19" s="123"/>
      <c r="P19" s="123"/>
      <c r="Q19" s="127">
        <f>VLOOKUP(D19,[1]Sheet1!$A$1:$C$65536,3)</f>
        <v>84849</v>
      </c>
      <c r="R19" s="127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</row>
    <row r="20" spans="1:258" ht="15" customHeight="1">
      <c r="A20" s="71">
        <v>12</v>
      </c>
      <c r="B20" s="66" t="s">
        <v>39</v>
      </c>
      <c r="C20" s="65" t="s">
        <v>261</v>
      </c>
      <c r="D20" s="20" t="s">
        <v>260</v>
      </c>
      <c r="E20" s="72" t="s">
        <v>23</v>
      </c>
      <c r="F20" s="62">
        <v>0.49923076923076898</v>
      </c>
      <c r="G20" s="63">
        <v>0.78290000000000004</v>
      </c>
      <c r="H20" s="167"/>
      <c r="I20" s="171"/>
      <c r="J20" s="171"/>
      <c r="K20" s="1"/>
      <c r="N20" s="123"/>
      <c r="O20" s="123"/>
      <c r="P20" s="123"/>
      <c r="Q20" s="127">
        <f>VLOOKUP(D20,[1]Sheet1!$A$1:$C$65536,3)</f>
        <v>128156</v>
      </c>
      <c r="R20" s="127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</row>
    <row r="21" spans="1:258" s="108" customFormat="1" ht="15" customHeight="1">
      <c r="A21" s="99">
        <v>13</v>
      </c>
      <c r="B21" s="100" t="s">
        <v>42</v>
      </c>
      <c r="C21" s="101" t="s">
        <v>263</v>
      </c>
      <c r="D21" s="102" t="s">
        <v>262</v>
      </c>
      <c r="E21" s="103" t="s">
        <v>23</v>
      </c>
      <c r="F21" s="104">
        <v>0.28769230769230802</v>
      </c>
      <c r="G21" s="105"/>
      <c r="H21" s="176"/>
      <c r="I21" s="174"/>
      <c r="J21" s="174"/>
      <c r="K21" s="69"/>
      <c r="L21" s="70"/>
      <c r="M21" s="70"/>
      <c r="N21" s="114"/>
      <c r="O21" s="114"/>
      <c r="P21" s="114"/>
      <c r="Q21" s="126">
        <f>VLOOKUP(D21,[1]Sheet1!$A$1:$C$65536,3)</f>
        <v>128156</v>
      </c>
      <c r="R21" s="126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  <c r="EH21" s="107"/>
      <c r="EI21" s="107"/>
      <c r="EJ21" s="107"/>
      <c r="EK21" s="107"/>
      <c r="EL21" s="107"/>
      <c r="EM21" s="107"/>
      <c r="EN21" s="107"/>
      <c r="EO21" s="107"/>
      <c r="EP21" s="107"/>
      <c r="EQ21" s="107"/>
      <c r="ER21" s="107"/>
      <c r="ES21" s="107"/>
      <c r="ET21" s="107"/>
      <c r="EU21" s="107"/>
      <c r="EV21" s="107"/>
      <c r="EW21" s="107"/>
      <c r="EX21" s="107"/>
      <c r="EY21" s="107"/>
      <c r="EZ21" s="107"/>
      <c r="FA21" s="107"/>
      <c r="FB21" s="107"/>
      <c r="FC21" s="107"/>
      <c r="FD21" s="107"/>
      <c r="FE21" s="107"/>
      <c r="FF21" s="107"/>
      <c r="FG21" s="107"/>
      <c r="FH21" s="107"/>
      <c r="FI21" s="107"/>
      <c r="FJ21" s="107"/>
      <c r="FK21" s="107"/>
      <c r="FL21" s="107"/>
      <c r="FM21" s="107"/>
      <c r="FN21" s="107"/>
      <c r="FO21" s="107"/>
      <c r="FP21" s="107"/>
      <c r="FQ21" s="107"/>
      <c r="FR21" s="107"/>
      <c r="FS21" s="107"/>
      <c r="FT21" s="107"/>
      <c r="FU21" s="107"/>
      <c r="FV21" s="107"/>
      <c r="FW21" s="107"/>
      <c r="FX21" s="107"/>
      <c r="FY21" s="107"/>
      <c r="FZ21" s="107"/>
      <c r="GA21" s="107"/>
      <c r="GB21" s="107"/>
      <c r="GC21" s="107"/>
      <c r="GD21" s="107"/>
      <c r="GE21" s="107"/>
      <c r="GF21" s="107"/>
      <c r="GG21" s="107"/>
      <c r="GH21" s="107"/>
      <c r="GI21" s="107"/>
      <c r="GJ21" s="107"/>
      <c r="GK21" s="107"/>
      <c r="GL21" s="107"/>
      <c r="GM21" s="107"/>
      <c r="GN21" s="107"/>
      <c r="GO21" s="107"/>
      <c r="GP21" s="107"/>
      <c r="GQ21" s="107"/>
      <c r="GR21" s="107"/>
      <c r="GS21" s="107"/>
      <c r="GT21" s="107"/>
      <c r="GU21" s="107"/>
      <c r="GV21" s="107"/>
      <c r="GW21" s="107"/>
      <c r="GX21" s="107"/>
      <c r="GY21" s="107"/>
      <c r="GZ21" s="107"/>
      <c r="HA21" s="107"/>
      <c r="HB21" s="107"/>
      <c r="HC21" s="107"/>
      <c r="HD21" s="107"/>
      <c r="HE21" s="107"/>
      <c r="HF21" s="107"/>
      <c r="HG21" s="107"/>
      <c r="HH21" s="107"/>
      <c r="HI21" s="107"/>
      <c r="HJ21" s="107"/>
      <c r="HK21" s="107"/>
      <c r="HL21" s="107"/>
      <c r="HM21" s="107"/>
      <c r="HN21" s="107"/>
      <c r="HO21" s="107"/>
      <c r="HP21" s="107"/>
      <c r="HQ21" s="107"/>
      <c r="HR21" s="107"/>
      <c r="HS21" s="107"/>
      <c r="HT21" s="107"/>
      <c r="HU21" s="107"/>
      <c r="HV21" s="107"/>
      <c r="HW21" s="107"/>
      <c r="HX21" s="107"/>
      <c r="HY21" s="107"/>
      <c r="HZ21" s="107"/>
      <c r="IA21" s="107"/>
      <c r="IB21" s="107"/>
      <c r="IC21" s="107"/>
      <c r="ID21" s="107"/>
      <c r="IE21" s="107"/>
      <c r="IF21" s="107"/>
      <c r="IG21" s="107"/>
      <c r="IH21" s="107"/>
      <c r="II21" s="107"/>
      <c r="IJ21" s="107"/>
      <c r="IK21" s="107"/>
      <c r="IL21" s="107"/>
      <c r="IM21" s="107"/>
      <c r="IN21" s="107"/>
      <c r="IO21" s="107"/>
      <c r="IP21" s="107"/>
      <c r="IQ21" s="107"/>
      <c r="IR21" s="107"/>
      <c r="IS21" s="107"/>
      <c r="IT21" s="107"/>
      <c r="IU21" s="107"/>
      <c r="IV21" s="107"/>
      <c r="IW21" s="107"/>
      <c r="IX21" s="107"/>
    </row>
    <row r="22" spans="1:258" ht="15" customHeight="1">
      <c r="A22" s="99">
        <v>14</v>
      </c>
      <c r="B22" s="100" t="s">
        <v>45</v>
      </c>
      <c r="C22" s="101" t="s">
        <v>264</v>
      </c>
      <c r="D22" s="102" t="s">
        <v>265</v>
      </c>
      <c r="E22" s="103" t="s">
        <v>23</v>
      </c>
      <c r="F22" s="104">
        <v>0.33846153846153898</v>
      </c>
      <c r="G22" s="105"/>
      <c r="H22" s="176"/>
      <c r="I22" s="174"/>
      <c r="J22" s="174"/>
      <c r="K22" s="69"/>
      <c r="L22" s="70"/>
      <c r="M22" s="70"/>
      <c r="N22" s="114"/>
      <c r="O22" s="114"/>
      <c r="P22" s="114"/>
      <c r="Q22" s="126">
        <f>VLOOKUP(D22,[1]Sheet1!$A$1:$C$65536,3)</f>
        <v>38979</v>
      </c>
      <c r="R22" s="126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</row>
    <row r="23" spans="1:258" s="108" customFormat="1" ht="15" customHeight="1">
      <c r="A23" s="71">
        <v>15</v>
      </c>
      <c r="B23" s="66" t="s">
        <v>48</v>
      </c>
      <c r="C23" s="65" t="s">
        <v>194</v>
      </c>
      <c r="D23" s="20" t="s">
        <v>195</v>
      </c>
      <c r="E23" s="72" t="s">
        <v>23</v>
      </c>
      <c r="F23" s="62">
        <v>0.27076923076923098</v>
      </c>
      <c r="G23" s="63">
        <v>0.25230000000000002</v>
      </c>
      <c r="H23" s="167"/>
      <c r="I23" s="171"/>
      <c r="J23" s="171"/>
      <c r="K23" s="69"/>
      <c r="L23" s="70"/>
      <c r="M23" s="70"/>
      <c r="N23" s="114"/>
      <c r="O23" s="114"/>
      <c r="P23" s="114"/>
      <c r="Q23" s="126">
        <f>VLOOKUP(D23,[1]Sheet1!$A$1:$C$65536,3)</f>
        <v>1131078</v>
      </c>
      <c r="R23" s="126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  <c r="EH23" s="107"/>
      <c r="EI23" s="107"/>
      <c r="EJ23" s="107"/>
      <c r="EK23" s="107"/>
      <c r="EL23" s="107"/>
      <c r="EM23" s="107"/>
      <c r="EN23" s="107"/>
      <c r="EO23" s="107"/>
      <c r="EP23" s="107"/>
      <c r="EQ23" s="107"/>
      <c r="ER23" s="107"/>
      <c r="ES23" s="107"/>
      <c r="ET23" s="107"/>
      <c r="EU23" s="107"/>
      <c r="EV23" s="107"/>
      <c r="EW23" s="107"/>
      <c r="EX23" s="107"/>
      <c r="EY23" s="107"/>
      <c r="EZ23" s="107"/>
      <c r="FA23" s="107"/>
      <c r="FB23" s="107"/>
      <c r="FC23" s="107"/>
      <c r="FD23" s="107"/>
      <c r="FE23" s="107"/>
      <c r="FF23" s="107"/>
      <c r="FG23" s="107"/>
      <c r="FH23" s="107"/>
      <c r="FI23" s="107"/>
      <c r="FJ23" s="107"/>
      <c r="FK23" s="107"/>
      <c r="FL23" s="107"/>
      <c r="FM23" s="107"/>
      <c r="FN23" s="107"/>
      <c r="FO23" s="107"/>
      <c r="FP23" s="107"/>
      <c r="FQ23" s="107"/>
      <c r="FR23" s="107"/>
      <c r="FS23" s="107"/>
      <c r="FT23" s="107"/>
      <c r="FU23" s="107"/>
      <c r="FV23" s="107"/>
      <c r="FW23" s="107"/>
      <c r="FX23" s="107"/>
      <c r="FY23" s="107"/>
      <c r="FZ23" s="107"/>
      <c r="GA23" s="107"/>
      <c r="GB23" s="107"/>
      <c r="GC23" s="107"/>
      <c r="GD23" s="107"/>
      <c r="GE23" s="107"/>
      <c r="GF23" s="107"/>
      <c r="GG23" s="107"/>
      <c r="GH23" s="107"/>
      <c r="GI23" s="107"/>
      <c r="GJ23" s="107"/>
      <c r="GK23" s="107"/>
      <c r="GL23" s="107"/>
      <c r="GM23" s="107"/>
      <c r="GN23" s="107"/>
      <c r="GO23" s="107"/>
      <c r="GP23" s="107"/>
      <c r="GQ23" s="107"/>
      <c r="GR23" s="107"/>
      <c r="GS23" s="107"/>
      <c r="GT23" s="107"/>
      <c r="GU23" s="107"/>
      <c r="GV23" s="107"/>
      <c r="GW23" s="107"/>
      <c r="GX23" s="107"/>
      <c r="GY23" s="107"/>
      <c r="GZ23" s="107"/>
      <c r="HA23" s="107"/>
      <c r="HB23" s="107"/>
      <c r="HC23" s="107"/>
      <c r="HD23" s="107"/>
      <c r="HE23" s="107"/>
      <c r="HF23" s="107"/>
      <c r="HG23" s="107"/>
      <c r="HH23" s="107"/>
      <c r="HI23" s="107"/>
      <c r="HJ23" s="107"/>
      <c r="HK23" s="107"/>
      <c r="HL23" s="107"/>
      <c r="HM23" s="107"/>
      <c r="HN23" s="107"/>
      <c r="HO23" s="107"/>
      <c r="HP23" s="107"/>
      <c r="HQ23" s="107"/>
      <c r="HR23" s="107"/>
      <c r="HS23" s="107"/>
      <c r="HT23" s="107"/>
      <c r="HU23" s="107"/>
      <c r="HV23" s="107"/>
      <c r="HW23" s="107"/>
      <c r="HX23" s="107"/>
      <c r="HY23" s="107"/>
      <c r="HZ23" s="107"/>
      <c r="IA23" s="107"/>
      <c r="IB23" s="107"/>
      <c r="IC23" s="107"/>
      <c r="ID23" s="107"/>
      <c r="IE23" s="107"/>
      <c r="IF23" s="107"/>
      <c r="IG23" s="107"/>
      <c r="IH23" s="107"/>
      <c r="II23" s="107"/>
      <c r="IJ23" s="107"/>
      <c r="IK23" s="107"/>
      <c r="IL23" s="107"/>
      <c r="IM23" s="107"/>
      <c r="IN23" s="107"/>
      <c r="IO23" s="107"/>
      <c r="IP23" s="107"/>
      <c r="IQ23" s="107"/>
      <c r="IR23" s="107"/>
      <c r="IS23" s="107"/>
      <c r="IT23" s="107"/>
      <c r="IU23" s="107"/>
      <c r="IV23" s="107"/>
      <c r="IW23" s="107"/>
      <c r="IX23" s="107"/>
    </row>
    <row r="24" spans="1:258" ht="15" customHeight="1">
      <c r="A24" s="99">
        <v>16</v>
      </c>
      <c r="B24" s="100"/>
      <c r="C24" s="101" t="s">
        <v>51</v>
      </c>
      <c r="D24" s="102" t="s">
        <v>52</v>
      </c>
      <c r="E24" s="103" t="s">
        <v>23</v>
      </c>
      <c r="F24" s="104">
        <v>3.4957264957265002</v>
      </c>
      <c r="G24" s="104"/>
      <c r="H24" s="176"/>
      <c r="I24" s="174"/>
      <c r="J24" s="174"/>
      <c r="K24" s="1"/>
      <c r="N24" s="123"/>
      <c r="O24" s="123"/>
      <c r="P24" s="123"/>
      <c r="Q24" s="127">
        <f>VLOOKUP(D24,[1]Sheet1!$A$1:$C$65536,3)</f>
        <v>35878</v>
      </c>
      <c r="R24" s="127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</row>
    <row r="25" spans="1:258" ht="15" customHeight="1">
      <c r="A25" s="99">
        <v>17</v>
      </c>
      <c r="B25" s="100" t="s">
        <v>53</v>
      </c>
      <c r="C25" s="101" t="s">
        <v>54</v>
      </c>
      <c r="D25" s="102" t="s">
        <v>55</v>
      </c>
      <c r="E25" s="103" t="s">
        <v>23</v>
      </c>
      <c r="F25" s="104">
        <v>5.1953846153846204</v>
      </c>
      <c r="G25" s="105"/>
      <c r="H25" s="176"/>
      <c r="I25" s="174"/>
      <c r="J25" s="174"/>
      <c r="K25" s="1"/>
      <c r="N25" s="123"/>
      <c r="O25" s="123"/>
      <c r="P25" s="123"/>
      <c r="Q25" s="127">
        <f>VLOOKUP(D25,[1]Sheet1!$A$1:$C$65536,3)</f>
        <v>9068</v>
      </c>
      <c r="R25" s="127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</row>
    <row r="26" spans="1:258" ht="15" customHeight="1">
      <c r="A26" s="99">
        <v>18</v>
      </c>
      <c r="B26" s="100" t="s">
        <v>56</v>
      </c>
      <c r="C26" s="101" t="s">
        <v>57</v>
      </c>
      <c r="D26" s="102" t="s">
        <v>58</v>
      </c>
      <c r="E26" s="103" t="s">
        <v>23</v>
      </c>
      <c r="F26" s="104">
        <v>5.1953846153846204</v>
      </c>
      <c r="G26" s="105"/>
      <c r="H26" s="176"/>
      <c r="I26" s="174"/>
      <c r="J26" s="174"/>
      <c r="K26" s="1"/>
      <c r="N26" s="123"/>
      <c r="O26" s="123"/>
      <c r="P26" s="123"/>
      <c r="Q26" s="127">
        <f>VLOOKUP(D26,[1]Sheet1!$A$1:$C$65536,3)</f>
        <v>6162</v>
      </c>
      <c r="R26" s="127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</row>
    <row r="27" spans="1:258" ht="15" customHeight="1">
      <c r="A27" s="99">
        <v>19</v>
      </c>
      <c r="B27" s="100" t="s">
        <v>59</v>
      </c>
      <c r="C27" s="101" t="s">
        <v>60</v>
      </c>
      <c r="D27" s="102" t="s">
        <v>61</v>
      </c>
      <c r="E27" s="103" t="s">
        <v>23</v>
      </c>
      <c r="F27" s="104">
        <v>2.87692307692308</v>
      </c>
      <c r="G27" s="105"/>
      <c r="H27" s="176"/>
      <c r="I27" s="174"/>
      <c r="J27" s="174"/>
      <c r="K27" s="1"/>
      <c r="N27" s="123"/>
      <c r="O27" s="123"/>
      <c r="P27" s="123"/>
      <c r="Q27" s="127">
        <f>VLOOKUP(D27,[1]Sheet1!$A$1:$C$65536,3)</f>
        <v>8828</v>
      </c>
      <c r="R27" s="127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</row>
    <row r="28" spans="1:258" ht="15" customHeight="1">
      <c r="A28" s="99">
        <v>20</v>
      </c>
      <c r="B28" s="100" t="s">
        <v>62</v>
      </c>
      <c r="C28" s="101" t="s">
        <v>63</v>
      </c>
      <c r="D28" s="102" t="s">
        <v>64</v>
      </c>
      <c r="E28" s="103" t="s">
        <v>23</v>
      </c>
      <c r="F28" s="104">
        <v>2.87692307692308</v>
      </c>
      <c r="G28" s="105"/>
      <c r="H28" s="176"/>
      <c r="I28" s="174"/>
      <c r="J28" s="174"/>
      <c r="K28" s="1"/>
      <c r="N28" s="123"/>
      <c r="O28" s="123"/>
      <c r="P28" s="123"/>
      <c r="Q28" s="127">
        <f>VLOOKUP(D28,[1]Sheet1!$A$1:$C$65536,3)</f>
        <v>5772</v>
      </c>
      <c r="R28" s="127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</row>
    <row r="29" spans="1:258" ht="49.2" customHeight="1">
      <c r="A29" s="71">
        <v>21</v>
      </c>
      <c r="B29" s="18" t="s">
        <v>65</v>
      </c>
      <c r="C29" s="25" t="s">
        <v>266</v>
      </c>
      <c r="D29" s="20" t="s">
        <v>267</v>
      </c>
      <c r="E29" s="21" t="s">
        <v>23</v>
      </c>
      <c r="F29" s="15">
        <v>5.2930999999999999</v>
      </c>
      <c r="G29" s="15">
        <v>5.1436999999999999</v>
      </c>
      <c r="H29" s="178" t="s">
        <v>278</v>
      </c>
      <c r="I29" s="171">
        <f>20000*0.38</f>
        <v>7600</v>
      </c>
      <c r="J29" s="171"/>
      <c r="K29" s="1"/>
      <c r="N29" s="123"/>
      <c r="O29" s="123"/>
      <c r="P29" s="123"/>
      <c r="Q29" s="127">
        <f>VLOOKUP(D29,[1]Sheet1!$A$1:$C$65536,3)</f>
        <v>59556</v>
      </c>
      <c r="R29" s="127" t="s">
        <v>212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</row>
    <row r="30" spans="1:258" ht="44.4" customHeight="1">
      <c r="A30" s="71">
        <v>22</v>
      </c>
      <c r="B30" s="18" t="s">
        <v>69</v>
      </c>
      <c r="C30" s="25" t="s">
        <v>268</v>
      </c>
      <c r="D30" s="20" t="s">
        <v>269</v>
      </c>
      <c r="E30" s="21" t="s">
        <v>23</v>
      </c>
      <c r="F30" s="15">
        <v>5.2930999999999999</v>
      </c>
      <c r="G30" s="15">
        <v>5.1436999999999999</v>
      </c>
      <c r="H30" s="178" t="s">
        <v>278</v>
      </c>
      <c r="I30" s="171">
        <f>20000*0.38</f>
        <v>7600</v>
      </c>
      <c r="J30" s="171"/>
      <c r="K30" s="1"/>
      <c r="N30" s="123"/>
      <c r="O30" s="123"/>
      <c r="P30" s="123"/>
      <c r="Q30" s="127">
        <f>VLOOKUP(D30,[1]Sheet1!$A$1:$C$65536,3)</f>
        <v>60305</v>
      </c>
      <c r="R30" s="127" t="s">
        <v>212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</row>
    <row r="31" spans="1:258" ht="15" customHeight="1">
      <c r="A31" s="71">
        <v>23</v>
      </c>
      <c r="B31" s="18" t="s">
        <v>72</v>
      </c>
      <c r="C31" s="25" t="s">
        <v>270</v>
      </c>
      <c r="D31" s="20" t="s">
        <v>271</v>
      </c>
      <c r="E31" s="21" t="s">
        <v>23</v>
      </c>
      <c r="F31" s="15">
        <v>11.4</v>
      </c>
      <c r="G31" s="15">
        <v>11.087999999999999</v>
      </c>
      <c r="H31" s="168"/>
      <c r="I31" s="171"/>
      <c r="J31" s="171"/>
      <c r="K31" s="1"/>
      <c r="N31" s="123"/>
      <c r="O31" s="123"/>
      <c r="P31" s="123"/>
      <c r="Q31" s="127">
        <f>VLOOKUP(D31,[1]Sheet1!$A$1:$C$65536,3)</f>
        <v>118853</v>
      </c>
      <c r="R31" s="127" t="s">
        <v>212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</row>
    <row r="32" spans="1:258" ht="47.4" customHeight="1">
      <c r="A32" s="71">
        <v>24</v>
      </c>
      <c r="B32" s="18" t="s">
        <v>75</v>
      </c>
      <c r="C32" s="25" t="s">
        <v>273</v>
      </c>
      <c r="D32" s="20" t="s">
        <v>272</v>
      </c>
      <c r="E32" s="21" t="s">
        <v>23</v>
      </c>
      <c r="F32" s="15">
        <v>11.7879</v>
      </c>
      <c r="G32" s="15">
        <v>11.087999999999999</v>
      </c>
      <c r="H32" s="178" t="s">
        <v>277</v>
      </c>
      <c r="I32" s="171">
        <f>20000*0.3879</f>
        <v>7758</v>
      </c>
      <c r="J32" s="171"/>
      <c r="K32" s="1"/>
      <c r="N32" s="123"/>
      <c r="O32" s="123"/>
      <c r="P32" s="123"/>
      <c r="Q32" s="127">
        <f>VLOOKUP(D32,[1]Sheet1!$A$1:$C$65536,3)</f>
        <v>59785</v>
      </c>
      <c r="R32" s="127" t="s">
        <v>212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</row>
    <row r="33" spans="1:258" ht="43.8" customHeight="1">
      <c r="A33" s="71">
        <v>25</v>
      </c>
      <c r="B33" s="136" t="s">
        <v>79</v>
      </c>
      <c r="C33" s="137" t="s">
        <v>275</v>
      </c>
      <c r="D33" s="131" t="s">
        <v>276</v>
      </c>
      <c r="E33" s="138" t="s">
        <v>23</v>
      </c>
      <c r="F33" s="139">
        <v>11.7879</v>
      </c>
      <c r="G33" s="15">
        <v>11.087999999999999</v>
      </c>
      <c r="H33" s="178" t="s">
        <v>279</v>
      </c>
      <c r="I33" s="171">
        <f>20000*0.3879</f>
        <v>7758</v>
      </c>
      <c r="J33" s="171"/>
      <c r="K33" s="1"/>
      <c r="N33" s="123"/>
      <c r="O33" s="123"/>
      <c r="P33" s="123"/>
      <c r="Q33" s="127">
        <f>VLOOKUP(D33,[1]Sheet1!$A$1:$C$65536,3)</f>
        <v>59529</v>
      </c>
      <c r="R33" s="127" t="s">
        <v>212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</row>
    <row r="34" spans="1:258" s="70" customFormat="1" ht="22.5" customHeight="1">
      <c r="A34" s="71">
        <v>26</v>
      </c>
      <c r="B34" s="129" t="s">
        <v>89</v>
      </c>
      <c r="C34" s="130" t="s">
        <v>90</v>
      </c>
      <c r="D34" s="131" t="s">
        <v>241</v>
      </c>
      <c r="E34" s="132" t="s">
        <v>23</v>
      </c>
      <c r="F34" s="128">
        <v>5.7122000000000002</v>
      </c>
      <c r="G34" s="161"/>
      <c r="H34" s="169"/>
      <c r="I34" s="171"/>
      <c r="J34" s="171"/>
      <c r="K34" s="76"/>
      <c r="L34" s="69"/>
      <c r="M34" s="133"/>
      <c r="N34" s="63">
        <v>5.7920999999999996</v>
      </c>
      <c r="O34" s="114"/>
      <c r="P34" s="114"/>
      <c r="Q34" s="126">
        <f>VLOOKUP(D34,[1]Sheet1!$A$1:$C$65536,3)</f>
        <v>8740</v>
      </c>
      <c r="R34" s="126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  <c r="IW34" s="69"/>
    </row>
    <row r="35" spans="1:258" s="70" customFormat="1" ht="22.5" customHeight="1">
      <c r="A35" s="71">
        <v>27</v>
      </c>
      <c r="B35" s="66" t="s">
        <v>92</v>
      </c>
      <c r="C35" s="65" t="s">
        <v>93</v>
      </c>
      <c r="D35" s="20" t="s">
        <v>94</v>
      </c>
      <c r="E35" s="72" t="s">
        <v>23</v>
      </c>
      <c r="F35" s="63">
        <v>5.7333999999999996</v>
      </c>
      <c r="G35" s="161"/>
      <c r="H35" s="163"/>
      <c r="I35" s="171"/>
      <c r="J35" s="171"/>
      <c r="K35" s="76"/>
      <c r="L35" s="69"/>
      <c r="M35" s="133"/>
      <c r="N35" s="63">
        <v>5.8133999999999997</v>
      </c>
      <c r="O35" s="114"/>
      <c r="P35" s="114"/>
      <c r="Q35" s="126">
        <f>VLOOKUP(D35,[1]Sheet1!$A$1:$C$65536,3)</f>
        <v>8735</v>
      </c>
      <c r="R35" s="126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  <c r="IV35" s="69"/>
      <c r="IW35" s="69"/>
    </row>
    <row r="36" spans="1:258" s="70" customFormat="1" ht="22.5" customHeight="1">
      <c r="A36" s="71">
        <v>28</v>
      </c>
      <c r="B36" s="66" t="s">
        <v>95</v>
      </c>
      <c r="C36" s="66" t="s">
        <v>96</v>
      </c>
      <c r="D36" s="20" t="s">
        <v>214</v>
      </c>
      <c r="E36" s="72" t="s">
        <v>23</v>
      </c>
      <c r="F36" s="63">
        <v>4.8330000000000002</v>
      </c>
      <c r="G36" s="161"/>
      <c r="H36" s="163" t="s">
        <v>178</v>
      </c>
      <c r="I36" s="171">
        <f>50000*0.18</f>
        <v>9000</v>
      </c>
      <c r="J36" s="171"/>
      <c r="K36" s="76"/>
      <c r="L36" s="69"/>
      <c r="M36" s="133"/>
      <c r="N36" s="63">
        <v>4.8292999999999999</v>
      </c>
      <c r="O36" s="114"/>
      <c r="P36" s="114"/>
      <c r="Q36" s="126">
        <f>VLOOKUP(D36,[1]Sheet1!$A$1:$C$65536,3)</f>
        <v>31978</v>
      </c>
      <c r="R36" s="126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  <c r="IU36" s="69"/>
      <c r="IV36" s="69"/>
      <c r="IW36" s="69"/>
    </row>
    <row r="37" spans="1:258" s="70" customFormat="1" ht="22.5" customHeight="1">
      <c r="A37" s="71">
        <v>29</v>
      </c>
      <c r="B37" s="66" t="s">
        <v>98</v>
      </c>
      <c r="C37" s="66" t="s">
        <v>99</v>
      </c>
      <c r="D37" s="20" t="s">
        <v>100</v>
      </c>
      <c r="E37" s="72" t="s">
        <v>23</v>
      </c>
      <c r="F37" s="63">
        <v>4.8414999999999999</v>
      </c>
      <c r="G37" s="161"/>
      <c r="H37" s="163" t="s">
        <v>178</v>
      </c>
      <c r="I37" s="171">
        <f t="shared" ref="I37" si="0">50000*0.18</f>
        <v>9000</v>
      </c>
      <c r="J37" s="171"/>
      <c r="K37" s="76"/>
      <c r="L37" s="69"/>
      <c r="M37" s="133"/>
      <c r="N37" s="63">
        <v>4.8390000000000004</v>
      </c>
      <c r="O37" s="114"/>
      <c r="P37" s="114"/>
      <c r="Q37" s="126">
        <f>VLOOKUP(D37,[1]Sheet1!$A$1:$C$65536,3)</f>
        <v>31734</v>
      </c>
      <c r="R37" s="126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  <c r="IU37" s="69"/>
      <c r="IV37" s="69"/>
      <c r="IW37" s="69"/>
    </row>
    <row r="38" spans="1:258" s="70" customFormat="1" ht="22.5" customHeight="1">
      <c r="A38" s="71">
        <v>30</v>
      </c>
      <c r="B38" s="66" t="s">
        <v>101</v>
      </c>
      <c r="C38" s="65" t="s">
        <v>102</v>
      </c>
      <c r="D38" s="20" t="s">
        <v>181</v>
      </c>
      <c r="E38" s="72" t="s">
        <v>23</v>
      </c>
      <c r="F38" s="63">
        <v>4.8287000000000004</v>
      </c>
      <c r="G38" s="161"/>
      <c r="H38" s="163" t="s">
        <v>178</v>
      </c>
      <c r="I38" s="171">
        <f>50000*0.18</f>
        <v>9000</v>
      </c>
      <c r="J38" s="171"/>
      <c r="K38" s="76"/>
      <c r="L38" s="69"/>
      <c r="M38" s="133"/>
      <c r="N38" s="63">
        <v>4.8243999999999998</v>
      </c>
      <c r="O38" s="114"/>
      <c r="P38" s="114"/>
      <c r="Q38" s="126">
        <f>VLOOKUP(D38,[1]Sheet1!$A$1:$C$65536,3)</f>
        <v>55</v>
      </c>
      <c r="R38" s="126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  <c r="IU38" s="69"/>
      <c r="IV38" s="69"/>
      <c r="IW38" s="69"/>
    </row>
    <row r="39" spans="1:258" s="70" customFormat="1" ht="22.5" customHeight="1">
      <c r="A39" s="71">
        <v>31</v>
      </c>
      <c r="B39" s="66" t="s">
        <v>104</v>
      </c>
      <c r="C39" s="65" t="s">
        <v>105</v>
      </c>
      <c r="D39" s="20" t="s">
        <v>106</v>
      </c>
      <c r="E39" s="72" t="s">
        <v>23</v>
      </c>
      <c r="F39" s="63">
        <v>1.0793999999999999</v>
      </c>
      <c r="G39" s="161"/>
      <c r="H39" s="163" t="s">
        <v>179</v>
      </c>
      <c r="I39" s="171">
        <f>50000*0.196</f>
        <v>9800</v>
      </c>
      <c r="J39" s="171"/>
      <c r="K39" s="76"/>
      <c r="L39" s="69"/>
      <c r="M39" s="133"/>
      <c r="N39" s="63">
        <v>1.0829</v>
      </c>
      <c r="O39" s="114"/>
      <c r="P39" s="114"/>
      <c r="Q39" s="126">
        <f>VLOOKUP(D39,[1]Sheet1!$A$1:$C$65536,3)</f>
        <v>314</v>
      </c>
      <c r="R39" s="126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  <c r="IU39" s="69"/>
      <c r="IV39" s="69"/>
      <c r="IW39" s="69"/>
    </row>
    <row r="40" spans="1:258" s="70" customFormat="1" ht="22.5" customHeight="1">
      <c r="A40" s="71">
        <v>32</v>
      </c>
      <c r="B40" s="66" t="s">
        <v>190</v>
      </c>
      <c r="C40" s="65" t="s">
        <v>108</v>
      </c>
      <c r="D40" s="20" t="s">
        <v>191</v>
      </c>
      <c r="E40" s="72" t="s">
        <v>23</v>
      </c>
      <c r="F40" s="63">
        <v>3.589</v>
      </c>
      <c r="G40" s="161"/>
      <c r="H40" s="163" t="s">
        <v>180</v>
      </c>
      <c r="I40" s="171">
        <f>50000*0.31</f>
        <v>15500</v>
      </c>
      <c r="J40" s="171"/>
      <c r="K40" s="76"/>
      <c r="L40" s="69"/>
      <c r="M40" s="133"/>
      <c r="N40" s="63">
        <v>3.6132</v>
      </c>
      <c r="O40" s="114"/>
      <c r="P40" s="114"/>
      <c r="Q40" s="126">
        <f>VLOOKUP(D40,[1]Sheet1!$A$1:$C$65536,3)</f>
        <v>25864</v>
      </c>
      <c r="R40" s="126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/>
      <c r="IM40" s="69"/>
      <c r="IN40" s="69"/>
      <c r="IO40" s="69"/>
      <c r="IP40" s="69"/>
      <c r="IQ40" s="69"/>
      <c r="IR40" s="69"/>
      <c r="IS40" s="69"/>
      <c r="IT40" s="69"/>
      <c r="IU40" s="69"/>
      <c r="IV40" s="69"/>
      <c r="IW40" s="69"/>
    </row>
    <row r="41" spans="1:258" s="70" customFormat="1" ht="41.4" customHeight="1">
      <c r="A41" s="71">
        <v>33</v>
      </c>
      <c r="B41" s="66" t="s">
        <v>189</v>
      </c>
      <c r="C41" s="65" t="s">
        <v>170</v>
      </c>
      <c r="D41" s="20" t="s">
        <v>171</v>
      </c>
      <c r="E41" s="72" t="s">
        <v>23</v>
      </c>
      <c r="F41" s="63">
        <v>9.2249999999999996</v>
      </c>
      <c r="G41" s="161"/>
      <c r="H41" s="163" t="s">
        <v>172</v>
      </c>
      <c r="I41" s="171">
        <f>50000*0.46</f>
        <v>23000</v>
      </c>
      <c r="J41" s="171"/>
      <c r="K41" s="76" t="s">
        <v>207</v>
      </c>
      <c r="L41" s="69" t="s">
        <v>168</v>
      </c>
      <c r="M41" s="134"/>
      <c r="N41" s="114"/>
      <c r="O41" s="114"/>
      <c r="P41" s="63"/>
      <c r="Q41" s="126">
        <f>VLOOKUP(D41,[1]Sheet1!$A$1:$C$65536,3)</f>
        <v>88600</v>
      </c>
      <c r="R41" s="126" t="s">
        <v>212</v>
      </c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  <c r="IU41" s="69"/>
      <c r="IV41" s="69"/>
      <c r="IW41" s="69"/>
    </row>
    <row r="42" spans="1:258" s="70" customFormat="1" ht="22.5" customHeight="1">
      <c r="A42" s="71">
        <v>34</v>
      </c>
      <c r="B42" s="66" t="s">
        <v>110</v>
      </c>
      <c r="C42" s="65" t="s">
        <v>111</v>
      </c>
      <c r="D42" s="20" t="s">
        <v>112</v>
      </c>
      <c r="E42" s="72" t="s">
        <v>23</v>
      </c>
      <c r="F42" s="63">
        <v>1.4432</v>
      </c>
      <c r="G42" s="161"/>
      <c r="H42" s="167"/>
      <c r="I42" s="171"/>
      <c r="J42" s="171"/>
      <c r="K42" s="76"/>
      <c r="L42" s="69"/>
      <c r="M42" s="133"/>
      <c r="N42" s="63">
        <v>1.5061</v>
      </c>
      <c r="O42" s="114"/>
      <c r="P42" s="114"/>
      <c r="Q42" s="126">
        <f>VLOOKUP(D42,[1]Sheet1!$A$1:$C$65536,3)</f>
        <v>7074</v>
      </c>
      <c r="R42" s="126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  <c r="IL42" s="69"/>
      <c r="IM42" s="69"/>
      <c r="IN42" s="69"/>
      <c r="IO42" s="69"/>
      <c r="IP42" s="69"/>
      <c r="IQ42" s="69"/>
      <c r="IR42" s="69"/>
      <c r="IS42" s="69"/>
      <c r="IT42" s="69"/>
      <c r="IU42" s="69"/>
      <c r="IV42" s="69"/>
      <c r="IW42" s="69"/>
    </row>
    <row r="43" spans="1:258" s="70" customFormat="1" ht="22.5" customHeight="1">
      <c r="A43" s="71">
        <v>35</v>
      </c>
      <c r="B43" s="66" t="s">
        <v>113</v>
      </c>
      <c r="C43" s="65" t="s">
        <v>114</v>
      </c>
      <c r="D43" s="20" t="s">
        <v>115</v>
      </c>
      <c r="E43" s="72" t="s">
        <v>23</v>
      </c>
      <c r="F43" s="63">
        <v>1.4432</v>
      </c>
      <c r="G43" s="161"/>
      <c r="H43" s="167"/>
      <c r="I43" s="171"/>
      <c r="J43" s="171"/>
      <c r="K43" s="76"/>
      <c r="L43" s="69"/>
      <c r="M43" s="133"/>
      <c r="N43" s="63">
        <v>1.5061</v>
      </c>
      <c r="O43" s="114"/>
      <c r="P43" s="114"/>
      <c r="Q43" s="126">
        <f>VLOOKUP(D43,[1]Sheet1!$A$1:$C$65536,3)</f>
        <v>7074</v>
      </c>
      <c r="R43" s="126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  <c r="IL43" s="69"/>
      <c r="IM43" s="69"/>
      <c r="IN43" s="69"/>
      <c r="IO43" s="69"/>
      <c r="IP43" s="69"/>
      <c r="IQ43" s="69"/>
      <c r="IR43" s="69"/>
      <c r="IS43" s="69"/>
      <c r="IT43" s="69"/>
      <c r="IU43" s="69"/>
      <c r="IV43" s="69"/>
      <c r="IW43" s="69"/>
    </row>
    <row r="44" spans="1:258" s="70" customFormat="1" ht="22.5" customHeight="1">
      <c r="A44" s="71">
        <v>36</v>
      </c>
      <c r="B44" s="66" t="s">
        <v>125</v>
      </c>
      <c r="C44" s="65" t="s">
        <v>127</v>
      </c>
      <c r="D44" s="20" t="s">
        <v>126</v>
      </c>
      <c r="E44" s="72" t="s">
        <v>23</v>
      </c>
      <c r="F44" s="63">
        <v>0.87109999999999999</v>
      </c>
      <c r="G44" s="161"/>
      <c r="H44" s="167"/>
      <c r="I44" s="171"/>
      <c r="J44" s="171"/>
      <c r="K44" s="76"/>
      <c r="L44" s="69"/>
      <c r="M44" s="133"/>
      <c r="N44" s="63">
        <v>0.87519999999999998</v>
      </c>
      <c r="O44" s="114"/>
      <c r="P44" s="114"/>
      <c r="Q44" s="126">
        <f>VLOOKUP(D44,[1]Sheet1!$A$1:$C$65536,3)</f>
        <v>4539</v>
      </c>
      <c r="R44" s="126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/>
      <c r="HM44" s="69"/>
      <c r="HN44" s="69"/>
      <c r="HO44" s="69"/>
      <c r="HP44" s="69"/>
      <c r="HQ44" s="69"/>
      <c r="HR44" s="69"/>
      <c r="HS44" s="69"/>
      <c r="HT44" s="69"/>
      <c r="HU44" s="69"/>
      <c r="HV44" s="69"/>
      <c r="HW44" s="69"/>
      <c r="HX44" s="69"/>
      <c r="HY44" s="69"/>
      <c r="HZ44" s="69"/>
      <c r="IA44" s="69"/>
      <c r="IB44" s="69"/>
      <c r="IC44" s="69"/>
      <c r="ID44" s="69"/>
      <c r="IE44" s="69"/>
      <c r="IF44" s="69"/>
      <c r="IG44" s="69"/>
      <c r="IH44" s="69"/>
      <c r="II44" s="69"/>
      <c r="IJ44" s="69"/>
      <c r="IK44" s="69"/>
      <c r="IL44" s="69"/>
      <c r="IM44" s="69"/>
      <c r="IN44" s="69"/>
      <c r="IO44" s="69"/>
      <c r="IP44" s="69"/>
      <c r="IQ44" s="69"/>
      <c r="IR44" s="69"/>
      <c r="IS44" s="69"/>
      <c r="IT44" s="69"/>
      <c r="IU44" s="69"/>
      <c r="IV44" s="69"/>
      <c r="IW44" s="69"/>
    </row>
    <row r="45" spans="1:258" s="70" customFormat="1" ht="22.5" customHeight="1">
      <c r="A45" s="71">
        <v>37</v>
      </c>
      <c r="B45" s="66"/>
      <c r="C45" s="66" t="s">
        <v>96</v>
      </c>
      <c r="D45" s="20" t="s">
        <v>135</v>
      </c>
      <c r="E45" s="72" t="s">
        <v>23</v>
      </c>
      <c r="F45" s="63">
        <v>5.1916000000000002</v>
      </c>
      <c r="G45" s="161"/>
      <c r="H45" s="163" t="s">
        <v>169</v>
      </c>
      <c r="I45" s="171">
        <f>50000*0.26</f>
        <v>13000</v>
      </c>
      <c r="J45" s="171"/>
      <c r="K45" s="76"/>
      <c r="L45" s="69"/>
      <c r="M45" s="133"/>
      <c r="N45" s="63"/>
      <c r="O45" s="114"/>
      <c r="P45" s="114"/>
      <c r="Q45" s="126">
        <f>VLOOKUP(D45,[1]Sheet1!$A$1:$C$65536,3)</f>
        <v>222050</v>
      </c>
      <c r="R45" s="126" t="s">
        <v>212</v>
      </c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  <c r="IM45" s="69"/>
      <c r="IN45" s="69"/>
      <c r="IO45" s="69"/>
      <c r="IP45" s="69"/>
      <c r="IQ45" s="69"/>
      <c r="IR45" s="69"/>
      <c r="IS45" s="69"/>
      <c r="IT45" s="69"/>
      <c r="IU45" s="69"/>
      <c r="IV45" s="69"/>
      <c r="IW45" s="69"/>
    </row>
    <row r="46" spans="1:258" s="70" customFormat="1" ht="22.5" customHeight="1">
      <c r="A46" s="71">
        <v>38</v>
      </c>
      <c r="B46" s="110"/>
      <c r="C46" s="111" t="s">
        <v>183</v>
      </c>
      <c r="D46" s="13" t="s">
        <v>166</v>
      </c>
      <c r="E46" s="112" t="s">
        <v>23</v>
      </c>
      <c r="F46" s="62">
        <v>7.626540044247788</v>
      </c>
      <c r="G46" s="161"/>
      <c r="H46" s="170" t="s">
        <v>199</v>
      </c>
      <c r="I46" s="171">
        <f>50000*0.86</f>
        <v>43000</v>
      </c>
      <c r="J46" s="171"/>
      <c r="K46" s="69"/>
      <c r="L46" s="69" t="s">
        <v>168</v>
      </c>
      <c r="M46" s="134"/>
      <c r="N46" s="114"/>
      <c r="O46" s="114"/>
      <c r="P46" s="63"/>
      <c r="Q46" s="126">
        <f>VLOOKUP(D46,[1]Sheet1!$A$1:$C$65536,3)</f>
        <v>88314</v>
      </c>
      <c r="R46" s="126" t="s">
        <v>212</v>
      </c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  <c r="IR46" s="69"/>
      <c r="IS46" s="69"/>
      <c r="IT46" s="69"/>
      <c r="IU46" s="69"/>
      <c r="IV46" s="69"/>
      <c r="IW46" s="69"/>
    </row>
    <row r="47" spans="1:258" s="70" customFormat="1" ht="22.5" customHeight="1">
      <c r="A47" s="71">
        <v>39</v>
      </c>
      <c r="B47" s="66"/>
      <c r="C47" s="65" t="s">
        <v>184</v>
      </c>
      <c r="D47" s="20" t="s">
        <v>167</v>
      </c>
      <c r="E47" s="72" t="s">
        <v>23</v>
      </c>
      <c r="F47" s="62">
        <v>7.626540044247788</v>
      </c>
      <c r="G47" s="161"/>
      <c r="H47" s="170" t="s">
        <v>199</v>
      </c>
      <c r="I47" s="171">
        <f>50000*0.86</f>
        <v>43000</v>
      </c>
      <c r="J47" s="171"/>
      <c r="L47" s="69" t="s">
        <v>168</v>
      </c>
      <c r="M47" s="134"/>
      <c r="N47" s="114">
        <v>7.626540044247788</v>
      </c>
      <c r="O47" s="114"/>
      <c r="P47" s="63"/>
      <c r="Q47" s="126">
        <f>VLOOKUP(D47,[1]Sheet1!$A$1:$C$65536,3)</f>
        <v>88846</v>
      </c>
      <c r="R47" s="126" t="s">
        <v>212</v>
      </c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  <c r="IR47" s="69"/>
      <c r="IS47" s="69"/>
      <c r="IT47" s="69"/>
      <c r="IU47" s="69"/>
      <c r="IV47" s="69"/>
      <c r="IW47" s="69"/>
    </row>
    <row r="48" spans="1:258" s="70" customFormat="1" ht="22.5" customHeight="1">
      <c r="A48" s="71">
        <v>40</v>
      </c>
      <c r="B48" s="66"/>
      <c r="C48" s="66" t="s">
        <v>99</v>
      </c>
      <c r="D48" s="20" t="s">
        <v>137</v>
      </c>
      <c r="E48" s="72" t="s">
        <v>23</v>
      </c>
      <c r="F48" s="63">
        <v>5.2637999999999998</v>
      </c>
      <c r="G48" s="161"/>
      <c r="H48" s="163" t="s">
        <v>169</v>
      </c>
      <c r="I48" s="171">
        <f>50000*0.26</f>
        <v>13000</v>
      </c>
      <c r="J48" s="171"/>
      <c r="K48" s="69"/>
      <c r="L48" s="69" t="s">
        <v>168</v>
      </c>
      <c r="M48" s="134"/>
      <c r="N48" s="114"/>
      <c r="O48" s="114"/>
      <c r="P48" s="63"/>
      <c r="Q48" s="126">
        <f>VLOOKUP(D48,[1]Sheet1!$A$1:$C$65536,3)</f>
        <v>223544</v>
      </c>
      <c r="R48" s="126" t="s">
        <v>212</v>
      </c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  <c r="HE48" s="69"/>
      <c r="HF48" s="69"/>
      <c r="HG48" s="69"/>
      <c r="HH48" s="69"/>
      <c r="HI48" s="69"/>
      <c r="HJ48" s="69"/>
      <c r="HK48" s="69"/>
      <c r="HL48" s="69"/>
      <c r="HM48" s="69"/>
      <c r="HN48" s="69"/>
      <c r="HO48" s="69"/>
      <c r="HP48" s="69"/>
      <c r="HQ48" s="69"/>
      <c r="HR48" s="69"/>
      <c r="HS48" s="69"/>
      <c r="HT48" s="69"/>
      <c r="HU48" s="69"/>
      <c r="HV48" s="69"/>
      <c r="HW48" s="69"/>
      <c r="HX48" s="69"/>
      <c r="HY48" s="69"/>
      <c r="HZ48" s="69"/>
      <c r="IA48" s="69"/>
      <c r="IB48" s="69"/>
      <c r="IC48" s="69"/>
      <c r="ID48" s="69"/>
      <c r="IE48" s="69"/>
      <c r="IF48" s="69"/>
      <c r="IG48" s="69"/>
      <c r="IH48" s="69"/>
      <c r="II48" s="69"/>
      <c r="IJ48" s="69"/>
      <c r="IK48" s="69"/>
      <c r="IL48" s="69"/>
      <c r="IM48" s="69"/>
      <c r="IN48" s="69"/>
      <c r="IO48" s="69"/>
      <c r="IP48" s="69"/>
      <c r="IQ48" s="69"/>
      <c r="IR48" s="69"/>
      <c r="IS48" s="69"/>
      <c r="IT48" s="69"/>
      <c r="IU48" s="69"/>
      <c r="IV48" s="69"/>
      <c r="IW48" s="69"/>
    </row>
    <row r="49" spans="1:257" s="70" customFormat="1" ht="22.5" customHeight="1">
      <c r="A49" s="71">
        <v>41</v>
      </c>
      <c r="B49" s="66" t="s">
        <v>116</v>
      </c>
      <c r="C49" s="65" t="s">
        <v>117</v>
      </c>
      <c r="D49" s="20" t="s">
        <v>118</v>
      </c>
      <c r="E49" s="72" t="s">
        <v>23</v>
      </c>
      <c r="F49" s="63">
        <v>0.38790000000000002</v>
      </c>
      <c r="G49" s="161"/>
      <c r="H49" s="167"/>
      <c r="I49" s="171"/>
      <c r="J49" s="171"/>
      <c r="K49" s="69"/>
      <c r="L49" s="69" t="s">
        <v>168</v>
      </c>
      <c r="M49" s="134"/>
      <c r="N49" s="114"/>
      <c r="O49" s="114"/>
      <c r="P49" s="63"/>
      <c r="Q49" s="126">
        <f>VLOOKUP(D49,[1]Sheet1!$A$1:$C$65536,3)</f>
        <v>72737</v>
      </c>
      <c r="R49" s="126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  <c r="HP49" s="69"/>
      <c r="HQ49" s="69"/>
      <c r="HR49" s="69"/>
      <c r="HS49" s="69"/>
      <c r="HT49" s="69"/>
      <c r="HU49" s="69"/>
      <c r="HV49" s="69"/>
      <c r="HW49" s="69"/>
      <c r="HX49" s="69"/>
      <c r="HY49" s="69"/>
      <c r="HZ49" s="69"/>
      <c r="IA49" s="69"/>
      <c r="IB49" s="69"/>
      <c r="IC49" s="69"/>
      <c r="ID49" s="69"/>
      <c r="IE49" s="69"/>
      <c r="IF49" s="69"/>
      <c r="IG49" s="69"/>
      <c r="IH49" s="69"/>
      <c r="II49" s="69"/>
      <c r="IJ49" s="69"/>
      <c r="IK49" s="69"/>
      <c r="IL49" s="69"/>
      <c r="IM49" s="69"/>
      <c r="IN49" s="69"/>
      <c r="IO49" s="69"/>
      <c r="IP49" s="69"/>
      <c r="IQ49" s="69"/>
      <c r="IR49" s="69"/>
      <c r="IS49" s="69"/>
      <c r="IT49" s="69"/>
      <c r="IU49" s="69"/>
      <c r="IV49" s="69"/>
      <c r="IW49" s="69"/>
    </row>
    <row r="50" spans="1:257" s="70" customFormat="1" ht="22.5" customHeight="1">
      <c r="A50" s="71">
        <v>42</v>
      </c>
      <c r="B50" s="66" t="s">
        <v>119</v>
      </c>
      <c r="C50" s="65" t="s">
        <v>120</v>
      </c>
      <c r="D50" s="20" t="s">
        <v>121</v>
      </c>
      <c r="E50" s="72" t="s">
        <v>23</v>
      </c>
      <c r="F50" s="63">
        <v>2.4847000000000001</v>
      </c>
      <c r="G50" s="161"/>
      <c r="H50" s="167"/>
      <c r="I50" s="171"/>
      <c r="J50" s="171"/>
      <c r="K50" s="69"/>
      <c r="L50" s="69" t="s">
        <v>168</v>
      </c>
      <c r="M50" s="134"/>
      <c r="N50" s="114"/>
      <c r="O50" s="114"/>
      <c r="P50" s="63"/>
      <c r="Q50" s="126">
        <f>VLOOKUP(D50,[1]Sheet1!$A$1:$C$65536,3)</f>
        <v>28402</v>
      </c>
      <c r="R50" s="126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9"/>
      <c r="FG50" s="69"/>
      <c r="FH50" s="69"/>
      <c r="FI50" s="69"/>
      <c r="FJ50" s="69"/>
      <c r="FK50" s="69"/>
      <c r="FL50" s="69"/>
      <c r="FM50" s="69"/>
      <c r="FN50" s="69"/>
      <c r="FO50" s="69"/>
      <c r="FP50" s="69"/>
      <c r="FQ50" s="69"/>
      <c r="FR50" s="69"/>
      <c r="FS50" s="69"/>
      <c r="FT50" s="69"/>
      <c r="FU50" s="69"/>
      <c r="FV50" s="69"/>
      <c r="FW50" s="69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69"/>
      <c r="HE50" s="69"/>
      <c r="HF50" s="69"/>
      <c r="HG50" s="69"/>
      <c r="HH50" s="69"/>
      <c r="HI50" s="69"/>
      <c r="HJ50" s="69"/>
      <c r="HK50" s="69"/>
      <c r="HL50" s="69"/>
      <c r="HM50" s="69"/>
      <c r="HN50" s="69"/>
      <c r="HO50" s="69"/>
      <c r="HP50" s="69"/>
      <c r="HQ50" s="69"/>
      <c r="HR50" s="69"/>
      <c r="HS50" s="69"/>
      <c r="HT50" s="69"/>
      <c r="HU50" s="69"/>
      <c r="HV50" s="69"/>
      <c r="HW50" s="69"/>
      <c r="HX50" s="69"/>
      <c r="HY50" s="69"/>
      <c r="HZ50" s="69"/>
      <c r="IA50" s="69"/>
      <c r="IB50" s="69"/>
      <c r="IC50" s="69"/>
      <c r="ID50" s="69"/>
      <c r="IE50" s="69"/>
      <c r="IF50" s="69"/>
      <c r="IG50" s="69"/>
      <c r="IH50" s="69"/>
      <c r="II50" s="69"/>
      <c r="IJ50" s="69"/>
      <c r="IK50" s="69"/>
      <c r="IL50" s="69"/>
      <c r="IM50" s="69"/>
      <c r="IN50" s="69"/>
      <c r="IO50" s="69"/>
      <c r="IP50" s="69"/>
      <c r="IQ50" s="69"/>
      <c r="IR50" s="69"/>
      <c r="IS50" s="69"/>
      <c r="IT50" s="69"/>
      <c r="IU50" s="69"/>
      <c r="IV50" s="69"/>
      <c r="IW50" s="69"/>
    </row>
    <row r="51" spans="1:257" s="70" customFormat="1" ht="22.5" customHeight="1">
      <c r="A51" s="71">
        <v>43</v>
      </c>
      <c r="B51" s="66" t="s">
        <v>122</v>
      </c>
      <c r="C51" s="65" t="s">
        <v>123</v>
      </c>
      <c r="D51" s="20" t="s">
        <v>124</v>
      </c>
      <c r="E51" s="72" t="s">
        <v>23</v>
      </c>
      <c r="F51" s="63">
        <v>2.4847000000000001</v>
      </c>
      <c r="G51" s="161"/>
      <c r="H51" s="167"/>
      <c r="I51" s="171"/>
      <c r="J51" s="171"/>
      <c r="K51" s="69"/>
      <c r="L51" s="69" t="s">
        <v>168</v>
      </c>
      <c r="M51" s="134"/>
      <c r="N51" s="114"/>
      <c r="O51" s="114"/>
      <c r="P51" s="63"/>
      <c r="Q51" s="126">
        <f>VLOOKUP(D51,[1]Sheet1!$A$1:$C$65536,3)</f>
        <v>28521</v>
      </c>
      <c r="R51" s="126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/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/>
      <c r="IM51" s="69"/>
      <c r="IN51" s="69"/>
      <c r="IO51" s="69"/>
      <c r="IP51" s="69"/>
      <c r="IQ51" s="69"/>
      <c r="IR51" s="69"/>
      <c r="IS51" s="69"/>
      <c r="IT51" s="69"/>
      <c r="IU51" s="69"/>
      <c r="IV51" s="69"/>
      <c r="IW51" s="69"/>
    </row>
    <row r="52" spans="1:257" s="70" customFormat="1" ht="22.5" customHeight="1">
      <c r="A52" s="71">
        <v>44</v>
      </c>
      <c r="B52" s="66" t="s">
        <v>128</v>
      </c>
      <c r="C52" s="65" t="s">
        <v>129</v>
      </c>
      <c r="D52" s="20" t="s">
        <v>130</v>
      </c>
      <c r="E52" s="72" t="s">
        <v>23</v>
      </c>
      <c r="F52" s="63">
        <v>0.36059999999999998</v>
      </c>
      <c r="G52" s="161"/>
      <c r="H52" s="167"/>
      <c r="I52" s="171"/>
      <c r="J52" s="171"/>
      <c r="K52" s="69"/>
      <c r="L52" s="69" t="s">
        <v>168</v>
      </c>
      <c r="M52" s="134"/>
      <c r="N52" s="114"/>
      <c r="O52" s="114"/>
      <c r="P52" s="63"/>
      <c r="Q52" s="126">
        <f>VLOOKUP(D52,[1]Sheet1!$A$1:$C$65536,3)</f>
        <v>5573</v>
      </c>
      <c r="R52" s="126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  <c r="FL52" s="69"/>
      <c r="FM52" s="6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/>
      <c r="IM52" s="69"/>
      <c r="IN52" s="69"/>
      <c r="IO52" s="69"/>
      <c r="IP52" s="69"/>
      <c r="IQ52" s="69"/>
      <c r="IR52" s="69"/>
      <c r="IS52" s="69"/>
      <c r="IT52" s="69"/>
      <c r="IU52" s="69"/>
      <c r="IV52" s="69"/>
      <c r="IW52" s="69"/>
    </row>
    <row r="53" spans="1:257" s="70" customFormat="1" ht="22.5" customHeight="1">
      <c r="A53" s="71">
        <v>45</v>
      </c>
      <c r="B53" s="66"/>
      <c r="C53" s="65" t="s">
        <v>176</v>
      </c>
      <c r="D53" s="20" t="s">
        <v>198</v>
      </c>
      <c r="E53" s="72" t="s">
        <v>23</v>
      </c>
      <c r="F53" s="63">
        <v>2.1244000000000001</v>
      </c>
      <c r="G53" s="161"/>
      <c r="H53" s="163" t="s">
        <v>200</v>
      </c>
      <c r="I53" s="171">
        <f>50000*0.46</f>
        <v>23000</v>
      </c>
      <c r="J53" s="171"/>
      <c r="K53" s="69"/>
      <c r="L53" s="69" t="s">
        <v>168</v>
      </c>
      <c r="M53" s="134"/>
      <c r="N53" s="114">
        <v>2.0076309522123901</v>
      </c>
      <c r="O53" s="114"/>
      <c r="P53" s="63"/>
      <c r="Q53" s="126">
        <f>VLOOKUP(D53,[1]Sheet1!$A$1:$C$65536,3)</f>
        <v>258171</v>
      </c>
      <c r="R53" s="126" t="s">
        <v>212</v>
      </c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  <c r="FL53" s="69"/>
      <c r="FM53" s="6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  <c r="HE53" s="69"/>
      <c r="HF53" s="69"/>
      <c r="HG53" s="69"/>
      <c r="HH53" s="69"/>
      <c r="HI53" s="69"/>
      <c r="HJ53" s="69"/>
      <c r="HK53" s="69"/>
      <c r="HL53" s="69"/>
      <c r="HM53" s="69"/>
      <c r="HN53" s="69"/>
      <c r="HO53" s="69"/>
      <c r="HP53" s="69"/>
      <c r="HQ53" s="69"/>
      <c r="HR53" s="69"/>
      <c r="HS53" s="69"/>
      <c r="HT53" s="69"/>
      <c r="HU53" s="69"/>
      <c r="HV53" s="69"/>
      <c r="HW53" s="69"/>
      <c r="HX53" s="69"/>
      <c r="HY53" s="69"/>
      <c r="HZ53" s="69"/>
      <c r="IA53" s="69"/>
      <c r="IB53" s="69"/>
      <c r="IC53" s="69"/>
      <c r="ID53" s="69"/>
      <c r="IE53" s="69"/>
      <c r="IF53" s="69"/>
      <c r="IG53" s="69"/>
      <c r="IH53" s="69"/>
      <c r="II53" s="69"/>
      <c r="IJ53" s="69"/>
      <c r="IK53" s="69"/>
      <c r="IL53" s="69"/>
      <c r="IM53" s="69"/>
      <c r="IN53" s="69"/>
      <c r="IO53" s="69"/>
      <c r="IP53" s="69"/>
      <c r="IQ53" s="69"/>
      <c r="IR53" s="69"/>
      <c r="IS53" s="69"/>
      <c r="IT53" s="69"/>
      <c r="IU53" s="69"/>
      <c r="IV53" s="69"/>
      <c r="IW53" s="69"/>
    </row>
    <row r="54" spans="1:257" s="70" customFormat="1" ht="22.5" customHeight="1">
      <c r="A54" s="71">
        <v>46</v>
      </c>
      <c r="B54" s="66"/>
      <c r="C54" s="66" t="s">
        <v>139</v>
      </c>
      <c r="D54" s="20" t="s">
        <v>140</v>
      </c>
      <c r="E54" s="72" t="s">
        <v>23</v>
      </c>
      <c r="F54" s="63">
        <v>7.4240000000000004</v>
      </c>
      <c r="G54" s="161"/>
      <c r="H54" s="163" t="s">
        <v>174</v>
      </c>
      <c r="I54" s="171">
        <f>50000*0.73</f>
        <v>36500</v>
      </c>
      <c r="J54" s="171"/>
      <c r="K54" s="69"/>
      <c r="L54" s="69" t="s">
        <v>168</v>
      </c>
      <c r="M54" s="134"/>
      <c r="N54" s="114"/>
      <c r="O54" s="114"/>
      <c r="P54" s="63"/>
      <c r="Q54" s="126">
        <f>VLOOKUP(D54,[1]Sheet1!$A$1:$C$65536,3)</f>
        <v>102045</v>
      </c>
      <c r="R54" s="126" t="s">
        <v>212</v>
      </c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/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/>
      <c r="IM54" s="69"/>
      <c r="IN54" s="69"/>
      <c r="IO54" s="69"/>
      <c r="IP54" s="69"/>
      <c r="IQ54" s="69"/>
      <c r="IR54" s="69"/>
      <c r="IS54" s="69"/>
      <c r="IT54" s="69"/>
      <c r="IU54" s="69"/>
      <c r="IV54" s="69"/>
      <c r="IW54" s="69"/>
    </row>
    <row r="55" spans="1:257" s="70" customFormat="1" ht="22.5" customHeight="1">
      <c r="A55" s="71">
        <v>47</v>
      </c>
      <c r="B55" s="66" t="s">
        <v>182</v>
      </c>
      <c r="C55" s="65" t="s">
        <v>142</v>
      </c>
      <c r="D55" s="20" t="s">
        <v>143</v>
      </c>
      <c r="E55" s="72" t="s">
        <v>23</v>
      </c>
      <c r="F55" s="115">
        <v>5.0505000000000004</v>
      </c>
      <c r="G55" s="161"/>
      <c r="H55" s="163"/>
      <c r="I55" s="171"/>
      <c r="J55" s="171"/>
      <c r="K55" s="69"/>
      <c r="L55" s="69" t="s">
        <v>175</v>
      </c>
      <c r="M55" s="134"/>
      <c r="N55" s="114"/>
      <c r="O55" s="114"/>
      <c r="P55" s="63"/>
      <c r="Q55" s="126">
        <f>VLOOKUP(D55,[1]Sheet1!$A$1:$C$65536,3)</f>
        <v>20063</v>
      </c>
      <c r="R55" s="126" t="s">
        <v>212</v>
      </c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69"/>
      <c r="EX55" s="69"/>
      <c r="EY55" s="69"/>
      <c r="EZ55" s="69"/>
      <c r="FA55" s="69"/>
      <c r="FB55" s="69"/>
      <c r="FC55" s="69"/>
      <c r="FD55" s="69"/>
      <c r="FE55" s="69"/>
      <c r="FF55" s="69"/>
      <c r="FG55" s="69"/>
      <c r="FH55" s="69"/>
      <c r="FI55" s="69"/>
      <c r="FJ55" s="69"/>
      <c r="FK55" s="69"/>
      <c r="FL55" s="69"/>
      <c r="FM55" s="69"/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  <c r="GX55" s="69"/>
      <c r="GY55" s="69"/>
      <c r="GZ55" s="69"/>
      <c r="HA55" s="69"/>
      <c r="HB55" s="69"/>
      <c r="HC55" s="69"/>
      <c r="HD55" s="69"/>
      <c r="HE55" s="69"/>
      <c r="HF55" s="69"/>
      <c r="HG55" s="69"/>
      <c r="HH55" s="69"/>
      <c r="HI55" s="69"/>
      <c r="HJ55" s="69"/>
      <c r="HK55" s="69"/>
      <c r="HL55" s="69"/>
      <c r="HM55" s="69"/>
      <c r="HN55" s="69"/>
      <c r="HO55" s="69"/>
      <c r="HP55" s="69"/>
      <c r="HQ55" s="69"/>
      <c r="HR55" s="69"/>
      <c r="HS55" s="69"/>
      <c r="HT55" s="69"/>
      <c r="HU55" s="69"/>
      <c r="HV55" s="69"/>
      <c r="HW55" s="69"/>
      <c r="HX55" s="69"/>
      <c r="HY55" s="69"/>
      <c r="HZ55" s="69"/>
      <c r="IA55" s="69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  <c r="IR55" s="69"/>
      <c r="IS55" s="69"/>
      <c r="IT55" s="69"/>
      <c r="IU55" s="69"/>
      <c r="IV55" s="69"/>
      <c r="IW55" s="69"/>
    </row>
    <row r="56" spans="1:257" s="70" customFormat="1" ht="22.5" customHeight="1">
      <c r="A56" s="71">
        <v>48</v>
      </c>
      <c r="B56" s="66" t="s">
        <v>144</v>
      </c>
      <c r="C56" s="65" t="s">
        <v>145</v>
      </c>
      <c r="D56" s="20" t="s">
        <v>146</v>
      </c>
      <c r="E56" s="72" t="s">
        <v>23</v>
      </c>
      <c r="F56" s="115">
        <v>4.2031999999999998</v>
      </c>
      <c r="G56" s="161"/>
      <c r="H56" s="163"/>
      <c r="I56" s="171"/>
      <c r="J56" s="171"/>
      <c r="K56" s="69"/>
      <c r="L56" s="69" t="s">
        <v>175</v>
      </c>
      <c r="M56" s="134"/>
      <c r="N56" s="114"/>
      <c r="O56" s="114"/>
      <c r="P56" s="63"/>
      <c r="Q56" s="126">
        <f>VLOOKUP(D56,[1]Sheet1!$A$1:$C$65536,3)</f>
        <v>18763</v>
      </c>
      <c r="R56" s="126" t="s">
        <v>212</v>
      </c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  <c r="EO56" s="69"/>
      <c r="EP56" s="69"/>
      <c r="EQ56" s="69"/>
      <c r="ER56" s="69"/>
      <c r="ES56" s="69"/>
      <c r="ET56" s="69"/>
      <c r="EU56" s="69"/>
      <c r="EV56" s="69"/>
      <c r="EW56" s="69"/>
      <c r="EX56" s="69"/>
      <c r="EY56" s="69"/>
      <c r="EZ56" s="69"/>
      <c r="FA56" s="69"/>
      <c r="FB56" s="69"/>
      <c r="FC56" s="69"/>
      <c r="FD56" s="69"/>
      <c r="FE56" s="69"/>
      <c r="FF56" s="69"/>
      <c r="FG56" s="69"/>
      <c r="FH56" s="69"/>
      <c r="FI56" s="69"/>
      <c r="FJ56" s="69"/>
      <c r="FK56" s="69"/>
      <c r="FL56" s="69"/>
      <c r="FM56" s="69"/>
      <c r="FN56" s="69"/>
      <c r="FO56" s="69"/>
      <c r="FP56" s="69"/>
      <c r="FQ56" s="69"/>
      <c r="FR56" s="69"/>
      <c r="FS56" s="69"/>
      <c r="FT56" s="69"/>
      <c r="FU56" s="69"/>
      <c r="FV56" s="69"/>
      <c r="FW56" s="69"/>
      <c r="FX56" s="69"/>
      <c r="FY56" s="69"/>
      <c r="FZ56" s="69"/>
      <c r="GA56" s="69"/>
      <c r="GB56" s="69"/>
      <c r="GC56" s="69"/>
      <c r="GD56" s="69"/>
      <c r="GE56" s="69"/>
      <c r="GF56" s="69"/>
      <c r="GG56" s="69"/>
      <c r="GH56" s="69"/>
      <c r="GI56" s="69"/>
      <c r="GJ56" s="69"/>
      <c r="GK56" s="69"/>
      <c r="GL56" s="69"/>
      <c r="GM56" s="69"/>
      <c r="GN56" s="69"/>
      <c r="GO56" s="69"/>
      <c r="GP56" s="69"/>
      <c r="GQ56" s="69"/>
      <c r="GR56" s="69"/>
      <c r="GS56" s="69"/>
      <c r="GT56" s="69"/>
      <c r="GU56" s="69"/>
      <c r="GV56" s="69"/>
      <c r="GW56" s="69"/>
      <c r="GX56" s="69"/>
      <c r="GY56" s="69"/>
      <c r="GZ56" s="69"/>
      <c r="HA56" s="69"/>
      <c r="HB56" s="69"/>
      <c r="HC56" s="69"/>
      <c r="HD56" s="69"/>
      <c r="HE56" s="69"/>
      <c r="HF56" s="69"/>
      <c r="HG56" s="69"/>
      <c r="HH56" s="69"/>
      <c r="HI56" s="69"/>
      <c r="HJ56" s="69"/>
      <c r="HK56" s="69"/>
      <c r="HL56" s="69"/>
      <c r="HM56" s="69"/>
      <c r="HN56" s="69"/>
      <c r="HO56" s="69"/>
      <c r="HP56" s="69"/>
      <c r="HQ56" s="69"/>
      <c r="HR56" s="69"/>
      <c r="HS56" s="69"/>
      <c r="HT56" s="69"/>
      <c r="HU56" s="69"/>
      <c r="HV56" s="69"/>
      <c r="HW56" s="69"/>
      <c r="HX56" s="69"/>
      <c r="HY56" s="69"/>
      <c r="HZ56" s="69"/>
      <c r="IA56" s="69"/>
      <c r="IB56" s="69"/>
      <c r="IC56" s="69"/>
      <c r="ID56" s="69"/>
      <c r="IE56" s="69"/>
      <c r="IF56" s="69"/>
      <c r="IG56" s="69"/>
      <c r="IH56" s="69"/>
      <c r="II56" s="69"/>
      <c r="IJ56" s="69"/>
      <c r="IK56" s="69"/>
      <c r="IL56" s="69"/>
      <c r="IM56" s="69"/>
      <c r="IN56" s="69"/>
      <c r="IO56" s="69"/>
      <c r="IP56" s="69"/>
      <c r="IQ56" s="69"/>
      <c r="IR56" s="69"/>
      <c r="IS56" s="69"/>
      <c r="IT56" s="69"/>
      <c r="IU56" s="69"/>
      <c r="IV56" s="69"/>
      <c r="IW56" s="69"/>
    </row>
    <row r="57" spans="1:257" s="70" customFormat="1" ht="22.5" customHeight="1">
      <c r="A57" s="71">
        <v>49</v>
      </c>
      <c r="B57" s="66" t="s">
        <v>147</v>
      </c>
      <c r="C57" s="65" t="s">
        <v>148</v>
      </c>
      <c r="D57" s="20" t="s">
        <v>149</v>
      </c>
      <c r="E57" s="72" t="s">
        <v>23</v>
      </c>
      <c r="F57" s="115">
        <v>4.2031999999999998</v>
      </c>
      <c r="G57" s="161"/>
      <c r="H57" s="163"/>
      <c r="I57" s="171"/>
      <c r="J57" s="171"/>
      <c r="K57" s="69"/>
      <c r="L57" s="69" t="s">
        <v>175</v>
      </c>
      <c r="M57" s="134"/>
      <c r="N57" s="114"/>
      <c r="O57" s="114"/>
      <c r="P57" s="63"/>
      <c r="Q57" s="126">
        <f>VLOOKUP(D57,[1]Sheet1!$A$1:$C$65536,3)</f>
        <v>20062</v>
      </c>
      <c r="R57" s="126" t="s">
        <v>212</v>
      </c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  <c r="IL57" s="69"/>
      <c r="IM57" s="69"/>
      <c r="IN57" s="69"/>
      <c r="IO57" s="69"/>
      <c r="IP57" s="69"/>
      <c r="IQ57" s="69"/>
      <c r="IR57" s="69"/>
      <c r="IS57" s="69"/>
      <c r="IT57" s="69"/>
      <c r="IU57" s="69"/>
      <c r="IV57" s="69"/>
      <c r="IW57" s="69"/>
    </row>
    <row r="58" spans="1:257" s="70" customFormat="1" ht="22.5" customHeight="1">
      <c r="A58" s="71">
        <v>50</v>
      </c>
      <c r="B58" s="66" t="s">
        <v>150</v>
      </c>
      <c r="C58" s="65" t="s">
        <v>151</v>
      </c>
      <c r="D58" s="20" t="s">
        <v>216</v>
      </c>
      <c r="E58" s="72" t="s">
        <v>23</v>
      </c>
      <c r="F58" s="115">
        <v>5.0481999999999996</v>
      </c>
      <c r="G58" s="161"/>
      <c r="H58" s="167"/>
      <c r="I58" s="171"/>
      <c r="J58" s="171"/>
      <c r="K58" s="69"/>
      <c r="L58" s="69" t="s">
        <v>175</v>
      </c>
      <c r="M58" s="134"/>
      <c r="N58" s="114"/>
      <c r="O58" s="114"/>
      <c r="P58" s="63"/>
      <c r="Q58" s="126">
        <f>VLOOKUP(D58,[1]Sheet1!$A$1:$C$65536,3)</f>
        <v>18107</v>
      </c>
      <c r="R58" s="126" t="s">
        <v>212</v>
      </c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69"/>
      <c r="ES58" s="69"/>
      <c r="ET58" s="69"/>
      <c r="EU58" s="69"/>
      <c r="EV58" s="69"/>
      <c r="EW58" s="69"/>
      <c r="EX58" s="69"/>
      <c r="EY58" s="69"/>
      <c r="EZ58" s="69"/>
      <c r="FA58" s="69"/>
      <c r="FB58" s="69"/>
      <c r="FC58" s="69"/>
      <c r="FD58" s="69"/>
      <c r="FE58" s="69"/>
      <c r="FF58" s="69"/>
      <c r="FG58" s="69"/>
      <c r="FH58" s="69"/>
      <c r="FI58" s="69"/>
      <c r="FJ58" s="69"/>
      <c r="FK58" s="69"/>
      <c r="FL58" s="69"/>
      <c r="FM58" s="69"/>
      <c r="FN58" s="69"/>
      <c r="FO58" s="69"/>
      <c r="FP58" s="69"/>
      <c r="FQ58" s="69"/>
      <c r="FR58" s="69"/>
      <c r="FS58" s="69"/>
      <c r="FT58" s="69"/>
      <c r="FU58" s="69"/>
      <c r="FV58" s="69"/>
      <c r="FW58" s="69"/>
      <c r="FX58" s="69"/>
      <c r="FY58" s="69"/>
      <c r="FZ58" s="69"/>
      <c r="GA58" s="69"/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  <c r="GM58" s="69"/>
      <c r="GN58" s="69"/>
      <c r="GO58" s="69"/>
      <c r="GP58" s="69"/>
      <c r="GQ58" s="69"/>
      <c r="GR58" s="69"/>
      <c r="GS58" s="69"/>
      <c r="GT58" s="69"/>
      <c r="GU58" s="69"/>
      <c r="GV58" s="69"/>
      <c r="GW58" s="69"/>
      <c r="GX58" s="69"/>
      <c r="GY58" s="69"/>
      <c r="GZ58" s="69"/>
      <c r="HA58" s="69"/>
      <c r="HB58" s="69"/>
      <c r="HC58" s="69"/>
      <c r="HD58" s="69"/>
      <c r="HE58" s="69"/>
      <c r="HF58" s="69"/>
      <c r="HG58" s="69"/>
      <c r="HH58" s="69"/>
      <c r="HI58" s="69"/>
      <c r="HJ58" s="69"/>
      <c r="HK58" s="69"/>
      <c r="HL58" s="69"/>
      <c r="HM58" s="69"/>
      <c r="HN58" s="69"/>
      <c r="HO58" s="69"/>
      <c r="HP58" s="69"/>
      <c r="HQ58" s="69"/>
      <c r="HR58" s="69"/>
      <c r="HS58" s="69"/>
      <c r="HT58" s="69"/>
      <c r="HU58" s="69"/>
      <c r="HV58" s="69"/>
      <c r="HW58" s="69"/>
      <c r="HX58" s="69"/>
      <c r="HY58" s="69"/>
      <c r="HZ58" s="69"/>
      <c r="IA58" s="69"/>
      <c r="IB58" s="69"/>
      <c r="IC58" s="69"/>
      <c r="ID58" s="69"/>
      <c r="IE58" s="69"/>
      <c r="IF58" s="69"/>
      <c r="IG58" s="69"/>
      <c r="IH58" s="69"/>
      <c r="II58" s="69"/>
      <c r="IJ58" s="69"/>
      <c r="IK58" s="69"/>
      <c r="IL58" s="69"/>
      <c r="IM58" s="69"/>
      <c r="IN58" s="69"/>
      <c r="IO58" s="69"/>
      <c r="IP58" s="69"/>
      <c r="IQ58" s="69"/>
      <c r="IR58" s="69"/>
      <c r="IS58" s="69"/>
      <c r="IT58" s="69"/>
      <c r="IU58" s="69"/>
      <c r="IV58" s="69"/>
      <c r="IW58" s="69"/>
    </row>
    <row r="59" spans="1:257" s="70" customFormat="1" ht="22.5" customHeight="1">
      <c r="A59" s="71">
        <v>51</v>
      </c>
      <c r="B59" s="66" t="s">
        <v>155</v>
      </c>
      <c r="C59" s="65" t="s">
        <v>156</v>
      </c>
      <c r="D59" s="20" t="s">
        <v>157</v>
      </c>
      <c r="E59" s="72" t="s">
        <v>23</v>
      </c>
      <c r="F59" s="115">
        <v>2.9028594690265486</v>
      </c>
      <c r="G59" s="161"/>
      <c r="H59" s="167"/>
      <c r="I59" s="171"/>
      <c r="J59" s="171"/>
      <c r="K59" s="69"/>
      <c r="L59" s="69" t="s">
        <v>175</v>
      </c>
      <c r="M59" s="134"/>
      <c r="N59" s="114"/>
      <c r="O59" s="114"/>
      <c r="P59" s="63"/>
      <c r="Q59" s="126">
        <f>VLOOKUP(D59,[1]Sheet1!$A$1:$C$65536,3)</f>
        <v>78038</v>
      </c>
      <c r="R59" s="126" t="s">
        <v>212</v>
      </c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/>
      <c r="EC59" s="69"/>
      <c r="ED59" s="69"/>
      <c r="EE59" s="69"/>
      <c r="EF59" s="69"/>
      <c r="EG59" s="69"/>
      <c r="EH59" s="69"/>
      <c r="EI59" s="69"/>
      <c r="EJ59" s="69"/>
      <c r="EK59" s="69"/>
      <c r="EL59" s="69"/>
      <c r="EM59" s="69"/>
      <c r="EN59" s="69"/>
      <c r="EO59" s="69"/>
      <c r="EP59" s="69"/>
      <c r="EQ59" s="69"/>
      <c r="ER59" s="69"/>
      <c r="ES59" s="69"/>
      <c r="ET59" s="69"/>
      <c r="EU59" s="69"/>
      <c r="EV59" s="69"/>
      <c r="EW59" s="69"/>
      <c r="EX59" s="69"/>
      <c r="EY59" s="69"/>
      <c r="EZ59" s="69"/>
      <c r="FA59" s="69"/>
      <c r="FB59" s="69"/>
      <c r="FC59" s="69"/>
      <c r="FD59" s="69"/>
      <c r="FE59" s="69"/>
      <c r="FF59" s="69"/>
      <c r="FG59" s="69"/>
      <c r="FH59" s="69"/>
      <c r="FI59" s="69"/>
      <c r="FJ59" s="69"/>
      <c r="FK59" s="69"/>
      <c r="FL59" s="69"/>
      <c r="FM59" s="69"/>
      <c r="FN59" s="69"/>
      <c r="FO59" s="69"/>
      <c r="FP59" s="69"/>
      <c r="FQ59" s="69"/>
      <c r="FR59" s="69"/>
      <c r="FS59" s="69"/>
      <c r="FT59" s="69"/>
      <c r="FU59" s="69"/>
      <c r="FV59" s="69"/>
      <c r="FW59" s="69"/>
      <c r="FX59" s="69"/>
      <c r="FY59" s="69"/>
      <c r="FZ59" s="69"/>
      <c r="GA59" s="69"/>
      <c r="GB59" s="69"/>
      <c r="GC59" s="69"/>
      <c r="GD59" s="69"/>
      <c r="GE59" s="69"/>
      <c r="GF59" s="69"/>
      <c r="GG59" s="69"/>
      <c r="GH59" s="69"/>
      <c r="GI59" s="69"/>
      <c r="GJ59" s="69"/>
      <c r="GK59" s="69"/>
      <c r="GL59" s="69"/>
      <c r="GM59" s="69"/>
      <c r="GN59" s="69"/>
      <c r="GO59" s="69"/>
      <c r="GP59" s="69"/>
      <c r="GQ59" s="69"/>
      <c r="GR59" s="69"/>
      <c r="GS59" s="69"/>
      <c r="GT59" s="69"/>
      <c r="GU59" s="69"/>
      <c r="GV59" s="69"/>
      <c r="GW59" s="69"/>
      <c r="GX59" s="69"/>
      <c r="GY59" s="69"/>
      <c r="GZ59" s="69"/>
      <c r="HA59" s="69"/>
      <c r="HB59" s="69"/>
      <c r="HC59" s="69"/>
      <c r="HD59" s="69"/>
      <c r="HE59" s="69"/>
      <c r="HF59" s="69"/>
      <c r="HG59" s="69"/>
      <c r="HH59" s="69"/>
      <c r="HI59" s="69"/>
      <c r="HJ59" s="69"/>
      <c r="HK59" s="69"/>
      <c r="HL59" s="69"/>
      <c r="HM59" s="69"/>
      <c r="HN59" s="69"/>
      <c r="HO59" s="69"/>
      <c r="HP59" s="69"/>
      <c r="HQ59" s="69"/>
      <c r="HR59" s="69"/>
      <c r="HS59" s="69"/>
      <c r="HT59" s="69"/>
      <c r="HU59" s="69"/>
      <c r="HV59" s="69"/>
      <c r="HW59" s="69"/>
      <c r="HX59" s="69"/>
      <c r="HY59" s="69"/>
      <c r="HZ59" s="69"/>
      <c r="IA59" s="69"/>
      <c r="IB59" s="69"/>
      <c r="IC59" s="69"/>
      <c r="ID59" s="69"/>
      <c r="IE59" s="69"/>
      <c r="IF59" s="69"/>
      <c r="IG59" s="69"/>
      <c r="IH59" s="69"/>
      <c r="II59" s="69"/>
      <c r="IJ59" s="69"/>
      <c r="IK59" s="69"/>
      <c r="IL59" s="69"/>
      <c r="IM59" s="69"/>
      <c r="IN59" s="69"/>
      <c r="IO59" s="69"/>
      <c r="IP59" s="69"/>
      <c r="IQ59" s="69"/>
      <c r="IR59" s="69"/>
      <c r="IS59" s="69"/>
      <c r="IT59" s="69"/>
      <c r="IU59" s="69"/>
      <c r="IV59" s="69"/>
      <c r="IW59" s="69"/>
    </row>
    <row r="60" spans="1:257" s="70" customFormat="1" ht="22.5" customHeight="1">
      <c r="A60" s="135">
        <v>52</v>
      </c>
      <c r="B60" s="66" t="s">
        <v>152</v>
      </c>
      <c r="C60" s="65" t="s">
        <v>153</v>
      </c>
      <c r="D60" s="20" t="s">
        <v>154</v>
      </c>
      <c r="E60" s="72" t="s">
        <v>23</v>
      </c>
      <c r="F60" s="115">
        <v>0.49679660176991147</v>
      </c>
      <c r="G60" s="161"/>
      <c r="H60" s="167"/>
      <c r="I60" s="171"/>
      <c r="J60" s="171"/>
      <c r="K60" s="69"/>
      <c r="L60" s="69" t="s">
        <v>175</v>
      </c>
      <c r="M60" s="134"/>
      <c r="N60" s="114"/>
      <c r="O60" s="114"/>
      <c r="P60" s="63"/>
      <c r="Q60" s="126">
        <f>VLOOKUP(D60,[1]Sheet1!$A$1:$C$65536,3)</f>
        <v>26095</v>
      </c>
      <c r="R60" s="126" t="s">
        <v>212</v>
      </c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  <c r="EO60" s="69"/>
      <c r="EP60" s="69"/>
      <c r="EQ60" s="69"/>
      <c r="ER60" s="69"/>
      <c r="ES60" s="69"/>
      <c r="ET60" s="69"/>
      <c r="EU60" s="69"/>
      <c r="EV60" s="69"/>
      <c r="EW60" s="69"/>
      <c r="EX60" s="69"/>
      <c r="EY60" s="69"/>
      <c r="EZ60" s="69"/>
      <c r="FA60" s="69"/>
      <c r="FB60" s="69"/>
      <c r="FC60" s="69"/>
      <c r="FD60" s="69"/>
      <c r="FE60" s="69"/>
      <c r="FF60" s="69"/>
      <c r="FG60" s="69"/>
      <c r="FH60" s="69"/>
      <c r="FI60" s="69"/>
      <c r="FJ60" s="69"/>
      <c r="FK60" s="69"/>
      <c r="FL60" s="69"/>
      <c r="FM60" s="69"/>
      <c r="FN60" s="69"/>
      <c r="FO60" s="69"/>
      <c r="FP60" s="69"/>
      <c r="FQ60" s="69"/>
      <c r="FR60" s="69"/>
      <c r="FS60" s="69"/>
      <c r="FT60" s="69"/>
      <c r="FU60" s="69"/>
      <c r="FV60" s="69"/>
      <c r="FW60" s="69"/>
      <c r="FX60" s="69"/>
      <c r="FY60" s="69"/>
      <c r="FZ60" s="69"/>
      <c r="GA60" s="69"/>
      <c r="GB60" s="69"/>
      <c r="GC60" s="69"/>
      <c r="GD60" s="69"/>
      <c r="GE60" s="69"/>
      <c r="GF60" s="69"/>
      <c r="GG60" s="69"/>
      <c r="GH60" s="69"/>
      <c r="GI60" s="69"/>
      <c r="GJ60" s="69"/>
      <c r="GK60" s="69"/>
      <c r="GL60" s="69"/>
      <c r="GM60" s="69"/>
      <c r="GN60" s="69"/>
      <c r="GO60" s="69"/>
      <c r="GP60" s="69"/>
      <c r="GQ60" s="69"/>
      <c r="GR60" s="69"/>
      <c r="GS60" s="69"/>
      <c r="GT60" s="69"/>
      <c r="GU60" s="69"/>
      <c r="GV60" s="69"/>
      <c r="GW60" s="69"/>
      <c r="GX60" s="69"/>
      <c r="GY60" s="69"/>
      <c r="GZ60" s="69"/>
      <c r="HA60" s="69"/>
      <c r="HB60" s="69"/>
      <c r="HC60" s="69"/>
      <c r="HD60" s="69"/>
      <c r="HE60" s="69"/>
      <c r="HF60" s="69"/>
      <c r="HG60" s="69"/>
      <c r="HH60" s="69"/>
      <c r="HI60" s="69"/>
      <c r="HJ60" s="69"/>
      <c r="HK60" s="69"/>
      <c r="HL60" s="69"/>
      <c r="HM60" s="69"/>
      <c r="HN60" s="69"/>
      <c r="HO60" s="69"/>
      <c r="HP60" s="69"/>
      <c r="HQ60" s="69"/>
      <c r="HR60" s="69"/>
      <c r="HS60" s="69"/>
      <c r="HT60" s="69"/>
      <c r="HU60" s="69"/>
      <c r="HV60" s="69"/>
      <c r="HW60" s="69"/>
      <c r="HX60" s="69"/>
      <c r="HY60" s="69"/>
      <c r="HZ60" s="69"/>
      <c r="IA60" s="69"/>
      <c r="IB60" s="69"/>
      <c r="IC60" s="69"/>
      <c r="ID60" s="69"/>
      <c r="IE60" s="69"/>
      <c r="IF60" s="69"/>
      <c r="IG60" s="69"/>
      <c r="IH60" s="69"/>
      <c r="II60" s="69"/>
      <c r="IJ60" s="69"/>
      <c r="IK60" s="69"/>
      <c r="IL60" s="69"/>
      <c r="IM60" s="69"/>
      <c r="IN60" s="69"/>
      <c r="IO60" s="69"/>
      <c r="IP60" s="69"/>
      <c r="IQ60" s="69"/>
      <c r="IR60" s="69"/>
      <c r="IS60" s="69"/>
      <c r="IT60" s="69"/>
      <c r="IU60" s="69"/>
      <c r="IV60" s="69"/>
      <c r="IW60" s="69"/>
    </row>
    <row r="61" spans="1:257" s="33" customFormat="1" ht="30.75" customHeight="1">
      <c r="A61" s="273" t="s">
        <v>82</v>
      </c>
      <c r="B61" s="273"/>
      <c r="C61" s="273"/>
      <c r="D61" s="273"/>
      <c r="E61" s="273"/>
      <c r="F61" s="273"/>
      <c r="G61" s="273"/>
      <c r="H61" s="273"/>
      <c r="I61" s="162">
        <f>SUM(I9:I60)</f>
        <v>338691</v>
      </c>
      <c r="J61" s="162"/>
      <c r="Q61" s="70"/>
      <c r="R61" s="70"/>
    </row>
    <row r="62" spans="1:257" s="33" customFormat="1" ht="34.5" customHeight="1">
      <c r="A62" s="259" t="s">
        <v>206</v>
      </c>
      <c r="B62" s="259"/>
      <c r="C62" s="259"/>
      <c r="D62" s="259"/>
      <c r="E62" s="259"/>
      <c r="F62" s="259"/>
      <c r="G62" s="259"/>
      <c r="H62" s="259"/>
      <c r="I62" s="146"/>
      <c r="J62" s="154"/>
      <c r="Q62" s="70"/>
      <c r="R62" s="70"/>
    </row>
    <row r="63" spans="1:257" s="33" customFormat="1" ht="41.25" customHeight="1">
      <c r="A63" s="259" t="s">
        <v>84</v>
      </c>
      <c r="B63" s="259"/>
      <c r="C63" s="259"/>
      <c r="D63" s="259"/>
      <c r="E63" s="259"/>
      <c r="F63" s="259"/>
      <c r="G63" s="259"/>
      <c r="H63" s="259"/>
      <c r="I63" s="146"/>
      <c r="J63" s="154"/>
      <c r="Q63" s="70"/>
      <c r="R63" s="70"/>
    </row>
    <row r="64" spans="1:257" s="33" customFormat="1" ht="17.25" customHeight="1">
      <c r="A64" s="261" t="s">
        <v>85</v>
      </c>
      <c r="B64" s="261"/>
      <c r="C64" s="261"/>
      <c r="D64" s="261"/>
      <c r="E64" s="261"/>
      <c r="F64" s="261"/>
      <c r="G64" s="261"/>
      <c r="H64" s="261"/>
      <c r="I64" s="147"/>
      <c r="J64" s="155"/>
      <c r="Q64" s="70"/>
      <c r="R64" s="70"/>
    </row>
    <row r="65" spans="1:18" s="33" customFormat="1">
      <c r="A65" s="109"/>
      <c r="B65" s="35"/>
      <c r="C65" s="109"/>
      <c r="D65" s="109"/>
      <c r="E65" s="109"/>
      <c r="F65" s="36"/>
      <c r="G65" s="36"/>
      <c r="H65" s="37"/>
      <c r="I65" s="37"/>
      <c r="J65" s="37"/>
      <c r="Q65" s="70"/>
      <c r="R65" s="70"/>
    </row>
    <row r="66" spans="1:18" s="33" customFormat="1">
      <c r="A66" s="38" t="s">
        <v>86</v>
      </c>
      <c r="B66" s="39"/>
      <c r="C66" s="40"/>
      <c r="D66" s="41" t="s">
        <v>87</v>
      </c>
      <c r="E66" s="40"/>
      <c r="F66" s="42"/>
      <c r="G66" s="42"/>
      <c r="H66" s="43"/>
      <c r="I66" s="43"/>
      <c r="J66" s="43"/>
      <c r="Q66" s="70"/>
      <c r="R66" s="70"/>
    </row>
    <row r="67" spans="1:18" s="33" customFormat="1">
      <c r="A67" s="38"/>
      <c r="B67" s="39"/>
      <c r="C67" s="40"/>
      <c r="D67" s="41"/>
      <c r="E67" s="40"/>
      <c r="F67" s="42"/>
      <c r="G67" s="42"/>
      <c r="H67" s="43"/>
      <c r="I67" s="43"/>
      <c r="J67" s="43"/>
      <c r="Q67" s="70"/>
      <c r="R67" s="70"/>
    </row>
    <row r="68" spans="1:18" s="33" customFormat="1">
      <c r="A68" s="38" t="s">
        <v>88</v>
      </c>
      <c r="B68" s="38"/>
      <c r="C68" s="109"/>
      <c r="D68" s="38" t="s">
        <v>88</v>
      </c>
      <c r="E68" s="109"/>
      <c r="F68" s="42"/>
      <c r="G68" s="42"/>
      <c r="H68" s="43"/>
      <c r="I68" s="43"/>
      <c r="J68" s="43"/>
      <c r="Q68" s="70"/>
      <c r="R68" s="70"/>
    </row>
    <row r="69" spans="1:18" s="33" customFormat="1" ht="14.4">
      <c r="B69" s="44"/>
      <c r="F69" s="42"/>
      <c r="G69" s="42"/>
      <c r="H69" s="43"/>
      <c r="I69" s="43"/>
      <c r="J69" s="43"/>
      <c r="Q69" s="70"/>
      <c r="R69" s="70"/>
    </row>
    <row r="70" spans="1:18">
      <c r="B70" s="45"/>
    </row>
    <row r="71" spans="1:18">
      <c r="B71" s="45"/>
    </row>
    <row r="72" spans="1:18">
      <c r="B72" s="45"/>
    </row>
    <row r="73" spans="1:18">
      <c r="B73" s="45"/>
    </row>
    <row r="74" spans="1:18">
      <c r="B74" s="45"/>
    </row>
    <row r="75" spans="1:18">
      <c r="B75" s="45"/>
    </row>
    <row r="76" spans="1:18">
      <c r="B76" s="45"/>
    </row>
    <row r="77" spans="1:18">
      <c r="B77" s="45"/>
    </row>
    <row r="78" spans="1:18">
      <c r="B78" s="45"/>
    </row>
    <row r="79" spans="1:18">
      <c r="B79" s="45"/>
    </row>
    <row r="80" spans="1:18">
      <c r="B80" s="45"/>
    </row>
    <row r="81" spans="2:2">
      <c r="B81" s="45"/>
    </row>
    <row r="82" spans="2:2">
      <c r="B82" s="45"/>
    </row>
    <row r="83" spans="2:2">
      <c r="B83" s="45"/>
    </row>
    <row r="84" spans="2:2">
      <c r="B84" s="45"/>
    </row>
    <row r="85" spans="2:2">
      <c r="B85" s="45"/>
    </row>
    <row r="86" spans="2:2">
      <c r="B86" s="45"/>
    </row>
    <row r="87" spans="2:2">
      <c r="B87" s="45"/>
    </row>
    <row r="88" spans="2:2">
      <c r="B88" s="45"/>
    </row>
    <row r="89" spans="2:2">
      <c r="B89" s="45"/>
    </row>
    <row r="90" spans="2:2">
      <c r="B90" s="45"/>
    </row>
    <row r="91" spans="2:2">
      <c r="B91" s="45"/>
    </row>
  </sheetData>
  <mergeCells count="22">
    <mergeCell ref="A61:H61"/>
    <mergeCell ref="A62:H62"/>
    <mergeCell ref="A63:H63"/>
    <mergeCell ref="A64:H64"/>
    <mergeCell ref="A7:A8"/>
    <mergeCell ref="B7:B8"/>
    <mergeCell ref="C7:C8"/>
    <mergeCell ref="D7:D8"/>
    <mergeCell ref="E7:E8"/>
    <mergeCell ref="F7:G7"/>
    <mergeCell ref="H7:H8"/>
    <mergeCell ref="Q7:Q8"/>
    <mergeCell ref="R7:R8"/>
    <mergeCell ref="A6:H6"/>
    <mergeCell ref="A1:H1"/>
    <mergeCell ref="A2:H2"/>
    <mergeCell ref="A3:H3"/>
    <mergeCell ref="A4:H4"/>
    <mergeCell ref="A5:H5"/>
    <mergeCell ref="N7:P7"/>
    <mergeCell ref="J7:J8"/>
    <mergeCell ref="I7:I8"/>
  </mergeCells>
  <phoneticPr fontId="1" type="noConversion"/>
  <conditionalFormatting sqref="D1:D1048576">
    <cfRule type="duplicateValues" dxfId="2" priority="1"/>
  </conditionalFormatting>
  <printOptions horizontalCentered="1"/>
  <pageMargins left="0.59055118110236227" right="0.23622047244094491" top="0.43307086614173229" bottom="0.39370078740157483" header="0.35433070866141736" footer="0.15748031496062992"/>
  <pageSetup paperSize="9" scale="54" orientation="portrait" horizontalDpi="200" verticalDpi="200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CFA40-493C-4037-82DE-E697CF59DB8C}">
  <dimension ref="A1:IT20"/>
  <sheetViews>
    <sheetView view="pageBreakPreview" zoomScaleSheetLayoutView="100" workbookViewId="0">
      <selection sqref="A1:F19"/>
    </sheetView>
  </sheetViews>
  <sheetFormatPr defaultRowHeight="15.6"/>
  <cols>
    <col min="1" max="1" width="5.44140625" style="2" customWidth="1"/>
    <col min="2" max="2" width="39.33203125" style="2" customWidth="1"/>
    <col min="3" max="3" width="16.6640625" style="46" customWidth="1"/>
    <col min="4" max="5" width="5.6640625" style="47" customWidth="1"/>
    <col min="6" max="6" width="9.5546875" style="47" customWidth="1"/>
    <col min="7" max="7" width="29.33203125" style="2" customWidth="1"/>
    <col min="8" max="8" width="8.33203125" style="2" hidden="1" customWidth="1"/>
    <col min="9" max="9" width="8.88671875" style="2" hidden="1" customWidth="1"/>
    <col min="10" max="12" width="8.88671875" style="2" customWidth="1"/>
    <col min="13" max="13" width="12.21875" style="2" customWidth="1"/>
    <col min="14" max="222" width="8.88671875" style="2"/>
    <col min="223" max="223" width="5" style="2" customWidth="1"/>
    <col min="224" max="224" width="15" style="2" customWidth="1"/>
    <col min="225" max="226" width="14.6640625" style="2" customWidth="1"/>
    <col min="227" max="227" width="6.21875" style="2" customWidth="1"/>
    <col min="228" max="230" width="10.109375" style="2" customWidth="1"/>
    <col min="231" max="231" width="10.44140625" style="2" customWidth="1"/>
    <col min="232" max="253" width="8.88671875" style="2"/>
    <col min="254" max="254" width="6.44140625" style="2" customWidth="1"/>
    <col min="255" max="255" width="12.21875" style="2" customWidth="1"/>
    <col min="256" max="256" width="28.21875" style="2" customWidth="1"/>
    <col min="257" max="257" width="13.77734375" style="2" customWidth="1"/>
    <col min="258" max="258" width="5.6640625" style="2" customWidth="1"/>
    <col min="259" max="260" width="9.33203125" style="2" customWidth="1"/>
    <col min="261" max="261" width="13.109375" style="2" customWidth="1"/>
    <col min="262" max="478" width="8.88671875" style="2"/>
    <col min="479" max="479" width="5" style="2" customWidth="1"/>
    <col min="480" max="480" width="15" style="2" customWidth="1"/>
    <col min="481" max="482" width="14.6640625" style="2" customWidth="1"/>
    <col min="483" max="483" width="6.21875" style="2" customWidth="1"/>
    <col min="484" max="486" width="10.109375" style="2" customWidth="1"/>
    <col min="487" max="487" width="10.44140625" style="2" customWidth="1"/>
    <col min="488" max="509" width="8.88671875" style="2"/>
    <col min="510" max="510" width="6.44140625" style="2" customWidth="1"/>
    <col min="511" max="511" width="12.21875" style="2" customWidth="1"/>
    <col min="512" max="512" width="28.21875" style="2" customWidth="1"/>
    <col min="513" max="513" width="13.77734375" style="2" customWidth="1"/>
    <col min="514" max="514" width="5.6640625" style="2" customWidth="1"/>
    <col min="515" max="516" width="9.33203125" style="2" customWidth="1"/>
    <col min="517" max="517" width="13.109375" style="2" customWidth="1"/>
    <col min="518" max="734" width="8.88671875" style="2"/>
    <col min="735" max="735" width="5" style="2" customWidth="1"/>
    <col min="736" max="736" width="15" style="2" customWidth="1"/>
    <col min="737" max="738" width="14.6640625" style="2" customWidth="1"/>
    <col min="739" max="739" width="6.21875" style="2" customWidth="1"/>
    <col min="740" max="742" width="10.109375" style="2" customWidth="1"/>
    <col min="743" max="743" width="10.44140625" style="2" customWidth="1"/>
    <col min="744" max="765" width="8.88671875" style="2"/>
    <col min="766" max="766" width="6.44140625" style="2" customWidth="1"/>
    <col min="767" max="767" width="12.21875" style="2" customWidth="1"/>
    <col min="768" max="768" width="28.21875" style="2" customWidth="1"/>
    <col min="769" max="769" width="13.77734375" style="2" customWidth="1"/>
    <col min="770" max="770" width="5.6640625" style="2" customWidth="1"/>
    <col min="771" max="772" width="9.33203125" style="2" customWidth="1"/>
    <col min="773" max="773" width="13.109375" style="2" customWidth="1"/>
    <col min="774" max="990" width="8.88671875" style="2"/>
    <col min="991" max="991" width="5" style="2" customWidth="1"/>
    <col min="992" max="992" width="15" style="2" customWidth="1"/>
    <col min="993" max="994" width="14.6640625" style="2" customWidth="1"/>
    <col min="995" max="995" width="6.21875" style="2" customWidth="1"/>
    <col min="996" max="998" width="10.109375" style="2" customWidth="1"/>
    <col min="999" max="999" width="10.44140625" style="2" customWidth="1"/>
    <col min="1000" max="1021" width="8.88671875" style="2"/>
    <col min="1022" max="1022" width="6.44140625" style="2" customWidth="1"/>
    <col min="1023" max="1023" width="12.21875" style="2" customWidth="1"/>
    <col min="1024" max="1024" width="28.21875" style="2" customWidth="1"/>
    <col min="1025" max="1025" width="13.77734375" style="2" customWidth="1"/>
    <col min="1026" max="1026" width="5.6640625" style="2" customWidth="1"/>
    <col min="1027" max="1028" width="9.33203125" style="2" customWidth="1"/>
    <col min="1029" max="1029" width="13.109375" style="2" customWidth="1"/>
    <col min="1030" max="1246" width="8.88671875" style="2"/>
    <col min="1247" max="1247" width="5" style="2" customWidth="1"/>
    <col min="1248" max="1248" width="15" style="2" customWidth="1"/>
    <col min="1249" max="1250" width="14.6640625" style="2" customWidth="1"/>
    <col min="1251" max="1251" width="6.21875" style="2" customWidth="1"/>
    <col min="1252" max="1254" width="10.109375" style="2" customWidth="1"/>
    <col min="1255" max="1255" width="10.44140625" style="2" customWidth="1"/>
    <col min="1256" max="1277" width="8.88671875" style="2"/>
    <col min="1278" max="1278" width="6.44140625" style="2" customWidth="1"/>
    <col min="1279" max="1279" width="12.21875" style="2" customWidth="1"/>
    <col min="1280" max="1280" width="28.21875" style="2" customWidth="1"/>
    <col min="1281" max="1281" width="13.77734375" style="2" customWidth="1"/>
    <col min="1282" max="1282" width="5.6640625" style="2" customWidth="1"/>
    <col min="1283" max="1284" width="9.33203125" style="2" customWidth="1"/>
    <col min="1285" max="1285" width="13.109375" style="2" customWidth="1"/>
    <col min="1286" max="1502" width="8.88671875" style="2"/>
    <col min="1503" max="1503" width="5" style="2" customWidth="1"/>
    <col min="1504" max="1504" width="15" style="2" customWidth="1"/>
    <col min="1505" max="1506" width="14.6640625" style="2" customWidth="1"/>
    <col min="1507" max="1507" width="6.21875" style="2" customWidth="1"/>
    <col min="1508" max="1510" width="10.109375" style="2" customWidth="1"/>
    <col min="1511" max="1511" width="10.44140625" style="2" customWidth="1"/>
    <col min="1512" max="1533" width="8.88671875" style="2"/>
    <col min="1534" max="1534" width="6.44140625" style="2" customWidth="1"/>
    <col min="1535" max="1535" width="12.21875" style="2" customWidth="1"/>
    <col min="1536" max="1536" width="28.21875" style="2" customWidth="1"/>
    <col min="1537" max="1537" width="13.77734375" style="2" customWidth="1"/>
    <col min="1538" max="1538" width="5.6640625" style="2" customWidth="1"/>
    <col min="1539" max="1540" width="9.33203125" style="2" customWidth="1"/>
    <col min="1541" max="1541" width="13.109375" style="2" customWidth="1"/>
    <col min="1542" max="1758" width="8.88671875" style="2"/>
    <col min="1759" max="1759" width="5" style="2" customWidth="1"/>
    <col min="1760" max="1760" width="15" style="2" customWidth="1"/>
    <col min="1761" max="1762" width="14.6640625" style="2" customWidth="1"/>
    <col min="1763" max="1763" width="6.21875" style="2" customWidth="1"/>
    <col min="1764" max="1766" width="10.109375" style="2" customWidth="1"/>
    <col min="1767" max="1767" width="10.44140625" style="2" customWidth="1"/>
    <col min="1768" max="1789" width="8.88671875" style="2"/>
    <col min="1790" max="1790" width="6.44140625" style="2" customWidth="1"/>
    <col min="1791" max="1791" width="12.21875" style="2" customWidth="1"/>
    <col min="1792" max="1792" width="28.21875" style="2" customWidth="1"/>
    <col min="1793" max="1793" width="13.77734375" style="2" customWidth="1"/>
    <col min="1794" max="1794" width="5.6640625" style="2" customWidth="1"/>
    <col min="1795" max="1796" width="9.33203125" style="2" customWidth="1"/>
    <col min="1797" max="1797" width="13.109375" style="2" customWidth="1"/>
    <col min="1798" max="2014" width="8.88671875" style="2"/>
    <col min="2015" max="2015" width="5" style="2" customWidth="1"/>
    <col min="2016" max="2016" width="15" style="2" customWidth="1"/>
    <col min="2017" max="2018" width="14.6640625" style="2" customWidth="1"/>
    <col min="2019" max="2019" width="6.21875" style="2" customWidth="1"/>
    <col min="2020" max="2022" width="10.109375" style="2" customWidth="1"/>
    <col min="2023" max="2023" width="10.44140625" style="2" customWidth="1"/>
    <col min="2024" max="2045" width="8.88671875" style="2"/>
    <col min="2046" max="2046" width="6.44140625" style="2" customWidth="1"/>
    <col min="2047" max="2047" width="12.21875" style="2" customWidth="1"/>
    <col min="2048" max="2048" width="28.21875" style="2" customWidth="1"/>
    <col min="2049" max="2049" width="13.77734375" style="2" customWidth="1"/>
    <col min="2050" max="2050" width="5.6640625" style="2" customWidth="1"/>
    <col min="2051" max="2052" width="9.33203125" style="2" customWidth="1"/>
    <col min="2053" max="2053" width="13.109375" style="2" customWidth="1"/>
    <col min="2054" max="2270" width="8.88671875" style="2"/>
    <col min="2271" max="2271" width="5" style="2" customWidth="1"/>
    <col min="2272" max="2272" width="15" style="2" customWidth="1"/>
    <col min="2273" max="2274" width="14.6640625" style="2" customWidth="1"/>
    <col min="2275" max="2275" width="6.21875" style="2" customWidth="1"/>
    <col min="2276" max="2278" width="10.109375" style="2" customWidth="1"/>
    <col min="2279" max="2279" width="10.44140625" style="2" customWidth="1"/>
    <col min="2280" max="2301" width="8.88671875" style="2"/>
    <col min="2302" max="2302" width="6.44140625" style="2" customWidth="1"/>
    <col min="2303" max="2303" width="12.21875" style="2" customWidth="1"/>
    <col min="2304" max="2304" width="28.21875" style="2" customWidth="1"/>
    <col min="2305" max="2305" width="13.77734375" style="2" customWidth="1"/>
    <col min="2306" max="2306" width="5.6640625" style="2" customWidth="1"/>
    <col min="2307" max="2308" width="9.33203125" style="2" customWidth="1"/>
    <col min="2309" max="2309" width="13.109375" style="2" customWidth="1"/>
    <col min="2310" max="2526" width="8.88671875" style="2"/>
    <col min="2527" max="2527" width="5" style="2" customWidth="1"/>
    <col min="2528" max="2528" width="15" style="2" customWidth="1"/>
    <col min="2529" max="2530" width="14.6640625" style="2" customWidth="1"/>
    <col min="2531" max="2531" width="6.21875" style="2" customWidth="1"/>
    <col min="2532" max="2534" width="10.109375" style="2" customWidth="1"/>
    <col min="2535" max="2535" width="10.44140625" style="2" customWidth="1"/>
    <col min="2536" max="2557" width="8.88671875" style="2"/>
    <col min="2558" max="2558" width="6.44140625" style="2" customWidth="1"/>
    <col min="2559" max="2559" width="12.21875" style="2" customWidth="1"/>
    <col min="2560" max="2560" width="28.21875" style="2" customWidth="1"/>
    <col min="2561" max="2561" width="13.77734375" style="2" customWidth="1"/>
    <col min="2562" max="2562" width="5.6640625" style="2" customWidth="1"/>
    <col min="2563" max="2564" width="9.33203125" style="2" customWidth="1"/>
    <col min="2565" max="2565" width="13.109375" style="2" customWidth="1"/>
    <col min="2566" max="2782" width="8.88671875" style="2"/>
    <col min="2783" max="2783" width="5" style="2" customWidth="1"/>
    <col min="2784" max="2784" width="15" style="2" customWidth="1"/>
    <col min="2785" max="2786" width="14.6640625" style="2" customWidth="1"/>
    <col min="2787" max="2787" width="6.21875" style="2" customWidth="1"/>
    <col min="2788" max="2790" width="10.109375" style="2" customWidth="1"/>
    <col min="2791" max="2791" width="10.44140625" style="2" customWidth="1"/>
    <col min="2792" max="2813" width="8.88671875" style="2"/>
    <col min="2814" max="2814" width="6.44140625" style="2" customWidth="1"/>
    <col min="2815" max="2815" width="12.21875" style="2" customWidth="1"/>
    <col min="2816" max="2816" width="28.21875" style="2" customWidth="1"/>
    <col min="2817" max="2817" width="13.77734375" style="2" customWidth="1"/>
    <col min="2818" max="2818" width="5.6640625" style="2" customWidth="1"/>
    <col min="2819" max="2820" width="9.33203125" style="2" customWidth="1"/>
    <col min="2821" max="2821" width="13.109375" style="2" customWidth="1"/>
    <col min="2822" max="3038" width="8.88671875" style="2"/>
    <col min="3039" max="3039" width="5" style="2" customWidth="1"/>
    <col min="3040" max="3040" width="15" style="2" customWidth="1"/>
    <col min="3041" max="3042" width="14.6640625" style="2" customWidth="1"/>
    <col min="3043" max="3043" width="6.21875" style="2" customWidth="1"/>
    <col min="3044" max="3046" width="10.109375" style="2" customWidth="1"/>
    <col min="3047" max="3047" width="10.44140625" style="2" customWidth="1"/>
    <col min="3048" max="3069" width="8.88671875" style="2"/>
    <col min="3070" max="3070" width="6.44140625" style="2" customWidth="1"/>
    <col min="3071" max="3071" width="12.21875" style="2" customWidth="1"/>
    <col min="3072" max="3072" width="28.21875" style="2" customWidth="1"/>
    <col min="3073" max="3073" width="13.77734375" style="2" customWidth="1"/>
    <col min="3074" max="3074" width="5.6640625" style="2" customWidth="1"/>
    <col min="3075" max="3076" width="9.33203125" style="2" customWidth="1"/>
    <col min="3077" max="3077" width="13.109375" style="2" customWidth="1"/>
    <col min="3078" max="3294" width="8.88671875" style="2"/>
    <col min="3295" max="3295" width="5" style="2" customWidth="1"/>
    <col min="3296" max="3296" width="15" style="2" customWidth="1"/>
    <col min="3297" max="3298" width="14.6640625" style="2" customWidth="1"/>
    <col min="3299" max="3299" width="6.21875" style="2" customWidth="1"/>
    <col min="3300" max="3302" width="10.109375" style="2" customWidth="1"/>
    <col min="3303" max="3303" width="10.44140625" style="2" customWidth="1"/>
    <col min="3304" max="3325" width="8.88671875" style="2"/>
    <col min="3326" max="3326" width="6.44140625" style="2" customWidth="1"/>
    <col min="3327" max="3327" width="12.21875" style="2" customWidth="1"/>
    <col min="3328" max="3328" width="28.21875" style="2" customWidth="1"/>
    <col min="3329" max="3329" width="13.77734375" style="2" customWidth="1"/>
    <col min="3330" max="3330" width="5.6640625" style="2" customWidth="1"/>
    <col min="3331" max="3332" width="9.33203125" style="2" customWidth="1"/>
    <col min="3333" max="3333" width="13.109375" style="2" customWidth="1"/>
    <col min="3334" max="3550" width="8.88671875" style="2"/>
    <col min="3551" max="3551" width="5" style="2" customWidth="1"/>
    <col min="3552" max="3552" width="15" style="2" customWidth="1"/>
    <col min="3553" max="3554" width="14.6640625" style="2" customWidth="1"/>
    <col min="3555" max="3555" width="6.21875" style="2" customWidth="1"/>
    <col min="3556" max="3558" width="10.109375" style="2" customWidth="1"/>
    <col min="3559" max="3559" width="10.44140625" style="2" customWidth="1"/>
    <col min="3560" max="3581" width="8.88671875" style="2"/>
    <col min="3582" max="3582" width="6.44140625" style="2" customWidth="1"/>
    <col min="3583" max="3583" width="12.21875" style="2" customWidth="1"/>
    <col min="3584" max="3584" width="28.21875" style="2" customWidth="1"/>
    <col min="3585" max="3585" width="13.77734375" style="2" customWidth="1"/>
    <col min="3586" max="3586" width="5.6640625" style="2" customWidth="1"/>
    <col min="3587" max="3588" width="9.33203125" style="2" customWidth="1"/>
    <col min="3589" max="3589" width="13.109375" style="2" customWidth="1"/>
    <col min="3590" max="3806" width="8.88671875" style="2"/>
    <col min="3807" max="3807" width="5" style="2" customWidth="1"/>
    <col min="3808" max="3808" width="15" style="2" customWidth="1"/>
    <col min="3809" max="3810" width="14.6640625" style="2" customWidth="1"/>
    <col min="3811" max="3811" width="6.21875" style="2" customWidth="1"/>
    <col min="3812" max="3814" width="10.109375" style="2" customWidth="1"/>
    <col min="3815" max="3815" width="10.44140625" style="2" customWidth="1"/>
    <col min="3816" max="3837" width="8.88671875" style="2"/>
    <col min="3838" max="3838" width="6.44140625" style="2" customWidth="1"/>
    <col min="3839" max="3839" width="12.21875" style="2" customWidth="1"/>
    <col min="3840" max="3840" width="28.21875" style="2" customWidth="1"/>
    <col min="3841" max="3841" width="13.77734375" style="2" customWidth="1"/>
    <col min="3842" max="3842" width="5.6640625" style="2" customWidth="1"/>
    <col min="3843" max="3844" width="9.33203125" style="2" customWidth="1"/>
    <col min="3845" max="3845" width="13.109375" style="2" customWidth="1"/>
    <col min="3846" max="4062" width="8.88671875" style="2"/>
    <col min="4063" max="4063" width="5" style="2" customWidth="1"/>
    <col min="4064" max="4064" width="15" style="2" customWidth="1"/>
    <col min="4065" max="4066" width="14.6640625" style="2" customWidth="1"/>
    <col min="4067" max="4067" width="6.21875" style="2" customWidth="1"/>
    <col min="4068" max="4070" width="10.109375" style="2" customWidth="1"/>
    <col min="4071" max="4071" width="10.44140625" style="2" customWidth="1"/>
    <col min="4072" max="4093" width="8.88671875" style="2"/>
    <col min="4094" max="4094" width="6.44140625" style="2" customWidth="1"/>
    <col min="4095" max="4095" width="12.21875" style="2" customWidth="1"/>
    <col min="4096" max="4096" width="28.21875" style="2" customWidth="1"/>
    <col min="4097" max="4097" width="13.77734375" style="2" customWidth="1"/>
    <col min="4098" max="4098" width="5.6640625" style="2" customWidth="1"/>
    <col min="4099" max="4100" width="9.33203125" style="2" customWidth="1"/>
    <col min="4101" max="4101" width="13.109375" style="2" customWidth="1"/>
    <col min="4102" max="4318" width="8.88671875" style="2"/>
    <col min="4319" max="4319" width="5" style="2" customWidth="1"/>
    <col min="4320" max="4320" width="15" style="2" customWidth="1"/>
    <col min="4321" max="4322" width="14.6640625" style="2" customWidth="1"/>
    <col min="4323" max="4323" width="6.21875" style="2" customWidth="1"/>
    <col min="4324" max="4326" width="10.109375" style="2" customWidth="1"/>
    <col min="4327" max="4327" width="10.44140625" style="2" customWidth="1"/>
    <col min="4328" max="4349" width="8.88671875" style="2"/>
    <col min="4350" max="4350" width="6.44140625" style="2" customWidth="1"/>
    <col min="4351" max="4351" width="12.21875" style="2" customWidth="1"/>
    <col min="4352" max="4352" width="28.21875" style="2" customWidth="1"/>
    <col min="4353" max="4353" width="13.77734375" style="2" customWidth="1"/>
    <col min="4354" max="4354" width="5.6640625" style="2" customWidth="1"/>
    <col min="4355" max="4356" width="9.33203125" style="2" customWidth="1"/>
    <col min="4357" max="4357" width="13.109375" style="2" customWidth="1"/>
    <col min="4358" max="4574" width="8.88671875" style="2"/>
    <col min="4575" max="4575" width="5" style="2" customWidth="1"/>
    <col min="4576" max="4576" width="15" style="2" customWidth="1"/>
    <col min="4577" max="4578" width="14.6640625" style="2" customWidth="1"/>
    <col min="4579" max="4579" width="6.21875" style="2" customWidth="1"/>
    <col min="4580" max="4582" width="10.109375" style="2" customWidth="1"/>
    <col min="4583" max="4583" width="10.44140625" style="2" customWidth="1"/>
    <col min="4584" max="4605" width="8.88671875" style="2"/>
    <col min="4606" max="4606" width="6.44140625" style="2" customWidth="1"/>
    <col min="4607" max="4607" width="12.21875" style="2" customWidth="1"/>
    <col min="4608" max="4608" width="28.21875" style="2" customWidth="1"/>
    <col min="4609" max="4609" width="13.77734375" style="2" customWidth="1"/>
    <col min="4610" max="4610" width="5.6640625" style="2" customWidth="1"/>
    <col min="4611" max="4612" width="9.33203125" style="2" customWidth="1"/>
    <col min="4613" max="4613" width="13.109375" style="2" customWidth="1"/>
    <col min="4614" max="4830" width="8.88671875" style="2"/>
    <col min="4831" max="4831" width="5" style="2" customWidth="1"/>
    <col min="4832" max="4832" width="15" style="2" customWidth="1"/>
    <col min="4833" max="4834" width="14.6640625" style="2" customWidth="1"/>
    <col min="4835" max="4835" width="6.21875" style="2" customWidth="1"/>
    <col min="4836" max="4838" width="10.109375" style="2" customWidth="1"/>
    <col min="4839" max="4839" width="10.44140625" style="2" customWidth="1"/>
    <col min="4840" max="4861" width="8.88671875" style="2"/>
    <col min="4862" max="4862" width="6.44140625" style="2" customWidth="1"/>
    <col min="4863" max="4863" width="12.21875" style="2" customWidth="1"/>
    <col min="4864" max="4864" width="28.21875" style="2" customWidth="1"/>
    <col min="4865" max="4865" width="13.77734375" style="2" customWidth="1"/>
    <col min="4866" max="4866" width="5.6640625" style="2" customWidth="1"/>
    <col min="4867" max="4868" width="9.33203125" style="2" customWidth="1"/>
    <col min="4869" max="4869" width="13.109375" style="2" customWidth="1"/>
    <col min="4870" max="5086" width="8.88671875" style="2"/>
    <col min="5087" max="5087" width="5" style="2" customWidth="1"/>
    <col min="5088" max="5088" width="15" style="2" customWidth="1"/>
    <col min="5089" max="5090" width="14.6640625" style="2" customWidth="1"/>
    <col min="5091" max="5091" width="6.21875" style="2" customWidth="1"/>
    <col min="5092" max="5094" width="10.109375" style="2" customWidth="1"/>
    <col min="5095" max="5095" width="10.44140625" style="2" customWidth="1"/>
    <col min="5096" max="5117" width="8.88671875" style="2"/>
    <col min="5118" max="5118" width="6.44140625" style="2" customWidth="1"/>
    <col min="5119" max="5119" width="12.21875" style="2" customWidth="1"/>
    <col min="5120" max="5120" width="28.21875" style="2" customWidth="1"/>
    <col min="5121" max="5121" width="13.77734375" style="2" customWidth="1"/>
    <col min="5122" max="5122" width="5.6640625" style="2" customWidth="1"/>
    <col min="5123" max="5124" width="9.33203125" style="2" customWidth="1"/>
    <col min="5125" max="5125" width="13.109375" style="2" customWidth="1"/>
    <col min="5126" max="5342" width="8.88671875" style="2"/>
    <col min="5343" max="5343" width="5" style="2" customWidth="1"/>
    <col min="5344" max="5344" width="15" style="2" customWidth="1"/>
    <col min="5345" max="5346" width="14.6640625" style="2" customWidth="1"/>
    <col min="5347" max="5347" width="6.21875" style="2" customWidth="1"/>
    <col min="5348" max="5350" width="10.109375" style="2" customWidth="1"/>
    <col min="5351" max="5351" width="10.44140625" style="2" customWidth="1"/>
    <col min="5352" max="5373" width="8.88671875" style="2"/>
    <col min="5374" max="5374" width="6.44140625" style="2" customWidth="1"/>
    <col min="5375" max="5375" width="12.21875" style="2" customWidth="1"/>
    <col min="5376" max="5376" width="28.21875" style="2" customWidth="1"/>
    <col min="5377" max="5377" width="13.77734375" style="2" customWidth="1"/>
    <col min="5378" max="5378" width="5.6640625" style="2" customWidth="1"/>
    <col min="5379" max="5380" width="9.33203125" style="2" customWidth="1"/>
    <col min="5381" max="5381" width="13.109375" style="2" customWidth="1"/>
    <col min="5382" max="5598" width="8.88671875" style="2"/>
    <col min="5599" max="5599" width="5" style="2" customWidth="1"/>
    <col min="5600" max="5600" width="15" style="2" customWidth="1"/>
    <col min="5601" max="5602" width="14.6640625" style="2" customWidth="1"/>
    <col min="5603" max="5603" width="6.21875" style="2" customWidth="1"/>
    <col min="5604" max="5606" width="10.109375" style="2" customWidth="1"/>
    <col min="5607" max="5607" width="10.44140625" style="2" customWidth="1"/>
    <col min="5608" max="5629" width="8.88671875" style="2"/>
    <col min="5630" max="5630" width="6.44140625" style="2" customWidth="1"/>
    <col min="5631" max="5631" width="12.21875" style="2" customWidth="1"/>
    <col min="5632" max="5632" width="28.21875" style="2" customWidth="1"/>
    <col min="5633" max="5633" width="13.77734375" style="2" customWidth="1"/>
    <col min="5634" max="5634" width="5.6640625" style="2" customWidth="1"/>
    <col min="5635" max="5636" width="9.33203125" style="2" customWidth="1"/>
    <col min="5637" max="5637" width="13.109375" style="2" customWidth="1"/>
    <col min="5638" max="5854" width="8.88671875" style="2"/>
    <col min="5855" max="5855" width="5" style="2" customWidth="1"/>
    <col min="5856" max="5856" width="15" style="2" customWidth="1"/>
    <col min="5857" max="5858" width="14.6640625" style="2" customWidth="1"/>
    <col min="5859" max="5859" width="6.21875" style="2" customWidth="1"/>
    <col min="5860" max="5862" width="10.109375" style="2" customWidth="1"/>
    <col min="5863" max="5863" width="10.44140625" style="2" customWidth="1"/>
    <col min="5864" max="5885" width="8.88671875" style="2"/>
    <col min="5886" max="5886" width="6.44140625" style="2" customWidth="1"/>
    <col min="5887" max="5887" width="12.21875" style="2" customWidth="1"/>
    <col min="5888" max="5888" width="28.21875" style="2" customWidth="1"/>
    <col min="5889" max="5889" width="13.77734375" style="2" customWidth="1"/>
    <col min="5890" max="5890" width="5.6640625" style="2" customWidth="1"/>
    <col min="5891" max="5892" width="9.33203125" style="2" customWidth="1"/>
    <col min="5893" max="5893" width="13.109375" style="2" customWidth="1"/>
    <col min="5894" max="6110" width="8.88671875" style="2"/>
    <col min="6111" max="6111" width="5" style="2" customWidth="1"/>
    <col min="6112" max="6112" width="15" style="2" customWidth="1"/>
    <col min="6113" max="6114" width="14.6640625" style="2" customWidth="1"/>
    <col min="6115" max="6115" width="6.21875" style="2" customWidth="1"/>
    <col min="6116" max="6118" width="10.109375" style="2" customWidth="1"/>
    <col min="6119" max="6119" width="10.44140625" style="2" customWidth="1"/>
    <col min="6120" max="6141" width="8.88671875" style="2"/>
    <col min="6142" max="6142" width="6.44140625" style="2" customWidth="1"/>
    <col min="6143" max="6143" width="12.21875" style="2" customWidth="1"/>
    <col min="6144" max="6144" width="28.21875" style="2" customWidth="1"/>
    <col min="6145" max="6145" width="13.77734375" style="2" customWidth="1"/>
    <col min="6146" max="6146" width="5.6640625" style="2" customWidth="1"/>
    <col min="6147" max="6148" width="9.33203125" style="2" customWidth="1"/>
    <col min="6149" max="6149" width="13.109375" style="2" customWidth="1"/>
    <col min="6150" max="6366" width="8.88671875" style="2"/>
    <col min="6367" max="6367" width="5" style="2" customWidth="1"/>
    <col min="6368" max="6368" width="15" style="2" customWidth="1"/>
    <col min="6369" max="6370" width="14.6640625" style="2" customWidth="1"/>
    <col min="6371" max="6371" width="6.21875" style="2" customWidth="1"/>
    <col min="6372" max="6374" width="10.109375" style="2" customWidth="1"/>
    <col min="6375" max="6375" width="10.44140625" style="2" customWidth="1"/>
    <col min="6376" max="6397" width="8.88671875" style="2"/>
    <col min="6398" max="6398" width="6.44140625" style="2" customWidth="1"/>
    <col min="6399" max="6399" width="12.21875" style="2" customWidth="1"/>
    <col min="6400" max="6400" width="28.21875" style="2" customWidth="1"/>
    <col min="6401" max="6401" width="13.77734375" style="2" customWidth="1"/>
    <col min="6402" max="6402" width="5.6640625" style="2" customWidth="1"/>
    <col min="6403" max="6404" width="9.33203125" style="2" customWidth="1"/>
    <col min="6405" max="6405" width="13.109375" style="2" customWidth="1"/>
    <col min="6406" max="6622" width="8.88671875" style="2"/>
    <col min="6623" max="6623" width="5" style="2" customWidth="1"/>
    <col min="6624" max="6624" width="15" style="2" customWidth="1"/>
    <col min="6625" max="6626" width="14.6640625" style="2" customWidth="1"/>
    <col min="6627" max="6627" width="6.21875" style="2" customWidth="1"/>
    <col min="6628" max="6630" width="10.109375" style="2" customWidth="1"/>
    <col min="6631" max="6631" width="10.44140625" style="2" customWidth="1"/>
    <col min="6632" max="6653" width="8.88671875" style="2"/>
    <col min="6654" max="6654" width="6.44140625" style="2" customWidth="1"/>
    <col min="6655" max="6655" width="12.21875" style="2" customWidth="1"/>
    <col min="6656" max="6656" width="28.21875" style="2" customWidth="1"/>
    <col min="6657" max="6657" width="13.77734375" style="2" customWidth="1"/>
    <col min="6658" max="6658" width="5.6640625" style="2" customWidth="1"/>
    <col min="6659" max="6660" width="9.33203125" style="2" customWidth="1"/>
    <col min="6661" max="6661" width="13.109375" style="2" customWidth="1"/>
    <col min="6662" max="6878" width="8.88671875" style="2"/>
    <col min="6879" max="6879" width="5" style="2" customWidth="1"/>
    <col min="6880" max="6880" width="15" style="2" customWidth="1"/>
    <col min="6881" max="6882" width="14.6640625" style="2" customWidth="1"/>
    <col min="6883" max="6883" width="6.21875" style="2" customWidth="1"/>
    <col min="6884" max="6886" width="10.109375" style="2" customWidth="1"/>
    <col min="6887" max="6887" width="10.44140625" style="2" customWidth="1"/>
    <col min="6888" max="6909" width="8.88671875" style="2"/>
    <col min="6910" max="6910" width="6.44140625" style="2" customWidth="1"/>
    <col min="6911" max="6911" width="12.21875" style="2" customWidth="1"/>
    <col min="6912" max="6912" width="28.21875" style="2" customWidth="1"/>
    <col min="6913" max="6913" width="13.77734375" style="2" customWidth="1"/>
    <col min="6914" max="6914" width="5.6640625" style="2" customWidth="1"/>
    <col min="6915" max="6916" width="9.33203125" style="2" customWidth="1"/>
    <col min="6917" max="6917" width="13.109375" style="2" customWidth="1"/>
    <col min="6918" max="7134" width="8.88671875" style="2"/>
    <col min="7135" max="7135" width="5" style="2" customWidth="1"/>
    <col min="7136" max="7136" width="15" style="2" customWidth="1"/>
    <col min="7137" max="7138" width="14.6640625" style="2" customWidth="1"/>
    <col min="7139" max="7139" width="6.21875" style="2" customWidth="1"/>
    <col min="7140" max="7142" width="10.109375" style="2" customWidth="1"/>
    <col min="7143" max="7143" width="10.44140625" style="2" customWidth="1"/>
    <col min="7144" max="7165" width="8.88671875" style="2"/>
    <col min="7166" max="7166" width="6.44140625" style="2" customWidth="1"/>
    <col min="7167" max="7167" width="12.21875" style="2" customWidth="1"/>
    <col min="7168" max="7168" width="28.21875" style="2" customWidth="1"/>
    <col min="7169" max="7169" width="13.77734375" style="2" customWidth="1"/>
    <col min="7170" max="7170" width="5.6640625" style="2" customWidth="1"/>
    <col min="7171" max="7172" width="9.33203125" style="2" customWidth="1"/>
    <col min="7173" max="7173" width="13.109375" style="2" customWidth="1"/>
    <col min="7174" max="7390" width="8.88671875" style="2"/>
    <col min="7391" max="7391" width="5" style="2" customWidth="1"/>
    <col min="7392" max="7392" width="15" style="2" customWidth="1"/>
    <col min="7393" max="7394" width="14.6640625" style="2" customWidth="1"/>
    <col min="7395" max="7395" width="6.21875" style="2" customWidth="1"/>
    <col min="7396" max="7398" width="10.109375" style="2" customWidth="1"/>
    <col min="7399" max="7399" width="10.44140625" style="2" customWidth="1"/>
    <col min="7400" max="7421" width="8.88671875" style="2"/>
    <col min="7422" max="7422" width="6.44140625" style="2" customWidth="1"/>
    <col min="7423" max="7423" width="12.21875" style="2" customWidth="1"/>
    <col min="7424" max="7424" width="28.21875" style="2" customWidth="1"/>
    <col min="7425" max="7425" width="13.77734375" style="2" customWidth="1"/>
    <col min="7426" max="7426" width="5.6640625" style="2" customWidth="1"/>
    <col min="7427" max="7428" width="9.33203125" style="2" customWidth="1"/>
    <col min="7429" max="7429" width="13.109375" style="2" customWidth="1"/>
    <col min="7430" max="7646" width="8.88671875" style="2"/>
    <col min="7647" max="7647" width="5" style="2" customWidth="1"/>
    <col min="7648" max="7648" width="15" style="2" customWidth="1"/>
    <col min="7649" max="7650" width="14.6640625" style="2" customWidth="1"/>
    <col min="7651" max="7651" width="6.21875" style="2" customWidth="1"/>
    <col min="7652" max="7654" width="10.109375" style="2" customWidth="1"/>
    <col min="7655" max="7655" width="10.44140625" style="2" customWidth="1"/>
    <col min="7656" max="7677" width="8.88671875" style="2"/>
    <col min="7678" max="7678" width="6.44140625" style="2" customWidth="1"/>
    <col min="7679" max="7679" width="12.21875" style="2" customWidth="1"/>
    <col min="7680" max="7680" width="28.21875" style="2" customWidth="1"/>
    <col min="7681" max="7681" width="13.77734375" style="2" customWidth="1"/>
    <col min="7682" max="7682" width="5.6640625" style="2" customWidth="1"/>
    <col min="7683" max="7684" width="9.33203125" style="2" customWidth="1"/>
    <col min="7685" max="7685" width="13.109375" style="2" customWidth="1"/>
    <col min="7686" max="7902" width="8.88671875" style="2"/>
    <col min="7903" max="7903" width="5" style="2" customWidth="1"/>
    <col min="7904" max="7904" width="15" style="2" customWidth="1"/>
    <col min="7905" max="7906" width="14.6640625" style="2" customWidth="1"/>
    <col min="7907" max="7907" width="6.21875" style="2" customWidth="1"/>
    <col min="7908" max="7910" width="10.109375" style="2" customWidth="1"/>
    <col min="7911" max="7911" width="10.44140625" style="2" customWidth="1"/>
    <col min="7912" max="7933" width="8.88671875" style="2"/>
    <col min="7934" max="7934" width="6.44140625" style="2" customWidth="1"/>
    <col min="7935" max="7935" width="12.21875" style="2" customWidth="1"/>
    <col min="7936" max="7936" width="28.21875" style="2" customWidth="1"/>
    <col min="7937" max="7937" width="13.77734375" style="2" customWidth="1"/>
    <col min="7938" max="7938" width="5.6640625" style="2" customWidth="1"/>
    <col min="7939" max="7940" width="9.33203125" style="2" customWidth="1"/>
    <col min="7941" max="7941" width="13.109375" style="2" customWidth="1"/>
    <col min="7942" max="8158" width="8.88671875" style="2"/>
    <col min="8159" max="8159" width="5" style="2" customWidth="1"/>
    <col min="8160" max="8160" width="15" style="2" customWidth="1"/>
    <col min="8161" max="8162" width="14.6640625" style="2" customWidth="1"/>
    <col min="8163" max="8163" width="6.21875" style="2" customWidth="1"/>
    <col min="8164" max="8166" width="10.109375" style="2" customWidth="1"/>
    <col min="8167" max="8167" width="10.44140625" style="2" customWidth="1"/>
    <col min="8168" max="8189" width="8.88671875" style="2"/>
    <col min="8190" max="8190" width="6.44140625" style="2" customWidth="1"/>
    <col min="8191" max="8191" width="12.21875" style="2" customWidth="1"/>
    <col min="8192" max="8192" width="28.21875" style="2" customWidth="1"/>
    <col min="8193" max="8193" width="13.77734375" style="2" customWidth="1"/>
    <col min="8194" max="8194" width="5.6640625" style="2" customWidth="1"/>
    <col min="8195" max="8196" width="9.33203125" style="2" customWidth="1"/>
    <col min="8197" max="8197" width="13.109375" style="2" customWidth="1"/>
    <col min="8198" max="8414" width="8.88671875" style="2"/>
    <col min="8415" max="8415" width="5" style="2" customWidth="1"/>
    <col min="8416" max="8416" width="15" style="2" customWidth="1"/>
    <col min="8417" max="8418" width="14.6640625" style="2" customWidth="1"/>
    <col min="8419" max="8419" width="6.21875" style="2" customWidth="1"/>
    <col min="8420" max="8422" width="10.109375" style="2" customWidth="1"/>
    <col min="8423" max="8423" width="10.44140625" style="2" customWidth="1"/>
    <col min="8424" max="8445" width="8.88671875" style="2"/>
    <col min="8446" max="8446" width="6.44140625" style="2" customWidth="1"/>
    <col min="8447" max="8447" width="12.21875" style="2" customWidth="1"/>
    <col min="8448" max="8448" width="28.21875" style="2" customWidth="1"/>
    <col min="8449" max="8449" width="13.77734375" style="2" customWidth="1"/>
    <col min="8450" max="8450" width="5.6640625" style="2" customWidth="1"/>
    <col min="8451" max="8452" width="9.33203125" style="2" customWidth="1"/>
    <col min="8453" max="8453" width="13.109375" style="2" customWidth="1"/>
    <col min="8454" max="8670" width="8.88671875" style="2"/>
    <col min="8671" max="8671" width="5" style="2" customWidth="1"/>
    <col min="8672" max="8672" width="15" style="2" customWidth="1"/>
    <col min="8673" max="8674" width="14.6640625" style="2" customWidth="1"/>
    <col min="8675" max="8675" width="6.21875" style="2" customWidth="1"/>
    <col min="8676" max="8678" width="10.109375" style="2" customWidth="1"/>
    <col min="8679" max="8679" width="10.44140625" style="2" customWidth="1"/>
    <col min="8680" max="8701" width="8.88671875" style="2"/>
    <col min="8702" max="8702" width="6.44140625" style="2" customWidth="1"/>
    <col min="8703" max="8703" width="12.21875" style="2" customWidth="1"/>
    <col min="8704" max="8704" width="28.21875" style="2" customWidth="1"/>
    <col min="8705" max="8705" width="13.77734375" style="2" customWidth="1"/>
    <col min="8706" max="8706" width="5.6640625" style="2" customWidth="1"/>
    <col min="8707" max="8708" width="9.33203125" style="2" customWidth="1"/>
    <col min="8709" max="8709" width="13.109375" style="2" customWidth="1"/>
    <col min="8710" max="8926" width="8.88671875" style="2"/>
    <col min="8927" max="8927" width="5" style="2" customWidth="1"/>
    <col min="8928" max="8928" width="15" style="2" customWidth="1"/>
    <col min="8929" max="8930" width="14.6640625" style="2" customWidth="1"/>
    <col min="8931" max="8931" width="6.21875" style="2" customWidth="1"/>
    <col min="8932" max="8934" width="10.109375" style="2" customWidth="1"/>
    <col min="8935" max="8935" width="10.44140625" style="2" customWidth="1"/>
    <col min="8936" max="8957" width="8.88671875" style="2"/>
    <col min="8958" max="8958" width="6.44140625" style="2" customWidth="1"/>
    <col min="8959" max="8959" width="12.21875" style="2" customWidth="1"/>
    <col min="8960" max="8960" width="28.21875" style="2" customWidth="1"/>
    <col min="8961" max="8961" width="13.77734375" style="2" customWidth="1"/>
    <col min="8962" max="8962" width="5.6640625" style="2" customWidth="1"/>
    <col min="8963" max="8964" width="9.33203125" style="2" customWidth="1"/>
    <col min="8965" max="8965" width="13.109375" style="2" customWidth="1"/>
    <col min="8966" max="9182" width="8.88671875" style="2"/>
    <col min="9183" max="9183" width="5" style="2" customWidth="1"/>
    <col min="9184" max="9184" width="15" style="2" customWidth="1"/>
    <col min="9185" max="9186" width="14.6640625" style="2" customWidth="1"/>
    <col min="9187" max="9187" width="6.21875" style="2" customWidth="1"/>
    <col min="9188" max="9190" width="10.109375" style="2" customWidth="1"/>
    <col min="9191" max="9191" width="10.44140625" style="2" customWidth="1"/>
    <col min="9192" max="9213" width="8.88671875" style="2"/>
    <col min="9214" max="9214" width="6.44140625" style="2" customWidth="1"/>
    <col min="9215" max="9215" width="12.21875" style="2" customWidth="1"/>
    <col min="9216" max="9216" width="28.21875" style="2" customWidth="1"/>
    <col min="9217" max="9217" width="13.77734375" style="2" customWidth="1"/>
    <col min="9218" max="9218" width="5.6640625" style="2" customWidth="1"/>
    <col min="9219" max="9220" width="9.33203125" style="2" customWidth="1"/>
    <col min="9221" max="9221" width="13.109375" style="2" customWidth="1"/>
    <col min="9222" max="9438" width="8.88671875" style="2"/>
    <col min="9439" max="9439" width="5" style="2" customWidth="1"/>
    <col min="9440" max="9440" width="15" style="2" customWidth="1"/>
    <col min="9441" max="9442" width="14.6640625" style="2" customWidth="1"/>
    <col min="9443" max="9443" width="6.21875" style="2" customWidth="1"/>
    <col min="9444" max="9446" width="10.109375" style="2" customWidth="1"/>
    <col min="9447" max="9447" width="10.44140625" style="2" customWidth="1"/>
    <col min="9448" max="9469" width="8.88671875" style="2"/>
    <col min="9470" max="9470" width="6.44140625" style="2" customWidth="1"/>
    <col min="9471" max="9471" width="12.21875" style="2" customWidth="1"/>
    <col min="9472" max="9472" width="28.21875" style="2" customWidth="1"/>
    <col min="9473" max="9473" width="13.77734375" style="2" customWidth="1"/>
    <col min="9474" max="9474" width="5.6640625" style="2" customWidth="1"/>
    <col min="9475" max="9476" width="9.33203125" style="2" customWidth="1"/>
    <col min="9477" max="9477" width="13.109375" style="2" customWidth="1"/>
    <col min="9478" max="9694" width="8.88671875" style="2"/>
    <col min="9695" max="9695" width="5" style="2" customWidth="1"/>
    <col min="9696" max="9696" width="15" style="2" customWidth="1"/>
    <col min="9697" max="9698" width="14.6640625" style="2" customWidth="1"/>
    <col min="9699" max="9699" width="6.21875" style="2" customWidth="1"/>
    <col min="9700" max="9702" width="10.109375" style="2" customWidth="1"/>
    <col min="9703" max="9703" width="10.44140625" style="2" customWidth="1"/>
    <col min="9704" max="9725" width="8.88671875" style="2"/>
    <col min="9726" max="9726" width="6.44140625" style="2" customWidth="1"/>
    <col min="9727" max="9727" width="12.21875" style="2" customWidth="1"/>
    <col min="9728" max="9728" width="28.21875" style="2" customWidth="1"/>
    <col min="9729" max="9729" width="13.77734375" style="2" customWidth="1"/>
    <col min="9730" max="9730" width="5.6640625" style="2" customWidth="1"/>
    <col min="9731" max="9732" width="9.33203125" style="2" customWidth="1"/>
    <col min="9733" max="9733" width="13.109375" style="2" customWidth="1"/>
    <col min="9734" max="9950" width="8.88671875" style="2"/>
    <col min="9951" max="9951" width="5" style="2" customWidth="1"/>
    <col min="9952" max="9952" width="15" style="2" customWidth="1"/>
    <col min="9953" max="9954" width="14.6640625" style="2" customWidth="1"/>
    <col min="9955" max="9955" width="6.21875" style="2" customWidth="1"/>
    <col min="9956" max="9958" width="10.109375" style="2" customWidth="1"/>
    <col min="9959" max="9959" width="10.44140625" style="2" customWidth="1"/>
    <col min="9960" max="9981" width="8.88671875" style="2"/>
    <col min="9982" max="9982" width="6.44140625" style="2" customWidth="1"/>
    <col min="9983" max="9983" width="12.21875" style="2" customWidth="1"/>
    <col min="9984" max="9984" width="28.21875" style="2" customWidth="1"/>
    <col min="9985" max="9985" width="13.77734375" style="2" customWidth="1"/>
    <col min="9986" max="9986" width="5.6640625" style="2" customWidth="1"/>
    <col min="9987" max="9988" width="9.33203125" style="2" customWidth="1"/>
    <col min="9989" max="9989" width="13.109375" style="2" customWidth="1"/>
    <col min="9990" max="10206" width="8.88671875" style="2"/>
    <col min="10207" max="10207" width="5" style="2" customWidth="1"/>
    <col min="10208" max="10208" width="15" style="2" customWidth="1"/>
    <col min="10209" max="10210" width="14.6640625" style="2" customWidth="1"/>
    <col min="10211" max="10211" width="6.21875" style="2" customWidth="1"/>
    <col min="10212" max="10214" width="10.109375" style="2" customWidth="1"/>
    <col min="10215" max="10215" width="10.44140625" style="2" customWidth="1"/>
    <col min="10216" max="10237" width="8.88671875" style="2"/>
    <col min="10238" max="10238" width="6.44140625" style="2" customWidth="1"/>
    <col min="10239" max="10239" width="12.21875" style="2" customWidth="1"/>
    <col min="10240" max="10240" width="28.21875" style="2" customWidth="1"/>
    <col min="10241" max="10241" width="13.77734375" style="2" customWidth="1"/>
    <col min="10242" max="10242" width="5.6640625" style="2" customWidth="1"/>
    <col min="10243" max="10244" width="9.33203125" style="2" customWidth="1"/>
    <col min="10245" max="10245" width="13.109375" style="2" customWidth="1"/>
    <col min="10246" max="10462" width="8.88671875" style="2"/>
    <col min="10463" max="10463" width="5" style="2" customWidth="1"/>
    <col min="10464" max="10464" width="15" style="2" customWidth="1"/>
    <col min="10465" max="10466" width="14.6640625" style="2" customWidth="1"/>
    <col min="10467" max="10467" width="6.21875" style="2" customWidth="1"/>
    <col min="10468" max="10470" width="10.109375" style="2" customWidth="1"/>
    <col min="10471" max="10471" width="10.44140625" style="2" customWidth="1"/>
    <col min="10472" max="10493" width="8.88671875" style="2"/>
    <col min="10494" max="10494" width="6.44140625" style="2" customWidth="1"/>
    <col min="10495" max="10495" width="12.21875" style="2" customWidth="1"/>
    <col min="10496" max="10496" width="28.21875" style="2" customWidth="1"/>
    <col min="10497" max="10497" width="13.77734375" style="2" customWidth="1"/>
    <col min="10498" max="10498" width="5.6640625" style="2" customWidth="1"/>
    <col min="10499" max="10500" width="9.33203125" style="2" customWidth="1"/>
    <col min="10501" max="10501" width="13.109375" style="2" customWidth="1"/>
    <col min="10502" max="10718" width="8.88671875" style="2"/>
    <col min="10719" max="10719" width="5" style="2" customWidth="1"/>
    <col min="10720" max="10720" width="15" style="2" customWidth="1"/>
    <col min="10721" max="10722" width="14.6640625" style="2" customWidth="1"/>
    <col min="10723" max="10723" width="6.21875" style="2" customWidth="1"/>
    <col min="10724" max="10726" width="10.109375" style="2" customWidth="1"/>
    <col min="10727" max="10727" width="10.44140625" style="2" customWidth="1"/>
    <col min="10728" max="10749" width="8.88671875" style="2"/>
    <col min="10750" max="10750" width="6.44140625" style="2" customWidth="1"/>
    <col min="10751" max="10751" width="12.21875" style="2" customWidth="1"/>
    <col min="10752" max="10752" width="28.21875" style="2" customWidth="1"/>
    <col min="10753" max="10753" width="13.77734375" style="2" customWidth="1"/>
    <col min="10754" max="10754" width="5.6640625" style="2" customWidth="1"/>
    <col min="10755" max="10756" width="9.33203125" style="2" customWidth="1"/>
    <col min="10757" max="10757" width="13.109375" style="2" customWidth="1"/>
    <col min="10758" max="10974" width="8.88671875" style="2"/>
    <col min="10975" max="10975" width="5" style="2" customWidth="1"/>
    <col min="10976" max="10976" width="15" style="2" customWidth="1"/>
    <col min="10977" max="10978" width="14.6640625" style="2" customWidth="1"/>
    <col min="10979" max="10979" width="6.21875" style="2" customWidth="1"/>
    <col min="10980" max="10982" width="10.109375" style="2" customWidth="1"/>
    <col min="10983" max="10983" width="10.44140625" style="2" customWidth="1"/>
    <col min="10984" max="11005" width="8.88671875" style="2"/>
    <col min="11006" max="11006" width="6.44140625" style="2" customWidth="1"/>
    <col min="11007" max="11007" width="12.21875" style="2" customWidth="1"/>
    <col min="11008" max="11008" width="28.21875" style="2" customWidth="1"/>
    <col min="11009" max="11009" width="13.77734375" style="2" customWidth="1"/>
    <col min="11010" max="11010" width="5.6640625" style="2" customWidth="1"/>
    <col min="11011" max="11012" width="9.33203125" style="2" customWidth="1"/>
    <col min="11013" max="11013" width="13.109375" style="2" customWidth="1"/>
    <col min="11014" max="11230" width="8.88671875" style="2"/>
    <col min="11231" max="11231" width="5" style="2" customWidth="1"/>
    <col min="11232" max="11232" width="15" style="2" customWidth="1"/>
    <col min="11233" max="11234" width="14.6640625" style="2" customWidth="1"/>
    <col min="11235" max="11235" width="6.21875" style="2" customWidth="1"/>
    <col min="11236" max="11238" width="10.109375" style="2" customWidth="1"/>
    <col min="11239" max="11239" width="10.44140625" style="2" customWidth="1"/>
    <col min="11240" max="11261" width="8.88671875" style="2"/>
    <col min="11262" max="11262" width="6.44140625" style="2" customWidth="1"/>
    <col min="11263" max="11263" width="12.21875" style="2" customWidth="1"/>
    <col min="11264" max="11264" width="28.21875" style="2" customWidth="1"/>
    <col min="11265" max="11265" width="13.77734375" style="2" customWidth="1"/>
    <col min="11266" max="11266" width="5.6640625" style="2" customWidth="1"/>
    <col min="11267" max="11268" width="9.33203125" style="2" customWidth="1"/>
    <col min="11269" max="11269" width="13.109375" style="2" customWidth="1"/>
    <col min="11270" max="11486" width="8.88671875" style="2"/>
    <col min="11487" max="11487" width="5" style="2" customWidth="1"/>
    <col min="11488" max="11488" width="15" style="2" customWidth="1"/>
    <col min="11489" max="11490" width="14.6640625" style="2" customWidth="1"/>
    <col min="11491" max="11491" width="6.21875" style="2" customWidth="1"/>
    <col min="11492" max="11494" width="10.109375" style="2" customWidth="1"/>
    <col min="11495" max="11495" width="10.44140625" style="2" customWidth="1"/>
    <col min="11496" max="11517" width="8.88671875" style="2"/>
    <col min="11518" max="11518" width="6.44140625" style="2" customWidth="1"/>
    <col min="11519" max="11519" width="12.21875" style="2" customWidth="1"/>
    <col min="11520" max="11520" width="28.21875" style="2" customWidth="1"/>
    <col min="11521" max="11521" width="13.77734375" style="2" customWidth="1"/>
    <col min="11522" max="11522" width="5.6640625" style="2" customWidth="1"/>
    <col min="11523" max="11524" width="9.33203125" style="2" customWidth="1"/>
    <col min="11525" max="11525" width="13.109375" style="2" customWidth="1"/>
    <col min="11526" max="11742" width="8.88671875" style="2"/>
    <col min="11743" max="11743" width="5" style="2" customWidth="1"/>
    <col min="11744" max="11744" width="15" style="2" customWidth="1"/>
    <col min="11745" max="11746" width="14.6640625" style="2" customWidth="1"/>
    <col min="11747" max="11747" width="6.21875" style="2" customWidth="1"/>
    <col min="11748" max="11750" width="10.109375" style="2" customWidth="1"/>
    <col min="11751" max="11751" width="10.44140625" style="2" customWidth="1"/>
    <col min="11752" max="11773" width="8.88671875" style="2"/>
    <col min="11774" max="11774" width="6.44140625" style="2" customWidth="1"/>
    <col min="11775" max="11775" width="12.21875" style="2" customWidth="1"/>
    <col min="11776" max="11776" width="28.21875" style="2" customWidth="1"/>
    <col min="11777" max="11777" width="13.77734375" style="2" customWidth="1"/>
    <col min="11778" max="11778" width="5.6640625" style="2" customWidth="1"/>
    <col min="11779" max="11780" width="9.33203125" style="2" customWidth="1"/>
    <col min="11781" max="11781" width="13.109375" style="2" customWidth="1"/>
    <col min="11782" max="11998" width="8.88671875" style="2"/>
    <col min="11999" max="11999" width="5" style="2" customWidth="1"/>
    <col min="12000" max="12000" width="15" style="2" customWidth="1"/>
    <col min="12001" max="12002" width="14.6640625" style="2" customWidth="1"/>
    <col min="12003" max="12003" width="6.21875" style="2" customWidth="1"/>
    <col min="12004" max="12006" width="10.109375" style="2" customWidth="1"/>
    <col min="12007" max="12007" width="10.44140625" style="2" customWidth="1"/>
    <col min="12008" max="12029" width="8.88671875" style="2"/>
    <col min="12030" max="12030" width="6.44140625" style="2" customWidth="1"/>
    <col min="12031" max="12031" width="12.21875" style="2" customWidth="1"/>
    <col min="12032" max="12032" width="28.21875" style="2" customWidth="1"/>
    <col min="12033" max="12033" width="13.77734375" style="2" customWidth="1"/>
    <col min="12034" max="12034" width="5.6640625" style="2" customWidth="1"/>
    <col min="12035" max="12036" width="9.33203125" style="2" customWidth="1"/>
    <col min="12037" max="12037" width="13.109375" style="2" customWidth="1"/>
    <col min="12038" max="12254" width="8.88671875" style="2"/>
    <col min="12255" max="12255" width="5" style="2" customWidth="1"/>
    <col min="12256" max="12256" width="15" style="2" customWidth="1"/>
    <col min="12257" max="12258" width="14.6640625" style="2" customWidth="1"/>
    <col min="12259" max="12259" width="6.21875" style="2" customWidth="1"/>
    <col min="12260" max="12262" width="10.109375" style="2" customWidth="1"/>
    <col min="12263" max="12263" width="10.44140625" style="2" customWidth="1"/>
    <col min="12264" max="12285" width="8.88671875" style="2"/>
    <col min="12286" max="12286" width="6.44140625" style="2" customWidth="1"/>
    <col min="12287" max="12287" width="12.21875" style="2" customWidth="1"/>
    <col min="12288" max="12288" width="28.21875" style="2" customWidth="1"/>
    <col min="12289" max="12289" width="13.77734375" style="2" customWidth="1"/>
    <col min="12290" max="12290" width="5.6640625" style="2" customWidth="1"/>
    <col min="12291" max="12292" width="9.33203125" style="2" customWidth="1"/>
    <col min="12293" max="12293" width="13.109375" style="2" customWidth="1"/>
    <col min="12294" max="12510" width="8.88671875" style="2"/>
    <col min="12511" max="12511" width="5" style="2" customWidth="1"/>
    <col min="12512" max="12512" width="15" style="2" customWidth="1"/>
    <col min="12513" max="12514" width="14.6640625" style="2" customWidth="1"/>
    <col min="12515" max="12515" width="6.21875" style="2" customWidth="1"/>
    <col min="12516" max="12518" width="10.109375" style="2" customWidth="1"/>
    <col min="12519" max="12519" width="10.44140625" style="2" customWidth="1"/>
    <col min="12520" max="12541" width="8.88671875" style="2"/>
    <col min="12542" max="12542" width="6.44140625" style="2" customWidth="1"/>
    <col min="12543" max="12543" width="12.21875" style="2" customWidth="1"/>
    <col min="12544" max="12544" width="28.21875" style="2" customWidth="1"/>
    <col min="12545" max="12545" width="13.77734375" style="2" customWidth="1"/>
    <col min="12546" max="12546" width="5.6640625" style="2" customWidth="1"/>
    <col min="12547" max="12548" width="9.33203125" style="2" customWidth="1"/>
    <col min="12549" max="12549" width="13.109375" style="2" customWidth="1"/>
    <col min="12550" max="12766" width="8.88671875" style="2"/>
    <col min="12767" max="12767" width="5" style="2" customWidth="1"/>
    <col min="12768" max="12768" width="15" style="2" customWidth="1"/>
    <col min="12769" max="12770" width="14.6640625" style="2" customWidth="1"/>
    <col min="12771" max="12771" width="6.21875" style="2" customWidth="1"/>
    <col min="12772" max="12774" width="10.109375" style="2" customWidth="1"/>
    <col min="12775" max="12775" width="10.44140625" style="2" customWidth="1"/>
    <col min="12776" max="12797" width="8.88671875" style="2"/>
    <col min="12798" max="12798" width="6.44140625" style="2" customWidth="1"/>
    <col min="12799" max="12799" width="12.21875" style="2" customWidth="1"/>
    <col min="12800" max="12800" width="28.21875" style="2" customWidth="1"/>
    <col min="12801" max="12801" width="13.77734375" style="2" customWidth="1"/>
    <col min="12802" max="12802" width="5.6640625" style="2" customWidth="1"/>
    <col min="12803" max="12804" width="9.33203125" style="2" customWidth="1"/>
    <col min="12805" max="12805" width="13.109375" style="2" customWidth="1"/>
    <col min="12806" max="13022" width="8.88671875" style="2"/>
    <col min="13023" max="13023" width="5" style="2" customWidth="1"/>
    <col min="13024" max="13024" width="15" style="2" customWidth="1"/>
    <col min="13025" max="13026" width="14.6640625" style="2" customWidth="1"/>
    <col min="13027" max="13027" width="6.21875" style="2" customWidth="1"/>
    <col min="13028" max="13030" width="10.109375" style="2" customWidth="1"/>
    <col min="13031" max="13031" width="10.44140625" style="2" customWidth="1"/>
    <col min="13032" max="13053" width="8.88671875" style="2"/>
    <col min="13054" max="13054" width="6.44140625" style="2" customWidth="1"/>
    <col min="13055" max="13055" width="12.21875" style="2" customWidth="1"/>
    <col min="13056" max="13056" width="28.21875" style="2" customWidth="1"/>
    <col min="13057" max="13057" width="13.77734375" style="2" customWidth="1"/>
    <col min="13058" max="13058" width="5.6640625" style="2" customWidth="1"/>
    <col min="13059" max="13060" width="9.33203125" style="2" customWidth="1"/>
    <col min="13061" max="13061" width="13.109375" style="2" customWidth="1"/>
    <col min="13062" max="13278" width="8.88671875" style="2"/>
    <col min="13279" max="13279" width="5" style="2" customWidth="1"/>
    <col min="13280" max="13280" width="15" style="2" customWidth="1"/>
    <col min="13281" max="13282" width="14.6640625" style="2" customWidth="1"/>
    <col min="13283" max="13283" width="6.21875" style="2" customWidth="1"/>
    <col min="13284" max="13286" width="10.109375" style="2" customWidth="1"/>
    <col min="13287" max="13287" width="10.44140625" style="2" customWidth="1"/>
    <col min="13288" max="13309" width="8.88671875" style="2"/>
    <col min="13310" max="13310" width="6.44140625" style="2" customWidth="1"/>
    <col min="13311" max="13311" width="12.21875" style="2" customWidth="1"/>
    <col min="13312" max="13312" width="28.21875" style="2" customWidth="1"/>
    <col min="13313" max="13313" width="13.77734375" style="2" customWidth="1"/>
    <col min="13314" max="13314" width="5.6640625" style="2" customWidth="1"/>
    <col min="13315" max="13316" width="9.33203125" style="2" customWidth="1"/>
    <col min="13317" max="13317" width="13.109375" style="2" customWidth="1"/>
    <col min="13318" max="13534" width="8.88671875" style="2"/>
    <col min="13535" max="13535" width="5" style="2" customWidth="1"/>
    <col min="13536" max="13536" width="15" style="2" customWidth="1"/>
    <col min="13537" max="13538" width="14.6640625" style="2" customWidth="1"/>
    <col min="13539" max="13539" width="6.21875" style="2" customWidth="1"/>
    <col min="13540" max="13542" width="10.109375" style="2" customWidth="1"/>
    <col min="13543" max="13543" width="10.44140625" style="2" customWidth="1"/>
    <col min="13544" max="13565" width="8.88671875" style="2"/>
    <col min="13566" max="13566" width="6.44140625" style="2" customWidth="1"/>
    <col min="13567" max="13567" width="12.21875" style="2" customWidth="1"/>
    <col min="13568" max="13568" width="28.21875" style="2" customWidth="1"/>
    <col min="13569" max="13569" width="13.77734375" style="2" customWidth="1"/>
    <col min="13570" max="13570" width="5.6640625" style="2" customWidth="1"/>
    <col min="13571" max="13572" width="9.33203125" style="2" customWidth="1"/>
    <col min="13573" max="13573" width="13.109375" style="2" customWidth="1"/>
    <col min="13574" max="13790" width="8.88671875" style="2"/>
    <col min="13791" max="13791" width="5" style="2" customWidth="1"/>
    <col min="13792" max="13792" width="15" style="2" customWidth="1"/>
    <col min="13793" max="13794" width="14.6640625" style="2" customWidth="1"/>
    <col min="13795" max="13795" width="6.21875" style="2" customWidth="1"/>
    <col min="13796" max="13798" width="10.109375" style="2" customWidth="1"/>
    <col min="13799" max="13799" width="10.44140625" style="2" customWidth="1"/>
    <col min="13800" max="13821" width="8.88671875" style="2"/>
    <col min="13822" max="13822" width="6.44140625" style="2" customWidth="1"/>
    <col min="13823" max="13823" width="12.21875" style="2" customWidth="1"/>
    <col min="13824" max="13824" width="28.21875" style="2" customWidth="1"/>
    <col min="13825" max="13825" width="13.77734375" style="2" customWidth="1"/>
    <col min="13826" max="13826" width="5.6640625" style="2" customWidth="1"/>
    <col min="13827" max="13828" width="9.33203125" style="2" customWidth="1"/>
    <col min="13829" max="13829" width="13.109375" style="2" customWidth="1"/>
    <col min="13830" max="14046" width="8.88671875" style="2"/>
    <col min="14047" max="14047" width="5" style="2" customWidth="1"/>
    <col min="14048" max="14048" width="15" style="2" customWidth="1"/>
    <col min="14049" max="14050" width="14.6640625" style="2" customWidth="1"/>
    <col min="14051" max="14051" width="6.21875" style="2" customWidth="1"/>
    <col min="14052" max="14054" width="10.109375" style="2" customWidth="1"/>
    <col min="14055" max="14055" width="10.44140625" style="2" customWidth="1"/>
    <col min="14056" max="14077" width="8.88671875" style="2"/>
    <col min="14078" max="14078" width="6.44140625" style="2" customWidth="1"/>
    <col min="14079" max="14079" width="12.21875" style="2" customWidth="1"/>
    <col min="14080" max="14080" width="28.21875" style="2" customWidth="1"/>
    <col min="14081" max="14081" width="13.77734375" style="2" customWidth="1"/>
    <col min="14082" max="14082" width="5.6640625" style="2" customWidth="1"/>
    <col min="14083" max="14084" width="9.33203125" style="2" customWidth="1"/>
    <col min="14085" max="14085" width="13.109375" style="2" customWidth="1"/>
    <col min="14086" max="14302" width="8.88671875" style="2"/>
    <col min="14303" max="14303" width="5" style="2" customWidth="1"/>
    <col min="14304" max="14304" width="15" style="2" customWidth="1"/>
    <col min="14305" max="14306" width="14.6640625" style="2" customWidth="1"/>
    <col min="14307" max="14307" width="6.21875" style="2" customWidth="1"/>
    <col min="14308" max="14310" width="10.109375" style="2" customWidth="1"/>
    <col min="14311" max="14311" width="10.44140625" style="2" customWidth="1"/>
    <col min="14312" max="14333" width="8.88671875" style="2"/>
    <col min="14334" max="14334" width="6.44140625" style="2" customWidth="1"/>
    <col min="14335" max="14335" width="12.21875" style="2" customWidth="1"/>
    <col min="14336" max="14336" width="28.21875" style="2" customWidth="1"/>
    <col min="14337" max="14337" width="13.77734375" style="2" customWidth="1"/>
    <col min="14338" max="14338" width="5.6640625" style="2" customWidth="1"/>
    <col min="14339" max="14340" width="9.33203125" style="2" customWidth="1"/>
    <col min="14341" max="14341" width="13.109375" style="2" customWidth="1"/>
    <col min="14342" max="14558" width="8.88671875" style="2"/>
    <col min="14559" max="14559" width="5" style="2" customWidth="1"/>
    <col min="14560" max="14560" width="15" style="2" customWidth="1"/>
    <col min="14561" max="14562" width="14.6640625" style="2" customWidth="1"/>
    <col min="14563" max="14563" width="6.21875" style="2" customWidth="1"/>
    <col min="14564" max="14566" width="10.109375" style="2" customWidth="1"/>
    <col min="14567" max="14567" width="10.44140625" style="2" customWidth="1"/>
    <col min="14568" max="14589" width="8.88671875" style="2"/>
    <col min="14590" max="14590" width="6.44140625" style="2" customWidth="1"/>
    <col min="14591" max="14591" width="12.21875" style="2" customWidth="1"/>
    <col min="14592" max="14592" width="28.21875" style="2" customWidth="1"/>
    <col min="14593" max="14593" width="13.77734375" style="2" customWidth="1"/>
    <col min="14594" max="14594" width="5.6640625" style="2" customWidth="1"/>
    <col min="14595" max="14596" width="9.33203125" style="2" customWidth="1"/>
    <col min="14597" max="14597" width="13.109375" style="2" customWidth="1"/>
    <col min="14598" max="14814" width="8.88671875" style="2"/>
    <col min="14815" max="14815" width="5" style="2" customWidth="1"/>
    <col min="14816" max="14816" width="15" style="2" customWidth="1"/>
    <col min="14817" max="14818" width="14.6640625" style="2" customWidth="1"/>
    <col min="14819" max="14819" width="6.21875" style="2" customWidth="1"/>
    <col min="14820" max="14822" width="10.109375" style="2" customWidth="1"/>
    <col min="14823" max="14823" width="10.44140625" style="2" customWidth="1"/>
    <col min="14824" max="14845" width="8.88671875" style="2"/>
    <col min="14846" max="14846" width="6.44140625" style="2" customWidth="1"/>
    <col min="14847" max="14847" width="12.21875" style="2" customWidth="1"/>
    <col min="14848" max="14848" width="28.21875" style="2" customWidth="1"/>
    <col min="14849" max="14849" width="13.77734375" style="2" customWidth="1"/>
    <col min="14850" max="14850" width="5.6640625" style="2" customWidth="1"/>
    <col min="14851" max="14852" width="9.33203125" style="2" customWidth="1"/>
    <col min="14853" max="14853" width="13.109375" style="2" customWidth="1"/>
    <col min="14854" max="15070" width="8.88671875" style="2"/>
    <col min="15071" max="15071" width="5" style="2" customWidth="1"/>
    <col min="15072" max="15072" width="15" style="2" customWidth="1"/>
    <col min="15073" max="15074" width="14.6640625" style="2" customWidth="1"/>
    <col min="15075" max="15075" width="6.21875" style="2" customWidth="1"/>
    <col min="15076" max="15078" width="10.109375" style="2" customWidth="1"/>
    <col min="15079" max="15079" width="10.44140625" style="2" customWidth="1"/>
    <col min="15080" max="15101" width="8.88671875" style="2"/>
    <col min="15102" max="15102" width="6.44140625" style="2" customWidth="1"/>
    <col min="15103" max="15103" width="12.21875" style="2" customWidth="1"/>
    <col min="15104" max="15104" width="28.21875" style="2" customWidth="1"/>
    <col min="15105" max="15105" width="13.77734375" style="2" customWidth="1"/>
    <col min="15106" max="15106" width="5.6640625" style="2" customWidth="1"/>
    <col min="15107" max="15108" width="9.33203125" style="2" customWidth="1"/>
    <col min="15109" max="15109" width="13.109375" style="2" customWidth="1"/>
    <col min="15110" max="15326" width="8.88671875" style="2"/>
    <col min="15327" max="15327" width="5" style="2" customWidth="1"/>
    <col min="15328" max="15328" width="15" style="2" customWidth="1"/>
    <col min="15329" max="15330" width="14.6640625" style="2" customWidth="1"/>
    <col min="15331" max="15331" width="6.21875" style="2" customWidth="1"/>
    <col min="15332" max="15334" width="10.109375" style="2" customWidth="1"/>
    <col min="15335" max="15335" width="10.44140625" style="2" customWidth="1"/>
    <col min="15336" max="15357" width="8.88671875" style="2"/>
    <col min="15358" max="15358" width="6.44140625" style="2" customWidth="1"/>
    <col min="15359" max="15359" width="12.21875" style="2" customWidth="1"/>
    <col min="15360" max="15360" width="28.21875" style="2" customWidth="1"/>
    <col min="15361" max="15361" width="13.77734375" style="2" customWidth="1"/>
    <col min="15362" max="15362" width="5.6640625" style="2" customWidth="1"/>
    <col min="15363" max="15364" width="9.33203125" style="2" customWidth="1"/>
    <col min="15365" max="15365" width="13.109375" style="2" customWidth="1"/>
    <col min="15366" max="15582" width="8.88671875" style="2"/>
    <col min="15583" max="15583" width="5" style="2" customWidth="1"/>
    <col min="15584" max="15584" width="15" style="2" customWidth="1"/>
    <col min="15585" max="15586" width="14.6640625" style="2" customWidth="1"/>
    <col min="15587" max="15587" width="6.21875" style="2" customWidth="1"/>
    <col min="15588" max="15590" width="10.109375" style="2" customWidth="1"/>
    <col min="15591" max="15591" width="10.44140625" style="2" customWidth="1"/>
    <col min="15592" max="15613" width="8.88671875" style="2"/>
    <col min="15614" max="15614" width="6.44140625" style="2" customWidth="1"/>
    <col min="15615" max="15615" width="12.21875" style="2" customWidth="1"/>
    <col min="15616" max="15616" width="28.21875" style="2" customWidth="1"/>
    <col min="15617" max="15617" width="13.77734375" style="2" customWidth="1"/>
    <col min="15618" max="15618" width="5.6640625" style="2" customWidth="1"/>
    <col min="15619" max="15620" width="9.33203125" style="2" customWidth="1"/>
    <col min="15621" max="15621" width="13.109375" style="2" customWidth="1"/>
    <col min="15622" max="15838" width="8.88671875" style="2"/>
    <col min="15839" max="15839" width="5" style="2" customWidth="1"/>
    <col min="15840" max="15840" width="15" style="2" customWidth="1"/>
    <col min="15841" max="15842" width="14.6640625" style="2" customWidth="1"/>
    <col min="15843" max="15843" width="6.21875" style="2" customWidth="1"/>
    <col min="15844" max="15846" width="10.109375" style="2" customWidth="1"/>
    <col min="15847" max="15847" width="10.44140625" style="2" customWidth="1"/>
    <col min="15848" max="15869" width="8.88671875" style="2"/>
    <col min="15870" max="15870" width="6.44140625" style="2" customWidth="1"/>
    <col min="15871" max="15871" width="12.21875" style="2" customWidth="1"/>
    <col min="15872" max="15872" width="28.21875" style="2" customWidth="1"/>
    <col min="15873" max="15873" width="13.77734375" style="2" customWidth="1"/>
    <col min="15874" max="15874" width="5.6640625" style="2" customWidth="1"/>
    <col min="15875" max="15876" width="9.33203125" style="2" customWidth="1"/>
    <col min="15877" max="15877" width="13.109375" style="2" customWidth="1"/>
    <col min="15878" max="16094" width="8.88671875" style="2"/>
    <col min="16095" max="16095" width="5" style="2" customWidth="1"/>
    <col min="16096" max="16096" width="15" style="2" customWidth="1"/>
    <col min="16097" max="16098" width="14.6640625" style="2" customWidth="1"/>
    <col min="16099" max="16099" width="6.21875" style="2" customWidth="1"/>
    <col min="16100" max="16102" width="10.109375" style="2" customWidth="1"/>
    <col min="16103" max="16103" width="10.44140625" style="2" customWidth="1"/>
    <col min="16104" max="16125" width="8.88671875" style="2"/>
    <col min="16126" max="16126" width="6.44140625" style="2" customWidth="1"/>
    <col min="16127" max="16127" width="12.21875" style="2" customWidth="1"/>
    <col min="16128" max="16128" width="28.21875" style="2" customWidth="1"/>
    <col min="16129" max="16129" width="13.77734375" style="2" customWidth="1"/>
    <col min="16130" max="16130" width="5.6640625" style="2" customWidth="1"/>
    <col min="16131" max="16132" width="9.33203125" style="2" customWidth="1"/>
    <col min="16133" max="16133" width="13.109375" style="2" customWidth="1"/>
    <col min="16134" max="16350" width="8.88671875" style="2"/>
    <col min="16351" max="16351" width="5" style="2" customWidth="1"/>
    <col min="16352" max="16352" width="15" style="2" customWidth="1"/>
    <col min="16353" max="16354" width="14.6640625" style="2" customWidth="1"/>
    <col min="16355" max="16355" width="6.21875" style="2" customWidth="1"/>
    <col min="16356" max="16358" width="10.109375" style="2" customWidth="1"/>
    <col min="16359" max="16359" width="10.44140625" style="2" customWidth="1"/>
    <col min="16360" max="16380" width="8.88671875" style="2"/>
    <col min="16381" max="16384" width="9" style="2" customWidth="1"/>
  </cols>
  <sheetData>
    <row r="1" spans="1:254" ht="15" customHeight="1">
      <c r="A1" s="149" t="s">
        <v>5</v>
      </c>
      <c r="B1" s="150" t="s">
        <v>7</v>
      </c>
      <c r="C1" s="150" t="s">
        <v>236</v>
      </c>
      <c r="D1" s="151" t="s">
        <v>9</v>
      </c>
      <c r="E1" s="152" t="s">
        <v>238</v>
      </c>
      <c r="F1" s="153" t="s">
        <v>239</v>
      </c>
      <c r="G1" s="1"/>
      <c r="H1" s="1"/>
      <c r="I1" s="1"/>
      <c r="J1" s="275" t="s">
        <v>10</v>
      </c>
      <c r="K1" s="275"/>
      <c r="L1" s="275"/>
      <c r="M1" s="140" t="s">
        <v>211</v>
      </c>
      <c r="N1" s="140" t="s">
        <v>213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254" s="70" customFormat="1" ht="18" customHeight="1">
      <c r="A2" s="71">
        <v>1</v>
      </c>
      <c r="B2" s="65" t="s">
        <v>219</v>
      </c>
      <c r="C2" s="20" t="s">
        <v>173</v>
      </c>
      <c r="D2" s="72" t="s">
        <v>237</v>
      </c>
      <c r="E2" s="72">
        <v>1</v>
      </c>
      <c r="F2" s="280" t="s">
        <v>240</v>
      </c>
      <c r="G2" s="69"/>
      <c r="H2" s="69" t="s">
        <v>168</v>
      </c>
      <c r="I2" s="69"/>
      <c r="J2" s="62"/>
      <c r="K2" s="63"/>
      <c r="L2" s="63">
        <v>2.1132</v>
      </c>
      <c r="M2" s="126">
        <f>VLOOKUP(C2,[1]Sheet2!$A$1:$C$65536,3)</f>
        <v>258171</v>
      </c>
      <c r="N2" s="126" t="s">
        <v>212</v>
      </c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</row>
    <row r="3" spans="1:254" ht="18" customHeight="1">
      <c r="A3" s="71">
        <v>2</v>
      </c>
      <c r="B3" s="25" t="s">
        <v>220</v>
      </c>
      <c r="C3" s="20" t="s">
        <v>67</v>
      </c>
      <c r="D3" s="72" t="s">
        <v>237</v>
      </c>
      <c r="E3" s="72">
        <v>1</v>
      </c>
      <c r="F3" s="281"/>
      <c r="G3" s="1"/>
      <c r="J3" s="123"/>
      <c r="K3" s="123"/>
      <c r="L3" s="123"/>
      <c r="M3" s="140">
        <f>VLOOKUP(C3,[1]Sheet1!$A$1:$C$65536,3)</f>
        <v>59556</v>
      </c>
      <c r="N3" s="140" t="s">
        <v>212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18" customHeight="1">
      <c r="A4" s="71">
        <v>3</v>
      </c>
      <c r="B4" s="25" t="s">
        <v>221</v>
      </c>
      <c r="C4" s="20" t="s">
        <v>71</v>
      </c>
      <c r="D4" s="72" t="s">
        <v>237</v>
      </c>
      <c r="E4" s="72">
        <v>1</v>
      </c>
      <c r="F4" s="281"/>
      <c r="G4" s="1"/>
      <c r="J4" s="123"/>
      <c r="K4" s="123"/>
      <c r="L4" s="123"/>
      <c r="M4" s="140">
        <f>VLOOKUP(C4,[1]Sheet1!$A$1:$C$65536,3)</f>
        <v>60305</v>
      </c>
      <c r="N4" s="140" t="s">
        <v>212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ht="18" customHeight="1">
      <c r="A5" s="71">
        <v>4</v>
      </c>
      <c r="B5" s="25" t="s">
        <v>222</v>
      </c>
      <c r="C5" s="20" t="s">
        <v>74</v>
      </c>
      <c r="D5" s="72" t="s">
        <v>237</v>
      </c>
      <c r="E5" s="72">
        <v>1</v>
      </c>
      <c r="F5" s="281"/>
      <c r="G5" s="1"/>
      <c r="J5" s="123"/>
      <c r="K5" s="123"/>
      <c r="L5" s="123"/>
      <c r="M5" s="140">
        <f>VLOOKUP(C5,[1]Sheet1!$A$1:$C$65536,3)</f>
        <v>118853</v>
      </c>
      <c r="N5" s="140" t="s">
        <v>212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ht="18" customHeight="1">
      <c r="A6" s="71">
        <v>5</v>
      </c>
      <c r="B6" s="25" t="s">
        <v>223</v>
      </c>
      <c r="C6" s="20" t="s">
        <v>77</v>
      </c>
      <c r="D6" s="72" t="s">
        <v>237</v>
      </c>
      <c r="E6" s="72">
        <v>1</v>
      </c>
      <c r="F6" s="281"/>
      <c r="G6" s="1"/>
      <c r="J6" s="123"/>
      <c r="K6" s="123"/>
      <c r="L6" s="123"/>
      <c r="M6" s="140">
        <f>VLOOKUP(C6,[1]Sheet1!$A$1:$C$65536,3)</f>
        <v>59785</v>
      </c>
      <c r="N6" s="140" t="s">
        <v>212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</row>
    <row r="7" spans="1:254" ht="18" customHeight="1">
      <c r="A7" s="71">
        <v>6</v>
      </c>
      <c r="B7" s="137" t="s">
        <v>224</v>
      </c>
      <c r="C7" s="131" t="s">
        <v>81</v>
      </c>
      <c r="D7" s="72" t="s">
        <v>237</v>
      </c>
      <c r="E7" s="72">
        <v>1</v>
      </c>
      <c r="F7" s="281"/>
      <c r="G7" s="1"/>
      <c r="J7" s="123"/>
      <c r="K7" s="123"/>
      <c r="L7" s="123"/>
      <c r="M7" s="140">
        <f>VLOOKUP(C7,[1]Sheet1!$A$1:$C$65536,3)</f>
        <v>59529</v>
      </c>
      <c r="N7" s="140" t="s">
        <v>212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</row>
    <row r="8" spans="1:254" s="70" customFormat="1" ht="18" customHeight="1">
      <c r="A8" s="71">
        <v>7</v>
      </c>
      <c r="B8" s="65" t="s">
        <v>225</v>
      </c>
      <c r="C8" s="20" t="s">
        <v>171</v>
      </c>
      <c r="D8" s="72" t="s">
        <v>237</v>
      </c>
      <c r="E8" s="72">
        <v>1</v>
      </c>
      <c r="F8" s="281"/>
      <c r="G8" s="76" t="s">
        <v>207</v>
      </c>
      <c r="H8" s="69" t="s">
        <v>168</v>
      </c>
      <c r="I8" s="134"/>
      <c r="J8" s="114"/>
      <c r="K8" s="114"/>
      <c r="L8" s="63"/>
      <c r="M8" s="126">
        <f>VLOOKUP(C8,[1]Sheet1!$A$1:$C$65536,3)</f>
        <v>88600</v>
      </c>
      <c r="N8" s="126" t="s">
        <v>212</v>
      </c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</row>
    <row r="9" spans="1:254" s="70" customFormat="1" ht="18" customHeight="1">
      <c r="A9" s="71">
        <v>8</v>
      </c>
      <c r="B9" s="66" t="s">
        <v>226</v>
      </c>
      <c r="C9" s="20" t="s">
        <v>135</v>
      </c>
      <c r="D9" s="72" t="s">
        <v>237</v>
      </c>
      <c r="E9" s="72">
        <v>1</v>
      </c>
      <c r="F9" s="281"/>
      <c r="G9" s="76"/>
      <c r="H9" s="69"/>
      <c r="I9" s="133"/>
      <c r="J9" s="63"/>
      <c r="K9" s="114"/>
      <c r="L9" s="114"/>
      <c r="M9" s="126">
        <f>VLOOKUP(C9,[1]Sheet1!$A$1:$C$65536,3)</f>
        <v>222050</v>
      </c>
      <c r="N9" s="126" t="s">
        <v>212</v>
      </c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</row>
    <row r="10" spans="1:254" s="70" customFormat="1" ht="18" customHeight="1">
      <c r="A10" s="71">
        <v>9</v>
      </c>
      <c r="B10" s="111" t="s">
        <v>227</v>
      </c>
      <c r="C10" s="13" t="s">
        <v>166</v>
      </c>
      <c r="D10" s="72" t="s">
        <v>237</v>
      </c>
      <c r="E10" s="72">
        <v>1</v>
      </c>
      <c r="F10" s="281"/>
      <c r="G10" s="69"/>
      <c r="H10" s="69" t="s">
        <v>168</v>
      </c>
      <c r="I10" s="134"/>
      <c r="J10" s="114"/>
      <c r="K10" s="114"/>
      <c r="L10" s="63"/>
      <c r="M10" s="126">
        <f>VLOOKUP(C10,[1]Sheet1!$A$1:$C$65536,3)</f>
        <v>88314</v>
      </c>
      <c r="N10" s="126" t="s">
        <v>212</v>
      </c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</row>
    <row r="11" spans="1:254" s="70" customFormat="1" ht="18" customHeight="1">
      <c r="A11" s="71">
        <v>10</v>
      </c>
      <c r="B11" s="65" t="s">
        <v>228</v>
      </c>
      <c r="C11" s="20" t="s">
        <v>167</v>
      </c>
      <c r="D11" s="72" t="s">
        <v>237</v>
      </c>
      <c r="E11" s="72">
        <v>1</v>
      </c>
      <c r="F11" s="281"/>
      <c r="H11" s="69" t="s">
        <v>168</v>
      </c>
      <c r="I11" s="134"/>
      <c r="J11" s="114">
        <v>7.626540044247788</v>
      </c>
      <c r="K11" s="114"/>
      <c r="L11" s="63"/>
      <c r="M11" s="126">
        <f>VLOOKUP(C11,[1]Sheet1!$A$1:$C$65536,3)</f>
        <v>88846</v>
      </c>
      <c r="N11" s="126" t="s">
        <v>212</v>
      </c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</row>
    <row r="12" spans="1:254" s="70" customFormat="1" ht="18" customHeight="1">
      <c r="A12" s="71">
        <v>11</v>
      </c>
      <c r="B12" s="65" t="s">
        <v>219</v>
      </c>
      <c r="C12" s="20" t="s">
        <v>198</v>
      </c>
      <c r="D12" s="72" t="s">
        <v>237</v>
      </c>
      <c r="E12" s="72">
        <v>1</v>
      </c>
      <c r="F12" s="281"/>
      <c r="G12" s="69"/>
      <c r="H12" s="69" t="s">
        <v>168</v>
      </c>
      <c r="I12" s="134"/>
      <c r="J12" s="114">
        <v>2.0076309522123901</v>
      </c>
      <c r="K12" s="114"/>
      <c r="L12" s="63"/>
      <c r="M12" s="126">
        <f>VLOOKUP(C12,[1]Sheet1!$A$1:$C$65536,3)</f>
        <v>258171</v>
      </c>
      <c r="N12" s="126" t="s">
        <v>212</v>
      </c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</row>
    <row r="13" spans="1:254" s="70" customFormat="1" ht="18" customHeight="1">
      <c r="A13" s="71">
        <v>12</v>
      </c>
      <c r="B13" s="66" t="s">
        <v>229</v>
      </c>
      <c r="C13" s="20" t="s">
        <v>140</v>
      </c>
      <c r="D13" s="72" t="s">
        <v>237</v>
      </c>
      <c r="E13" s="72">
        <v>1</v>
      </c>
      <c r="F13" s="281"/>
      <c r="G13" s="69"/>
      <c r="H13" s="69" t="s">
        <v>168</v>
      </c>
      <c r="I13" s="134"/>
      <c r="J13" s="114"/>
      <c r="K13" s="114"/>
      <c r="L13" s="63"/>
      <c r="M13" s="126">
        <f>VLOOKUP(C13,[1]Sheet1!$A$1:$C$65536,3)</f>
        <v>102045</v>
      </c>
      <c r="N13" s="126" t="s">
        <v>212</v>
      </c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  <c r="IR13" s="69"/>
      <c r="IS13" s="69"/>
    </row>
    <row r="14" spans="1:254" s="70" customFormat="1" ht="31.2" customHeight="1">
      <c r="A14" s="71">
        <v>13</v>
      </c>
      <c r="B14" s="65" t="s">
        <v>230</v>
      </c>
      <c r="C14" s="20" t="s">
        <v>143</v>
      </c>
      <c r="D14" s="72" t="s">
        <v>237</v>
      </c>
      <c r="E14" s="72">
        <v>1</v>
      </c>
      <c r="F14" s="281"/>
      <c r="G14" s="69"/>
      <c r="H14" s="69" t="s">
        <v>175</v>
      </c>
      <c r="I14" s="134"/>
      <c r="J14" s="114"/>
      <c r="K14" s="114"/>
      <c r="L14" s="63"/>
      <c r="M14" s="126">
        <f>VLOOKUP(C14,[1]Sheet1!$A$1:$C$65536,3)</f>
        <v>20063</v>
      </c>
      <c r="N14" s="126" t="s">
        <v>212</v>
      </c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9"/>
      <c r="EI14" s="69"/>
      <c r="EJ14" s="69"/>
      <c r="EK14" s="69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</row>
    <row r="15" spans="1:254" s="70" customFormat="1" ht="31.2" customHeight="1">
      <c r="A15" s="71">
        <v>14</v>
      </c>
      <c r="B15" s="65" t="s">
        <v>231</v>
      </c>
      <c r="C15" s="20" t="s">
        <v>146</v>
      </c>
      <c r="D15" s="72" t="s">
        <v>237</v>
      </c>
      <c r="E15" s="72">
        <v>1</v>
      </c>
      <c r="F15" s="281"/>
      <c r="G15" s="69"/>
      <c r="H15" s="69" t="s">
        <v>175</v>
      </c>
      <c r="I15" s="134"/>
      <c r="J15" s="114"/>
      <c r="K15" s="114"/>
      <c r="L15" s="63"/>
      <c r="M15" s="126">
        <f>VLOOKUP(C15,[1]Sheet1!$A$1:$C$65536,3)</f>
        <v>18763</v>
      </c>
      <c r="N15" s="126" t="s">
        <v>212</v>
      </c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</row>
    <row r="16" spans="1:254" s="70" customFormat="1" ht="31.2" customHeight="1">
      <c r="A16" s="71">
        <v>15</v>
      </c>
      <c r="B16" s="65" t="s">
        <v>232</v>
      </c>
      <c r="C16" s="20" t="s">
        <v>149</v>
      </c>
      <c r="D16" s="72" t="s">
        <v>237</v>
      </c>
      <c r="E16" s="72">
        <v>1</v>
      </c>
      <c r="F16" s="281"/>
      <c r="G16" s="69"/>
      <c r="H16" s="69" t="s">
        <v>175</v>
      </c>
      <c r="I16" s="134"/>
      <c r="J16" s="114"/>
      <c r="K16" s="114"/>
      <c r="L16" s="63"/>
      <c r="M16" s="126">
        <f>VLOOKUP(C16,[1]Sheet1!$A$1:$C$65536,3)</f>
        <v>20062</v>
      </c>
      <c r="N16" s="126" t="s">
        <v>212</v>
      </c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</row>
    <row r="17" spans="1:253" s="70" customFormat="1" ht="31.2" customHeight="1">
      <c r="A17" s="71">
        <v>16</v>
      </c>
      <c r="B17" s="65" t="s">
        <v>233</v>
      </c>
      <c r="C17" s="20" t="s">
        <v>216</v>
      </c>
      <c r="D17" s="72" t="s">
        <v>237</v>
      </c>
      <c r="E17" s="72">
        <v>1</v>
      </c>
      <c r="F17" s="281"/>
      <c r="G17" s="69"/>
      <c r="H17" s="69" t="s">
        <v>175</v>
      </c>
      <c r="I17" s="134"/>
      <c r="J17" s="114"/>
      <c r="K17" s="114"/>
      <c r="L17" s="63"/>
      <c r="M17" s="126">
        <f>VLOOKUP(C17,[1]Sheet1!$A$1:$C$65536,3)</f>
        <v>18107</v>
      </c>
      <c r="N17" s="126" t="s">
        <v>212</v>
      </c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</row>
    <row r="18" spans="1:253" s="70" customFormat="1" ht="18" customHeight="1">
      <c r="A18" s="71">
        <v>17</v>
      </c>
      <c r="B18" s="65" t="s">
        <v>234</v>
      </c>
      <c r="C18" s="20" t="s">
        <v>157</v>
      </c>
      <c r="D18" s="72" t="s">
        <v>237</v>
      </c>
      <c r="E18" s="72">
        <v>1</v>
      </c>
      <c r="F18" s="281"/>
      <c r="G18" s="69"/>
      <c r="H18" s="69" t="s">
        <v>175</v>
      </c>
      <c r="I18" s="134"/>
      <c r="J18" s="114"/>
      <c r="K18" s="114"/>
      <c r="L18" s="63"/>
      <c r="M18" s="126">
        <f>VLOOKUP(C18,[1]Sheet1!$A$1:$C$65536,3)</f>
        <v>78038</v>
      </c>
      <c r="N18" s="126" t="s">
        <v>212</v>
      </c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</row>
    <row r="19" spans="1:253" s="70" customFormat="1" ht="18" customHeight="1">
      <c r="A19" s="71">
        <v>18</v>
      </c>
      <c r="B19" s="65" t="s">
        <v>235</v>
      </c>
      <c r="C19" s="20" t="s">
        <v>154</v>
      </c>
      <c r="D19" s="72" t="s">
        <v>237</v>
      </c>
      <c r="E19" s="72">
        <v>1</v>
      </c>
      <c r="F19" s="282"/>
      <c r="G19" s="69"/>
      <c r="H19" s="69" t="s">
        <v>175</v>
      </c>
      <c r="I19" s="134"/>
      <c r="J19" s="114"/>
      <c r="K19" s="114"/>
      <c r="L19" s="63"/>
      <c r="M19" s="126">
        <f>VLOOKUP(C19,[1]Sheet1!$A$1:$C$65536,3)</f>
        <v>26095</v>
      </c>
      <c r="N19" s="126" t="s">
        <v>212</v>
      </c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</row>
    <row r="20" spans="1:253" s="33" customFormat="1" ht="14.4">
      <c r="M20" s="70"/>
      <c r="N20" s="70"/>
    </row>
  </sheetData>
  <mergeCells count="2">
    <mergeCell ref="F2:F19"/>
    <mergeCell ref="J1:L1"/>
  </mergeCells>
  <phoneticPr fontId="1" type="noConversion"/>
  <conditionalFormatting sqref="C1:C1048576">
    <cfRule type="duplicateValues" dxfId="1" priority="1"/>
  </conditionalFormatting>
  <printOptions horizontalCentered="1"/>
  <pageMargins left="0.59055118110236227" right="0.23622047244094491" top="0.43307086614173229" bottom="0.39370078740157483" header="0.35433070866141736" footer="0.15748031496062992"/>
  <pageSetup paperSize="9" scale="54" orientation="portrait" horizontalDpi="200" verticalDpi="200" r:id="rId1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7D61B-A881-4430-847A-B7D0884141A6}">
  <dimension ref="A1:AG38"/>
  <sheetViews>
    <sheetView tabSelected="1" view="pageBreakPreview" zoomScale="90" zoomScaleNormal="90" zoomScaleSheetLayoutView="90" workbookViewId="0">
      <pane xSplit="9" ySplit="3" topLeftCell="J4" activePane="bottomRight" state="frozen"/>
      <selection pane="topRight" activeCell="H1" sqref="H1"/>
      <selection pane="bottomLeft" activeCell="A4" sqref="A4"/>
      <selection pane="bottomRight" activeCell="I2" sqref="I1:I1048576"/>
    </sheetView>
  </sheetViews>
  <sheetFormatPr defaultColWidth="9" defaultRowHeight="12"/>
  <cols>
    <col min="1" max="1" width="3.33203125" style="180" customWidth="1"/>
    <col min="2" max="2" width="11.88671875" style="180" customWidth="1"/>
    <col min="3" max="3" width="14.88671875" style="187" customWidth="1"/>
    <col min="4" max="4" width="17.21875" style="187" customWidth="1"/>
    <col min="5" max="5" width="17.88671875" style="188" customWidth="1"/>
    <col min="6" max="6" width="6.44140625" style="188" customWidth="1"/>
    <col min="7" max="7" width="5.5546875" style="188" customWidth="1"/>
    <col min="8" max="8" width="9.6640625" style="189" customWidth="1"/>
    <col min="9" max="9" width="5.6640625" style="180" hidden="1" customWidth="1"/>
    <col min="10" max="10" width="4.44140625" style="180" customWidth="1"/>
    <col min="11" max="11" width="4.88671875" style="180" customWidth="1"/>
    <col min="12" max="12" width="4.21875" style="188" customWidth="1"/>
    <col min="13" max="13" width="6.109375" style="180" customWidth="1"/>
    <col min="14" max="14" width="7.77734375" style="190" customWidth="1"/>
    <col min="15" max="15" width="7.6640625" style="191" customWidth="1"/>
    <col min="16" max="16" width="9.44140625" style="192" customWidth="1"/>
    <col min="17" max="18" width="6.33203125" style="192" customWidth="1"/>
    <col min="19" max="19" width="8.44140625" style="190" customWidth="1"/>
    <col min="20" max="20" width="13.33203125" style="193" customWidth="1"/>
    <col min="21" max="21" width="8.44140625" style="193" customWidth="1"/>
    <col min="22" max="23" width="5.5546875" style="193" customWidth="1"/>
    <col min="24" max="24" width="9" style="193" customWidth="1"/>
    <col min="25" max="25" width="10.44140625" style="193" customWidth="1"/>
    <col min="26" max="26" width="7.88671875" style="194" customWidth="1"/>
    <col min="27" max="27" width="9.109375" style="179" customWidth="1"/>
    <col min="28" max="28" width="12.44140625" style="195" customWidth="1"/>
    <col min="29" max="29" width="10.88671875" style="195" customWidth="1"/>
    <col min="30" max="30" width="9.77734375" style="195" customWidth="1"/>
    <col min="31" max="31" width="9" style="195" customWidth="1"/>
    <col min="32" max="32" width="14" style="180" customWidth="1"/>
    <col min="33" max="33" width="13.88671875" style="180" bestFit="1" customWidth="1"/>
    <col min="34" max="16384" width="9" style="180"/>
  </cols>
  <sheetData>
    <row r="1" spans="1:33" ht="18" customHeight="1">
      <c r="A1" s="284" t="s">
        <v>349</v>
      </c>
      <c r="B1" s="284"/>
      <c r="C1" s="284"/>
      <c r="D1" s="284"/>
      <c r="E1" s="284"/>
      <c r="F1" s="284"/>
      <c r="G1" s="284"/>
      <c r="H1" s="284"/>
      <c r="I1" s="285"/>
      <c r="J1" s="284"/>
      <c r="K1" s="284"/>
      <c r="L1" s="284"/>
      <c r="M1" s="284"/>
      <c r="N1" s="286"/>
      <c r="O1" s="286"/>
      <c r="P1" s="287"/>
      <c r="Q1" s="287"/>
      <c r="R1" s="287"/>
      <c r="S1" s="286"/>
      <c r="T1" s="286"/>
      <c r="U1" s="286"/>
      <c r="V1" s="286"/>
      <c r="W1" s="286"/>
      <c r="X1" s="286"/>
      <c r="Y1" s="286"/>
      <c r="Z1" s="286"/>
      <c r="AB1" s="179"/>
      <c r="AC1" s="179"/>
      <c r="AD1" s="179"/>
      <c r="AE1" s="179"/>
    </row>
    <row r="2" spans="1:33" ht="15.9" customHeight="1">
      <c r="A2" s="181" t="s">
        <v>282</v>
      </c>
      <c r="B2" s="288" t="s">
        <v>283</v>
      </c>
      <c r="C2" s="290" t="s">
        <v>284</v>
      </c>
      <c r="D2" s="290" t="s">
        <v>285</v>
      </c>
      <c r="E2" s="290" t="s">
        <v>286</v>
      </c>
      <c r="F2" s="291" t="s">
        <v>287</v>
      </c>
      <c r="G2" s="290" t="s">
        <v>288</v>
      </c>
      <c r="H2" s="290" t="s">
        <v>289</v>
      </c>
      <c r="I2" s="293" t="s">
        <v>290</v>
      </c>
      <c r="J2" s="294" t="s">
        <v>291</v>
      </c>
      <c r="K2" s="294" t="s">
        <v>292</v>
      </c>
      <c r="L2" s="294" t="s">
        <v>293</v>
      </c>
      <c r="M2" s="291" t="s">
        <v>294</v>
      </c>
      <c r="N2" s="296" t="s">
        <v>295</v>
      </c>
      <c r="O2" s="296"/>
      <c r="P2" s="297" t="s">
        <v>296</v>
      </c>
      <c r="Q2" s="297"/>
      <c r="R2" s="297"/>
      <c r="S2" s="283" t="s">
        <v>297</v>
      </c>
      <c r="T2" s="299" t="s">
        <v>298</v>
      </c>
      <c r="U2" s="299"/>
      <c r="V2" s="299"/>
      <c r="W2" s="299"/>
      <c r="X2" s="299"/>
      <c r="Y2" s="299"/>
      <c r="Z2" s="182" t="s">
        <v>299</v>
      </c>
      <c r="AA2" s="300" t="s">
        <v>300</v>
      </c>
      <c r="AB2" s="301" t="s">
        <v>301</v>
      </c>
      <c r="AC2" s="303" t="s">
        <v>302</v>
      </c>
      <c r="AD2" s="303" t="s">
        <v>303</v>
      </c>
      <c r="AE2" s="303" t="s">
        <v>304</v>
      </c>
      <c r="AF2" s="298" t="s">
        <v>305</v>
      </c>
    </row>
    <row r="3" spans="1:33" ht="30.6" customHeight="1">
      <c r="A3" s="181" t="s">
        <v>306</v>
      </c>
      <c r="B3" s="289"/>
      <c r="C3" s="290"/>
      <c r="D3" s="290"/>
      <c r="E3" s="290"/>
      <c r="F3" s="292"/>
      <c r="G3" s="290"/>
      <c r="H3" s="290"/>
      <c r="I3" s="293"/>
      <c r="J3" s="295"/>
      <c r="K3" s="295"/>
      <c r="L3" s="295"/>
      <c r="M3" s="292"/>
      <c r="N3" s="183" t="s">
        <v>307</v>
      </c>
      <c r="O3" s="183" t="s">
        <v>308</v>
      </c>
      <c r="P3" s="184" t="s">
        <v>309</v>
      </c>
      <c r="Q3" s="184" t="s">
        <v>310</v>
      </c>
      <c r="R3" s="184" t="s">
        <v>308</v>
      </c>
      <c r="S3" s="283"/>
      <c r="T3" s="185" t="s">
        <v>311</v>
      </c>
      <c r="U3" s="182" t="s">
        <v>312</v>
      </c>
      <c r="V3" s="186" t="s">
        <v>313</v>
      </c>
      <c r="W3" s="186" t="s">
        <v>314</v>
      </c>
      <c r="X3" s="182" t="s">
        <v>315</v>
      </c>
      <c r="Y3" s="186" t="s">
        <v>316</v>
      </c>
      <c r="Z3" s="182" t="s">
        <v>317</v>
      </c>
      <c r="AA3" s="300"/>
      <c r="AB3" s="302"/>
      <c r="AC3" s="304"/>
      <c r="AD3" s="304"/>
      <c r="AE3" s="304"/>
      <c r="AF3" s="298"/>
      <c r="AG3" s="180" t="s">
        <v>318</v>
      </c>
    </row>
    <row r="4" spans="1:33" s="213" customFormat="1" ht="12" customHeight="1">
      <c r="A4" s="307">
        <v>4</v>
      </c>
      <c r="B4" s="310">
        <v>44426</v>
      </c>
      <c r="C4" s="307" t="s">
        <v>330</v>
      </c>
      <c r="D4" s="311" t="s">
        <v>325</v>
      </c>
      <c r="E4" s="204" t="s">
        <v>325</v>
      </c>
      <c r="F4" s="204" t="s">
        <v>348</v>
      </c>
      <c r="G4" s="204">
        <v>1</v>
      </c>
      <c r="H4" s="205" t="s">
        <v>326</v>
      </c>
      <c r="I4" s="206" t="s">
        <v>327</v>
      </c>
      <c r="J4" s="207">
        <v>368</v>
      </c>
      <c r="K4" s="207">
        <f>1260/16</f>
        <v>78.75</v>
      </c>
      <c r="L4" s="204">
        <v>4</v>
      </c>
      <c r="M4" s="204"/>
      <c r="N4" s="208">
        <v>6.3</v>
      </c>
      <c r="O4" s="208">
        <v>3.2</v>
      </c>
      <c r="P4" s="209">
        <f>J4*K4*L4*7.85/1000000</f>
        <v>0.909972</v>
      </c>
      <c r="Q4" s="209">
        <v>0.55600000000000005</v>
      </c>
      <c r="R4" s="209">
        <f>P4-Q4</f>
        <v>0.35397199999999995</v>
      </c>
      <c r="S4" s="210">
        <f>(N4*P4-O4*R4)*G4</f>
        <v>4.6001132</v>
      </c>
      <c r="T4" s="211" t="s">
        <v>319</v>
      </c>
      <c r="U4" s="212" t="s">
        <v>328</v>
      </c>
      <c r="V4" s="212">
        <v>1</v>
      </c>
      <c r="W4" s="212">
        <v>1</v>
      </c>
      <c r="X4" s="211">
        <v>0.15</v>
      </c>
      <c r="Y4" s="211">
        <f>V4*X4/W4</f>
        <v>0.15</v>
      </c>
      <c r="Z4" s="314">
        <f>(S8+Y8)*1.2</f>
        <v>6.4201358399999995</v>
      </c>
      <c r="AA4" s="305">
        <f>Z4/1.13</f>
        <v>5.6815361415929209</v>
      </c>
      <c r="AB4" s="306">
        <v>0</v>
      </c>
      <c r="AC4" s="317">
        <v>0</v>
      </c>
      <c r="AD4" s="306">
        <v>0</v>
      </c>
      <c r="AE4" s="305">
        <f>AA4+AD4</f>
        <v>5.6815361415929209</v>
      </c>
      <c r="AF4" s="305"/>
      <c r="AG4" s="306">
        <v>0</v>
      </c>
    </row>
    <row r="5" spans="1:33" s="213" customFormat="1" ht="12" customHeight="1">
      <c r="A5" s="308"/>
      <c r="B5" s="308"/>
      <c r="C5" s="308"/>
      <c r="D5" s="312"/>
      <c r="E5" s="204"/>
      <c r="F5" s="204"/>
      <c r="G5" s="204"/>
      <c r="H5" s="205"/>
      <c r="I5" s="206"/>
      <c r="J5" s="206"/>
      <c r="K5" s="206"/>
      <c r="L5" s="206"/>
      <c r="M5" s="206"/>
      <c r="N5" s="208"/>
      <c r="O5" s="208"/>
      <c r="P5" s="209"/>
      <c r="Q5" s="209"/>
      <c r="R5" s="209"/>
      <c r="S5" s="210"/>
      <c r="T5" s="211" t="s">
        <v>321</v>
      </c>
      <c r="U5" s="212" t="s">
        <v>329</v>
      </c>
      <c r="V5" s="212">
        <v>1</v>
      </c>
      <c r="W5" s="212">
        <v>1</v>
      </c>
      <c r="X5" s="211">
        <v>0.05</v>
      </c>
      <c r="Y5" s="211">
        <f>V5*X5/W5</f>
        <v>0.05</v>
      </c>
      <c r="Z5" s="315"/>
      <c r="AA5" s="305"/>
      <c r="AB5" s="306"/>
      <c r="AC5" s="317"/>
      <c r="AD5" s="306"/>
      <c r="AE5" s="305"/>
      <c r="AF5" s="305"/>
      <c r="AG5" s="306"/>
    </row>
    <row r="6" spans="1:33" s="213" customFormat="1" ht="12" customHeight="1">
      <c r="A6" s="308"/>
      <c r="B6" s="308"/>
      <c r="C6" s="308"/>
      <c r="D6" s="312"/>
      <c r="E6" s="204"/>
      <c r="F6" s="204"/>
      <c r="G6" s="204"/>
      <c r="H6" s="205"/>
      <c r="I6" s="206"/>
      <c r="J6" s="204"/>
      <c r="K6" s="204"/>
      <c r="L6" s="204"/>
      <c r="M6" s="204"/>
      <c r="N6" s="210"/>
      <c r="O6" s="210"/>
      <c r="P6" s="214"/>
      <c r="Q6" s="214"/>
      <c r="R6" s="214"/>
      <c r="S6" s="210"/>
      <c r="T6" s="211" t="s">
        <v>322</v>
      </c>
      <c r="U6" s="212" t="s">
        <v>323</v>
      </c>
      <c r="V6" s="212">
        <v>1</v>
      </c>
      <c r="W6" s="212">
        <v>1</v>
      </c>
      <c r="X6" s="211">
        <v>0.25</v>
      </c>
      <c r="Y6" s="211">
        <f>V6*X6/W6</f>
        <v>0.25</v>
      </c>
      <c r="Z6" s="315"/>
      <c r="AA6" s="305"/>
      <c r="AB6" s="306"/>
      <c r="AC6" s="317"/>
      <c r="AD6" s="306"/>
      <c r="AE6" s="305"/>
      <c r="AF6" s="305"/>
      <c r="AG6" s="306"/>
    </row>
    <row r="7" spans="1:33" s="213" customFormat="1" ht="12" customHeight="1">
      <c r="A7" s="308"/>
      <c r="B7" s="308"/>
      <c r="C7" s="308"/>
      <c r="D7" s="312"/>
      <c r="E7" s="204"/>
      <c r="F7" s="204"/>
      <c r="G7" s="204"/>
      <c r="H7" s="205"/>
      <c r="I7" s="206"/>
      <c r="J7" s="204"/>
      <c r="K7" s="204"/>
      <c r="L7" s="204"/>
      <c r="M7" s="204"/>
      <c r="N7" s="215"/>
      <c r="O7" s="208"/>
      <c r="P7" s="209"/>
      <c r="Q7" s="209"/>
      <c r="R7" s="209"/>
      <c r="S7" s="210"/>
      <c r="T7" s="211" t="s">
        <v>331</v>
      </c>
      <c r="U7" s="212">
        <v>1</v>
      </c>
      <c r="V7" s="212">
        <v>1</v>
      </c>
      <c r="W7" s="212">
        <v>1</v>
      </c>
      <c r="X7" s="211">
        <v>0.3</v>
      </c>
      <c r="Y7" s="211">
        <f>V7*X7/W7</f>
        <v>0.3</v>
      </c>
      <c r="Z7" s="316"/>
      <c r="AA7" s="305"/>
      <c r="AB7" s="306"/>
      <c r="AC7" s="317"/>
      <c r="AD7" s="306"/>
      <c r="AE7" s="305"/>
      <c r="AF7" s="305"/>
      <c r="AG7" s="306"/>
    </row>
    <row r="8" spans="1:33" s="250" customFormat="1" ht="14.1" customHeight="1">
      <c r="A8" s="309"/>
      <c r="B8" s="309"/>
      <c r="C8" s="309"/>
      <c r="D8" s="313"/>
      <c r="E8" s="239"/>
      <c r="F8" s="239"/>
      <c r="G8" s="240"/>
      <c r="H8" s="241"/>
      <c r="I8" s="242"/>
      <c r="J8" s="239"/>
      <c r="K8" s="239"/>
      <c r="L8" s="239"/>
      <c r="M8" s="239"/>
      <c r="N8" s="243"/>
      <c r="O8" s="244"/>
      <c r="P8" s="245"/>
      <c r="Q8" s="245"/>
      <c r="R8" s="245"/>
      <c r="S8" s="246">
        <f>SUM(S4:S7)</f>
        <v>4.6001132</v>
      </c>
      <c r="T8" s="247"/>
      <c r="U8" s="248"/>
      <c r="V8" s="248"/>
      <c r="W8" s="248"/>
      <c r="X8" s="247"/>
      <c r="Y8" s="247">
        <f>SUM(Y4:Y7)</f>
        <v>0.75</v>
      </c>
      <c r="Z8" s="247"/>
      <c r="AA8" s="249"/>
      <c r="AB8" s="249"/>
      <c r="AC8" s="249"/>
      <c r="AD8" s="249"/>
      <c r="AE8" s="249"/>
      <c r="AF8" s="249"/>
      <c r="AG8" s="249"/>
    </row>
    <row r="9" spans="1:33" s="213" customFormat="1" ht="12.9" customHeight="1">
      <c r="A9" s="307">
        <v>11</v>
      </c>
      <c r="B9" s="310">
        <v>44426</v>
      </c>
      <c r="C9" s="307" t="s">
        <v>332</v>
      </c>
      <c r="D9" s="311" t="s">
        <v>333</v>
      </c>
      <c r="E9" s="204" t="s">
        <v>333</v>
      </c>
      <c r="F9" s="204" t="s">
        <v>348</v>
      </c>
      <c r="G9" s="216">
        <v>1</v>
      </c>
      <c r="H9" s="205" t="s">
        <v>326</v>
      </c>
      <c r="I9" s="206" t="s">
        <v>334</v>
      </c>
      <c r="J9" s="207">
        <v>246</v>
      </c>
      <c r="K9" s="207">
        <f>1265/6</f>
        <v>210.83333333333334</v>
      </c>
      <c r="L9" s="204">
        <v>3</v>
      </c>
      <c r="M9" s="204"/>
      <c r="N9" s="210">
        <v>6.3</v>
      </c>
      <c r="O9" s="210">
        <v>3.2</v>
      </c>
      <c r="P9" s="214">
        <f>J9*K9*L9*0.00000785</f>
        <v>1.2214207499999998</v>
      </c>
      <c r="Q9" s="214">
        <v>0.877</v>
      </c>
      <c r="R9" s="214">
        <f>P9-Q9</f>
        <v>0.34442074999999983</v>
      </c>
      <c r="S9" s="210">
        <f>(N9*P9-O9*R9)*G9</f>
        <v>6.5928043249999995</v>
      </c>
      <c r="T9" s="211" t="s">
        <v>319</v>
      </c>
      <c r="U9" s="212" t="s">
        <v>320</v>
      </c>
      <c r="V9" s="212">
        <v>1</v>
      </c>
      <c r="W9" s="212">
        <v>1</v>
      </c>
      <c r="X9" s="211">
        <v>0.1</v>
      </c>
      <c r="Y9" s="211">
        <f>V9*X9/W9</f>
        <v>0.1</v>
      </c>
      <c r="Z9" s="314">
        <f>(S12+Y12)*1.2</f>
        <v>8.2113651899999986</v>
      </c>
      <c r="AA9" s="305">
        <f>Z9/1.13</f>
        <v>7.266694858407079</v>
      </c>
      <c r="AB9" s="306">
        <v>15500</v>
      </c>
      <c r="AC9" s="306">
        <v>50000</v>
      </c>
      <c r="AD9" s="306">
        <f>AB9/AC9</f>
        <v>0.31</v>
      </c>
      <c r="AE9" s="305">
        <f>AA9+AD9</f>
        <v>7.5766948584070786</v>
      </c>
      <c r="AF9" s="305"/>
      <c r="AG9" s="305">
        <v>0</v>
      </c>
    </row>
    <row r="10" spans="1:33" s="213" customFormat="1" ht="12.9" customHeight="1">
      <c r="A10" s="308"/>
      <c r="B10" s="308"/>
      <c r="C10" s="308"/>
      <c r="D10" s="312"/>
      <c r="E10" s="204"/>
      <c r="F10" s="204"/>
      <c r="G10" s="216"/>
      <c r="H10" s="205"/>
      <c r="I10" s="206"/>
      <c r="J10" s="207"/>
      <c r="K10" s="207"/>
      <c r="L10" s="204"/>
      <c r="M10" s="204"/>
      <c r="N10" s="210"/>
      <c r="O10" s="210"/>
      <c r="P10" s="214"/>
      <c r="Q10" s="214"/>
      <c r="R10" s="214"/>
      <c r="S10" s="210"/>
      <c r="T10" s="211" t="s">
        <v>321</v>
      </c>
      <c r="U10" s="212" t="s">
        <v>329</v>
      </c>
      <c r="V10" s="212">
        <v>1</v>
      </c>
      <c r="W10" s="212">
        <v>1</v>
      </c>
      <c r="X10" s="211">
        <v>0.05</v>
      </c>
      <c r="Y10" s="211">
        <f>V10*X10/W10</f>
        <v>0.05</v>
      </c>
      <c r="Z10" s="315"/>
      <c r="AA10" s="305"/>
      <c r="AB10" s="306"/>
      <c r="AC10" s="306"/>
      <c r="AD10" s="306"/>
      <c r="AE10" s="305"/>
      <c r="AF10" s="305"/>
      <c r="AG10" s="305"/>
    </row>
    <row r="11" spans="1:33" s="213" customFormat="1" ht="12.9" customHeight="1">
      <c r="A11" s="308"/>
      <c r="B11" s="308"/>
      <c r="C11" s="308"/>
      <c r="D11" s="312"/>
      <c r="E11" s="204"/>
      <c r="F11" s="204"/>
      <c r="G11" s="216"/>
      <c r="H11" s="205"/>
      <c r="I11" s="206"/>
      <c r="J11" s="206"/>
      <c r="K11" s="206"/>
      <c r="L11" s="206"/>
      <c r="M11" s="206"/>
      <c r="N11" s="218"/>
      <c r="O11" s="219"/>
      <c r="P11" s="220"/>
      <c r="Q11" s="220"/>
      <c r="R11" s="220"/>
      <c r="S11" s="221"/>
      <c r="T11" s="211" t="s">
        <v>322</v>
      </c>
      <c r="U11" s="212" t="s">
        <v>320</v>
      </c>
      <c r="V11" s="212">
        <v>1</v>
      </c>
      <c r="W11" s="212">
        <v>1</v>
      </c>
      <c r="X11" s="211">
        <v>0.1</v>
      </c>
      <c r="Y11" s="211">
        <f>V11*X11/W11</f>
        <v>0.1</v>
      </c>
      <c r="Z11" s="316"/>
      <c r="AA11" s="305"/>
      <c r="AB11" s="306"/>
      <c r="AC11" s="306"/>
      <c r="AD11" s="306"/>
      <c r="AE11" s="305"/>
      <c r="AF11" s="305"/>
      <c r="AG11" s="305"/>
    </row>
    <row r="12" spans="1:33" s="213" customFormat="1" ht="14.1" customHeight="1">
      <c r="A12" s="309"/>
      <c r="B12" s="309"/>
      <c r="C12" s="309"/>
      <c r="D12" s="313"/>
      <c r="E12" s="204"/>
      <c r="F12" s="204"/>
      <c r="G12" s="216"/>
      <c r="H12" s="205"/>
      <c r="I12" s="206"/>
      <c r="J12" s="204"/>
      <c r="K12" s="204"/>
      <c r="L12" s="204"/>
      <c r="M12" s="204"/>
      <c r="N12" s="215"/>
      <c r="O12" s="208"/>
      <c r="P12" s="209"/>
      <c r="Q12" s="209"/>
      <c r="R12" s="209"/>
      <c r="S12" s="210">
        <f>SUM(S9:S11)</f>
        <v>6.5928043249999995</v>
      </c>
      <c r="T12" s="211"/>
      <c r="U12" s="212"/>
      <c r="V12" s="212"/>
      <c r="W12" s="212"/>
      <c r="X12" s="211"/>
      <c r="Y12" s="211">
        <f>SUM(Y9:Y11)</f>
        <v>0.25</v>
      </c>
      <c r="Z12" s="211"/>
      <c r="AA12" s="217"/>
      <c r="AB12" s="217"/>
      <c r="AC12" s="217"/>
      <c r="AD12" s="217"/>
      <c r="AE12" s="217"/>
      <c r="AF12" s="217"/>
      <c r="AG12" s="217"/>
    </row>
    <row r="13" spans="1:33" s="213" customFormat="1" ht="12.9" customHeight="1">
      <c r="A13" s="307">
        <v>11</v>
      </c>
      <c r="B13" s="310">
        <v>44426</v>
      </c>
      <c r="C13" s="307" t="s">
        <v>335</v>
      </c>
      <c r="D13" s="311" t="s">
        <v>108</v>
      </c>
      <c r="E13" s="204" t="s">
        <v>333</v>
      </c>
      <c r="F13" s="204" t="s">
        <v>348</v>
      </c>
      <c r="G13" s="216">
        <v>1</v>
      </c>
      <c r="H13" s="205" t="s">
        <v>326</v>
      </c>
      <c r="I13" s="206" t="s">
        <v>334</v>
      </c>
      <c r="J13" s="222">
        <v>246</v>
      </c>
      <c r="K13" s="222">
        <f>1265/6</f>
        <v>210.83333333333334</v>
      </c>
      <c r="L13" s="204">
        <v>3</v>
      </c>
      <c r="M13" s="206"/>
      <c r="N13" s="208">
        <v>6.3</v>
      </c>
      <c r="O13" s="208">
        <v>3.2</v>
      </c>
      <c r="P13" s="209">
        <f>J13*K13*L13*0.00000785</f>
        <v>1.2214207499999998</v>
      </c>
      <c r="Q13" s="209">
        <v>0.877</v>
      </c>
      <c r="R13" s="209">
        <f>P13-Q13</f>
        <v>0.34442074999999983</v>
      </c>
      <c r="S13" s="210">
        <f>(N13*P13-O13*R13)*G13</f>
        <v>6.5928043249999995</v>
      </c>
      <c r="T13" s="211" t="s">
        <v>319</v>
      </c>
      <c r="U13" s="212" t="s">
        <v>320</v>
      </c>
      <c r="V13" s="212">
        <v>1</v>
      </c>
      <c r="W13" s="212">
        <v>1</v>
      </c>
      <c r="X13" s="211">
        <v>0.1</v>
      </c>
      <c r="Y13" s="211">
        <f>V13*X13/W13</f>
        <v>0.1</v>
      </c>
      <c r="Z13" s="314">
        <f>(S17+Y17)*1.2</f>
        <v>8.2713651899999991</v>
      </c>
      <c r="AA13" s="305">
        <f>Z13/1.13</f>
        <v>7.3197922035398229</v>
      </c>
      <c r="AB13" s="306">
        <f>15500+6000</f>
        <v>21500</v>
      </c>
      <c r="AC13" s="306">
        <v>50000</v>
      </c>
      <c r="AD13" s="306">
        <f>AB13/AC13</f>
        <v>0.43</v>
      </c>
      <c r="AE13" s="305">
        <f>AA13+AD13</f>
        <v>7.7497922035398226</v>
      </c>
      <c r="AF13" s="305"/>
      <c r="AG13" s="305">
        <v>0</v>
      </c>
    </row>
    <row r="14" spans="1:33" s="213" customFormat="1" ht="12.9" customHeight="1">
      <c r="A14" s="308"/>
      <c r="B14" s="308"/>
      <c r="C14" s="308"/>
      <c r="D14" s="312"/>
      <c r="E14" s="204"/>
      <c r="F14" s="204"/>
      <c r="G14" s="216"/>
      <c r="H14" s="205" t="s">
        <v>336</v>
      </c>
      <c r="I14" s="206" t="s">
        <v>337</v>
      </c>
      <c r="J14" s="206"/>
      <c r="K14" s="206"/>
      <c r="L14" s="206"/>
      <c r="M14" s="206"/>
      <c r="N14" s="218">
        <v>15500</v>
      </c>
      <c r="O14" s="208"/>
      <c r="P14" s="209"/>
      <c r="Q14" s="209"/>
      <c r="R14" s="209"/>
      <c r="S14" s="210"/>
      <c r="T14" s="211" t="s">
        <v>321</v>
      </c>
      <c r="U14" s="212" t="s">
        <v>329</v>
      </c>
      <c r="V14" s="212">
        <v>1</v>
      </c>
      <c r="W14" s="212">
        <v>1</v>
      </c>
      <c r="X14" s="211">
        <v>0.05</v>
      </c>
      <c r="Y14" s="211">
        <f>V14*X14/W14</f>
        <v>0.05</v>
      </c>
      <c r="Z14" s="315"/>
      <c r="AA14" s="305"/>
      <c r="AB14" s="306"/>
      <c r="AC14" s="306"/>
      <c r="AD14" s="306"/>
      <c r="AE14" s="305"/>
      <c r="AF14" s="305"/>
      <c r="AG14" s="305"/>
    </row>
    <row r="15" spans="1:33" s="213" customFormat="1" ht="31.2" customHeight="1">
      <c r="A15" s="308"/>
      <c r="B15" s="308"/>
      <c r="C15" s="308"/>
      <c r="D15" s="312"/>
      <c r="E15" s="204"/>
      <c r="F15" s="204"/>
      <c r="G15" s="216"/>
      <c r="H15" s="205" t="s">
        <v>338</v>
      </c>
      <c r="I15" s="206" t="s">
        <v>337</v>
      </c>
      <c r="J15" s="206"/>
      <c r="K15" s="206"/>
      <c r="L15" s="206"/>
      <c r="M15" s="206"/>
      <c r="N15" s="218">
        <v>6000</v>
      </c>
      <c r="O15" s="221"/>
      <c r="P15" s="223"/>
      <c r="Q15" s="223"/>
      <c r="R15" s="223"/>
      <c r="S15" s="221"/>
      <c r="T15" s="211" t="s">
        <v>322</v>
      </c>
      <c r="U15" s="212" t="s">
        <v>320</v>
      </c>
      <c r="V15" s="212">
        <v>1</v>
      </c>
      <c r="W15" s="212">
        <v>1</v>
      </c>
      <c r="X15" s="211">
        <v>0.1</v>
      </c>
      <c r="Y15" s="211">
        <f>V15*X15/W15</f>
        <v>0.1</v>
      </c>
      <c r="Z15" s="315"/>
      <c r="AA15" s="305"/>
      <c r="AB15" s="306"/>
      <c r="AC15" s="306"/>
      <c r="AD15" s="306"/>
      <c r="AE15" s="305"/>
      <c r="AF15" s="305"/>
      <c r="AG15" s="305"/>
    </row>
    <row r="16" spans="1:33" s="213" customFormat="1" ht="12.9" customHeight="1">
      <c r="A16" s="308"/>
      <c r="B16" s="308"/>
      <c r="C16" s="308"/>
      <c r="D16" s="312"/>
      <c r="E16" s="204"/>
      <c r="F16" s="204"/>
      <c r="G16" s="216"/>
      <c r="H16" s="224"/>
      <c r="I16" s="225"/>
      <c r="J16" s="225"/>
      <c r="K16" s="225"/>
      <c r="L16" s="225"/>
      <c r="M16" s="225"/>
      <c r="N16" s="225"/>
      <c r="O16" s="219"/>
      <c r="P16" s="220"/>
      <c r="Q16" s="220"/>
      <c r="R16" s="220"/>
      <c r="S16" s="221"/>
      <c r="T16" s="211" t="s">
        <v>339</v>
      </c>
      <c r="U16" s="212" t="s">
        <v>340</v>
      </c>
      <c r="V16" s="212">
        <v>1</v>
      </c>
      <c r="W16" s="212">
        <v>1</v>
      </c>
      <c r="X16" s="211">
        <v>0.05</v>
      </c>
      <c r="Y16" s="211">
        <f>V16*X16/W16</f>
        <v>0.05</v>
      </c>
      <c r="Z16" s="316"/>
      <c r="AA16" s="305"/>
      <c r="AB16" s="306"/>
      <c r="AC16" s="306"/>
      <c r="AD16" s="306"/>
      <c r="AE16" s="305"/>
      <c r="AF16" s="305"/>
      <c r="AG16" s="305"/>
    </row>
    <row r="17" spans="1:33" s="250" customFormat="1" ht="14.1" customHeight="1">
      <c r="A17" s="309"/>
      <c r="B17" s="309"/>
      <c r="C17" s="309"/>
      <c r="D17" s="313"/>
      <c r="E17" s="239"/>
      <c r="F17" s="239"/>
      <c r="G17" s="240"/>
      <c r="H17" s="241"/>
      <c r="I17" s="242"/>
      <c r="J17" s="239"/>
      <c r="K17" s="239"/>
      <c r="L17" s="239"/>
      <c r="M17" s="239"/>
      <c r="N17" s="243"/>
      <c r="O17" s="244"/>
      <c r="P17" s="245"/>
      <c r="Q17" s="245"/>
      <c r="R17" s="245"/>
      <c r="S17" s="246">
        <f>SUM(S13:S16)</f>
        <v>6.5928043249999995</v>
      </c>
      <c r="T17" s="247"/>
      <c r="U17" s="248"/>
      <c r="V17" s="248"/>
      <c r="W17" s="248"/>
      <c r="X17" s="247"/>
      <c r="Y17" s="247">
        <f>SUM(Y13:Y16)</f>
        <v>0.3</v>
      </c>
      <c r="Z17" s="247"/>
      <c r="AA17" s="249"/>
      <c r="AB17" s="249"/>
      <c r="AC17" s="249"/>
      <c r="AD17" s="249"/>
      <c r="AE17" s="249"/>
      <c r="AF17" s="249"/>
      <c r="AG17" s="249"/>
    </row>
    <row r="18" spans="1:33" s="344" customFormat="1" ht="12.9" customHeight="1">
      <c r="A18" s="329">
        <v>15</v>
      </c>
      <c r="B18" s="330">
        <v>44426</v>
      </c>
      <c r="C18" s="329" t="s">
        <v>341</v>
      </c>
      <c r="D18" s="331" t="s">
        <v>132</v>
      </c>
      <c r="E18" s="332" t="s">
        <v>342</v>
      </c>
      <c r="F18" s="332"/>
      <c r="G18" s="333">
        <v>1</v>
      </c>
      <c r="H18" s="334" t="s">
        <v>326</v>
      </c>
      <c r="I18" s="335" t="s">
        <v>343</v>
      </c>
      <c r="J18" s="332">
        <v>168</v>
      </c>
      <c r="K18" s="332">
        <f>1265/20</f>
        <v>63.25</v>
      </c>
      <c r="L18" s="332">
        <v>3</v>
      </c>
      <c r="M18" s="332"/>
      <c r="N18" s="336">
        <v>6.3</v>
      </c>
      <c r="O18" s="336">
        <v>3.2</v>
      </c>
      <c r="P18" s="337">
        <f>J18*K18*L18*0.00000785</f>
        <v>0.25024229999999997</v>
      </c>
      <c r="Q18" s="338">
        <v>0.155</v>
      </c>
      <c r="R18" s="338">
        <f>P18-Q18</f>
        <v>9.5242299999999974E-2</v>
      </c>
      <c r="S18" s="336">
        <f>N18*P18-O18*R18</f>
        <v>1.2717511299999997</v>
      </c>
      <c r="T18" s="339" t="s">
        <v>319</v>
      </c>
      <c r="U18" s="340" t="s">
        <v>320</v>
      </c>
      <c r="V18" s="340">
        <v>1</v>
      </c>
      <c r="W18" s="340">
        <v>1</v>
      </c>
      <c r="X18" s="339">
        <v>0.1</v>
      </c>
      <c r="Y18" s="339">
        <f>V18*X18/W18</f>
        <v>0.1</v>
      </c>
      <c r="Z18" s="341">
        <f>(S21+Y21)*1.2</f>
        <v>1.7661013559999996</v>
      </c>
      <c r="AA18" s="342">
        <f>Z18/1.13</f>
        <v>1.5629215539823007</v>
      </c>
      <c r="AB18" s="343">
        <v>22800</v>
      </c>
      <c r="AC18" s="343">
        <v>50000</v>
      </c>
      <c r="AD18" s="342">
        <f>AB18/AC18</f>
        <v>0.45600000000000002</v>
      </c>
      <c r="AE18" s="342">
        <f>AA18+AD18</f>
        <v>2.0189215539823007</v>
      </c>
      <c r="AF18" s="342"/>
      <c r="AG18" s="342">
        <v>158701</v>
      </c>
    </row>
    <row r="19" spans="1:33" s="344" customFormat="1" ht="12.9" customHeight="1">
      <c r="A19" s="345"/>
      <c r="B19" s="345"/>
      <c r="C19" s="345"/>
      <c r="D19" s="346"/>
      <c r="E19" s="335"/>
      <c r="F19" s="332"/>
      <c r="G19" s="347"/>
      <c r="H19" s="334"/>
      <c r="I19" s="335"/>
      <c r="J19" s="332"/>
      <c r="K19" s="332"/>
      <c r="L19" s="332"/>
      <c r="M19" s="332"/>
      <c r="N19" s="336"/>
      <c r="O19" s="336"/>
      <c r="P19" s="338"/>
      <c r="Q19" s="338"/>
      <c r="R19" s="338"/>
      <c r="S19" s="336"/>
      <c r="T19" s="339" t="s">
        <v>321</v>
      </c>
      <c r="U19" s="340" t="s">
        <v>329</v>
      </c>
      <c r="V19" s="340">
        <v>1</v>
      </c>
      <c r="W19" s="340">
        <v>1</v>
      </c>
      <c r="X19" s="339">
        <v>0.05</v>
      </c>
      <c r="Y19" s="339">
        <f>V19*X19/W19</f>
        <v>0.05</v>
      </c>
      <c r="Z19" s="348"/>
      <c r="AA19" s="342"/>
      <c r="AB19" s="343"/>
      <c r="AC19" s="343"/>
      <c r="AD19" s="342"/>
      <c r="AE19" s="342"/>
      <c r="AF19" s="342"/>
      <c r="AG19" s="342"/>
    </row>
    <row r="20" spans="1:33" s="344" customFormat="1" ht="12.9" customHeight="1">
      <c r="A20" s="345"/>
      <c r="B20" s="345"/>
      <c r="C20" s="345"/>
      <c r="D20" s="346"/>
      <c r="E20" s="335"/>
      <c r="F20" s="332"/>
      <c r="G20" s="347"/>
      <c r="H20" s="334"/>
      <c r="I20" s="335"/>
      <c r="J20" s="332"/>
      <c r="K20" s="332"/>
      <c r="L20" s="332"/>
      <c r="M20" s="332"/>
      <c r="N20" s="336"/>
      <c r="O20" s="336"/>
      <c r="P20" s="338"/>
      <c r="Q20" s="338"/>
      <c r="R20" s="338"/>
      <c r="S20" s="336"/>
      <c r="T20" s="339" t="s">
        <v>322</v>
      </c>
      <c r="U20" s="340" t="s">
        <v>329</v>
      </c>
      <c r="V20" s="340">
        <v>1</v>
      </c>
      <c r="W20" s="340">
        <v>1</v>
      </c>
      <c r="X20" s="339">
        <v>0.05</v>
      </c>
      <c r="Y20" s="339">
        <f>V20*X20/W20</f>
        <v>0.05</v>
      </c>
      <c r="Z20" s="349"/>
      <c r="AA20" s="342"/>
      <c r="AB20" s="343"/>
      <c r="AC20" s="343"/>
      <c r="AD20" s="342"/>
      <c r="AE20" s="342"/>
      <c r="AF20" s="342"/>
      <c r="AG20" s="342"/>
    </row>
    <row r="21" spans="1:33" s="344" customFormat="1" ht="12.9" customHeight="1">
      <c r="A21" s="350"/>
      <c r="B21" s="350"/>
      <c r="C21" s="350"/>
      <c r="D21" s="351"/>
      <c r="E21" s="332"/>
      <c r="F21" s="332"/>
      <c r="G21" s="333"/>
      <c r="H21" s="334"/>
      <c r="I21" s="335"/>
      <c r="J21" s="332"/>
      <c r="K21" s="332"/>
      <c r="L21" s="332"/>
      <c r="M21" s="332"/>
      <c r="N21" s="336"/>
      <c r="O21" s="336"/>
      <c r="P21" s="338"/>
      <c r="Q21" s="338"/>
      <c r="R21" s="338"/>
      <c r="S21" s="336">
        <f>SUM(S18:S20)</f>
        <v>1.2717511299999997</v>
      </c>
      <c r="T21" s="339"/>
      <c r="U21" s="340"/>
      <c r="V21" s="340"/>
      <c r="W21" s="340"/>
      <c r="X21" s="339"/>
      <c r="Y21" s="339">
        <f>SUM(Y18:Y20)</f>
        <v>0.2</v>
      </c>
      <c r="Z21" s="339"/>
      <c r="AA21" s="352"/>
      <c r="AB21" s="352"/>
      <c r="AC21" s="352"/>
      <c r="AD21" s="352"/>
      <c r="AE21" s="352"/>
      <c r="AF21" s="352"/>
      <c r="AG21" s="352"/>
    </row>
    <row r="22" spans="1:33" s="235" customFormat="1" ht="12.9" customHeight="1">
      <c r="A22" s="320">
        <v>16</v>
      </c>
      <c r="B22" s="323">
        <v>44426</v>
      </c>
      <c r="C22" s="320" t="s">
        <v>344</v>
      </c>
      <c r="D22" s="324" t="s">
        <v>345</v>
      </c>
      <c r="E22" s="226" t="s">
        <v>342</v>
      </c>
      <c r="F22" s="226"/>
      <c r="G22" s="227">
        <v>1</v>
      </c>
      <c r="H22" s="228" t="s">
        <v>326</v>
      </c>
      <c r="I22" s="229" t="s">
        <v>343</v>
      </c>
      <c r="J22" s="226">
        <v>168</v>
      </c>
      <c r="K22" s="226">
        <f>1265/20</f>
        <v>63.25</v>
      </c>
      <c r="L22" s="226">
        <v>3</v>
      </c>
      <c r="M22" s="226"/>
      <c r="N22" s="230">
        <v>6.3</v>
      </c>
      <c r="O22" s="230">
        <v>3.2</v>
      </c>
      <c r="P22" s="231">
        <f>J22*K22*L22*0.00000785</f>
        <v>0.25024229999999997</v>
      </c>
      <c r="Q22" s="232">
        <v>0.155</v>
      </c>
      <c r="R22" s="232">
        <f>P22-Q22</f>
        <v>9.5242299999999974E-2</v>
      </c>
      <c r="S22" s="230">
        <f>N22*P22-O22*R22</f>
        <v>1.2717511299999997</v>
      </c>
      <c r="T22" s="233" t="s">
        <v>319</v>
      </c>
      <c r="U22" s="234" t="s">
        <v>320</v>
      </c>
      <c r="V22" s="234">
        <v>1</v>
      </c>
      <c r="W22" s="234">
        <v>1</v>
      </c>
      <c r="X22" s="233">
        <v>0.1</v>
      </c>
      <c r="Y22" s="233">
        <f>V22*X22/W22</f>
        <v>0.1</v>
      </c>
      <c r="Z22" s="327">
        <f>(S27+Y27)*1.2</f>
        <v>2.1981013559999996</v>
      </c>
      <c r="AA22" s="318">
        <f>Z22/1.13</f>
        <v>1.9452224389380528</v>
      </c>
      <c r="AB22" s="327">
        <v>0</v>
      </c>
      <c r="AC22" s="327">
        <v>0</v>
      </c>
      <c r="AD22" s="318">
        <f>AB22/50000</f>
        <v>0</v>
      </c>
      <c r="AE22" s="318">
        <f>AA22+AD22</f>
        <v>1.9452224389380528</v>
      </c>
      <c r="AF22" s="318"/>
      <c r="AG22" s="318">
        <v>0</v>
      </c>
    </row>
    <row r="23" spans="1:33" s="235" customFormat="1" ht="12.9" customHeight="1">
      <c r="A23" s="321"/>
      <c r="B23" s="321"/>
      <c r="C23" s="321"/>
      <c r="D23" s="325"/>
      <c r="E23" s="226" t="s">
        <v>346</v>
      </c>
      <c r="F23" s="226"/>
      <c r="G23" s="227">
        <v>1</v>
      </c>
      <c r="H23" s="228"/>
      <c r="I23" s="229"/>
      <c r="J23" s="229"/>
      <c r="K23" s="229"/>
      <c r="L23" s="229"/>
      <c r="M23" s="229"/>
      <c r="N23" s="230">
        <v>0.21</v>
      </c>
      <c r="O23" s="237"/>
      <c r="P23" s="231"/>
      <c r="Q23" s="231"/>
      <c r="R23" s="231"/>
      <c r="S23" s="230">
        <f>G23*N23</f>
        <v>0.21</v>
      </c>
      <c r="T23" s="233" t="s">
        <v>321</v>
      </c>
      <c r="U23" s="234" t="s">
        <v>329</v>
      </c>
      <c r="V23" s="234">
        <v>1</v>
      </c>
      <c r="W23" s="234">
        <v>1</v>
      </c>
      <c r="X23" s="233">
        <v>0.05</v>
      </c>
      <c r="Y23" s="233">
        <f>V23*X23/W23</f>
        <v>0.05</v>
      </c>
      <c r="Z23" s="328"/>
      <c r="AA23" s="319"/>
      <c r="AB23" s="328"/>
      <c r="AC23" s="328"/>
      <c r="AD23" s="319"/>
      <c r="AE23" s="319"/>
      <c r="AF23" s="319"/>
      <c r="AG23" s="319"/>
    </row>
    <row r="24" spans="1:33" s="235" customFormat="1" ht="12.9" customHeight="1">
      <c r="A24" s="321"/>
      <c r="B24" s="321"/>
      <c r="C24" s="321"/>
      <c r="D24" s="325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3" t="s">
        <v>322</v>
      </c>
      <c r="U24" s="234" t="s">
        <v>329</v>
      </c>
      <c r="V24" s="234">
        <v>1</v>
      </c>
      <c r="W24" s="234">
        <v>1</v>
      </c>
      <c r="X24" s="233">
        <v>0.05</v>
      </c>
      <c r="Y24" s="233">
        <f>V24*X24/W24</f>
        <v>0.05</v>
      </c>
      <c r="Z24" s="328"/>
      <c r="AA24" s="319"/>
      <c r="AB24" s="328"/>
      <c r="AC24" s="328"/>
      <c r="AD24" s="319"/>
      <c r="AE24" s="319"/>
      <c r="AF24" s="319"/>
      <c r="AG24" s="319"/>
    </row>
    <row r="25" spans="1:33" s="235" customFormat="1" ht="12.9" customHeight="1">
      <c r="A25" s="321"/>
      <c r="B25" s="321"/>
      <c r="C25" s="321"/>
      <c r="D25" s="325"/>
      <c r="E25" s="236"/>
      <c r="F25" s="236"/>
      <c r="G25" s="236"/>
      <c r="H25" s="238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3" t="s">
        <v>324</v>
      </c>
      <c r="U25" s="234">
        <v>1</v>
      </c>
      <c r="V25" s="234">
        <v>1</v>
      </c>
      <c r="W25" s="234">
        <v>1</v>
      </c>
      <c r="X25" s="233">
        <v>0.05</v>
      </c>
      <c r="Y25" s="233">
        <f>V25*X25/W25</f>
        <v>0.05</v>
      </c>
      <c r="Z25" s="328"/>
      <c r="AA25" s="319"/>
      <c r="AB25" s="328"/>
      <c r="AC25" s="328"/>
      <c r="AD25" s="319"/>
      <c r="AE25" s="319"/>
      <c r="AF25" s="319"/>
      <c r="AG25" s="319"/>
    </row>
    <row r="26" spans="1:33" s="235" customFormat="1" ht="12.9" customHeight="1">
      <c r="A26" s="321"/>
      <c r="B26" s="321"/>
      <c r="C26" s="321"/>
      <c r="D26" s="325"/>
      <c r="E26" s="236"/>
      <c r="F26" s="236"/>
      <c r="G26" s="236"/>
      <c r="H26" s="238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3" t="s">
        <v>347</v>
      </c>
      <c r="U26" s="234"/>
      <c r="V26" s="234">
        <v>2</v>
      </c>
      <c r="W26" s="234">
        <v>1</v>
      </c>
      <c r="X26" s="233">
        <v>0.05</v>
      </c>
      <c r="Y26" s="233">
        <f>V26*X26/W26</f>
        <v>0.1</v>
      </c>
      <c r="Z26" s="328"/>
      <c r="AA26" s="319"/>
      <c r="AB26" s="328"/>
      <c r="AC26" s="328"/>
      <c r="AD26" s="319"/>
      <c r="AE26" s="319"/>
      <c r="AF26" s="319"/>
      <c r="AG26" s="319"/>
    </row>
    <row r="27" spans="1:33" s="202" customFormat="1" ht="12.9" customHeight="1">
      <c r="A27" s="322"/>
      <c r="B27" s="322"/>
      <c r="C27" s="322"/>
      <c r="D27" s="326"/>
      <c r="E27" s="196"/>
      <c r="F27" s="196"/>
      <c r="G27" s="196"/>
      <c r="H27" s="197"/>
      <c r="I27" s="198"/>
      <c r="J27" s="198"/>
      <c r="K27" s="198"/>
      <c r="L27" s="198"/>
      <c r="M27" s="198"/>
      <c r="N27" s="251"/>
      <c r="O27" s="203"/>
      <c r="P27" s="252"/>
      <c r="Q27" s="252"/>
      <c r="R27" s="252"/>
      <c r="S27" s="199">
        <f>SUM(S22:S26)</f>
        <v>1.4817511299999997</v>
      </c>
      <c r="T27" s="201"/>
      <c r="U27" s="200"/>
      <c r="V27" s="200"/>
      <c r="W27" s="200"/>
      <c r="X27" s="201"/>
      <c r="Y27" s="201">
        <f>SUM(Y22:Y26)</f>
        <v>0.35</v>
      </c>
      <c r="Z27" s="253"/>
      <c r="AA27" s="254"/>
      <c r="AB27" s="254"/>
      <c r="AC27" s="254"/>
      <c r="AD27" s="254"/>
      <c r="AE27" s="254"/>
      <c r="AF27" s="254"/>
      <c r="AG27" s="254"/>
    </row>
    <row r="28" spans="1:33">
      <c r="L28" s="180"/>
      <c r="AB28" s="179"/>
      <c r="AC28" s="179"/>
      <c r="AD28" s="179"/>
      <c r="AE28" s="179"/>
    </row>
    <row r="29" spans="1:33">
      <c r="L29" s="180"/>
      <c r="AB29" s="179"/>
      <c r="AC29" s="179"/>
      <c r="AD29" s="179"/>
      <c r="AE29" s="179"/>
    </row>
    <row r="30" spans="1:33">
      <c r="L30" s="180"/>
      <c r="AB30" s="179"/>
      <c r="AC30" s="179"/>
      <c r="AD30" s="179"/>
      <c r="AE30" s="179"/>
    </row>
    <row r="31" spans="1:33">
      <c r="L31" s="180"/>
      <c r="AB31" s="179"/>
      <c r="AC31" s="179"/>
      <c r="AD31" s="179"/>
      <c r="AE31" s="179"/>
    </row>
    <row r="32" spans="1:33">
      <c r="L32" s="180"/>
      <c r="AB32" s="179"/>
      <c r="AC32" s="179"/>
      <c r="AD32" s="179"/>
      <c r="AE32" s="179"/>
    </row>
    <row r="33" spans="12:31">
      <c r="L33" s="180"/>
      <c r="AB33" s="179"/>
      <c r="AC33" s="179"/>
      <c r="AD33" s="179"/>
      <c r="AE33" s="179"/>
    </row>
    <row r="34" spans="12:31">
      <c r="L34" s="180"/>
      <c r="AB34" s="179"/>
      <c r="AC34" s="179"/>
      <c r="AD34" s="179"/>
      <c r="AE34" s="179"/>
    </row>
    <row r="35" spans="12:31">
      <c r="L35" s="180"/>
      <c r="AB35" s="179"/>
      <c r="AC35" s="179"/>
      <c r="AD35" s="179"/>
      <c r="AE35" s="179"/>
    </row>
    <row r="36" spans="12:31">
      <c r="L36" s="180"/>
      <c r="AB36" s="179"/>
      <c r="AC36" s="179"/>
      <c r="AD36" s="179"/>
      <c r="AE36" s="179"/>
    </row>
    <row r="37" spans="12:31">
      <c r="L37" s="180"/>
      <c r="AB37" s="179"/>
      <c r="AC37" s="179"/>
      <c r="AD37" s="179"/>
      <c r="AE37" s="179"/>
    </row>
    <row r="38" spans="12:31">
      <c r="L38" s="180"/>
      <c r="AB38" s="179"/>
      <c r="AC38" s="179"/>
      <c r="AD38" s="179"/>
      <c r="AE38" s="179"/>
    </row>
  </sheetData>
  <autoFilter ref="A3:AF38" xr:uid="{082BE641-11E8-4D8F-BFCF-50CC5E44059A}"/>
  <mergeCells count="83">
    <mergeCell ref="AG18:AG20"/>
    <mergeCell ref="A18:A21"/>
    <mergeCell ref="B18:B21"/>
    <mergeCell ref="C18:C21"/>
    <mergeCell ref="D18:D21"/>
    <mergeCell ref="Z18:Z20"/>
    <mergeCell ref="AB18:AB20"/>
    <mergeCell ref="AC18:AC20"/>
    <mergeCell ref="AD18:AD20"/>
    <mergeCell ref="AE18:AE20"/>
    <mergeCell ref="AA18:AA20"/>
    <mergeCell ref="AF18:AF20"/>
    <mergeCell ref="AE22:AE26"/>
    <mergeCell ref="AF22:AF26"/>
    <mergeCell ref="AG22:AG26"/>
    <mergeCell ref="A22:A27"/>
    <mergeCell ref="B22:B27"/>
    <mergeCell ref="C22:C27"/>
    <mergeCell ref="D22:D27"/>
    <mergeCell ref="Z22:Z26"/>
    <mergeCell ref="AA22:AA26"/>
    <mergeCell ref="AB22:AB26"/>
    <mergeCell ref="AC22:AC26"/>
    <mergeCell ref="AD22:AD26"/>
    <mergeCell ref="AE13:AE16"/>
    <mergeCell ref="AF13:AF16"/>
    <mergeCell ref="AG13:AG16"/>
    <mergeCell ref="AG9:AG11"/>
    <mergeCell ref="A13:A17"/>
    <mergeCell ref="B13:B17"/>
    <mergeCell ref="C13:C17"/>
    <mergeCell ref="D13:D17"/>
    <mergeCell ref="Z13:Z16"/>
    <mergeCell ref="AA13:AA16"/>
    <mergeCell ref="AB13:AB16"/>
    <mergeCell ref="AC13:AC16"/>
    <mergeCell ref="AD13:AD16"/>
    <mergeCell ref="AA9:AA11"/>
    <mergeCell ref="AB9:AB11"/>
    <mergeCell ref="AC9:AC11"/>
    <mergeCell ref="AD9:AD11"/>
    <mergeCell ref="AE9:AE11"/>
    <mergeCell ref="AF9:AF11"/>
    <mergeCell ref="A9:A12"/>
    <mergeCell ref="B9:B12"/>
    <mergeCell ref="C9:C12"/>
    <mergeCell ref="D9:D12"/>
    <mergeCell ref="Z9:Z11"/>
    <mergeCell ref="AE4:AE7"/>
    <mergeCell ref="AF4:AF7"/>
    <mergeCell ref="AG4:AG7"/>
    <mergeCell ref="A4:A8"/>
    <mergeCell ref="B4:B8"/>
    <mergeCell ref="C4:C8"/>
    <mergeCell ref="D4:D8"/>
    <mergeCell ref="Z4:Z7"/>
    <mergeCell ref="AA4:AA7"/>
    <mergeCell ref="AB4:AB7"/>
    <mergeCell ref="AC4:AC7"/>
    <mergeCell ref="AD4:AD7"/>
    <mergeCell ref="AF2:AF3"/>
    <mergeCell ref="T2:Y2"/>
    <mergeCell ref="AA2:AA3"/>
    <mergeCell ref="AB2:AB3"/>
    <mergeCell ref="AC2:AC3"/>
    <mergeCell ref="AD2:AD3"/>
    <mergeCell ref="AE2:AE3"/>
    <mergeCell ref="S2:S3"/>
    <mergeCell ref="A1:Z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O2"/>
    <mergeCell ref="P2:R2"/>
  </mergeCells>
  <phoneticPr fontId="1" type="noConversion"/>
  <conditionalFormatting sqref="C88:C1048576 C1:C3">
    <cfRule type="duplicateValues" dxfId="0" priority="3"/>
  </conditionalFormatting>
  <pageMargins left="0.27500000000000002" right="0.118055555555556" top="0.27500000000000002" bottom="0.43263888888888902" header="0.27500000000000002" footer="0.31458333333333299"/>
  <pageSetup paperSize="9" scale="52" orientation="landscape" r:id="rId1"/>
  <colBreaks count="1" manualBreakCount="1">
    <brk id="3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8</vt:i4>
      </vt:variant>
    </vt:vector>
  </HeadingPairs>
  <TitlesOfParts>
    <vt:vector size="15" baseType="lpstr">
      <vt:lpstr>天丰(2020年第一部分)</vt:lpstr>
      <vt:lpstr>天丰 (2ZY)</vt:lpstr>
      <vt:lpstr>天丰 (假)</vt:lpstr>
      <vt:lpstr>天丰 (2020年第二部分)</vt:lpstr>
      <vt:lpstr>天丰 (2021年) (3)</vt:lpstr>
      <vt:lpstr>天丰 (2021年) (4)</vt:lpstr>
      <vt:lpstr>2021.8</vt:lpstr>
      <vt:lpstr>'2021.8'!Print_Area</vt:lpstr>
      <vt:lpstr>'天丰 (2020年第二部分)'!Print_Area</vt:lpstr>
      <vt:lpstr>'天丰 (2021年) (3)'!Print_Area</vt:lpstr>
      <vt:lpstr>'天丰 (2021年) (4)'!Print_Area</vt:lpstr>
      <vt:lpstr>'天丰 (2ZY)'!Print_Area</vt:lpstr>
      <vt:lpstr>'天丰(2020年第一部分)'!Print_Area</vt:lpstr>
      <vt:lpstr>'天丰 (假)'!Print_Titles</vt:lpstr>
      <vt:lpstr>'天丰(2020年第一部分)'!Print_Titles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2021-11-15T11:10:48Z</dcterms:modified>
</cp:coreProperties>
</file>