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X3000整体靠背可行性分析\"/>
    </mc:Choice>
  </mc:AlternateContent>
  <bookViews>
    <workbookView xWindow="480" yWindow="60" windowWidth="18315" windowHeight="10980" activeTab="1"/>
  </bookViews>
  <sheets>
    <sheet name="销价调整前" sheetId="1" r:id="rId1"/>
    <sheet name="销价调整后" sheetId="2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H60" i="2" l="1"/>
  <c r="G60" i="2"/>
  <c r="F60" i="2"/>
  <c r="E60" i="2"/>
  <c r="D60" i="2"/>
  <c r="C60" i="2"/>
  <c r="C57" i="2"/>
  <c r="C56" i="2"/>
  <c r="G24" i="2"/>
  <c r="F24" i="2"/>
  <c r="G23" i="2"/>
  <c r="G59" i="2" s="1"/>
  <c r="G58" i="2" s="1"/>
  <c r="F23" i="2"/>
  <c r="G22" i="2"/>
  <c r="F22" i="2"/>
  <c r="E22" i="2"/>
  <c r="H22" i="2" s="1"/>
  <c r="D22" i="2"/>
  <c r="C22" i="2"/>
  <c r="G21" i="2"/>
  <c r="F21" i="2"/>
  <c r="E21" i="2"/>
  <c r="D21" i="2"/>
  <c r="G20" i="2"/>
  <c r="F20" i="2"/>
  <c r="E20" i="2"/>
  <c r="D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4" i="2"/>
  <c r="F14" i="2"/>
  <c r="E14" i="2"/>
  <c r="H14" i="2" s="1"/>
  <c r="D14" i="2"/>
  <c r="C14" i="2"/>
  <c r="G13" i="2"/>
  <c r="F13" i="2"/>
  <c r="E13" i="2"/>
  <c r="D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E35" i="2" s="1"/>
  <c r="D9" i="2"/>
  <c r="C9" i="2"/>
  <c r="G8" i="2"/>
  <c r="G48" i="2" s="1"/>
  <c r="F8" i="2"/>
  <c r="E8" i="2"/>
  <c r="D8" i="2"/>
  <c r="D48" i="2" s="1"/>
  <c r="C8" i="2"/>
  <c r="G7" i="2"/>
  <c r="F7" i="2"/>
  <c r="E7" i="2"/>
  <c r="D7" i="2"/>
  <c r="C7" i="2"/>
  <c r="G6" i="2"/>
  <c r="F6" i="2"/>
  <c r="E6" i="2"/>
  <c r="E29" i="2" s="1"/>
  <c r="D6" i="2"/>
  <c r="G5" i="2"/>
  <c r="F5" i="2"/>
  <c r="E5" i="2"/>
  <c r="D5" i="2"/>
  <c r="C5" i="2"/>
  <c r="G4" i="2"/>
  <c r="F4" i="2"/>
  <c r="E4" i="2"/>
  <c r="H4" i="2" s="1"/>
  <c r="D4" i="2"/>
  <c r="C4" i="2"/>
  <c r="G3" i="2"/>
  <c r="F3" i="2"/>
  <c r="E3" i="2"/>
  <c r="D3" i="2"/>
  <c r="C3" i="2"/>
  <c r="E38" i="2" l="1"/>
  <c r="D49" i="2"/>
  <c r="G49" i="2"/>
  <c r="C55" i="2"/>
  <c r="E50" i="2"/>
  <c r="H3" i="2"/>
  <c r="C6" i="2"/>
  <c r="F29" i="2"/>
  <c r="D30" i="2"/>
  <c r="G30" i="2"/>
  <c r="H8" i="2"/>
  <c r="D47" i="2"/>
  <c r="G47" i="2"/>
  <c r="H11" i="2"/>
  <c r="D42" i="2"/>
  <c r="G42" i="2"/>
  <c r="E49" i="2"/>
  <c r="D51" i="2"/>
  <c r="G51" i="2"/>
  <c r="E23" i="2"/>
  <c r="D53" i="2"/>
  <c r="G53" i="2"/>
  <c r="H5" i="2"/>
  <c r="D29" i="2"/>
  <c r="D31" i="2" s="1"/>
  <c r="D32" i="2" s="1"/>
  <c r="G29" i="2"/>
  <c r="G31" i="2" s="1"/>
  <c r="G32" i="2" s="1"/>
  <c r="E30" i="2"/>
  <c r="E31" i="2" s="1"/>
  <c r="E32" i="2" s="1"/>
  <c r="D35" i="2"/>
  <c r="G35" i="2"/>
  <c r="H10" i="2"/>
  <c r="D38" i="2"/>
  <c r="D39" i="2" s="1"/>
  <c r="G38" i="2"/>
  <c r="D41" i="2"/>
  <c r="G41" i="2"/>
  <c r="H16" i="2"/>
  <c r="D50" i="2"/>
  <c r="G50" i="2"/>
  <c r="E51" i="2"/>
  <c r="C29" i="2"/>
  <c r="H6" i="2"/>
  <c r="H47" i="2" s="1"/>
  <c r="E52" i="2"/>
  <c r="E59" i="2"/>
  <c r="E58" i="2" s="1"/>
  <c r="E24" i="2"/>
  <c r="E39" i="2"/>
  <c r="H42" i="2"/>
  <c r="H7" i="2"/>
  <c r="H18" i="2"/>
  <c r="H19" i="2"/>
  <c r="H51" i="2" s="1"/>
  <c r="F59" i="2"/>
  <c r="F58" i="2" s="1"/>
  <c r="F52" i="2"/>
  <c r="E34" i="2"/>
  <c r="E42" i="2"/>
  <c r="E48" i="2"/>
  <c r="C30" i="2"/>
  <c r="F30" i="2"/>
  <c r="F31" i="2" s="1"/>
  <c r="F32" i="2" s="1"/>
  <c r="C48" i="2"/>
  <c r="C34" i="2"/>
  <c r="F48" i="2"/>
  <c r="F34" i="2"/>
  <c r="C35" i="2"/>
  <c r="F35" i="2"/>
  <c r="C47" i="2"/>
  <c r="C36" i="2"/>
  <c r="F47" i="2"/>
  <c r="F36" i="2"/>
  <c r="C38" i="2"/>
  <c r="F38" i="2"/>
  <c r="C13" i="2"/>
  <c r="C41" i="2"/>
  <c r="F41" i="2"/>
  <c r="C42" i="2"/>
  <c r="F42" i="2"/>
  <c r="C49" i="2"/>
  <c r="C43" i="2"/>
  <c r="F49" i="2"/>
  <c r="F43" i="2"/>
  <c r="C50" i="2"/>
  <c r="F50" i="2"/>
  <c r="C51" i="2"/>
  <c r="F51" i="2"/>
  <c r="C20" i="2"/>
  <c r="C21" i="2" s="1"/>
  <c r="F39" i="2"/>
  <c r="F53" i="2"/>
  <c r="E36" i="2"/>
  <c r="E41" i="2"/>
  <c r="E47" i="2"/>
  <c r="E53" i="2"/>
  <c r="H9" i="2"/>
  <c r="H17" i="2"/>
  <c r="G39" i="2"/>
  <c r="E43" i="2"/>
  <c r="D23" i="2"/>
  <c r="D34" i="2"/>
  <c r="G34" i="2"/>
  <c r="D36" i="2"/>
  <c r="G36" i="2"/>
  <c r="D43" i="2"/>
  <c r="G43" i="2"/>
  <c r="G52" i="2"/>
  <c r="G24" i="1"/>
  <c r="F24" i="1"/>
  <c r="G23" i="1"/>
  <c r="F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4" i="1"/>
  <c r="F14" i="1"/>
  <c r="E14" i="1"/>
  <c r="D14" i="1"/>
  <c r="C14" i="1"/>
  <c r="G13" i="1"/>
  <c r="F13" i="1"/>
  <c r="E13" i="1"/>
  <c r="D13" i="1"/>
  <c r="G12" i="1"/>
  <c r="F12" i="1"/>
  <c r="E12" i="1"/>
  <c r="D12" i="1"/>
  <c r="C12" i="1"/>
  <c r="G11" i="1"/>
  <c r="F11" i="1"/>
  <c r="E11" i="1"/>
  <c r="D11" i="1"/>
  <c r="C11" i="1"/>
  <c r="H11" i="1" s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G30" i="1" s="1"/>
  <c r="F7" i="1"/>
  <c r="E7" i="1"/>
  <c r="E30" i="1" s="1"/>
  <c r="D7" i="1"/>
  <c r="D30" i="1" s="1"/>
  <c r="C7" i="1"/>
  <c r="G6" i="1"/>
  <c r="F6" i="1"/>
  <c r="E6" i="1"/>
  <c r="D6" i="1"/>
  <c r="D29" i="1" s="1"/>
  <c r="D31" i="1" s="1"/>
  <c r="D32" i="1" s="1"/>
  <c r="G5" i="1"/>
  <c r="F5" i="1"/>
  <c r="E5" i="1"/>
  <c r="D5" i="1"/>
  <c r="C5" i="1"/>
  <c r="G4" i="1"/>
  <c r="F4" i="1"/>
  <c r="E4" i="1"/>
  <c r="D4" i="1"/>
  <c r="C4" i="1"/>
  <c r="C6" i="1" s="1"/>
  <c r="G3" i="1"/>
  <c r="F3" i="1"/>
  <c r="E3" i="1"/>
  <c r="D3" i="1"/>
  <c r="C3" i="1"/>
  <c r="H34" i="2" l="1"/>
  <c r="H35" i="2"/>
  <c r="H50" i="2"/>
  <c r="H36" i="2"/>
  <c r="H41" i="2"/>
  <c r="H30" i="2"/>
  <c r="C53" i="2"/>
  <c r="C23" i="2"/>
  <c r="D59" i="2"/>
  <c r="D58" i="2" s="1"/>
  <c r="D52" i="2"/>
  <c r="D24" i="2"/>
  <c r="H29" i="2"/>
  <c r="H31" i="2" s="1"/>
  <c r="H32" i="2" s="1"/>
  <c r="H12" i="2"/>
  <c r="H48" i="2"/>
  <c r="H49" i="2"/>
  <c r="H43" i="2"/>
  <c r="C39" i="2"/>
  <c r="H20" i="2"/>
  <c r="C31" i="2"/>
  <c r="C32" i="2" s="1"/>
  <c r="E29" i="1"/>
  <c r="E31" i="1" s="1"/>
  <c r="E32" i="1" s="1"/>
  <c r="C30" i="1"/>
  <c r="H3" i="1"/>
  <c r="C20" i="1"/>
  <c r="C21" i="1" s="1"/>
  <c r="H4" i="1"/>
  <c r="H5" i="1"/>
  <c r="G29" i="1"/>
  <c r="F30" i="1"/>
  <c r="H14" i="1"/>
  <c r="C29" i="1"/>
  <c r="C31" i="1" s="1"/>
  <c r="C32" i="1" s="1"/>
  <c r="H6" i="1"/>
  <c r="H20" i="1"/>
  <c r="G31" i="1"/>
  <c r="G32" i="1" s="1"/>
  <c r="H7" i="1"/>
  <c r="H9" i="1"/>
  <c r="H16" i="1"/>
  <c r="H18" i="1"/>
  <c r="F29" i="1"/>
  <c r="H8" i="1"/>
  <c r="H10" i="1"/>
  <c r="H17" i="1"/>
  <c r="H19" i="1"/>
  <c r="D23" i="1"/>
  <c r="C13" i="1"/>
  <c r="E23" i="1"/>
  <c r="C59" i="2" l="1"/>
  <c r="C58" i="2" s="1"/>
  <c r="C52" i="2"/>
  <c r="C24" i="2"/>
  <c r="H13" i="2"/>
  <c r="H38" i="2"/>
  <c r="H39" i="2" s="1"/>
  <c r="H21" i="2"/>
  <c r="F31" i="1"/>
  <c r="F32" i="1" s="1"/>
  <c r="H30" i="1"/>
  <c r="C22" i="1"/>
  <c r="C23" i="1" s="1"/>
  <c r="H29" i="1"/>
  <c r="H12" i="1"/>
  <c r="D24" i="1"/>
  <c r="E24" i="1"/>
  <c r="H53" i="2" l="1"/>
  <c r="H23" i="2"/>
  <c r="H31" i="1"/>
  <c r="H32" i="1" s="1"/>
  <c r="C24" i="1"/>
  <c r="H21" i="1"/>
  <c r="H13" i="1"/>
  <c r="H59" i="2" l="1"/>
  <c r="H58" i="2" s="1"/>
  <c r="H24" i="2"/>
  <c r="H52" i="2"/>
  <c r="H22" i="1"/>
  <c r="H23" i="1" s="1"/>
  <c r="H24" i="1" l="1"/>
</calcChain>
</file>

<file path=xl/sharedStrings.xml><?xml version="1.0" encoding="utf-8"?>
<sst xmlns="http://schemas.openxmlformats.org/spreadsheetml/2006/main" count="213" uniqueCount="110">
  <si>
    <t>序号</t>
  </si>
  <si>
    <t>项目</t>
  </si>
  <si>
    <t>2022年</t>
  </si>
  <si>
    <t>合计</t>
  </si>
  <si>
    <t>各责任主体</t>
  </si>
  <si>
    <t>销量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</si>
  <si>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</si>
  <si>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</si>
  <si>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</si>
  <si>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</si>
  <si>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</si>
  <si>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</si>
  <si>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</si>
  <si>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</si>
  <si>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</si>
  <si>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</si>
  <si>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</si>
  <si>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</si>
  <si>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</si>
  <si>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</si>
  <si>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</si>
  <si>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</si>
  <si>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</si>
  <si>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</si>
  <si>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</si>
  <si>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</si>
  <si>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</si>
  <si>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</si>
  <si>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</si>
  <si>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</si>
  <si>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</si>
  <si>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</si>
  <si>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</si>
  <si>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</si>
  <si>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</si>
  <si>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</si>
  <si>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</si>
  <si>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</si>
  <si>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</si>
  <si>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</si>
  <si>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</si>
  <si>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</si>
  <si>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</si>
  <si>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</si>
  <si>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</si>
  <si>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</si>
  <si>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</si>
  <si>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</si>
  <si>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</si>
  <si>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</si>
  <si>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</si>
  <si>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</si>
  <si>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</si>
  <si>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</si>
  <si>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</si>
  <si>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</si>
  <si>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</si>
  <si>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</si>
  <si>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</si>
  <si>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r>
      <t xml:space="preserve">X3000一体式项目可行性分析                  </t>
    </r>
    <r>
      <rPr>
        <sz val="10"/>
        <color theme="1"/>
        <rFont val="微软雅黑"/>
        <family val="2"/>
        <charset val="134"/>
      </rPr>
      <t>单位：元</t>
    </r>
    <phoneticPr fontId="5" type="noConversion"/>
  </si>
  <si>
    <r>
      <t>2021</t>
    </r>
    <r>
      <rPr>
        <b/>
        <sz val="10"/>
        <rFont val="宋体"/>
        <family val="3"/>
        <charset val="134"/>
      </rPr>
      <t>年</t>
    </r>
    <phoneticPr fontId="5" type="noConversion"/>
  </si>
  <si>
    <r>
      <t>2022</t>
    </r>
    <r>
      <rPr>
        <b/>
        <sz val="10"/>
        <rFont val="宋体"/>
        <family val="3"/>
        <charset val="134"/>
      </rPr>
      <t>年</t>
    </r>
    <phoneticPr fontId="5" type="noConversion"/>
  </si>
  <si>
    <r>
      <t>2023</t>
    </r>
    <r>
      <rPr>
        <b/>
        <sz val="10"/>
        <rFont val="宋体"/>
        <family val="3"/>
        <charset val="134"/>
      </rPr>
      <t>年</t>
    </r>
    <phoneticPr fontId="5" type="noConversion"/>
  </si>
  <si>
    <r>
      <t>2024</t>
    </r>
    <r>
      <rPr>
        <b/>
        <sz val="10"/>
        <rFont val="宋体"/>
        <family val="3"/>
        <charset val="134"/>
      </rPr>
      <t>年</t>
    </r>
    <phoneticPr fontId="5" type="noConversion"/>
  </si>
  <si>
    <r>
      <t>2025</t>
    </r>
    <r>
      <rPr>
        <b/>
        <sz val="10"/>
        <rFont val="宋体"/>
        <family val="3"/>
        <charset val="134"/>
      </rPr>
      <t>年</t>
    </r>
    <phoneticPr fontId="5" type="noConversion"/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</si>
  <si>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</si>
  <si>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</si>
  <si>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</si>
  <si>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</si>
  <si>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项目立项总体研发支出为11万元，其中费用性支出为9.5万元，资本性投入1.6万元。预计年销量为8000至9000辆份。</t>
    <phoneticPr fontId="5" type="noConversion"/>
  </si>
  <si>
    <t>变动费用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</si>
  <si>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</si>
  <si>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</si>
  <si>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</si>
  <si>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</si>
  <si>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</si>
  <si>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</si>
  <si>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</si>
  <si>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</si>
  <si>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</si>
  <si>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</si>
  <si>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</si>
  <si>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</si>
  <si>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</si>
  <si>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</si>
  <si>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</si>
  <si>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</si>
  <si>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</si>
  <si>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</si>
  <si>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</si>
  <si>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</si>
  <si>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</si>
  <si>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</si>
  <si>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</si>
  <si>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</si>
  <si>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</si>
  <si>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</si>
  <si>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</si>
  <si>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</si>
  <si>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</si>
  <si>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</si>
  <si>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</si>
  <si>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</si>
  <si>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</si>
  <si>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r>
      <t>2021</t>
    </r>
    <r>
      <rPr>
        <b/>
        <sz val="10"/>
        <rFont val="宋体"/>
        <family val="3"/>
        <charset val="134"/>
      </rPr>
      <t>年</t>
    </r>
    <phoneticPr fontId="5" type="noConversion"/>
  </si>
  <si>
    <r>
      <t>2023</t>
    </r>
    <r>
      <rPr>
        <b/>
        <sz val="10"/>
        <rFont val="宋体"/>
        <family val="3"/>
        <charset val="134"/>
      </rPr>
      <t>年</t>
    </r>
    <phoneticPr fontId="5" type="noConversion"/>
  </si>
  <si>
    <t>项目立项总体研发支出为11.1万元，其中费用性支出为9.5万元，资本性投入1.6万元。预计年销量为8000至9000辆份。</t>
    <phoneticPr fontId="5" type="noConversion"/>
  </si>
  <si>
    <r>
      <t>2022</t>
    </r>
    <r>
      <rPr>
        <b/>
        <sz val="10"/>
        <rFont val="宋体"/>
        <family val="3"/>
        <charset val="134"/>
      </rPr>
      <t>年</t>
    </r>
    <phoneticPr fontId="5" type="noConversion"/>
  </si>
  <si>
    <r>
      <t>2025</t>
    </r>
    <r>
      <rPr>
        <b/>
        <sz val="10"/>
        <rFont val="宋体"/>
        <family val="3"/>
        <charset val="134"/>
      </rPr>
      <t>年</t>
    </r>
    <phoneticPr fontId="5" type="noConversion"/>
  </si>
  <si>
    <t>经再次复核，销售部重新调整销价。销价和成本按连降5%预计，投资11.1万元，经分析可行。其中：X3000分离式头枕副司机DZ14251510040，未税，第一年销价400元，成本408.20元，成本占比102%，需重点控制成本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</si>
</sst>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43" fontId="7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43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6" fillId="3" borderId="3" xfId="0" applyFont="1" applyFill="1" applyBorder="1">
      <alignment vertical="center"/>
    </xf>
    <xf numFmtId="176" fontId="9" fillId="3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3" fillId="0" borderId="3" xfId="0" applyFont="1" applyBorder="1">
      <alignment vertical="center"/>
    </xf>
    <xf numFmtId="10" fontId="9" fillId="0" borderId="3" xfId="2" applyNumberFormat="1" applyFont="1" applyBorder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43" fontId="9" fillId="0" borderId="3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3" borderId="3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10" fontId="3" fillId="0" borderId="3" xfId="2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10" fontId="3" fillId="0" borderId="0" xfId="2" applyNumberFormat="1" applyFont="1" applyBorder="1">
      <alignment vertical="center"/>
    </xf>
    <xf numFmtId="43" fontId="3" fillId="0" borderId="0" xfId="0" applyNumberFormat="1" applyFont="1" applyFill="1" applyBorder="1">
      <alignment vertical="center"/>
    </xf>
    <xf numFmtId="43" fontId="3" fillId="0" borderId="0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Fill="1" applyBorder="1">
      <alignment vertical="center"/>
    </xf>
    <xf numFmtId="43" fontId="3" fillId="0" borderId="3" xfId="1" applyFont="1" applyFill="1" applyBorder="1" applyAlignment="1">
      <alignment horizontal="center" vertical="center"/>
    </xf>
    <xf numFmtId="10" fontId="3" fillId="0" borderId="3" xfId="2" applyNumberFormat="1" applyFont="1" applyFill="1" applyBorder="1" applyAlignment="1">
      <alignment vertical="center"/>
    </xf>
    <xf numFmtId="43" fontId="3" fillId="0" borderId="0" xfId="1" applyFont="1">
      <alignment vertical="center"/>
    </xf>
    <xf numFmtId="0" fontId="3" fillId="0" borderId="0" xfId="0" applyFont="1" applyAlignment="1">
      <alignment vertical="top" wrapText="1"/>
    </xf>
    <xf numFmtId="10" fontId="3" fillId="0" borderId="3" xfId="2" applyNumberFormat="1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3" fontId="3" fillId="0" borderId="3" xfId="1" applyFont="1" applyBorder="1">
      <alignment vertical="center"/>
    </xf>
    <xf numFmtId="176" fontId="3" fillId="0" borderId="3" xfId="1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37;&#20316;\&#21487;&#34892;&#24615;&#20998;&#26512;\&#20998;&#26512;&#20108;\X3000&#19968;&#20307;&#21270;&#39033;&#30446;&#21487;&#34892;&#24615;&#20998;&#26512;\X3000&#19968;&#20307;&#24335;-&#21487;&#34892;&#24615;&#20998;&#26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X3000&#19968;&#20307;&#24335;-&#21487;&#34892;&#24615;&#20998;&#26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1年"/>
      <sheetName val="2022年"/>
      <sheetName val="2023年"/>
      <sheetName val="2024年"/>
      <sheetName val="2025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6">
          <cell r="L6">
            <v>8000</v>
          </cell>
        </row>
        <row r="7">
          <cell r="L7">
            <v>8778000</v>
          </cell>
        </row>
        <row r="8">
          <cell r="L8">
            <v>0</v>
          </cell>
        </row>
        <row r="10">
          <cell r="L10">
            <v>5214970</v>
          </cell>
        </row>
        <row r="11">
          <cell r="L11">
            <v>378331.8</v>
          </cell>
        </row>
        <row r="12">
          <cell r="L12">
            <v>190482.6</v>
          </cell>
        </row>
        <row r="13">
          <cell r="L13">
            <v>280896</v>
          </cell>
        </row>
        <row r="14">
          <cell r="L14">
            <v>849710.4</v>
          </cell>
        </row>
        <row r="15">
          <cell r="L15">
            <v>2713319.6</v>
          </cell>
        </row>
        <row r="17">
          <cell r="L17">
            <v>357671.2</v>
          </cell>
        </row>
        <row r="19">
          <cell r="L19">
            <v>46523.4</v>
          </cell>
        </row>
        <row r="20">
          <cell r="L20">
            <v>238761.60000000001</v>
          </cell>
        </row>
        <row r="21">
          <cell r="L21">
            <v>19000</v>
          </cell>
        </row>
        <row r="22">
          <cell r="L22">
            <v>263340</v>
          </cell>
        </row>
      </sheetData>
      <sheetData sheetId="4">
        <row r="6">
          <cell r="L6">
            <v>8000</v>
          </cell>
        </row>
        <row r="7">
          <cell r="L7">
            <v>8778000</v>
          </cell>
        </row>
        <row r="8">
          <cell r="L8">
            <v>438900.00000000035</v>
          </cell>
        </row>
        <row r="9">
          <cell r="L9">
            <v>8339100</v>
          </cell>
        </row>
        <row r="10">
          <cell r="L10">
            <v>4954221.5</v>
          </cell>
        </row>
        <row r="11">
          <cell r="L11">
            <v>378331.8</v>
          </cell>
        </row>
        <row r="12">
          <cell r="L12">
            <v>190482.6</v>
          </cell>
        </row>
        <row r="13">
          <cell r="L13">
            <v>280896</v>
          </cell>
        </row>
        <row r="14">
          <cell r="L14">
            <v>849710.4</v>
          </cell>
        </row>
        <row r="15">
          <cell r="L15">
            <v>2535168.1</v>
          </cell>
        </row>
        <row r="16">
          <cell r="L16">
            <v>0.30400979722032356</v>
          </cell>
        </row>
        <row r="17">
          <cell r="L17">
            <v>357671.2</v>
          </cell>
        </row>
        <row r="19">
          <cell r="L19">
            <v>46523.4</v>
          </cell>
        </row>
        <row r="20">
          <cell r="L20">
            <v>238761.60000000001</v>
          </cell>
        </row>
        <row r="21">
          <cell r="L21">
            <v>19000</v>
          </cell>
        </row>
        <row r="22">
          <cell r="L22">
            <v>263340</v>
          </cell>
        </row>
        <row r="23">
          <cell r="L23">
            <v>925296.2</v>
          </cell>
        </row>
        <row r="24">
          <cell r="L24">
            <v>1609871.9000000001</v>
          </cell>
        </row>
        <row r="25">
          <cell r="L25">
            <v>353071.72500000003</v>
          </cell>
        </row>
      </sheetData>
      <sheetData sheetId="5">
        <row r="6">
          <cell r="L6">
            <v>9000</v>
          </cell>
        </row>
        <row r="7">
          <cell r="L7">
            <v>9219000</v>
          </cell>
        </row>
        <row r="8">
          <cell r="L8">
            <v>898852.50000000023</v>
          </cell>
        </row>
        <row r="9">
          <cell r="L9">
            <v>8320147.5</v>
          </cell>
        </row>
        <row r="10">
          <cell r="L10">
            <v>5057393.3999999994</v>
          </cell>
        </row>
        <row r="11">
          <cell r="L11">
            <v>397338.89999999997</v>
          </cell>
        </row>
        <row r="12">
          <cell r="L12">
            <v>200052.30000000002</v>
          </cell>
        </row>
        <row r="13">
          <cell r="L13">
            <v>295008</v>
          </cell>
        </row>
        <row r="14">
          <cell r="L14">
            <v>892399.20000000007</v>
          </cell>
        </row>
        <row r="15">
          <cell r="L15">
            <v>2370354.9000000004</v>
          </cell>
        </row>
        <row r="16">
          <cell r="L16">
            <v>0.28489337478692539</v>
          </cell>
        </row>
        <row r="17">
          <cell r="L17">
            <v>375487.6</v>
          </cell>
        </row>
        <row r="19">
          <cell r="L19">
            <v>48860.7</v>
          </cell>
        </row>
        <row r="20">
          <cell r="L20">
            <v>250756.80000000002</v>
          </cell>
        </row>
        <row r="21">
          <cell r="L21">
            <v>19000</v>
          </cell>
        </row>
        <row r="22">
          <cell r="L22">
            <v>276570</v>
          </cell>
        </row>
        <row r="23">
          <cell r="L23">
            <v>970675.1</v>
          </cell>
        </row>
        <row r="24">
          <cell r="L24">
            <v>1399679.8000000003</v>
          </cell>
        </row>
        <row r="25">
          <cell r="L25">
            <v>320933.8583333334</v>
          </cell>
        </row>
      </sheetData>
      <sheetData sheetId="6">
        <row r="6">
          <cell r="H6">
            <v>9000</v>
          </cell>
        </row>
        <row r="7">
          <cell r="H7">
            <v>9219000</v>
          </cell>
        </row>
        <row r="8">
          <cell r="H8">
            <v>1314859.875</v>
          </cell>
        </row>
        <row r="9">
          <cell r="H9">
            <v>7904140.125</v>
          </cell>
        </row>
        <row r="10">
          <cell r="H10">
            <v>4804523.7299999995</v>
          </cell>
        </row>
        <row r="11">
          <cell r="H11">
            <v>397338.89999999997</v>
          </cell>
        </row>
        <row r="12">
          <cell r="H12">
            <v>200052.30000000002</v>
          </cell>
        </row>
        <row r="13">
          <cell r="H13">
            <v>295008</v>
          </cell>
        </row>
        <row r="14">
          <cell r="H14">
            <v>892399.20000000007</v>
          </cell>
        </row>
        <row r="15">
          <cell r="H15">
            <v>2207217.1950000003</v>
          </cell>
        </row>
        <row r="16">
          <cell r="H16">
            <v>0.27924823701173951</v>
          </cell>
        </row>
        <row r="17">
          <cell r="H17">
            <v>375487.6</v>
          </cell>
        </row>
        <row r="19">
          <cell r="H19">
            <v>48860.7</v>
          </cell>
        </row>
        <row r="20">
          <cell r="H20">
            <v>250756.80000000002</v>
          </cell>
        </row>
        <row r="21">
          <cell r="H21">
            <v>19000</v>
          </cell>
        </row>
        <row r="22">
          <cell r="H22">
            <v>276570</v>
          </cell>
        </row>
        <row r="23">
          <cell r="H23">
            <v>970675.1</v>
          </cell>
        </row>
        <row r="24">
          <cell r="H24">
            <v>1236542.0950000002</v>
          </cell>
        </row>
        <row r="25">
          <cell r="H25">
            <v>290184.78083333338</v>
          </cell>
        </row>
        <row r="26">
          <cell r="H26">
            <v>893091.79114583356</v>
          </cell>
        </row>
        <row r="27">
          <cell r="H27">
            <v>9.6875126493744829E-2</v>
          </cell>
        </row>
      </sheetData>
      <sheetData sheetId="7">
        <row r="6">
          <cell r="H6">
            <v>9000</v>
          </cell>
        </row>
        <row r="7">
          <cell r="H7">
            <v>9219000</v>
          </cell>
        </row>
        <row r="8">
          <cell r="H8">
            <v>1710066.881250001</v>
          </cell>
        </row>
        <row r="9">
          <cell r="H9">
            <v>7508933.1187499985</v>
          </cell>
        </row>
        <row r="10">
          <cell r="H10">
            <v>4564297.5434999997</v>
          </cell>
        </row>
        <row r="11">
          <cell r="H11">
            <v>397338.89999999997</v>
          </cell>
        </row>
        <row r="12">
          <cell r="H12">
            <v>200052.30000000002</v>
          </cell>
        </row>
        <row r="13">
          <cell r="H13">
            <v>295008</v>
          </cell>
        </row>
        <row r="14">
          <cell r="H14">
            <v>892399.20000000007</v>
          </cell>
        </row>
        <row r="15">
          <cell r="H15">
            <v>2052236.3752499991</v>
          </cell>
        </row>
        <row r="16">
          <cell r="H16">
            <v>0.27330598672207007</v>
          </cell>
        </row>
        <row r="17">
          <cell r="H17">
            <v>375487.6</v>
          </cell>
        </row>
        <row r="19">
          <cell r="H19">
            <v>48860.7</v>
          </cell>
        </row>
        <row r="20">
          <cell r="H20">
            <v>250756.80000000002</v>
          </cell>
        </row>
        <row r="21">
          <cell r="H21">
            <v>19000</v>
          </cell>
        </row>
        <row r="22">
          <cell r="H22">
            <v>276570</v>
          </cell>
        </row>
        <row r="23">
          <cell r="H23">
            <v>970675.1</v>
          </cell>
        </row>
        <row r="24">
          <cell r="H24">
            <v>1081561.275249999</v>
          </cell>
        </row>
        <row r="25">
          <cell r="H25">
            <v>260973.15720833314</v>
          </cell>
        </row>
        <row r="26">
          <cell r="H26">
            <v>775177.54325520736</v>
          </cell>
        </row>
        <row r="27">
          <cell r="H27">
            <v>8.4084775274455723E-2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1年"/>
      <sheetName val="2022年"/>
      <sheetName val="2023年"/>
      <sheetName val="2024年"/>
      <sheetName val="2025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6">
          <cell r="L6">
            <v>8000</v>
          </cell>
        </row>
        <row r="7">
          <cell r="L7">
            <v>8150000</v>
          </cell>
        </row>
        <row r="8">
          <cell r="L8">
            <v>0</v>
          </cell>
        </row>
        <row r="10">
          <cell r="L10">
            <v>5505760</v>
          </cell>
        </row>
        <row r="11">
          <cell r="L11">
            <v>351265</v>
          </cell>
        </row>
        <row r="12">
          <cell r="L12">
            <v>176855</v>
          </cell>
        </row>
        <row r="13">
          <cell r="L13">
            <v>260800</v>
          </cell>
        </row>
        <row r="14">
          <cell r="L14">
            <v>788920</v>
          </cell>
        </row>
        <row r="15">
          <cell r="L15">
            <v>1855320</v>
          </cell>
        </row>
        <row r="17">
          <cell r="L17">
            <v>332300</v>
          </cell>
        </row>
        <row r="18">
          <cell r="L18">
            <v>3040</v>
          </cell>
        </row>
        <row r="19">
          <cell r="L19">
            <v>43195</v>
          </cell>
        </row>
        <row r="20">
          <cell r="L20">
            <v>221680</v>
          </cell>
        </row>
        <row r="21">
          <cell r="L21">
            <v>19000</v>
          </cell>
        </row>
        <row r="22">
          <cell r="L22">
            <v>244500</v>
          </cell>
        </row>
        <row r="25">
          <cell r="L25">
            <v>308512.5</v>
          </cell>
        </row>
      </sheetData>
      <sheetData sheetId="4">
        <row r="6">
          <cell r="L6">
            <v>8000</v>
          </cell>
        </row>
        <row r="7">
          <cell r="L7">
            <v>8150000</v>
          </cell>
        </row>
        <row r="8">
          <cell r="L8">
            <v>407500.00000000035</v>
          </cell>
        </row>
        <row r="9">
          <cell r="L9">
            <v>7742500</v>
          </cell>
        </row>
        <row r="10">
          <cell r="L10">
            <v>5230472</v>
          </cell>
        </row>
        <row r="11">
          <cell r="L11">
            <v>351265</v>
          </cell>
        </row>
        <row r="12">
          <cell r="L12">
            <v>176855</v>
          </cell>
        </row>
        <row r="13">
          <cell r="L13">
            <v>260800</v>
          </cell>
        </row>
        <row r="14">
          <cell r="L14">
            <v>788920</v>
          </cell>
        </row>
        <row r="15">
          <cell r="L15">
            <v>1723108</v>
          </cell>
        </row>
        <row r="16">
          <cell r="L16">
            <v>0.22255188892476591</v>
          </cell>
        </row>
        <row r="17">
          <cell r="L17">
            <v>332300</v>
          </cell>
        </row>
        <row r="18">
          <cell r="L18">
            <v>3040</v>
          </cell>
        </row>
        <row r="19">
          <cell r="L19">
            <v>43195</v>
          </cell>
        </row>
        <row r="20">
          <cell r="L20">
            <v>221680</v>
          </cell>
        </row>
        <row r="21">
          <cell r="L21">
            <v>19000</v>
          </cell>
        </row>
        <row r="22">
          <cell r="L22">
            <v>244500</v>
          </cell>
        </row>
        <row r="23">
          <cell r="L23">
            <v>860675</v>
          </cell>
        </row>
        <row r="24">
          <cell r="L24">
            <v>862433</v>
          </cell>
        </row>
        <row r="25">
          <cell r="L25">
            <v>279129.375</v>
          </cell>
        </row>
      </sheetData>
      <sheetData sheetId="5">
        <row r="6">
          <cell r="L6">
            <v>9000</v>
          </cell>
        </row>
        <row r="7">
          <cell r="L7">
            <v>8550000</v>
          </cell>
        </row>
        <row r="8">
          <cell r="L8">
            <v>833625.00000000023</v>
          </cell>
        </row>
        <row r="9">
          <cell r="L9">
            <v>7716375</v>
          </cell>
        </row>
        <row r="10">
          <cell r="L10">
            <v>5337348.8999999994</v>
          </cell>
        </row>
        <row r="11">
          <cell r="L11">
            <v>368505</v>
          </cell>
        </row>
        <row r="12">
          <cell r="L12">
            <v>185535</v>
          </cell>
        </row>
        <row r="13">
          <cell r="L13">
            <v>273600</v>
          </cell>
        </row>
        <row r="14">
          <cell r="L14">
            <v>827640</v>
          </cell>
        </row>
        <row r="15">
          <cell r="L15">
            <v>1551386.1000000006</v>
          </cell>
        </row>
        <row r="16">
          <cell r="L16">
            <v>0.20105115420129277</v>
          </cell>
        </row>
        <row r="17">
          <cell r="L17">
            <v>348459.99999999994</v>
          </cell>
        </row>
        <row r="18">
          <cell r="L18">
            <v>3040</v>
          </cell>
        </row>
        <row r="19">
          <cell r="L19">
            <v>45315</v>
          </cell>
        </row>
        <row r="20">
          <cell r="L20">
            <v>232560</v>
          </cell>
        </row>
        <row r="21">
          <cell r="L21">
            <v>19000</v>
          </cell>
        </row>
        <row r="22">
          <cell r="L22">
            <v>256500</v>
          </cell>
        </row>
        <row r="23">
          <cell r="L23">
            <v>901835</v>
          </cell>
        </row>
        <row r="24">
          <cell r="L24">
            <v>649551.10000000056</v>
          </cell>
        </row>
        <row r="25">
          <cell r="L25">
            <v>251444.98958333343</v>
          </cell>
        </row>
      </sheetData>
      <sheetData sheetId="6">
        <row r="6">
          <cell r="H6">
            <v>9000</v>
          </cell>
        </row>
        <row r="7">
          <cell r="H7">
            <v>8550000</v>
          </cell>
        </row>
        <row r="8">
          <cell r="H8">
            <v>1219443.75</v>
          </cell>
        </row>
        <row r="9">
          <cell r="H9">
            <v>7330556.25</v>
          </cell>
        </row>
        <row r="10">
          <cell r="H10">
            <v>5070481.4549999991</v>
          </cell>
        </row>
        <row r="11">
          <cell r="H11">
            <v>368505</v>
          </cell>
        </row>
        <row r="12">
          <cell r="H12">
            <v>185535</v>
          </cell>
        </row>
        <row r="13">
          <cell r="H13">
            <v>273600</v>
          </cell>
        </row>
        <row r="14">
          <cell r="H14">
            <v>827640</v>
          </cell>
        </row>
        <row r="15">
          <cell r="H15">
            <v>1432434.7950000011</v>
          </cell>
        </row>
        <row r="16">
          <cell r="H16">
            <v>0.19540601642610697</v>
          </cell>
        </row>
        <row r="17">
          <cell r="H17">
            <v>348459.99999999994</v>
          </cell>
        </row>
        <row r="18">
          <cell r="H18">
            <v>3040</v>
          </cell>
        </row>
        <row r="19">
          <cell r="H19">
            <v>45315</v>
          </cell>
        </row>
        <row r="20">
          <cell r="H20">
            <v>232560</v>
          </cell>
        </row>
        <row r="21">
          <cell r="H21">
            <v>19000</v>
          </cell>
        </row>
        <row r="22">
          <cell r="H22">
            <v>256500</v>
          </cell>
        </row>
        <row r="23">
          <cell r="H23">
            <v>901835</v>
          </cell>
        </row>
        <row r="24">
          <cell r="H24">
            <v>530599.79500000109</v>
          </cell>
        </row>
        <row r="25">
          <cell r="H25">
            <v>224926.71927083348</v>
          </cell>
        </row>
        <row r="26">
          <cell r="H26">
            <v>305673.0757291675</v>
          </cell>
        </row>
        <row r="27">
          <cell r="H27">
            <v>3.5751236927388012E-2</v>
          </cell>
        </row>
      </sheetData>
      <sheetData sheetId="7">
        <row r="6">
          <cell r="H6">
            <v>9000</v>
          </cell>
        </row>
        <row r="7">
          <cell r="H7">
            <v>8550000</v>
          </cell>
        </row>
        <row r="8">
          <cell r="H8">
            <v>1585971.5625000012</v>
          </cell>
        </row>
        <row r="9">
          <cell r="H9">
            <v>6964028.4374999991</v>
          </cell>
        </row>
        <row r="10">
          <cell r="H10">
            <v>4816957.3822499989</v>
          </cell>
        </row>
        <row r="11">
          <cell r="H11">
            <v>368505</v>
          </cell>
        </row>
        <row r="12">
          <cell r="H12">
            <v>185535</v>
          </cell>
        </row>
        <row r="13">
          <cell r="H13">
            <v>273600</v>
          </cell>
        </row>
        <row r="14">
          <cell r="H14">
            <v>827640</v>
          </cell>
        </row>
        <row r="15">
          <cell r="H15">
            <v>1319431.0552499997</v>
          </cell>
        </row>
        <row r="16">
          <cell r="H16">
            <v>0.18946376613643745</v>
          </cell>
        </row>
        <row r="17">
          <cell r="H17">
            <v>348459.99999999994</v>
          </cell>
        </row>
        <row r="18">
          <cell r="H18">
            <v>3040</v>
          </cell>
        </row>
        <row r="19">
          <cell r="H19">
            <v>45315</v>
          </cell>
        </row>
        <row r="20">
          <cell r="H20">
            <v>232560</v>
          </cell>
        </row>
        <row r="21">
          <cell r="H21">
            <v>19000</v>
          </cell>
        </row>
        <row r="22">
          <cell r="H22">
            <v>256500</v>
          </cell>
        </row>
        <row r="23">
          <cell r="H23">
            <v>901835</v>
          </cell>
        </row>
        <row r="24">
          <cell r="H24">
            <v>417596.05524999974</v>
          </cell>
        </row>
        <row r="25">
          <cell r="H25">
            <v>199734.36247395823</v>
          </cell>
        </row>
        <row r="26">
          <cell r="H26">
            <v>217861.69277604151</v>
          </cell>
        </row>
        <row r="27">
          <cell r="H27">
            <v>2.5480899739887895E-2</v>
          </cell>
        </row>
      </sheetData>
      <sheetData sheetId="8">
        <row r="26">
          <cell r="B26">
            <v>16000</v>
          </cell>
          <cell r="I26">
            <v>15200</v>
          </cell>
        </row>
        <row r="27">
          <cell r="B27">
            <v>95000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workbookViewId="0">
      <selection activeCell="D14" sqref="D14"/>
    </sheetView>
  </sheetViews>
  <sheetFormatPr defaultColWidth="9" defaultRowHeight="16.5"/>
  <cols>
    <col min="1" max="1" width="5.125" style="1" customWidth="1"/>
    <col min="2" max="2" width="28.5" style="1" customWidth="1"/>
    <col min="3" max="3" width="16.75" style="37" customWidth="1"/>
    <col min="4" max="4" width="16.625" style="37" customWidth="1"/>
    <col min="5" max="5" width="17.875" style="37" customWidth="1"/>
    <col min="6" max="7" width="13" style="37" customWidth="1"/>
    <col min="8" max="8" width="18" style="37" customWidth="1"/>
    <col min="9" max="9" width="15.5" style="1" customWidth="1"/>
    <col min="10" max="35" width="9" style="1"/>
    <col min="36" max="36" width="4.375" style="1" customWidth="1"/>
    <col min="37" max="37" width="13.875" style="1" customWidth="1"/>
    <col min="38" max="16384" width="9" style="1"/>
  </cols>
  <sheetData>
    <row r="1" spans="1:38" ht="27" customHeight="1">
      <c r="A1" s="44" t="s">
        <v>59</v>
      </c>
      <c r="B1" s="44"/>
      <c r="C1" s="44"/>
      <c r="D1" s="44"/>
      <c r="E1" s="44"/>
      <c r="F1" s="44"/>
      <c r="G1" s="44"/>
      <c r="H1" s="44"/>
    </row>
    <row r="2" spans="1:38" ht="15.75" customHeight="1">
      <c r="A2" s="45" t="s">
        <v>0</v>
      </c>
      <c r="B2" s="2" t="s">
        <v>1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3" t="s">
        <v>3</v>
      </c>
      <c r="AL2" s="1" t="s">
        <v>4</v>
      </c>
    </row>
    <row r="3" spans="1:38" s="7" customFormat="1" ht="15.75" customHeight="1">
      <c r="A3" s="46"/>
      <c r="B3" s="4" t="s">
        <v>5</v>
      </c>
      <c r="C3" s="5">
        <f>'[1]2021年'!L6</f>
        <v>8000</v>
      </c>
      <c r="D3" s="5">
        <f>'[1]2022年'!L6</f>
        <v>8000</v>
      </c>
      <c r="E3" s="5">
        <f>'[1]2023年'!L6</f>
        <v>9000</v>
      </c>
      <c r="F3" s="5">
        <f>'[1]2024年'!H6</f>
        <v>9000</v>
      </c>
      <c r="G3" s="5">
        <f>'[1]2025年'!H6</f>
        <v>9000</v>
      </c>
      <c r="H3" s="5">
        <f t="shared" ref="H3:H11" si="0">SUM(C3:G3)</f>
        <v>43000</v>
      </c>
      <c r="I3" s="6"/>
      <c r="AJ3" s="8" t="s">
        <v>0</v>
      </c>
      <c r="AK3" s="4" t="s">
        <v>5</v>
      </c>
      <c r="AL3" s="7" t="s">
        <v>6</v>
      </c>
    </row>
    <row r="4" spans="1:38" s="7" customFormat="1" ht="15.75" customHeight="1">
      <c r="A4" s="9">
        <v>1</v>
      </c>
      <c r="B4" s="4" t="s">
        <v>7</v>
      </c>
      <c r="C4" s="5">
        <f>'[1]2021年'!L7</f>
        <v>8778000</v>
      </c>
      <c r="D4" s="5">
        <f>'[1]2022年'!L7</f>
        <v>8778000</v>
      </c>
      <c r="E4" s="5">
        <f>'[1]2023年'!L7</f>
        <v>9219000</v>
      </c>
      <c r="F4" s="5">
        <f>'[1]2024年'!H7</f>
        <v>9219000</v>
      </c>
      <c r="G4" s="5">
        <f>'[1]2025年'!H7</f>
        <v>9219000</v>
      </c>
      <c r="H4" s="5">
        <f t="shared" si="0"/>
        <v>45213000</v>
      </c>
      <c r="I4" s="6"/>
      <c r="AJ4" s="8" t="s">
        <v>8</v>
      </c>
      <c r="AK4" s="4" t="s">
        <v>7</v>
      </c>
      <c r="AL4" s="7" t="s">
        <v>6</v>
      </c>
    </row>
    <row r="5" spans="1:38" s="7" customFormat="1" ht="15.75" customHeight="1">
      <c r="A5" s="9">
        <v>2</v>
      </c>
      <c r="B5" s="9" t="s">
        <v>9</v>
      </c>
      <c r="C5" s="5">
        <f>'[1]2021年'!L8</f>
        <v>0</v>
      </c>
      <c r="D5" s="5">
        <f>'[1]2022年'!L8</f>
        <v>438900.00000000035</v>
      </c>
      <c r="E5" s="5">
        <f>'[1]2023年'!L8</f>
        <v>898852.50000000023</v>
      </c>
      <c r="F5" s="5">
        <f>'[1]2024年'!H8</f>
        <v>1314859.875</v>
      </c>
      <c r="G5" s="5">
        <f>'[1]2025年'!H8</f>
        <v>1710066.881250001</v>
      </c>
      <c r="H5" s="5">
        <f t="shared" si="0"/>
        <v>4362679.2562500015</v>
      </c>
      <c r="I5" s="6"/>
      <c r="AJ5" s="8" t="s">
        <v>10</v>
      </c>
      <c r="AK5" s="9" t="s">
        <v>11</v>
      </c>
      <c r="AL5" s="7" t="s">
        <v>6</v>
      </c>
    </row>
    <row r="6" spans="1:38" s="7" customFormat="1" ht="15.75" customHeight="1">
      <c r="A6" s="9">
        <v>3</v>
      </c>
      <c r="B6" s="4" t="s">
        <v>12</v>
      </c>
      <c r="C6" s="10">
        <f>+C4-C5</f>
        <v>8778000</v>
      </c>
      <c r="D6" s="10">
        <f>'[1]2022年'!L9</f>
        <v>8339100</v>
      </c>
      <c r="E6" s="10">
        <f>'[1]2023年'!L9</f>
        <v>8320147.5</v>
      </c>
      <c r="F6" s="10">
        <f>'[1]2024年'!H9</f>
        <v>7904140.125</v>
      </c>
      <c r="G6" s="10">
        <f>'[1]2025年'!H9</f>
        <v>7508933.1187499985</v>
      </c>
      <c r="H6" s="5">
        <f t="shared" si="0"/>
        <v>40850320.743749999</v>
      </c>
      <c r="I6" s="6"/>
      <c r="AJ6" s="8" t="s">
        <v>13</v>
      </c>
      <c r="AK6" s="4" t="s">
        <v>12</v>
      </c>
      <c r="AL6" s="7" t="s">
        <v>14</v>
      </c>
    </row>
    <row r="7" spans="1:38" s="7" customFormat="1" ht="15.75" customHeight="1">
      <c r="A7" s="9">
        <v>4</v>
      </c>
      <c r="B7" s="8" t="s">
        <v>15</v>
      </c>
      <c r="C7" s="5">
        <f>'[1]2021年'!L10</f>
        <v>5214970</v>
      </c>
      <c r="D7" s="5">
        <f>'[1]2022年'!L10</f>
        <v>4954221.5</v>
      </c>
      <c r="E7" s="5">
        <f>'[1]2023年'!L10</f>
        <v>5057393.3999999994</v>
      </c>
      <c r="F7" s="5">
        <f>'[1]2024年'!H10</f>
        <v>4804523.7299999995</v>
      </c>
      <c r="G7" s="5">
        <f>'[1]2025年'!H10</f>
        <v>4564297.5434999997</v>
      </c>
      <c r="H7" s="5">
        <f t="shared" si="0"/>
        <v>24595406.173499998</v>
      </c>
      <c r="I7" s="6"/>
      <c r="AJ7" s="8" t="s">
        <v>16</v>
      </c>
      <c r="AK7" s="8" t="s">
        <v>15</v>
      </c>
      <c r="AL7" s="7" t="s">
        <v>17</v>
      </c>
    </row>
    <row r="8" spans="1:38" s="7" customFormat="1" ht="15.75" customHeight="1">
      <c r="A8" s="9">
        <v>5</v>
      </c>
      <c r="B8" s="8" t="s">
        <v>18</v>
      </c>
      <c r="C8" s="5">
        <f>'[1]2021年'!L11</f>
        <v>378331.8</v>
      </c>
      <c r="D8" s="5">
        <f>'[1]2022年'!L11</f>
        <v>378331.8</v>
      </c>
      <c r="E8" s="5">
        <f>'[1]2023年'!L11</f>
        <v>397338.89999999997</v>
      </c>
      <c r="F8" s="5">
        <f>'[1]2024年'!H11</f>
        <v>397338.89999999997</v>
      </c>
      <c r="G8" s="5">
        <f>'[1]2025年'!H11</f>
        <v>397338.89999999997</v>
      </c>
      <c r="H8" s="5">
        <f t="shared" si="0"/>
        <v>1948680.2999999998</v>
      </c>
      <c r="I8" s="6"/>
      <c r="AJ8" s="8" t="s">
        <v>19</v>
      </c>
      <c r="AK8" s="8" t="s">
        <v>18</v>
      </c>
    </row>
    <row r="9" spans="1:38" s="7" customFormat="1" ht="15.75" customHeight="1">
      <c r="A9" s="9">
        <v>6</v>
      </c>
      <c r="B9" s="8" t="s">
        <v>20</v>
      </c>
      <c r="C9" s="5">
        <f>'[1]2021年'!L12</f>
        <v>190482.6</v>
      </c>
      <c r="D9" s="5">
        <f>'[1]2022年'!L12</f>
        <v>190482.6</v>
      </c>
      <c r="E9" s="5">
        <f>'[1]2023年'!L12</f>
        <v>200052.30000000002</v>
      </c>
      <c r="F9" s="5">
        <f>'[1]2024年'!H12</f>
        <v>200052.30000000002</v>
      </c>
      <c r="G9" s="5">
        <f>'[1]2025年'!H12</f>
        <v>200052.30000000002</v>
      </c>
      <c r="H9" s="5">
        <f t="shared" si="0"/>
        <v>981122.10000000009</v>
      </c>
      <c r="I9" s="6"/>
      <c r="AJ9" s="8" t="s">
        <v>21</v>
      </c>
      <c r="AK9" s="8" t="s">
        <v>20</v>
      </c>
    </row>
    <row r="10" spans="1:38" s="7" customFormat="1" ht="15.75" customHeight="1">
      <c r="A10" s="9">
        <v>7</v>
      </c>
      <c r="B10" s="11" t="s">
        <v>22</v>
      </c>
      <c r="C10" s="5">
        <f>'[1]2021年'!L13</f>
        <v>280896</v>
      </c>
      <c r="D10" s="5">
        <f>'[1]2022年'!L13</f>
        <v>280896</v>
      </c>
      <c r="E10" s="5">
        <f>'[1]2023年'!L13</f>
        <v>295008</v>
      </c>
      <c r="F10" s="5">
        <f>'[1]2024年'!H13</f>
        <v>295008</v>
      </c>
      <c r="G10" s="5">
        <f>'[1]2025年'!H13</f>
        <v>295008</v>
      </c>
      <c r="H10" s="5">
        <f t="shared" si="0"/>
        <v>1446816</v>
      </c>
      <c r="I10" s="6"/>
      <c r="AJ10" s="8" t="s">
        <v>23</v>
      </c>
      <c r="AK10" s="8" t="s">
        <v>22</v>
      </c>
      <c r="AL10" s="7" t="s">
        <v>6</v>
      </c>
    </row>
    <row r="11" spans="1:38" s="7" customFormat="1" ht="15.75" customHeight="1">
      <c r="A11" s="9">
        <v>8</v>
      </c>
      <c r="B11" s="12" t="s">
        <v>24</v>
      </c>
      <c r="C11" s="13">
        <f>'[1]2021年'!L14</f>
        <v>849710.4</v>
      </c>
      <c r="D11" s="13">
        <f>'[1]2022年'!L14</f>
        <v>849710.4</v>
      </c>
      <c r="E11" s="13">
        <f>'[1]2023年'!L14</f>
        <v>892399.20000000007</v>
      </c>
      <c r="F11" s="13">
        <f>'[1]2024年'!H14</f>
        <v>892399.20000000007</v>
      </c>
      <c r="G11" s="13">
        <f>'[1]2025年'!H14</f>
        <v>892399.20000000007</v>
      </c>
      <c r="H11" s="5">
        <f t="shared" si="0"/>
        <v>4376618.4000000004</v>
      </c>
      <c r="I11" s="6"/>
      <c r="AJ11" s="8" t="s">
        <v>25</v>
      </c>
      <c r="AK11" s="14" t="s">
        <v>24</v>
      </c>
    </row>
    <row r="12" spans="1:38" s="7" customFormat="1" ht="15.75" customHeight="1">
      <c r="A12" s="9">
        <v>9</v>
      </c>
      <c r="B12" s="15" t="s">
        <v>26</v>
      </c>
      <c r="C12" s="5">
        <f>'[1]2021年'!L15</f>
        <v>2713319.6</v>
      </c>
      <c r="D12" s="5">
        <f>'[1]2022年'!L15</f>
        <v>2535168.1</v>
      </c>
      <c r="E12" s="5">
        <f>'[1]2023年'!L15</f>
        <v>2370354.9000000004</v>
      </c>
      <c r="F12" s="5">
        <f>'[1]2024年'!H15</f>
        <v>2207217.1950000003</v>
      </c>
      <c r="G12" s="5">
        <f>'[1]2025年'!H15</f>
        <v>2052236.3752499991</v>
      </c>
      <c r="H12" s="5">
        <f>H6-H7-H11</f>
        <v>11878296.17025</v>
      </c>
      <c r="I12" s="6"/>
      <c r="K12" s="1"/>
      <c r="L12" s="1"/>
      <c r="M12" s="1"/>
      <c r="N12" s="1"/>
      <c r="O12" s="1"/>
      <c r="P12" s="1"/>
      <c r="AJ12" s="8" t="s">
        <v>27</v>
      </c>
      <c r="AK12" s="14" t="s">
        <v>26</v>
      </c>
    </row>
    <row r="13" spans="1:38" ht="15.75" customHeight="1">
      <c r="A13" s="9">
        <v>10</v>
      </c>
      <c r="B13" s="16" t="s">
        <v>28</v>
      </c>
      <c r="C13" s="17">
        <f>+C12/C6</f>
        <v>0.30910453406242883</v>
      </c>
      <c r="D13" s="17">
        <f>'[1]2022年'!L16</f>
        <v>0.30400979722032356</v>
      </c>
      <c r="E13" s="17">
        <f>'[1]2023年'!L16</f>
        <v>0.28489337478692539</v>
      </c>
      <c r="F13" s="17">
        <f>'[1]2024年'!H16</f>
        <v>0.27924823701173951</v>
      </c>
      <c r="G13" s="17">
        <f>'[1]2025年'!H16</f>
        <v>0.27330598672207007</v>
      </c>
      <c r="H13" s="17">
        <f>+H12/H6</f>
        <v>0.29077608092140506</v>
      </c>
      <c r="I13" s="6"/>
      <c r="AJ13" s="16" t="s">
        <v>29</v>
      </c>
      <c r="AK13" s="16" t="s">
        <v>28</v>
      </c>
    </row>
    <row r="14" spans="1:38" ht="15.75" customHeight="1">
      <c r="A14" s="9">
        <v>11</v>
      </c>
      <c r="B14" s="16" t="s">
        <v>30</v>
      </c>
      <c r="C14" s="5">
        <f>'[1]2021年'!L17</f>
        <v>357671.2</v>
      </c>
      <c r="D14" s="5">
        <f>'[1]2022年'!L17</f>
        <v>357671.2</v>
      </c>
      <c r="E14" s="5">
        <f>'[1]2023年'!L17</f>
        <v>375487.6</v>
      </c>
      <c r="F14" s="5">
        <f>'[1]2024年'!H17</f>
        <v>375487.6</v>
      </c>
      <c r="G14" s="5">
        <f>'[1]2025年'!H17</f>
        <v>375487.6</v>
      </c>
      <c r="H14" s="5">
        <f>SUM(C14:E14)</f>
        <v>1090830</v>
      </c>
      <c r="I14" s="6"/>
      <c r="AJ14" s="16" t="s">
        <v>31</v>
      </c>
      <c r="AK14" s="16" t="s">
        <v>30</v>
      </c>
    </row>
    <row r="15" spans="1:38" ht="15.75" hidden="1" customHeight="1">
      <c r="A15" s="9"/>
      <c r="B15" s="16"/>
      <c r="C15" s="5"/>
      <c r="D15" s="5"/>
      <c r="E15" s="5"/>
      <c r="F15" s="5"/>
      <c r="G15" s="5"/>
      <c r="H15" s="5"/>
      <c r="I15" s="6"/>
      <c r="AJ15" s="16"/>
      <c r="AK15" s="16"/>
    </row>
    <row r="16" spans="1:38" ht="15.75" customHeight="1">
      <c r="A16" s="9">
        <v>12</v>
      </c>
      <c r="B16" s="16" t="s">
        <v>32</v>
      </c>
      <c r="C16" s="18">
        <f>'[1]2021年'!L19</f>
        <v>46523.4</v>
      </c>
      <c r="D16" s="18">
        <f>'[1]2022年'!L19</f>
        <v>46523.4</v>
      </c>
      <c r="E16" s="18">
        <f>'[1]2023年'!L19</f>
        <v>48860.7</v>
      </c>
      <c r="F16" s="18">
        <f>'[1]2024年'!H19</f>
        <v>48860.7</v>
      </c>
      <c r="G16" s="18">
        <f>'[1]2025年'!H19</f>
        <v>48860.7</v>
      </c>
      <c r="H16" s="5">
        <f>SUM(C16:G16)</f>
        <v>239628.90000000002</v>
      </c>
      <c r="I16" s="6"/>
      <c r="Q16" s="6"/>
      <c r="AJ16" s="16" t="s">
        <v>33</v>
      </c>
      <c r="AK16" s="16" t="s">
        <v>32</v>
      </c>
      <c r="AL16" s="1" t="s">
        <v>6</v>
      </c>
    </row>
    <row r="17" spans="1:38" ht="15.75" customHeight="1">
      <c r="A17" s="9">
        <v>13</v>
      </c>
      <c r="B17" s="16" t="s">
        <v>34</v>
      </c>
      <c r="C17" s="18">
        <f>'[1]2021年'!L20</f>
        <v>238761.60000000001</v>
      </c>
      <c r="D17" s="18">
        <f>'[1]2022年'!L20</f>
        <v>238761.60000000001</v>
      </c>
      <c r="E17" s="18">
        <f>'[1]2023年'!L20</f>
        <v>250756.80000000002</v>
      </c>
      <c r="F17" s="18">
        <f>'[1]2024年'!H20</f>
        <v>250756.80000000002</v>
      </c>
      <c r="G17" s="18">
        <f>'[1]2025年'!H20</f>
        <v>250756.80000000002</v>
      </c>
      <c r="H17" s="5">
        <f>SUM(C17:G17)</f>
        <v>1229793.6000000001</v>
      </c>
      <c r="I17" s="6"/>
      <c r="AJ17" s="16" t="s">
        <v>35</v>
      </c>
      <c r="AK17" s="16" t="s">
        <v>34</v>
      </c>
    </row>
    <row r="18" spans="1:38" s="21" customFormat="1" ht="15.75" customHeight="1">
      <c r="A18" s="9">
        <v>14</v>
      </c>
      <c r="B18" s="19" t="s">
        <v>36</v>
      </c>
      <c r="C18" s="20">
        <f>'[1]2021年'!L21</f>
        <v>19000</v>
      </c>
      <c r="D18" s="20">
        <f>'[1]2022年'!L21</f>
        <v>19000</v>
      </c>
      <c r="E18" s="20">
        <f>'[1]2023年'!L21</f>
        <v>19000</v>
      </c>
      <c r="F18" s="20">
        <f>'[1]2024年'!H21</f>
        <v>19000</v>
      </c>
      <c r="G18" s="20">
        <f>'[1]2025年'!H21</f>
        <v>19000</v>
      </c>
      <c r="H18" s="5">
        <f>SUM(C18:G18)</f>
        <v>95000</v>
      </c>
      <c r="I18" s="6"/>
      <c r="AJ18" s="19"/>
      <c r="AK18" s="19"/>
    </row>
    <row r="19" spans="1:38" s="7" customFormat="1" ht="15.75" customHeight="1">
      <c r="A19" s="9">
        <v>15</v>
      </c>
      <c r="B19" s="8" t="s">
        <v>37</v>
      </c>
      <c r="C19" s="18">
        <f>'[1]2021年'!L22</f>
        <v>263340</v>
      </c>
      <c r="D19" s="18">
        <f>'[1]2022年'!L22</f>
        <v>263340</v>
      </c>
      <c r="E19" s="18">
        <f>'[1]2023年'!L22</f>
        <v>276570</v>
      </c>
      <c r="F19" s="18">
        <f>'[1]2024年'!H22</f>
        <v>276570</v>
      </c>
      <c r="G19" s="18">
        <f>'[1]2025年'!H22</f>
        <v>276570</v>
      </c>
      <c r="H19" s="5">
        <f>SUM(C19:G19)</f>
        <v>1356390</v>
      </c>
      <c r="I19" s="6"/>
      <c r="AJ19" s="8" t="s">
        <v>38</v>
      </c>
      <c r="AK19" s="8" t="s">
        <v>37</v>
      </c>
    </row>
    <row r="20" spans="1:38" s="23" customFormat="1" ht="15.75" customHeight="1">
      <c r="A20" s="9">
        <v>16</v>
      </c>
      <c r="B20" s="22" t="s">
        <v>39</v>
      </c>
      <c r="C20" s="13">
        <f t="shared" ref="C20" si="1">+C19+C18+C17+C16+C14</f>
        <v>925296.2</v>
      </c>
      <c r="D20" s="13">
        <f>'[1]2022年'!L23</f>
        <v>925296.2</v>
      </c>
      <c r="E20" s="13">
        <f>'[1]2023年'!L23</f>
        <v>970675.1</v>
      </c>
      <c r="F20" s="13">
        <f>'[1]2024年'!H23</f>
        <v>970675.1</v>
      </c>
      <c r="G20" s="13">
        <f>'[1]2025年'!H23</f>
        <v>970675.1</v>
      </c>
      <c r="H20" s="13">
        <f>SUM(C20:E20)</f>
        <v>2821267.5</v>
      </c>
      <c r="I20" s="6"/>
      <c r="AJ20" s="24" t="s">
        <v>40</v>
      </c>
      <c r="AK20" s="25" t="s">
        <v>39</v>
      </c>
    </row>
    <row r="21" spans="1:38" ht="15.75" customHeight="1">
      <c r="A21" s="9">
        <v>17</v>
      </c>
      <c r="B21" s="16" t="s">
        <v>41</v>
      </c>
      <c r="C21" s="26">
        <f>+C12-C20</f>
        <v>1788023.4000000001</v>
      </c>
      <c r="D21" s="26">
        <f>'[1]2022年'!L24</f>
        <v>1609871.9000000001</v>
      </c>
      <c r="E21" s="26">
        <f>'[1]2023年'!L24</f>
        <v>1399679.8000000003</v>
      </c>
      <c r="F21" s="26">
        <f>'[1]2024年'!H24</f>
        <v>1236542.0950000002</v>
      </c>
      <c r="G21" s="26">
        <f>'[1]2025年'!H24</f>
        <v>1081561.275249999</v>
      </c>
      <c r="H21" s="26">
        <f>+H12-H20</f>
        <v>9057028.6702500004</v>
      </c>
      <c r="I21" s="6"/>
      <c r="AJ21" s="16" t="s">
        <v>42</v>
      </c>
      <c r="AK21" s="16" t="s">
        <v>41</v>
      </c>
    </row>
    <row r="22" spans="1:38" ht="15.75" customHeight="1">
      <c r="A22" s="9">
        <v>18</v>
      </c>
      <c r="B22" s="16" t="s">
        <v>43</v>
      </c>
      <c r="C22" s="26">
        <f>IF(C21&lt;0,0,C21*0.25)</f>
        <v>447005.85000000003</v>
      </c>
      <c r="D22" s="26">
        <f>'[1]2022年'!L25</f>
        <v>353071.72500000003</v>
      </c>
      <c r="E22" s="26">
        <f>'[1]2023年'!L25</f>
        <v>320933.8583333334</v>
      </c>
      <c r="F22" s="26">
        <f>'[1]2024年'!H25</f>
        <v>290184.78083333338</v>
      </c>
      <c r="G22" s="26">
        <f>'[1]2025年'!H25</f>
        <v>260973.15720833314</v>
      </c>
      <c r="H22" s="26">
        <f>IF(H21&lt;0,0,H21*0.25)</f>
        <v>2264257.1675625001</v>
      </c>
      <c r="I22" s="6"/>
      <c r="AJ22" s="16" t="s">
        <v>44</v>
      </c>
      <c r="AK22" s="16" t="s">
        <v>43</v>
      </c>
    </row>
    <row r="23" spans="1:38" ht="15.75" customHeight="1">
      <c r="A23" s="9">
        <v>19</v>
      </c>
      <c r="B23" s="16" t="s">
        <v>45</v>
      </c>
      <c r="C23" s="26">
        <f>C21-C22</f>
        <v>1341017.55</v>
      </c>
      <c r="D23" s="26">
        <f t="shared" ref="D23:E23" si="2">D21-D22</f>
        <v>1256800.175</v>
      </c>
      <c r="E23" s="26">
        <f t="shared" si="2"/>
        <v>1078745.9416666669</v>
      </c>
      <c r="F23" s="26">
        <f>'[1]2024年'!H26</f>
        <v>893091.79114583356</v>
      </c>
      <c r="G23" s="26">
        <f>'[1]2025年'!H26</f>
        <v>775177.54325520736</v>
      </c>
      <c r="H23" s="26">
        <f>H21-H22</f>
        <v>6792771.5026875008</v>
      </c>
      <c r="I23" s="6"/>
      <c r="AJ23" s="16" t="s">
        <v>46</v>
      </c>
      <c r="AK23" s="16" t="s">
        <v>45</v>
      </c>
    </row>
    <row r="24" spans="1:38" ht="15.75" customHeight="1">
      <c r="A24" s="9">
        <v>20</v>
      </c>
      <c r="B24" s="16" t="s">
        <v>47</v>
      </c>
      <c r="C24" s="27">
        <f>(C23/C4)*100%</f>
        <v>0.15277028366370471</v>
      </c>
      <c r="D24" s="27">
        <f t="shared" ref="D24:E24" si="3">(D23/D4)*100%</f>
        <v>0.1431761420596947</v>
      </c>
      <c r="E24" s="27">
        <f t="shared" si="3"/>
        <v>0.11701333568355211</v>
      </c>
      <c r="F24" s="27">
        <f>'[1]2024年'!H27</f>
        <v>9.6875126493744829E-2</v>
      </c>
      <c r="G24" s="27">
        <f>'[1]2025年'!H27</f>
        <v>8.4084775274455723E-2</v>
      </c>
      <c r="H24" s="27">
        <f>(H23/H4)*100%</f>
        <v>0.15023934493812621</v>
      </c>
      <c r="I24" s="6"/>
      <c r="AJ24" s="28" t="s">
        <v>48</v>
      </c>
      <c r="AK24" s="28" t="s">
        <v>49</v>
      </c>
    </row>
    <row r="25" spans="1:38" s="29" customFormat="1" ht="15.75" customHeight="1">
      <c r="C25" s="30"/>
      <c r="D25" s="30"/>
      <c r="E25" s="30"/>
      <c r="F25" s="30"/>
      <c r="G25" s="30"/>
      <c r="H25" s="30"/>
      <c r="I25" s="31"/>
    </row>
    <row r="26" spans="1:38" s="29" customFormat="1" ht="15.75" hidden="1" customHeight="1">
      <c r="A26" s="29" t="s">
        <v>50</v>
      </c>
      <c r="C26" s="32"/>
      <c r="D26" s="32"/>
      <c r="E26" s="32"/>
      <c r="F26" s="32"/>
      <c r="G26" s="32"/>
      <c r="H26" s="32"/>
      <c r="I26" s="31"/>
      <c r="AJ26" s="29" t="s">
        <v>50</v>
      </c>
    </row>
    <row r="27" spans="1:38" ht="15.75" hidden="1" customHeight="1">
      <c r="A27" s="16" t="s">
        <v>0</v>
      </c>
      <c r="B27" s="33" t="s">
        <v>1</v>
      </c>
      <c r="C27" s="2" t="s">
        <v>65</v>
      </c>
      <c r="D27" s="2" t="s">
        <v>2</v>
      </c>
      <c r="E27" s="2" t="s">
        <v>66</v>
      </c>
      <c r="F27" s="2" t="s">
        <v>67</v>
      </c>
      <c r="G27" s="2" t="s">
        <v>68</v>
      </c>
      <c r="H27" s="3" t="s">
        <v>3</v>
      </c>
      <c r="AL27" s="1" t="s">
        <v>4</v>
      </c>
    </row>
    <row r="28" spans="1:38" s="7" customFormat="1" ht="15.75" hidden="1" customHeight="1">
      <c r="A28" s="8" t="s">
        <v>51</v>
      </c>
      <c r="B28" s="14" t="s">
        <v>52</v>
      </c>
      <c r="C28" s="34"/>
      <c r="D28" s="34"/>
      <c r="E28" s="34"/>
      <c r="F28" s="34"/>
      <c r="G28" s="34"/>
      <c r="H28" s="34"/>
      <c r="I28" s="6"/>
      <c r="AJ28" s="8" t="s">
        <v>53</v>
      </c>
      <c r="AK28" s="14" t="s">
        <v>52</v>
      </c>
    </row>
    <row r="29" spans="1:38" s="7" customFormat="1" ht="15.75" hidden="1" customHeight="1">
      <c r="A29" s="8" t="s">
        <v>8</v>
      </c>
      <c r="B29" s="8" t="s">
        <v>54</v>
      </c>
      <c r="C29" s="35">
        <f>+C6/C3</f>
        <v>1097.25</v>
      </c>
      <c r="D29" s="35">
        <f t="shared" ref="D29:G29" si="4">+D6/D3</f>
        <v>1042.3875</v>
      </c>
      <c r="E29" s="35">
        <f t="shared" si="4"/>
        <v>924.46083333333331</v>
      </c>
      <c r="F29" s="35">
        <f t="shared" si="4"/>
        <v>878.23779166666668</v>
      </c>
      <c r="G29" s="35">
        <f t="shared" si="4"/>
        <v>834.32590208333318</v>
      </c>
      <c r="H29" s="35">
        <f>+H6/H3</f>
        <v>950.00745915697667</v>
      </c>
      <c r="I29" s="6"/>
      <c r="AJ29" s="8" t="s">
        <v>8</v>
      </c>
      <c r="AK29" s="8" t="s">
        <v>54</v>
      </c>
    </row>
    <row r="30" spans="1:38" s="7" customFormat="1" ht="15.75" hidden="1" customHeight="1">
      <c r="A30" s="8" t="s">
        <v>10</v>
      </c>
      <c r="B30" s="8" t="s">
        <v>55</v>
      </c>
      <c r="C30" s="35">
        <f>+C7/C3</f>
        <v>651.87125000000003</v>
      </c>
      <c r="D30" s="35">
        <f t="shared" ref="D30:G30" si="5">+D7/D3</f>
        <v>619.27768749999996</v>
      </c>
      <c r="E30" s="35">
        <f t="shared" si="5"/>
        <v>561.93259999999998</v>
      </c>
      <c r="F30" s="35">
        <f t="shared" si="5"/>
        <v>533.83596999999997</v>
      </c>
      <c r="G30" s="35">
        <f t="shared" si="5"/>
        <v>507.14417149999997</v>
      </c>
      <c r="H30" s="35">
        <f>+H7/H3</f>
        <v>571.98619008139531</v>
      </c>
      <c r="I30" s="6"/>
      <c r="AJ30" s="8" t="s">
        <v>10</v>
      </c>
      <c r="AK30" s="8" t="s">
        <v>55</v>
      </c>
    </row>
    <row r="31" spans="1:38" s="7" customFormat="1" ht="15.75" hidden="1" customHeight="1">
      <c r="A31" s="8" t="s">
        <v>56</v>
      </c>
      <c r="B31" s="8" t="s">
        <v>57</v>
      </c>
      <c r="C31" s="34">
        <f t="shared" ref="C31:H31" si="6">C29-C30</f>
        <v>445.37874999999997</v>
      </c>
      <c r="D31" s="34">
        <f t="shared" si="6"/>
        <v>423.10981250000009</v>
      </c>
      <c r="E31" s="34">
        <f t="shared" si="6"/>
        <v>362.52823333333333</v>
      </c>
      <c r="F31" s="34">
        <f t="shared" si="6"/>
        <v>344.40182166666671</v>
      </c>
      <c r="G31" s="34">
        <f t="shared" si="6"/>
        <v>327.18173058333321</v>
      </c>
      <c r="H31" s="34">
        <f t="shared" si="6"/>
        <v>378.02126907558136</v>
      </c>
      <c r="I31" s="6"/>
      <c r="AJ31" s="8" t="s">
        <v>56</v>
      </c>
      <c r="AK31" s="8" t="s">
        <v>57</v>
      </c>
    </row>
    <row r="32" spans="1:38" s="7" customFormat="1" ht="15.75" hidden="1" customHeight="1">
      <c r="A32" s="8">
        <v>3.1</v>
      </c>
      <c r="B32" s="8" t="s">
        <v>58</v>
      </c>
      <c r="C32" s="36">
        <f t="shared" ref="C32:H32" si="7">C31/C29</f>
        <v>0.40590453406242877</v>
      </c>
      <c r="D32" s="36">
        <f t="shared" si="7"/>
        <v>0.40590453406242888</v>
      </c>
      <c r="E32" s="36">
        <f t="shared" si="7"/>
        <v>0.39215099251545721</v>
      </c>
      <c r="F32" s="36">
        <f t="shared" si="7"/>
        <v>0.39215099251545726</v>
      </c>
      <c r="G32" s="36">
        <f t="shared" si="7"/>
        <v>0.39215099251545715</v>
      </c>
      <c r="H32" s="36">
        <f t="shared" si="7"/>
        <v>0.39791400102377317</v>
      </c>
      <c r="I32" s="6"/>
      <c r="AJ32" s="8"/>
      <c r="AK32" s="8"/>
    </row>
    <row r="35" spans="1:8">
      <c r="A35" s="38"/>
      <c r="B35" s="47" t="s">
        <v>69</v>
      </c>
      <c r="C35" s="47"/>
      <c r="D35" s="47"/>
      <c r="E35" s="47"/>
      <c r="F35" s="47"/>
      <c r="G35" s="47"/>
      <c r="H35" s="47"/>
    </row>
    <row r="36" spans="1:8">
      <c r="A36" s="38"/>
      <c r="B36" s="47"/>
      <c r="C36" s="47"/>
      <c r="D36" s="47"/>
      <c r="E36" s="47"/>
      <c r="F36" s="47"/>
      <c r="G36" s="47"/>
      <c r="H36" s="47"/>
    </row>
  </sheetData>
  <mergeCells count="3">
    <mergeCell ref="A1:H1"/>
    <mergeCell ref="A2:A3"/>
    <mergeCell ref="B35:H3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62" sqref="C62"/>
    </sheetView>
  </sheetViews>
  <sheetFormatPr defaultRowHeight="13.5"/>
  <cols>
    <col min="1" max="1" width="7.625" customWidth="1"/>
    <col min="2" max="2" width="15.125" customWidth="1"/>
    <col min="3" max="8" width="14.375" customWidth="1"/>
  </cols>
  <sheetData>
    <row r="1" spans="1:8" ht="24.75">
      <c r="A1" s="44" t="s">
        <v>59</v>
      </c>
      <c r="B1" s="44"/>
      <c r="C1" s="44"/>
      <c r="D1" s="44"/>
      <c r="E1" s="44"/>
      <c r="F1" s="44"/>
      <c r="G1" s="44"/>
      <c r="H1" s="44"/>
    </row>
    <row r="2" spans="1:8" ht="13.5" customHeight="1">
      <c r="A2" s="45" t="s">
        <v>0</v>
      </c>
      <c r="B2" s="2" t="s">
        <v>1</v>
      </c>
      <c r="C2" s="2" t="s">
        <v>104</v>
      </c>
      <c r="D2" s="2" t="s">
        <v>107</v>
      </c>
      <c r="E2" s="2" t="s">
        <v>105</v>
      </c>
      <c r="F2" s="2" t="s">
        <v>63</v>
      </c>
      <c r="G2" s="2" t="s">
        <v>108</v>
      </c>
      <c r="H2" s="3" t="s">
        <v>3</v>
      </c>
    </row>
    <row r="3" spans="1:8" ht="16.5">
      <c r="A3" s="46"/>
      <c r="B3" s="4" t="s">
        <v>5</v>
      </c>
      <c r="C3" s="5">
        <f>'[2]2021年'!L6</f>
        <v>8000</v>
      </c>
      <c r="D3" s="5">
        <f>'[2]2022年'!L6</f>
        <v>8000</v>
      </c>
      <c r="E3" s="5">
        <f>'[2]2023年'!L6</f>
        <v>9000</v>
      </c>
      <c r="F3" s="5">
        <f>'[2]2024年'!H6</f>
        <v>9000</v>
      </c>
      <c r="G3" s="5">
        <f>'[2]2025年'!H6</f>
        <v>9000</v>
      </c>
      <c r="H3" s="5">
        <f t="shared" ref="H3:H11" si="0">SUM(C3:G3)</f>
        <v>43000</v>
      </c>
    </row>
    <row r="4" spans="1:8" ht="16.5">
      <c r="A4" s="9">
        <v>1</v>
      </c>
      <c r="B4" s="4" t="s">
        <v>7</v>
      </c>
      <c r="C4" s="5">
        <f>'[2]2021年'!L7</f>
        <v>8150000</v>
      </c>
      <c r="D4" s="5">
        <f>'[2]2022年'!L7</f>
        <v>8150000</v>
      </c>
      <c r="E4" s="5">
        <f>'[2]2023年'!L7</f>
        <v>8550000</v>
      </c>
      <c r="F4" s="5">
        <f>'[2]2024年'!H7</f>
        <v>8550000</v>
      </c>
      <c r="G4" s="5">
        <f>'[2]2025年'!H7</f>
        <v>8550000</v>
      </c>
      <c r="H4" s="5">
        <f t="shared" si="0"/>
        <v>41950000</v>
      </c>
    </row>
    <row r="5" spans="1:8" ht="16.5">
      <c r="A5" s="9">
        <v>2</v>
      </c>
      <c r="B5" s="9" t="s">
        <v>9</v>
      </c>
      <c r="C5" s="5">
        <f>'[2]2021年'!L8</f>
        <v>0</v>
      </c>
      <c r="D5" s="5">
        <f>'[2]2022年'!L8</f>
        <v>407500.00000000035</v>
      </c>
      <c r="E5" s="5">
        <f>'[2]2023年'!L8</f>
        <v>833625.00000000023</v>
      </c>
      <c r="F5" s="5">
        <f>'[2]2024年'!H8</f>
        <v>1219443.75</v>
      </c>
      <c r="G5" s="5">
        <f>'[2]2025年'!H8</f>
        <v>1585971.5625000012</v>
      </c>
      <c r="H5" s="5">
        <f t="shared" si="0"/>
        <v>4046540.3125000019</v>
      </c>
    </row>
    <row r="6" spans="1:8" ht="16.5">
      <c r="A6" s="9">
        <v>3</v>
      </c>
      <c r="B6" s="4" t="s">
        <v>12</v>
      </c>
      <c r="C6" s="10">
        <f>+C4-C5</f>
        <v>8150000</v>
      </c>
      <c r="D6" s="10">
        <f>'[2]2022年'!L9</f>
        <v>7742500</v>
      </c>
      <c r="E6" s="10">
        <f>'[2]2023年'!L9</f>
        <v>7716375</v>
      </c>
      <c r="F6" s="10">
        <f>'[2]2024年'!H9</f>
        <v>7330556.25</v>
      </c>
      <c r="G6" s="10">
        <f>'[2]2025年'!H9</f>
        <v>6964028.4374999991</v>
      </c>
      <c r="H6" s="5">
        <f t="shared" si="0"/>
        <v>37903459.6875</v>
      </c>
    </row>
    <row r="7" spans="1:8" ht="16.5">
      <c r="A7" s="9">
        <v>4</v>
      </c>
      <c r="B7" s="8" t="s">
        <v>15</v>
      </c>
      <c r="C7" s="5">
        <f>'[2]2021年'!L10</f>
        <v>5505760</v>
      </c>
      <c r="D7" s="5">
        <f>'[2]2022年'!L10</f>
        <v>5230472</v>
      </c>
      <c r="E7" s="5">
        <f>'[2]2023年'!L10</f>
        <v>5337348.8999999994</v>
      </c>
      <c r="F7" s="5">
        <f>'[2]2024年'!H10</f>
        <v>5070481.4549999991</v>
      </c>
      <c r="G7" s="5">
        <f>'[2]2025年'!H10</f>
        <v>4816957.3822499989</v>
      </c>
      <c r="H7" s="5">
        <f t="shared" si="0"/>
        <v>25961019.737249997</v>
      </c>
    </row>
    <row r="8" spans="1:8" ht="16.5">
      <c r="A8" s="9">
        <v>5</v>
      </c>
      <c r="B8" s="8" t="s">
        <v>18</v>
      </c>
      <c r="C8" s="5">
        <f>'[2]2021年'!L11</f>
        <v>351265</v>
      </c>
      <c r="D8" s="5">
        <f>'[2]2022年'!L11</f>
        <v>351265</v>
      </c>
      <c r="E8" s="5">
        <f>'[2]2023年'!L11</f>
        <v>368505</v>
      </c>
      <c r="F8" s="5">
        <f>'[2]2024年'!H11</f>
        <v>368505</v>
      </c>
      <c r="G8" s="5">
        <f>'[2]2025年'!H11</f>
        <v>368505</v>
      </c>
      <c r="H8" s="5">
        <f t="shared" si="0"/>
        <v>1808045</v>
      </c>
    </row>
    <row r="9" spans="1:8" ht="16.5">
      <c r="A9" s="9">
        <v>6</v>
      </c>
      <c r="B9" s="8" t="s">
        <v>20</v>
      </c>
      <c r="C9" s="5">
        <f>'[2]2021年'!L12</f>
        <v>176855</v>
      </c>
      <c r="D9" s="5">
        <f>'[2]2022年'!L12</f>
        <v>176855</v>
      </c>
      <c r="E9" s="5">
        <f>'[2]2023年'!L12</f>
        <v>185535</v>
      </c>
      <c r="F9" s="5">
        <f>'[2]2024年'!H12</f>
        <v>185535</v>
      </c>
      <c r="G9" s="5">
        <f>'[2]2025年'!H12</f>
        <v>185535</v>
      </c>
      <c r="H9" s="5">
        <f t="shared" si="0"/>
        <v>910315</v>
      </c>
    </row>
    <row r="10" spans="1:8" ht="16.5">
      <c r="A10" s="9">
        <v>7</v>
      </c>
      <c r="B10" s="11" t="s">
        <v>22</v>
      </c>
      <c r="C10" s="5">
        <f>'[2]2021年'!L13</f>
        <v>260800</v>
      </c>
      <c r="D10" s="5">
        <f>'[2]2022年'!L13</f>
        <v>260800</v>
      </c>
      <c r="E10" s="5">
        <f>'[2]2023年'!L13</f>
        <v>273600</v>
      </c>
      <c r="F10" s="5">
        <f>'[2]2024年'!H13</f>
        <v>273600</v>
      </c>
      <c r="G10" s="5">
        <f>'[2]2025年'!H13</f>
        <v>273600</v>
      </c>
      <c r="H10" s="5">
        <f t="shared" si="0"/>
        <v>1342400</v>
      </c>
    </row>
    <row r="11" spans="1:8" ht="16.5">
      <c r="A11" s="9">
        <v>8</v>
      </c>
      <c r="B11" s="12" t="s">
        <v>24</v>
      </c>
      <c r="C11" s="13">
        <f>'[2]2021年'!L14</f>
        <v>788920</v>
      </c>
      <c r="D11" s="13">
        <f>'[2]2022年'!L14</f>
        <v>788920</v>
      </c>
      <c r="E11" s="13">
        <f>'[2]2023年'!L14</f>
        <v>827640</v>
      </c>
      <c r="F11" s="13">
        <f>'[2]2024年'!H14</f>
        <v>827640</v>
      </c>
      <c r="G11" s="13">
        <f>'[2]2025年'!H14</f>
        <v>827640</v>
      </c>
      <c r="H11" s="5">
        <f t="shared" si="0"/>
        <v>4060760</v>
      </c>
    </row>
    <row r="12" spans="1:8" ht="16.5">
      <c r="A12" s="9">
        <v>9</v>
      </c>
      <c r="B12" s="15" t="s">
        <v>26</v>
      </c>
      <c r="C12" s="5">
        <f>'[2]2021年'!L15</f>
        <v>1855320</v>
      </c>
      <c r="D12" s="5">
        <f>'[2]2022年'!L15</f>
        <v>1723108</v>
      </c>
      <c r="E12" s="5">
        <f>'[2]2023年'!L15</f>
        <v>1551386.1000000006</v>
      </c>
      <c r="F12" s="5">
        <f>'[2]2024年'!H15</f>
        <v>1432434.7950000011</v>
      </c>
      <c r="G12" s="5">
        <f>'[2]2025年'!H15</f>
        <v>1319431.0552499997</v>
      </c>
      <c r="H12" s="5">
        <f>H6-H7-H11</f>
        <v>7881679.9502500035</v>
      </c>
    </row>
    <row r="13" spans="1:8" ht="16.5">
      <c r="A13" s="9">
        <v>10</v>
      </c>
      <c r="B13" s="16" t="s">
        <v>28</v>
      </c>
      <c r="C13" s="17">
        <f>+C12/C6</f>
        <v>0.22764662576687117</v>
      </c>
      <c r="D13" s="17">
        <f>'[2]2022年'!L16</f>
        <v>0.22255188892476591</v>
      </c>
      <c r="E13" s="17">
        <f>'[2]2023年'!L16</f>
        <v>0.20105115420129277</v>
      </c>
      <c r="F13" s="17">
        <f>'[2]2024年'!H16</f>
        <v>0.19540601642610697</v>
      </c>
      <c r="G13" s="17">
        <f>'[2]2025年'!H16</f>
        <v>0.18946376613643745</v>
      </c>
      <c r="H13" s="17">
        <f>+H12/H6</f>
        <v>0.20794091133715861</v>
      </c>
    </row>
    <row r="14" spans="1:8" ht="16.5">
      <c r="A14" s="9">
        <v>11</v>
      </c>
      <c r="B14" s="16" t="s">
        <v>30</v>
      </c>
      <c r="C14" s="5">
        <f>'[2]2021年'!L17</f>
        <v>332300</v>
      </c>
      <c r="D14" s="5">
        <f>'[2]2022年'!L17</f>
        <v>332300</v>
      </c>
      <c r="E14" s="5">
        <f>'[2]2023年'!L17</f>
        <v>348459.99999999994</v>
      </c>
      <c r="F14" s="5">
        <f>'[2]2024年'!H17</f>
        <v>348459.99999999994</v>
      </c>
      <c r="G14" s="5">
        <f>'[2]2025年'!H17</f>
        <v>348459.99999999994</v>
      </c>
      <c r="H14" s="5">
        <f>SUM(C14:G14)</f>
        <v>1709980</v>
      </c>
    </row>
    <row r="15" spans="1:8" ht="16.5">
      <c r="A15" s="9"/>
      <c r="B15" s="16"/>
      <c r="C15" s="5"/>
      <c r="D15" s="5"/>
      <c r="E15" s="5"/>
      <c r="F15" s="5"/>
      <c r="G15" s="5"/>
      <c r="H15" s="5"/>
    </row>
    <row r="16" spans="1:8" ht="16.5">
      <c r="A16" s="9">
        <v>12</v>
      </c>
      <c r="B16" s="16" t="s">
        <v>32</v>
      </c>
      <c r="C16" s="18">
        <f>'[2]2021年'!L19</f>
        <v>43195</v>
      </c>
      <c r="D16" s="18">
        <f>'[2]2022年'!L19</f>
        <v>43195</v>
      </c>
      <c r="E16" s="18">
        <f>'[2]2023年'!L19</f>
        <v>45315</v>
      </c>
      <c r="F16" s="18">
        <f>'[2]2024年'!H19</f>
        <v>45315</v>
      </c>
      <c r="G16" s="18">
        <f>'[2]2025年'!H19</f>
        <v>45315</v>
      </c>
      <c r="H16" s="5">
        <f>SUM(C16:G16)</f>
        <v>222335</v>
      </c>
    </row>
    <row r="17" spans="1:8" ht="16.5">
      <c r="A17" s="9">
        <v>13</v>
      </c>
      <c r="B17" s="16" t="s">
        <v>34</v>
      </c>
      <c r="C17" s="18">
        <f>'[2]2021年'!L20</f>
        <v>221680</v>
      </c>
      <c r="D17" s="18">
        <f>'[2]2022年'!L20</f>
        <v>221680</v>
      </c>
      <c r="E17" s="18">
        <f>'[2]2023年'!L20</f>
        <v>232560</v>
      </c>
      <c r="F17" s="18">
        <f>'[2]2024年'!H20</f>
        <v>232560</v>
      </c>
      <c r="G17" s="18">
        <f>'[2]2025年'!H20</f>
        <v>232560</v>
      </c>
      <c r="H17" s="5">
        <f>SUM(C17:G17)</f>
        <v>1141040</v>
      </c>
    </row>
    <row r="18" spans="1:8" ht="16.5">
      <c r="A18" s="9">
        <v>14</v>
      </c>
      <c r="B18" s="19" t="s">
        <v>36</v>
      </c>
      <c r="C18" s="20">
        <f>'[2]2021年'!L21</f>
        <v>19000</v>
      </c>
      <c r="D18" s="20">
        <f>'[2]2022年'!L21</f>
        <v>19000</v>
      </c>
      <c r="E18" s="20">
        <f>'[2]2023年'!L21</f>
        <v>19000</v>
      </c>
      <c r="F18" s="20">
        <f>'[2]2024年'!H21</f>
        <v>19000</v>
      </c>
      <c r="G18" s="20">
        <f>'[2]2025年'!H21</f>
        <v>19000</v>
      </c>
      <c r="H18" s="5">
        <f>SUM(C18:G18)</f>
        <v>95000</v>
      </c>
    </row>
    <row r="19" spans="1:8" ht="16.5">
      <c r="A19" s="9">
        <v>15</v>
      </c>
      <c r="B19" s="8" t="s">
        <v>37</v>
      </c>
      <c r="C19" s="18">
        <f>'[2]2021年'!L22</f>
        <v>244500</v>
      </c>
      <c r="D19" s="18">
        <f>'[2]2022年'!L22</f>
        <v>244500</v>
      </c>
      <c r="E19" s="18">
        <f>'[2]2023年'!L22</f>
        <v>256500</v>
      </c>
      <c r="F19" s="18">
        <f>'[2]2024年'!H22</f>
        <v>256500</v>
      </c>
      <c r="G19" s="18">
        <f>'[2]2025年'!H22</f>
        <v>256500</v>
      </c>
      <c r="H19" s="5">
        <f>SUM(C19:G19)</f>
        <v>1258500</v>
      </c>
    </row>
    <row r="20" spans="1:8" ht="16.5">
      <c r="A20" s="9">
        <v>16</v>
      </c>
      <c r="B20" s="22" t="s">
        <v>39</v>
      </c>
      <c r="C20" s="13">
        <f t="shared" ref="C20" si="1">+C19+C18+C17+C16+C14</f>
        <v>860675</v>
      </c>
      <c r="D20" s="13">
        <f>'[2]2022年'!L23</f>
        <v>860675</v>
      </c>
      <c r="E20" s="13">
        <f>'[2]2023年'!L23</f>
        <v>901835</v>
      </c>
      <c r="F20" s="13">
        <f>'[2]2024年'!H23</f>
        <v>901835</v>
      </c>
      <c r="G20" s="13">
        <f>'[2]2025年'!H23</f>
        <v>901835</v>
      </c>
      <c r="H20" s="13">
        <f>SUM(C20:G20)</f>
        <v>4426855</v>
      </c>
    </row>
    <row r="21" spans="1:8" ht="16.5">
      <c r="A21" s="9">
        <v>17</v>
      </c>
      <c r="B21" s="16" t="s">
        <v>41</v>
      </c>
      <c r="C21" s="26">
        <f>+C12-C20</f>
        <v>994645</v>
      </c>
      <c r="D21" s="26">
        <f>'[2]2022年'!L24</f>
        <v>862433</v>
      </c>
      <c r="E21" s="26">
        <f>'[2]2023年'!L24</f>
        <v>649551.10000000056</v>
      </c>
      <c r="F21" s="26">
        <f>'[2]2024年'!H24</f>
        <v>530599.79500000109</v>
      </c>
      <c r="G21" s="26">
        <f>'[2]2025年'!H24</f>
        <v>417596.05524999974</v>
      </c>
      <c r="H21" s="26">
        <f>+H12-H20</f>
        <v>3454824.9502500035</v>
      </c>
    </row>
    <row r="22" spans="1:8" ht="16.5">
      <c r="A22" s="9">
        <v>18</v>
      </c>
      <c r="B22" s="16" t="s">
        <v>43</v>
      </c>
      <c r="C22" s="26">
        <f>'[2]2021年'!L25</f>
        <v>308512.5</v>
      </c>
      <c r="D22" s="26">
        <f>'[2]2022年'!L25</f>
        <v>279129.375</v>
      </c>
      <c r="E22" s="26">
        <f>'[2]2023年'!L25</f>
        <v>251444.98958333343</v>
      </c>
      <c r="F22" s="26">
        <f>'[2]2024年'!H25</f>
        <v>224926.71927083348</v>
      </c>
      <c r="G22" s="26">
        <f>'[2]2025年'!H25</f>
        <v>199734.36247395823</v>
      </c>
      <c r="H22" s="5">
        <f>SUM(C22:G22)</f>
        <v>1263747.9463281252</v>
      </c>
    </row>
    <row r="23" spans="1:8" ht="16.5">
      <c r="A23" s="9">
        <v>19</v>
      </c>
      <c r="B23" s="16" t="s">
        <v>45</v>
      </c>
      <c r="C23" s="26">
        <f>C21-C22</f>
        <v>686132.5</v>
      </c>
      <c r="D23" s="26">
        <f t="shared" ref="D23:E23" si="2">D21-D22</f>
        <v>583303.625</v>
      </c>
      <c r="E23" s="26">
        <f t="shared" si="2"/>
        <v>398106.11041666713</v>
      </c>
      <c r="F23" s="26">
        <f>'[2]2024年'!H26</f>
        <v>305673.0757291675</v>
      </c>
      <c r="G23" s="26">
        <f>'[2]2025年'!H26</f>
        <v>217861.69277604151</v>
      </c>
      <c r="H23" s="26">
        <f>H21-H22</f>
        <v>2191077.0039218785</v>
      </c>
    </row>
    <row r="24" spans="1:8" ht="16.5">
      <c r="A24" s="9">
        <v>20</v>
      </c>
      <c r="B24" s="16" t="s">
        <v>47</v>
      </c>
      <c r="C24" s="27">
        <f>(C23/C4)*100%</f>
        <v>8.4188036809815944E-2</v>
      </c>
      <c r="D24" s="27">
        <f t="shared" ref="D24:E24" si="3">(D23/D4)*100%</f>
        <v>7.1570996932515341E-2</v>
      </c>
      <c r="E24" s="27">
        <f t="shared" si="3"/>
        <v>4.6562118177387965E-2</v>
      </c>
      <c r="F24" s="27">
        <f>'[2]2024年'!H27</f>
        <v>3.5751236927388012E-2</v>
      </c>
      <c r="G24" s="27">
        <f>'[2]2025年'!H27</f>
        <v>2.5480899739887895E-2</v>
      </c>
      <c r="H24" s="27">
        <f>(H23/H4)*100%</f>
        <v>5.2230679473703898E-2</v>
      </c>
    </row>
    <row r="25" spans="1:8" ht="16.5">
      <c r="A25" s="29"/>
      <c r="B25" s="29"/>
      <c r="C25" s="30"/>
      <c r="D25" s="30"/>
      <c r="E25" s="30"/>
      <c r="F25" s="30"/>
      <c r="G25" s="30"/>
      <c r="H25" s="30"/>
    </row>
    <row r="26" spans="1:8" ht="16.5">
      <c r="A26" s="29" t="s">
        <v>50</v>
      </c>
      <c r="B26" s="29"/>
      <c r="C26" s="32"/>
      <c r="D26" s="32"/>
      <c r="E26" s="32"/>
      <c r="F26" s="32"/>
      <c r="G26" s="32"/>
      <c r="H26" s="32"/>
    </row>
    <row r="27" spans="1:8" ht="16.5">
      <c r="A27" s="16" t="s">
        <v>0</v>
      </c>
      <c r="B27" s="33" t="s">
        <v>1</v>
      </c>
      <c r="C27" s="2" t="s">
        <v>65</v>
      </c>
      <c r="D27" s="2" t="s">
        <v>2</v>
      </c>
      <c r="E27" s="2" t="s">
        <v>66</v>
      </c>
      <c r="F27" s="2" t="s">
        <v>67</v>
      </c>
      <c r="G27" s="2" t="s">
        <v>68</v>
      </c>
      <c r="H27" s="3" t="s">
        <v>3</v>
      </c>
    </row>
    <row r="28" spans="1:8" ht="16.5">
      <c r="A28" s="8" t="s">
        <v>51</v>
      </c>
      <c r="B28" s="14" t="s">
        <v>52</v>
      </c>
      <c r="C28" s="34"/>
      <c r="D28" s="34"/>
      <c r="E28" s="34"/>
      <c r="F28" s="34"/>
      <c r="G28" s="34"/>
      <c r="H28" s="34"/>
    </row>
    <row r="29" spans="1:8" ht="16.5">
      <c r="A29" s="8" t="s">
        <v>8</v>
      </c>
      <c r="B29" s="8" t="s">
        <v>54</v>
      </c>
      <c r="C29" s="35">
        <f>+C6/C3</f>
        <v>1018.75</v>
      </c>
      <c r="D29" s="35">
        <f t="shared" ref="D29:G29" si="4">+D6/D3</f>
        <v>967.8125</v>
      </c>
      <c r="E29" s="35">
        <f t="shared" si="4"/>
        <v>857.375</v>
      </c>
      <c r="F29" s="35">
        <f t="shared" si="4"/>
        <v>814.50625000000002</v>
      </c>
      <c r="G29" s="35">
        <f t="shared" si="4"/>
        <v>773.78093749999994</v>
      </c>
      <c r="H29" s="35">
        <f>+H6/H3</f>
        <v>881.47580668604655</v>
      </c>
    </row>
    <row r="30" spans="1:8" ht="16.5">
      <c r="A30" s="8" t="s">
        <v>10</v>
      </c>
      <c r="B30" s="8" t="s">
        <v>55</v>
      </c>
      <c r="C30" s="35">
        <f>+C7/C3</f>
        <v>688.22</v>
      </c>
      <c r="D30" s="35">
        <f t="shared" ref="D30:G30" si="5">+D7/D3</f>
        <v>653.80899999999997</v>
      </c>
      <c r="E30" s="35">
        <f t="shared" si="5"/>
        <v>593.03876666666656</v>
      </c>
      <c r="F30" s="35">
        <f t="shared" si="5"/>
        <v>563.38682833333326</v>
      </c>
      <c r="G30" s="35">
        <f t="shared" si="5"/>
        <v>535.21748691666653</v>
      </c>
      <c r="H30" s="35">
        <f>+H7/H3</f>
        <v>603.7446450523255</v>
      </c>
    </row>
    <row r="31" spans="1:8" ht="16.5">
      <c r="A31" s="8" t="s">
        <v>56</v>
      </c>
      <c r="B31" s="8" t="s">
        <v>57</v>
      </c>
      <c r="C31" s="34">
        <f t="shared" ref="C31:H31" si="6">C29-C30</f>
        <v>330.53</v>
      </c>
      <c r="D31" s="34">
        <f t="shared" si="6"/>
        <v>314.00350000000003</v>
      </c>
      <c r="E31" s="34">
        <f t="shared" si="6"/>
        <v>264.33623333333344</v>
      </c>
      <c r="F31" s="34">
        <f t="shared" si="6"/>
        <v>251.11942166666677</v>
      </c>
      <c r="G31" s="34">
        <f t="shared" si="6"/>
        <v>238.56345058333341</v>
      </c>
      <c r="H31" s="34">
        <f t="shared" si="6"/>
        <v>277.73116163372106</v>
      </c>
    </row>
    <row r="32" spans="1:8" ht="16.5">
      <c r="A32" s="8">
        <v>3.1</v>
      </c>
      <c r="B32" s="8" t="s">
        <v>58</v>
      </c>
      <c r="C32" s="36">
        <f t="shared" ref="C32:H32" si="7">C31/C29</f>
        <v>0.32444662576687117</v>
      </c>
      <c r="D32" s="36">
        <f t="shared" si="7"/>
        <v>0.32444662576687122</v>
      </c>
      <c r="E32" s="36">
        <f t="shared" si="7"/>
        <v>0.3083087719298247</v>
      </c>
      <c r="F32" s="36">
        <f t="shared" si="7"/>
        <v>0.3083087719298247</v>
      </c>
      <c r="G32" s="36">
        <f t="shared" si="7"/>
        <v>0.3083087719298247</v>
      </c>
      <c r="H32" s="36">
        <f t="shared" si="7"/>
        <v>0.31507519494819214</v>
      </c>
    </row>
    <row r="33" spans="1:8" ht="16.5">
      <c r="A33" s="8" t="s">
        <v>53</v>
      </c>
      <c r="B33" s="14" t="s">
        <v>70</v>
      </c>
      <c r="C33" s="34"/>
      <c r="D33" s="34"/>
      <c r="E33" s="34"/>
      <c r="F33" s="34"/>
      <c r="G33" s="34"/>
      <c r="H33" s="34"/>
    </row>
    <row r="34" spans="1:8" ht="16.5">
      <c r="A34" s="8" t="s">
        <v>8</v>
      </c>
      <c r="B34" s="19" t="s">
        <v>71</v>
      </c>
      <c r="C34" s="35">
        <f>+C8/C3</f>
        <v>43.908124999999998</v>
      </c>
      <c r="D34" s="35">
        <f t="shared" ref="D34:G34" si="8">+D8/D3</f>
        <v>43.908124999999998</v>
      </c>
      <c r="E34" s="35">
        <f t="shared" si="8"/>
        <v>40.945</v>
      </c>
      <c r="F34" s="35">
        <f t="shared" si="8"/>
        <v>40.945</v>
      </c>
      <c r="G34" s="35">
        <f t="shared" si="8"/>
        <v>40.945</v>
      </c>
      <c r="H34" s="35">
        <f>+H8/H3</f>
        <v>42.047558139534885</v>
      </c>
    </row>
    <row r="35" spans="1:8" ht="16.5">
      <c r="A35" s="8" t="s">
        <v>10</v>
      </c>
      <c r="B35" s="19" t="s">
        <v>72</v>
      </c>
      <c r="C35" s="35">
        <f>+C9/C3</f>
        <v>22.106874999999999</v>
      </c>
      <c r="D35" s="35">
        <f t="shared" ref="D35:G35" si="9">+D9/D3</f>
        <v>22.106874999999999</v>
      </c>
      <c r="E35" s="35">
        <f t="shared" si="9"/>
        <v>20.614999999999998</v>
      </c>
      <c r="F35" s="35">
        <f t="shared" si="9"/>
        <v>20.614999999999998</v>
      </c>
      <c r="G35" s="35">
        <f t="shared" si="9"/>
        <v>20.614999999999998</v>
      </c>
      <c r="H35" s="35">
        <f>+H9/H3</f>
        <v>21.170116279069767</v>
      </c>
    </row>
    <row r="36" spans="1:8" ht="16.5">
      <c r="A36" s="8" t="s">
        <v>56</v>
      </c>
      <c r="B36" s="19" t="s">
        <v>73</v>
      </c>
      <c r="C36" s="35">
        <f>+C10/C3</f>
        <v>32.6</v>
      </c>
      <c r="D36" s="35">
        <f t="shared" ref="D36:G36" si="10">+D10/D3</f>
        <v>32.6</v>
      </c>
      <c r="E36" s="35">
        <f t="shared" si="10"/>
        <v>30.4</v>
      </c>
      <c r="F36" s="35">
        <f t="shared" si="10"/>
        <v>30.4</v>
      </c>
      <c r="G36" s="35">
        <f t="shared" si="10"/>
        <v>30.4</v>
      </c>
      <c r="H36" s="35">
        <f>+H10/H3</f>
        <v>31.218604651162792</v>
      </c>
    </row>
    <row r="37" spans="1:8" ht="16.5">
      <c r="A37" s="8" t="s">
        <v>74</v>
      </c>
      <c r="B37" s="15" t="s">
        <v>75</v>
      </c>
      <c r="C37" s="35"/>
      <c r="D37" s="35"/>
      <c r="E37" s="35"/>
      <c r="F37" s="35"/>
      <c r="G37" s="35"/>
      <c r="H37" s="35"/>
    </row>
    <row r="38" spans="1:8" ht="16.5">
      <c r="A38" s="8" t="s">
        <v>8</v>
      </c>
      <c r="B38" s="19" t="s">
        <v>76</v>
      </c>
      <c r="C38" s="35">
        <f>+C12/C3</f>
        <v>231.91499999999999</v>
      </c>
      <c r="D38" s="35">
        <f t="shared" ref="D38:G38" si="11">+D12/D3</f>
        <v>215.38849999999999</v>
      </c>
      <c r="E38" s="35">
        <f t="shared" si="11"/>
        <v>172.3762333333334</v>
      </c>
      <c r="F38" s="35">
        <f t="shared" si="11"/>
        <v>159.15942166666679</v>
      </c>
      <c r="G38" s="35">
        <f t="shared" si="11"/>
        <v>146.60345058333331</v>
      </c>
      <c r="H38" s="35">
        <f>+H12/H3</f>
        <v>183.29488256395356</v>
      </c>
    </row>
    <row r="39" spans="1:8" ht="16.5">
      <c r="A39" s="8" t="s">
        <v>10</v>
      </c>
      <c r="B39" s="19" t="s">
        <v>77</v>
      </c>
      <c r="C39" s="5">
        <f t="shared" ref="C39:H39" si="12">+C20/C38</f>
        <v>3711.1657288230604</v>
      </c>
      <c r="D39" s="5">
        <f t="shared" si="12"/>
        <v>3995.9190021751397</v>
      </c>
      <c r="E39" s="5">
        <f t="shared" si="12"/>
        <v>5231.7827264276748</v>
      </c>
      <c r="F39" s="5">
        <f t="shared" si="12"/>
        <v>5666.2369752055583</v>
      </c>
      <c r="G39" s="5">
        <f t="shared" si="12"/>
        <v>6151.5264232295331</v>
      </c>
      <c r="H39" s="5">
        <f t="shared" si="12"/>
        <v>24151.547157654128</v>
      </c>
    </row>
    <row r="40" spans="1:8" ht="16.5">
      <c r="A40" s="8" t="s">
        <v>78</v>
      </c>
      <c r="B40" s="14" t="s">
        <v>79</v>
      </c>
      <c r="C40" s="34"/>
      <c r="D40" s="34"/>
      <c r="E40" s="34"/>
      <c r="F40" s="34"/>
      <c r="G40" s="34"/>
      <c r="H40" s="34"/>
    </row>
    <row r="41" spans="1:8" ht="16.5">
      <c r="A41" s="8" t="s">
        <v>8</v>
      </c>
      <c r="B41" s="8" t="s">
        <v>80</v>
      </c>
      <c r="C41" s="34">
        <f>+C14/C3</f>
        <v>41.537500000000001</v>
      </c>
      <c r="D41" s="34">
        <f t="shared" ref="D41:G41" si="13">+D14/D3</f>
        <v>41.537500000000001</v>
      </c>
      <c r="E41" s="34">
        <f t="shared" si="13"/>
        <v>38.717777777777769</v>
      </c>
      <c r="F41" s="34">
        <f t="shared" si="13"/>
        <v>38.717777777777769</v>
      </c>
      <c r="G41" s="34">
        <f t="shared" si="13"/>
        <v>38.717777777777769</v>
      </c>
      <c r="H41" s="34">
        <f>+H14/H3</f>
        <v>39.766976744186046</v>
      </c>
    </row>
    <row r="42" spans="1:8" ht="16.5">
      <c r="A42" s="8" t="s">
        <v>10</v>
      </c>
      <c r="B42" s="8" t="s">
        <v>81</v>
      </c>
      <c r="C42" s="34">
        <f>+C16/C3</f>
        <v>5.399375</v>
      </c>
      <c r="D42" s="34">
        <f t="shared" ref="D42:G42" si="14">+D16/D3</f>
        <v>5.399375</v>
      </c>
      <c r="E42" s="34">
        <f t="shared" si="14"/>
        <v>5.0350000000000001</v>
      </c>
      <c r="F42" s="34">
        <f t="shared" si="14"/>
        <v>5.0350000000000001</v>
      </c>
      <c r="G42" s="34">
        <f t="shared" si="14"/>
        <v>5.0350000000000001</v>
      </c>
      <c r="H42" s="34">
        <f>+H16/H3</f>
        <v>5.1705813953488375</v>
      </c>
    </row>
    <row r="43" spans="1:8" ht="16.5">
      <c r="A43" s="8" t="s">
        <v>56</v>
      </c>
      <c r="B43" s="8" t="s">
        <v>82</v>
      </c>
      <c r="C43" s="34">
        <f>+C17/C3</f>
        <v>27.71</v>
      </c>
      <c r="D43" s="34">
        <f t="shared" ref="D43:G43" si="15">+D17/D3</f>
        <v>27.71</v>
      </c>
      <c r="E43" s="34">
        <f t="shared" si="15"/>
        <v>25.84</v>
      </c>
      <c r="F43" s="34">
        <f t="shared" si="15"/>
        <v>25.84</v>
      </c>
      <c r="G43" s="34">
        <f t="shared" si="15"/>
        <v>25.84</v>
      </c>
      <c r="H43" s="34">
        <f>+H17/H3</f>
        <v>26.535813953488372</v>
      </c>
    </row>
    <row r="44" spans="1:8" ht="16.5">
      <c r="A44" s="8" t="s">
        <v>13</v>
      </c>
      <c r="B44" s="8" t="s">
        <v>83</v>
      </c>
      <c r="C44" s="34"/>
      <c r="D44" s="34"/>
      <c r="E44" s="34"/>
      <c r="F44" s="34"/>
      <c r="G44" s="34"/>
      <c r="H44" s="34"/>
    </row>
    <row r="45" spans="1:8" ht="16.5">
      <c r="A45" s="8" t="s">
        <v>16</v>
      </c>
      <c r="B45" s="8" t="s">
        <v>84</v>
      </c>
      <c r="C45" s="34"/>
      <c r="D45" s="34"/>
      <c r="E45" s="34"/>
      <c r="F45" s="34"/>
      <c r="G45" s="34"/>
      <c r="H45" s="34"/>
    </row>
    <row r="46" spans="1:8" ht="16.5">
      <c r="A46" s="8" t="s">
        <v>85</v>
      </c>
      <c r="B46" s="14" t="s">
        <v>86</v>
      </c>
      <c r="C46" s="34"/>
      <c r="D46" s="34"/>
      <c r="E46" s="34"/>
      <c r="F46" s="34"/>
      <c r="G46" s="34"/>
      <c r="H46" s="34"/>
    </row>
    <row r="47" spans="1:8" ht="16.5">
      <c r="A47" s="8" t="s">
        <v>8</v>
      </c>
      <c r="B47" s="8" t="s">
        <v>87</v>
      </c>
      <c r="C47" s="39">
        <f>+(C10+C16)/C6</f>
        <v>3.73E-2</v>
      </c>
      <c r="D47" s="39">
        <f t="shared" ref="D47:G47" si="16">+(D10+D16)/D6</f>
        <v>3.926315789473684E-2</v>
      </c>
      <c r="E47" s="39">
        <f t="shared" si="16"/>
        <v>4.1329639889196676E-2</v>
      </c>
      <c r="F47" s="39">
        <f t="shared" si="16"/>
        <v>4.3504884093891236E-2</v>
      </c>
      <c r="G47" s="39">
        <f t="shared" si="16"/>
        <v>4.5794614835674992E-2</v>
      </c>
      <c r="H47" s="39">
        <f>+(H10+H16)/H6</f>
        <v>4.1282115482350716E-2</v>
      </c>
    </row>
    <row r="48" spans="1:8" ht="16.5">
      <c r="A48" s="8" t="s">
        <v>10</v>
      </c>
      <c r="B48" s="8" t="s">
        <v>88</v>
      </c>
      <c r="C48" s="39">
        <f>+(C8+C9+C14)/C6</f>
        <v>0.10557300613496932</v>
      </c>
      <c r="D48" s="39">
        <f t="shared" ref="D48:G48" si="17">+(D8+D9+D14)/D6</f>
        <v>0.11112948014207297</v>
      </c>
      <c r="E48" s="39">
        <f t="shared" si="17"/>
        <v>0.11695906432748537</v>
      </c>
      <c r="F48" s="39">
        <f t="shared" si="17"/>
        <v>0.12311480455524777</v>
      </c>
      <c r="G48" s="39">
        <f t="shared" si="17"/>
        <v>0.12959453111078714</v>
      </c>
      <c r="H48" s="39">
        <f>+(H8+H9+H14)/H6</f>
        <v>0.11683207909014176</v>
      </c>
    </row>
    <row r="49" spans="1:8" ht="16.5">
      <c r="A49" s="8" t="s">
        <v>56</v>
      </c>
      <c r="B49" s="8" t="s">
        <v>89</v>
      </c>
      <c r="C49" s="39">
        <f>+C17/C6</f>
        <v>2.7199999999999998E-2</v>
      </c>
      <c r="D49" s="39">
        <f t="shared" ref="D49:G49" si="18">+D17/D6</f>
        <v>2.8631578947368421E-2</v>
      </c>
      <c r="E49" s="39">
        <f t="shared" si="18"/>
        <v>3.0138504155124653E-2</v>
      </c>
      <c r="F49" s="39">
        <f t="shared" si="18"/>
        <v>3.1724741215920685E-2</v>
      </c>
      <c r="G49" s="39">
        <f t="shared" si="18"/>
        <v>3.3394464437811258E-2</v>
      </c>
      <c r="H49" s="39">
        <f>+H17/H6</f>
        <v>3.0103848287397841E-2</v>
      </c>
    </row>
    <row r="50" spans="1:8" ht="16.5">
      <c r="A50" s="8" t="s">
        <v>13</v>
      </c>
      <c r="B50" s="8" t="s">
        <v>90</v>
      </c>
      <c r="C50" s="39">
        <f>+C18/C6</f>
        <v>2.331288343558282E-3</v>
      </c>
      <c r="D50" s="39">
        <f t="shared" ref="D50:G50" si="19">+D18/D6</f>
        <v>2.4539877300613498E-3</v>
      </c>
      <c r="E50" s="39">
        <f t="shared" si="19"/>
        <v>2.4622960911049553E-3</v>
      </c>
      <c r="F50" s="39">
        <f t="shared" si="19"/>
        <v>2.5918906222157424E-3</v>
      </c>
      <c r="G50" s="39">
        <f t="shared" si="19"/>
        <v>2.7283059181218345E-3</v>
      </c>
      <c r="H50" s="39">
        <f>+H18/H6</f>
        <v>2.5063675132359908E-3</v>
      </c>
    </row>
    <row r="51" spans="1:8" ht="16.5">
      <c r="A51" s="8" t="s">
        <v>16</v>
      </c>
      <c r="B51" s="8" t="s">
        <v>91</v>
      </c>
      <c r="C51" s="39">
        <f>+C19/C6</f>
        <v>0.03</v>
      </c>
      <c r="D51" s="39">
        <f t="shared" ref="D51:G51" si="20">+D19/D6</f>
        <v>3.1578947368421054E-2</v>
      </c>
      <c r="E51" s="39">
        <f t="shared" si="20"/>
        <v>3.3240997229916899E-2</v>
      </c>
      <c r="F51" s="39">
        <f t="shared" si="20"/>
        <v>3.4990523399912522E-2</v>
      </c>
      <c r="G51" s="39">
        <f t="shared" si="20"/>
        <v>3.6832129894644766E-2</v>
      </c>
      <c r="H51" s="39">
        <f>+H19/H6</f>
        <v>3.3202773846394681E-2</v>
      </c>
    </row>
    <row r="52" spans="1:8" ht="16.5">
      <c r="A52" s="8" t="s">
        <v>19</v>
      </c>
      <c r="B52" s="8" t="s">
        <v>92</v>
      </c>
      <c r="C52" s="39">
        <f>+C23/C6</f>
        <v>8.4188036809815944E-2</v>
      </c>
      <c r="D52" s="39">
        <f t="shared" ref="D52:G52" si="21">+D23/D6</f>
        <v>7.5337891507910884E-2</v>
      </c>
      <c r="E52" s="39">
        <f t="shared" si="21"/>
        <v>5.1592374711787223E-2</v>
      </c>
      <c r="F52" s="39">
        <f t="shared" si="21"/>
        <v>4.1698483076119564E-2</v>
      </c>
      <c r="G52" s="39">
        <f t="shared" si="21"/>
        <v>3.1283860301732365E-2</v>
      </c>
      <c r="H52" s="39">
        <f>+H23/H6</f>
        <v>5.7806781280297308E-2</v>
      </c>
    </row>
    <row r="53" spans="1:8" ht="16.5">
      <c r="A53" s="8" t="s">
        <v>93</v>
      </c>
      <c r="B53" s="14" t="s">
        <v>94</v>
      </c>
      <c r="C53" s="34">
        <f>+C21/C3</f>
        <v>124.330625</v>
      </c>
      <c r="D53" s="34">
        <f t="shared" ref="D53:G53" si="22">+D21/D3</f>
        <v>107.804125</v>
      </c>
      <c r="E53" s="34">
        <f t="shared" si="22"/>
        <v>72.172344444444505</v>
      </c>
      <c r="F53" s="34">
        <f t="shared" si="22"/>
        <v>58.955532777777897</v>
      </c>
      <c r="G53" s="34">
        <f t="shared" si="22"/>
        <v>46.399561694444415</v>
      </c>
      <c r="H53" s="34">
        <f>+H21/H3</f>
        <v>80.344766284883804</v>
      </c>
    </row>
    <row r="54" spans="1:8" ht="49.5">
      <c r="A54" s="8" t="s">
        <v>95</v>
      </c>
      <c r="B54" s="40" t="s">
        <v>96</v>
      </c>
      <c r="C54" s="34"/>
      <c r="D54" s="34"/>
      <c r="E54" s="34"/>
      <c r="F54" s="34"/>
      <c r="G54" s="34"/>
      <c r="H54" s="34"/>
    </row>
    <row r="55" spans="1:8" ht="16.5">
      <c r="A55" s="8" t="s">
        <v>8</v>
      </c>
      <c r="B55" s="8" t="s">
        <v>97</v>
      </c>
      <c r="C55" s="34">
        <f>C56+C57</f>
        <v>111000</v>
      </c>
      <c r="D55" s="34"/>
      <c r="E55" s="34"/>
      <c r="F55" s="34"/>
      <c r="G55" s="34"/>
      <c r="H55" s="34"/>
    </row>
    <row r="56" spans="1:8" ht="16.5">
      <c r="A56" s="8">
        <v>1.1000000000000001</v>
      </c>
      <c r="B56" s="41" t="s">
        <v>98</v>
      </c>
      <c r="C56" s="34">
        <f>[2]项目投资!B27</f>
        <v>95000</v>
      </c>
      <c r="D56" s="34"/>
      <c r="E56" s="34"/>
      <c r="F56" s="34"/>
      <c r="G56" s="34"/>
      <c r="H56" s="34"/>
    </row>
    <row r="57" spans="1:8" ht="16.5">
      <c r="A57" s="8">
        <v>1.2</v>
      </c>
      <c r="B57" s="8" t="s">
        <v>99</v>
      </c>
      <c r="C57" s="34">
        <f>[2]项目投资!B26</f>
        <v>16000</v>
      </c>
      <c r="D57" s="34"/>
      <c r="E57" s="34"/>
      <c r="F57" s="34"/>
      <c r="G57" s="34"/>
      <c r="H57" s="34"/>
    </row>
    <row r="58" spans="1:8" ht="16.5">
      <c r="A58" s="16" t="s">
        <v>10</v>
      </c>
      <c r="B58" s="16" t="s">
        <v>100</v>
      </c>
      <c r="C58" s="42">
        <f t="shared" ref="C58:H58" si="23">C59+C60</f>
        <v>689172.5</v>
      </c>
      <c r="D58" s="42">
        <f t="shared" si="23"/>
        <v>586343.625</v>
      </c>
      <c r="E58" s="42">
        <f t="shared" si="23"/>
        <v>401146.11041666713</v>
      </c>
      <c r="F58" s="42">
        <f t="shared" si="23"/>
        <v>308713.0757291675</v>
      </c>
      <c r="G58" s="42">
        <f t="shared" si="23"/>
        <v>220901.69277604151</v>
      </c>
      <c r="H58" s="42">
        <f t="shared" si="23"/>
        <v>2206277.0039218785</v>
      </c>
    </row>
    <row r="59" spans="1:8" ht="16.5">
      <c r="A59" s="16" t="s">
        <v>56</v>
      </c>
      <c r="B59" s="16" t="s">
        <v>101</v>
      </c>
      <c r="C59" s="42">
        <f t="shared" ref="C59:H59" si="24">C23</f>
        <v>686132.5</v>
      </c>
      <c r="D59" s="42">
        <f t="shared" si="24"/>
        <v>583303.625</v>
      </c>
      <c r="E59" s="42">
        <f t="shared" si="24"/>
        <v>398106.11041666713</v>
      </c>
      <c r="F59" s="42">
        <f t="shared" si="24"/>
        <v>305673.0757291675</v>
      </c>
      <c r="G59" s="42">
        <f t="shared" si="24"/>
        <v>217861.69277604151</v>
      </c>
      <c r="H59" s="42">
        <f t="shared" si="24"/>
        <v>2191077.0039218785</v>
      </c>
    </row>
    <row r="60" spans="1:8" ht="16.5">
      <c r="A60" s="16" t="s">
        <v>13</v>
      </c>
      <c r="B60" s="16" t="s">
        <v>102</v>
      </c>
      <c r="C60" s="42">
        <f>'[2]2021年'!L18</f>
        <v>3040</v>
      </c>
      <c r="D60" s="42">
        <f>'[2]2022年'!L18</f>
        <v>3040</v>
      </c>
      <c r="E60" s="42">
        <f>'[2]2023年'!L18</f>
        <v>3040</v>
      </c>
      <c r="F60" s="42">
        <f>'[2]2024年'!H18</f>
        <v>3040</v>
      </c>
      <c r="G60" s="42">
        <f>'[2]2025年'!H18</f>
        <v>3040</v>
      </c>
      <c r="H60" s="42">
        <f>[2]项目投资!I26</f>
        <v>15200</v>
      </c>
    </row>
    <row r="61" spans="1:8" ht="16.5">
      <c r="A61" s="16" t="s">
        <v>16</v>
      </c>
      <c r="B61" s="16" t="s">
        <v>103</v>
      </c>
      <c r="C61" s="43"/>
      <c r="D61" s="43"/>
      <c r="E61" s="43"/>
      <c r="F61" s="43"/>
      <c r="G61" s="43"/>
      <c r="H61" s="42"/>
    </row>
    <row r="62" spans="1:8" ht="16.5">
      <c r="A62" s="1"/>
      <c r="B62" s="1"/>
      <c r="C62" s="37"/>
      <c r="D62" s="37"/>
      <c r="E62" s="37"/>
      <c r="F62" s="37"/>
      <c r="G62" s="37"/>
      <c r="H62" s="37"/>
    </row>
    <row r="63" spans="1:8" ht="16.5">
      <c r="A63" s="1"/>
      <c r="B63" s="1"/>
      <c r="C63" s="37"/>
      <c r="D63" s="37"/>
      <c r="E63" s="37"/>
      <c r="F63" s="37"/>
      <c r="G63" s="37"/>
      <c r="H63" s="37"/>
    </row>
    <row r="64" spans="1:8" ht="16.5" customHeight="1">
      <c r="A64" s="38"/>
      <c r="B64" s="47" t="s">
        <v>106</v>
      </c>
      <c r="C64" s="47"/>
      <c r="D64" s="47"/>
      <c r="E64" s="47"/>
      <c r="F64" s="47"/>
      <c r="G64" s="47"/>
      <c r="H64" s="47"/>
    </row>
    <row r="65" spans="2:8" ht="31.5" customHeight="1">
      <c r="B65" s="48" t="s">
        <v>109</v>
      </c>
      <c r="C65" s="48"/>
      <c r="D65" s="48"/>
      <c r="E65" s="48"/>
      <c r="F65" s="48"/>
      <c r="G65" s="48"/>
      <c r="H65" s="48"/>
    </row>
  </sheetData>
  <mergeCells count="4">
    <mergeCell ref="A1:H1"/>
    <mergeCell ref="A2:A3"/>
    <mergeCell ref="B64:H64"/>
    <mergeCell ref="B65:H6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销价调整前</vt:lpstr>
      <vt:lpstr>销价调整后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zzf</cp:lastModifiedBy>
  <dcterms:created xsi:type="dcterms:W3CDTF">2021-11-13T01:28:35Z</dcterms:created>
  <dcterms:modified xsi:type="dcterms:W3CDTF">2021-11-16T08:50:22Z</dcterms:modified>
</cp:coreProperties>
</file>