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劳务费" sheetId="7" r:id="rId1"/>
    <sheet name="考勤" sheetId="6" r:id="rId2"/>
    <sheet name="其他" sheetId="4" r:id="rId3"/>
    <sheet name="分类" sheetId="8" r:id="rId4"/>
  </sheets>
  <externalReferences>
    <externalReference r:id="rId6"/>
  </externalReferences>
  <definedNames>
    <definedName name="_xlnm._FilterDatabase" localSheetId="0" hidden="1">劳务费!$A$1:$N$12</definedName>
    <definedName name="_xlnm._FilterDatabase" localSheetId="1" hidden="1">考勤!$A$1:$AP$45</definedName>
  </definedNames>
  <calcPr calcId="144525"/>
  <pivotCaches>
    <pivotCache cacheId="0" r:id="rId5"/>
  </pivotCaches>
</workbook>
</file>

<file path=xl/sharedStrings.xml><?xml version="1.0" encoding="utf-8"?>
<sst xmlns="http://schemas.openxmlformats.org/spreadsheetml/2006/main" count="141" uniqueCount="61">
  <si>
    <t>序号</t>
  </si>
  <si>
    <t>车间</t>
  </si>
  <si>
    <t>姓名</t>
  </si>
  <si>
    <t>入职时间</t>
  </si>
  <si>
    <t>出勤天数</t>
  </si>
  <si>
    <t>总工时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</si>
  <si>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</si>
  <si>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</si>
  <si>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</si>
  <si>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</si>
  <si>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</si>
  <si>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</si>
  <si>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</si>
  <si>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</si>
  <si>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组装车间</t>
  </si>
  <si>
    <t>王彦华</t>
  </si>
  <si>
    <t>张俊霞</t>
  </si>
  <si>
    <t>赵斌</t>
  </si>
  <si>
    <t>李策</t>
  </si>
  <si>
    <t>潘红梅</t>
  </si>
  <si>
    <t>离职清算</t>
  </si>
  <si>
    <t>注塑车间</t>
  </si>
  <si>
    <t>林丽香</t>
  </si>
  <si>
    <t>王秀云</t>
  </si>
  <si>
    <t>发泡车间</t>
  </si>
  <si>
    <t>王海涛</t>
  </si>
  <si>
    <t>补扣工服费</t>
  </si>
  <si>
    <t>合计：</t>
  </si>
  <si>
    <t>说明：15天试用期工资为15/小时，转正之后18元/小时，整理现场、盘点等工时按照80%计算，饭补5元/天；</t>
  </si>
  <si>
    <t>编制：</t>
  </si>
  <si>
    <t>牟群</t>
  </si>
  <si>
    <t>审核：</t>
  </si>
  <si>
    <t xml:space="preserve">   河北光华荣昌汽车部件有限公司</t>
  </si>
  <si>
    <t>部门：</t>
  </si>
  <si>
    <t>应出勤天数：</t>
  </si>
  <si>
    <t>日期</t>
  </si>
  <si>
    <t>部门/车间</t>
  </si>
  <si>
    <t>餐补出勤</t>
  </si>
  <si>
    <t>出勤工时</t>
  </si>
  <si>
    <t>加班工时</t>
  </si>
  <si>
    <t>计薪工时</t>
  </si>
  <si>
    <t>出勤率</t>
  </si>
  <si>
    <t>状态</t>
  </si>
  <si>
    <t>本人签字</t>
  </si>
  <si>
    <t>用工形式</t>
  </si>
  <si>
    <t>白</t>
  </si>
  <si>
    <t>放</t>
  </si>
  <si>
    <t>病</t>
  </si>
  <si>
    <t>正常在职</t>
  </si>
  <si>
    <t>劳务张</t>
  </si>
  <si>
    <t>夜</t>
  </si>
  <si>
    <t>卫生</t>
  </si>
  <si>
    <t>组装</t>
  </si>
  <si>
    <t/>
  </si>
  <si>
    <t>异常情况</t>
  </si>
  <si>
    <t>扣款金额</t>
  </si>
  <si>
    <t>扣劳保（白T恤2件，马甲1件）</t>
  </si>
  <si>
    <t>扣工服夏季1套</t>
  </si>
  <si>
    <t>求和项:工资合计</t>
  </si>
  <si>
    <t>(空白)</t>
  </si>
  <si>
    <t>总计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</si>
</sst>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176" formatCode="0.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General&quot;年&quot;"/>
    <numFmt numFmtId="178" formatCode="aaa"/>
    <numFmt numFmtId="179" formatCode="General&quot;月&quot;"/>
    <numFmt numFmtId="180" formatCode="yyyy/m/d;@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</font>
    <font>
      <b/>
      <sz val="20"/>
      <color indexed="8"/>
      <name val="宋体"/>
      <charset val="134"/>
    </font>
    <font>
      <sz val="9"/>
      <name val="宋体"/>
      <charset val="134"/>
    </font>
    <font>
      <b/>
      <sz val="10"/>
      <color theme="1"/>
      <name val="微软雅黑"/>
      <charset val="134"/>
    </font>
    <font>
      <b/>
      <sz val="9"/>
      <color indexed="8"/>
      <name val="宋体"/>
      <charset val="134"/>
    </font>
    <font>
      <sz val="9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9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2" fillId="29" borderId="10" applyNumberFormat="0" applyAlignment="0" applyProtection="0">
      <alignment vertical="center"/>
    </xf>
    <xf numFmtId="0" fontId="33" fillId="29" borderId="6" applyNumberFormat="0" applyAlignment="0" applyProtection="0">
      <alignment vertical="center"/>
    </xf>
    <xf numFmtId="0" fontId="34" fillId="30" borderId="11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1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0" fillId="0" borderId="0" xfId="0" applyFont="1" applyFill="1" applyAlignment="1">
      <alignment vertical="center"/>
    </xf>
    <xf numFmtId="0" fontId="7" fillId="0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top"/>
    </xf>
    <xf numFmtId="0" fontId="7" fillId="3" borderId="0" xfId="0" applyFont="1" applyFill="1" applyAlignment="1" applyProtection="1">
      <alignment horizontal="center" vertical="top"/>
    </xf>
    <xf numFmtId="0" fontId="6" fillId="0" borderId="0" xfId="0" applyFont="1" applyFill="1" applyAlignment="1">
      <alignment vertical="center"/>
    </xf>
    <xf numFmtId="0" fontId="8" fillId="0" borderId="0" xfId="0" applyFont="1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178" fontId="2" fillId="2" borderId="1" xfId="0" applyNumberFormat="1" applyFont="1" applyFill="1" applyBorder="1" applyAlignment="1" applyProtection="1">
      <alignment horizontal="center" vertical="center"/>
    </xf>
    <xf numFmtId="178" fontId="2" fillId="3" borderId="1" xfId="0" applyNumberFormat="1" applyFont="1" applyFill="1" applyBorder="1" applyAlignment="1" applyProtection="1">
      <alignment horizontal="center" vertical="center"/>
    </xf>
    <xf numFmtId="177" fontId="9" fillId="0" borderId="0" xfId="0" applyNumberFormat="1" applyFont="1" applyFill="1" applyAlignment="1" applyProtection="1">
      <alignment horizontal="left" vertical="center"/>
      <protection locked="0"/>
    </xf>
    <xf numFmtId="0" fontId="10" fillId="0" borderId="0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/>
      <protection locked="0"/>
    </xf>
    <xf numFmtId="9" fontId="2" fillId="0" borderId="1" xfId="11" applyFont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 applyProtection="1">
      <alignment horizontal="center" vertical="center"/>
      <protection locked="0"/>
    </xf>
    <xf numFmtId="176" fontId="8" fillId="0" borderId="3" xfId="0" applyNumberFormat="1" applyFont="1" applyFill="1" applyBorder="1" applyAlignment="1" applyProtection="1">
      <alignment horizontal="center" vertical="center"/>
      <protection locked="0"/>
    </xf>
    <xf numFmtId="179" fontId="9" fillId="0" borderId="0" xfId="0" applyNumberFormat="1" applyFont="1" applyFill="1" applyAlignment="1" applyProtection="1">
      <alignment horizontal="left" vertical="center"/>
      <protection locked="0"/>
    </xf>
    <xf numFmtId="0" fontId="8" fillId="0" borderId="0" xfId="0" applyFont="1" applyFill="1" applyAlignment="1">
      <alignment vertical="center"/>
    </xf>
    <xf numFmtId="0" fontId="10" fillId="0" borderId="0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0" xfId="0" applyFont="1" applyFill="1" applyAlignment="1"/>
    <xf numFmtId="0" fontId="0" fillId="0" borderId="0" xfId="0" applyFill="1" applyAlignment="1"/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80" fontId="13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4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15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J$1" max="2099" min="2020" page="10" val="2020"/>
</file>

<file path=xl/ctrlProps/ctrlProp10.xml><?xml version="1.0" encoding="utf-8"?>
<formControlPr xmlns="http://schemas.microsoft.com/office/spreadsheetml/2009/9/main" objectType="Spin" dx="22" fmlaLink="$AN$1" max="2099" min="2020" page="10" val="2021"/>
</file>

<file path=xl/ctrlProps/ctrlProp2.xml><?xml version="1.0" encoding="utf-8"?>
<formControlPr xmlns="http://schemas.microsoft.com/office/spreadsheetml/2009/9/main" objectType="Spin" dx="22" fmlaLink="$AN$1" max="2099" min="2020" page="10" val="2021"/>
</file>

<file path=xl/ctrlProps/ctrlProp3.xml><?xml version="1.0" encoding="utf-8"?>
<formControlPr xmlns="http://schemas.microsoft.com/office/spreadsheetml/2009/9/main" objectType="Spin" dx="22" fmlaLink="$AO$1" max="12" min="1" page="10" val="10"/>
</file>

<file path=xl/ctrlProps/ctrlProp4.xml><?xml version="1.0" encoding="utf-8"?>
<formControlPr xmlns="http://schemas.microsoft.com/office/spreadsheetml/2009/9/main" objectType="Spin" dx="22" fmlaLink="$AN$1" max="2099" min="2020" page="10" val="2021"/>
</file>

<file path=xl/ctrlProps/ctrlProp5.xml><?xml version="1.0" encoding="utf-8"?>
<formControlPr xmlns="http://schemas.microsoft.com/office/spreadsheetml/2009/9/main" objectType="Spin" dx="22" fmlaLink="$AJ$1" max="2099" min="2020" page="10" val="2020"/>
</file>

<file path=xl/ctrlProps/ctrlProp6.xml><?xml version="1.0" encoding="utf-8"?>
<formControlPr xmlns="http://schemas.microsoft.com/office/spreadsheetml/2009/9/main" objectType="Spin" dx="22" fmlaLink="$AN$1" max="2099" min="2020" page="10" val="2021"/>
</file>

<file path=xl/ctrlProps/ctrlProp7.xml><?xml version="1.0" encoding="utf-8"?>
<formControlPr xmlns="http://schemas.microsoft.com/office/spreadsheetml/2009/9/main" objectType="Spin" dx="22" fmlaLink="$AN$1" max="2099" min="2020" page="10" val="2021"/>
</file>

<file path=xl/ctrlProps/ctrlProp8.xml><?xml version="1.0" encoding="utf-8"?>
<formControlPr xmlns="http://schemas.microsoft.com/office/spreadsheetml/2009/9/main" objectType="Spin" dx="22" fmlaLink="$AJ$1" max="2099" min="2020" page="10" val="2020"/>
</file>

<file path=xl/ctrlProps/ctrlProp9.xml><?xml version="1.0" encoding="utf-8"?>
<formControlPr xmlns="http://schemas.microsoft.com/office/spreadsheetml/2009/9/main" objectType="Spin" dx="22" fmlaLink="$AN$1" max="2099" min="2020" page="10" val="2021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92583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285750</xdr:colOff>
          <xdr:row>0</xdr:row>
          <xdr:rowOff>19050</xdr:rowOff>
        </xdr:from>
        <xdr:to>
          <xdr:col>41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1858625" y="19050"/>
              <a:ext cx="219075" cy="2489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92583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92583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1344275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154;&#20107;\5&#34218;&#37228;&#19982;&#31119;&#21033;\&#32771;&#21220;\2021&#24180;\10&#26376;\10&#26376;&#20221;&#32771;&#21220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"/>
      <sheetName val="一线"/>
      <sheetName val="劳务张"/>
      <sheetName val="劳务田"/>
      <sheetName val="数据源文件"/>
      <sheetName val="数据源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503.5678240741" refreshedBy="MuQun" recordCount="8">
  <cacheSource type="worksheet">
    <worksheetSource ref="A1:C1048576" sheet="分类"/>
  </cacheSource>
  <cacheFields count="3">
    <cacheField name="车间" numFmtId="0">
      <sharedItems containsBlank="1" count="3">
        <s v="组装车间"/>
        <s v="注塑车间"/>
        <m/>
      </sharedItems>
    </cacheField>
    <cacheField name="姓名" numFmtId="0">
      <sharedItems containsBlank="1" count="8">
        <s v="王彦华"/>
        <s v="张俊霞"/>
        <s v="赵斌"/>
        <s v="李策"/>
        <s v="潘红梅"/>
        <s v="林丽香"/>
        <s v="王秀云"/>
        <m/>
      </sharedItems>
    </cacheField>
    <cacheField name="工资合计" numFmtId="0">
      <sharedItems containsString="0" containsBlank="1" containsNumber="1" minValue="0" maxValue="5178" count="8">
        <n v="2852.7"/>
        <n v="2873.2"/>
        <n v="2400.7"/>
        <n v="2860.7"/>
        <n v="2225"/>
        <n v="3649"/>
        <n v="5178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">
  <r>
    <x v="0"/>
    <x v="0"/>
    <x v="0"/>
  </r>
  <r>
    <x v="0"/>
    <x v="1"/>
    <x v="1"/>
  </r>
  <r>
    <x v="0"/>
    <x v="2"/>
    <x v="2"/>
  </r>
  <r>
    <x v="0"/>
    <x v="3"/>
    <x v="3"/>
  </r>
  <r>
    <x v="0"/>
    <x v="4"/>
    <x v="4"/>
  </r>
  <r>
    <x v="1"/>
    <x v="5"/>
    <x v="5"/>
  </r>
  <r>
    <x v="1"/>
    <x v="6"/>
    <x v="6"/>
  </r>
  <r>
    <x v="2"/>
    <x v="7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15:F19" firstHeaderRow="1" firstDataRow="1" firstDataCol="1"/>
  <pivotFields count="3">
    <pivotField axis="axisRow" compact="0" showAll="0">
      <items count="4">
        <item x="1"/>
        <item x="0"/>
        <item x="2"/>
        <item t="default"/>
      </items>
    </pivotField>
    <pivotField compact="0" showAll="0"/>
    <pivotField dataField="1" compact="0" showAll="0">
      <items count="9">
        <item x="7"/>
        <item x="0"/>
        <item x="1"/>
        <item x="2"/>
        <item x="3"/>
        <item x="4"/>
        <item x="5"/>
        <item x="6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求和项:工资合计" fld="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workbookViewId="0">
      <selection activeCell="A1" sqref="A1:N11"/>
    </sheetView>
  </sheetViews>
  <sheetFormatPr defaultColWidth="9" defaultRowHeight="18" customHeight="1"/>
  <cols>
    <col min="1" max="1" width="5" style="1" customWidth="1"/>
    <col min="2" max="2" width="7.375" style="1" customWidth="1"/>
    <col min="3" max="3" width="5.875" style="1" customWidth="1"/>
    <col min="4" max="4" width="9.25" style="1" customWidth="1"/>
    <col min="5" max="5" width="7.875" style="1" customWidth="1"/>
    <col min="6" max="6" width="6.625" style="1" customWidth="1"/>
    <col min="7" max="7" width="9.5" style="1" customWidth="1"/>
    <col min="8" max="8" width="7.875" style="1" customWidth="1"/>
    <col min="9" max="9" width="4.625" style="1" customWidth="1"/>
    <col min="10" max="10" width="7.875" style="1" customWidth="1"/>
    <col min="11" max="11" width="7.5" style="1" customWidth="1"/>
    <col min="12" max="12" width="5.75" style="1" customWidth="1"/>
    <col min="13" max="13" width="7.875" style="1" customWidth="1"/>
    <col min="14" max="14" width="9.5" style="1" customWidth="1"/>
    <col min="15" max="16384" width="9" style="1"/>
  </cols>
  <sheetData>
    <row r="1" s="51" customFormat="1" customHeight="1" spans="1:14">
      <c r="A1" s="53" t="s">
        <v>0</v>
      </c>
      <c r="B1" s="53" t="s">
        <v>1</v>
      </c>
      <c r="C1" s="53" t="s">
        <v>2</v>
      </c>
      <c r="D1" s="51" t="s">
        <v>3</v>
      </c>
      <c r="E1" s="53" t="s">
        <v>4</v>
      </c>
      <c r="F1" s="53" t="s">
        <v>5</v>
      </c>
      <c r="G1" s="53" t="s">
        <v>6</v>
      </c>
      <c r="H1" s="53" t="s">
        <v>7</v>
      </c>
      <c r="I1" s="53" t="s">
        <v>8</v>
      </c>
      <c r="J1" s="53" t="s">
        <v>9</v>
      </c>
      <c r="K1" s="53" t="s">
        <v>10</v>
      </c>
      <c r="L1" s="53" t="s">
        <v>11</v>
      </c>
      <c r="M1" s="53" t="s">
        <v>12</v>
      </c>
      <c r="N1" s="53" t="s">
        <v>13</v>
      </c>
    </row>
    <row r="2" customHeight="1" spans="1:14">
      <c r="A2" s="4">
        <f>ROW()-1</f>
        <v>1</v>
      </c>
      <c r="B2" s="3" t="s">
        <v>14</v>
      </c>
      <c r="C2" s="3" t="s">
        <v>15</v>
      </c>
      <c r="D2" s="54">
        <v>43476</v>
      </c>
      <c r="E2" s="55">
        <f>VLOOKUP(C2,考勤!B:AI,34,0)</f>
        <v>16.5</v>
      </c>
      <c r="F2" s="55">
        <f>VLOOKUP(C2,考勤!B:AL,37,0)</f>
        <v>155.5</v>
      </c>
      <c r="G2" s="55">
        <v>0</v>
      </c>
      <c r="H2" s="55">
        <v>8</v>
      </c>
      <c r="I2" s="55">
        <v>0</v>
      </c>
      <c r="J2" s="55">
        <v>0</v>
      </c>
      <c r="K2" s="4">
        <f t="shared" ref="K2:K8" si="0">G2*15+(F2-G2-H2)*18+H2*18*80%+I2+J2</f>
        <v>2770.2</v>
      </c>
      <c r="L2" s="4">
        <f t="shared" ref="L2:L8" si="1">E2*5</f>
        <v>82.5</v>
      </c>
      <c r="M2" s="4">
        <f t="shared" ref="M2:M8" si="2">K2+L2</f>
        <v>2852.7</v>
      </c>
      <c r="N2" s="12"/>
    </row>
    <row r="3" customHeight="1" spans="1:14">
      <c r="A3" s="4">
        <f>ROW()-1</f>
        <v>2</v>
      </c>
      <c r="B3" s="3" t="s">
        <v>14</v>
      </c>
      <c r="C3" s="3" t="s">
        <v>16</v>
      </c>
      <c r="D3" s="54">
        <v>43615</v>
      </c>
      <c r="E3" s="55">
        <f>VLOOKUP(C3,考勤!B:AI,34,0)</f>
        <v>17</v>
      </c>
      <c r="F3" s="55">
        <f>VLOOKUP(C3,考勤!B:AL,37,0)</f>
        <v>156.5</v>
      </c>
      <c r="G3" s="55">
        <v>0</v>
      </c>
      <c r="H3" s="55">
        <v>8</v>
      </c>
      <c r="I3" s="55" t="str">
        <f>IFERROR(VLOOKUP(C3,其他!B:D,3,0),"0")</f>
        <v>0</v>
      </c>
      <c r="J3" s="55">
        <v>0</v>
      </c>
      <c r="K3" s="4">
        <f t="shared" si="0"/>
        <v>2788.2</v>
      </c>
      <c r="L3" s="4">
        <f t="shared" si="1"/>
        <v>85</v>
      </c>
      <c r="M3" s="4">
        <f t="shared" si="2"/>
        <v>2873.2</v>
      </c>
      <c r="N3" s="12"/>
    </row>
    <row r="4" customHeight="1" spans="1:14">
      <c r="A4" s="4">
        <f>ROW()-1</f>
        <v>3</v>
      </c>
      <c r="B4" s="3" t="s">
        <v>14</v>
      </c>
      <c r="C4" s="3" t="s">
        <v>17</v>
      </c>
      <c r="D4" s="54">
        <v>44072</v>
      </c>
      <c r="E4" s="55">
        <f>VLOOKUP(C4,考勤!B:AI,34,0)</f>
        <v>12.5</v>
      </c>
      <c r="F4" s="55">
        <f>VLOOKUP(C4,考勤!B:AL,37,0)</f>
        <v>132.5</v>
      </c>
      <c r="G4" s="55">
        <v>0</v>
      </c>
      <c r="H4" s="55">
        <v>13</v>
      </c>
      <c r="I4" s="55" t="str">
        <f>IFERROR(VLOOKUP(C4,其他!B:D,3,0),"0")</f>
        <v>0</v>
      </c>
      <c r="J4" s="55">
        <v>0</v>
      </c>
      <c r="K4" s="4">
        <f t="shared" si="0"/>
        <v>2338.2</v>
      </c>
      <c r="L4" s="4">
        <f t="shared" si="1"/>
        <v>62.5</v>
      </c>
      <c r="M4" s="4">
        <f t="shared" si="2"/>
        <v>2400.7</v>
      </c>
      <c r="N4" s="12"/>
    </row>
    <row r="5" customHeight="1" spans="1:14">
      <c r="A5" s="4">
        <f>ROW()-1</f>
        <v>4</v>
      </c>
      <c r="B5" s="3" t="s">
        <v>14</v>
      </c>
      <c r="C5" s="3" t="s">
        <v>18</v>
      </c>
      <c r="D5" s="54">
        <v>44200</v>
      </c>
      <c r="E5" s="55">
        <f>VLOOKUP(C5,考勤!B:AI,34,0)</f>
        <v>14.5</v>
      </c>
      <c r="F5" s="55">
        <f>VLOOKUP(C5,考勤!B:AL,37,0)</f>
        <v>157.5</v>
      </c>
      <c r="G5" s="55">
        <v>0</v>
      </c>
      <c r="H5" s="55">
        <v>13</v>
      </c>
      <c r="I5" s="55" t="str">
        <f>IFERROR(VLOOKUP(C5,其他!B:D,3,0),"0")</f>
        <v>0</v>
      </c>
      <c r="J5" s="55">
        <v>0</v>
      </c>
      <c r="K5" s="4">
        <f t="shared" si="0"/>
        <v>2788.2</v>
      </c>
      <c r="L5" s="4">
        <f t="shared" si="1"/>
        <v>72.5</v>
      </c>
      <c r="M5" s="4">
        <f t="shared" si="2"/>
        <v>2860.7</v>
      </c>
      <c r="N5" s="12"/>
    </row>
    <row r="6" customFormat="1" customHeight="1" spans="1:14">
      <c r="A6" s="4">
        <f>ROW()-1</f>
        <v>5</v>
      </c>
      <c r="B6" s="3" t="s">
        <v>14</v>
      </c>
      <c r="C6" s="3" t="s">
        <v>19</v>
      </c>
      <c r="D6" s="54">
        <v>44250</v>
      </c>
      <c r="E6" s="55">
        <f>VLOOKUP(C6,考勤!B:AI,34,0)</f>
        <v>12</v>
      </c>
      <c r="F6" s="55">
        <f>VLOOKUP(C6,考勤!B:AL,37,0)</f>
        <v>127.5</v>
      </c>
      <c r="G6" s="55">
        <v>0</v>
      </c>
      <c r="H6" s="55"/>
      <c r="I6" s="55">
        <f>IFERROR(VLOOKUP(C6,其他!B:D,3,0),"0")</f>
        <v>-130</v>
      </c>
      <c r="J6" s="55">
        <v>0</v>
      </c>
      <c r="K6" s="4">
        <f t="shared" si="0"/>
        <v>2165</v>
      </c>
      <c r="L6" s="4">
        <f t="shared" si="1"/>
        <v>60</v>
      </c>
      <c r="M6" s="4">
        <f t="shared" si="2"/>
        <v>2225</v>
      </c>
      <c r="N6" s="12" t="s">
        <v>20</v>
      </c>
    </row>
    <row r="7" customHeight="1" spans="1:14">
      <c r="A7" s="4">
        <f>ROW()-1</f>
        <v>6</v>
      </c>
      <c r="B7" s="3" t="s">
        <v>21</v>
      </c>
      <c r="C7" s="3" t="s">
        <v>22</v>
      </c>
      <c r="D7" s="54">
        <v>44302</v>
      </c>
      <c r="E7" s="55">
        <f>VLOOKUP(C7,考勤!B:AI,34,0)</f>
        <v>17</v>
      </c>
      <c r="F7" s="55">
        <f>VLOOKUP(C7,考勤!B:AL,37,0)</f>
        <v>202</v>
      </c>
      <c r="G7" s="4">
        <v>0</v>
      </c>
      <c r="H7" s="55">
        <v>20</v>
      </c>
      <c r="I7" s="55" t="str">
        <f>IFERROR(VLOOKUP(C7,其他!B:D,3,0),"0")</f>
        <v>0</v>
      </c>
      <c r="J7" s="55">
        <v>0</v>
      </c>
      <c r="K7" s="4">
        <f t="shared" si="0"/>
        <v>3564</v>
      </c>
      <c r="L7" s="4">
        <f t="shared" si="1"/>
        <v>85</v>
      </c>
      <c r="M7" s="4">
        <f t="shared" si="2"/>
        <v>3649</v>
      </c>
      <c r="N7" s="4"/>
    </row>
    <row r="8" customFormat="1" customHeight="1" spans="1:14">
      <c r="A8" s="4">
        <f>ROW()-1</f>
        <v>7</v>
      </c>
      <c r="B8" s="3" t="s">
        <v>21</v>
      </c>
      <c r="C8" s="3" t="s">
        <v>23</v>
      </c>
      <c r="D8" s="54">
        <v>44329</v>
      </c>
      <c r="E8" s="55">
        <f>VLOOKUP(C8,考勤!B:AI,34,0)</f>
        <v>24</v>
      </c>
      <c r="F8" s="55">
        <f>VLOOKUP(C8,考勤!B:AL,37,0)</f>
        <v>285</v>
      </c>
      <c r="G8" s="4">
        <v>0</v>
      </c>
      <c r="H8" s="55">
        <v>20</v>
      </c>
      <c r="I8" s="55" t="str">
        <f>IFERROR(VLOOKUP(C8,其他!B:D,3,0),"0")</f>
        <v>0</v>
      </c>
      <c r="J8" s="55">
        <v>0</v>
      </c>
      <c r="K8" s="4">
        <f t="shared" si="0"/>
        <v>5058</v>
      </c>
      <c r="L8" s="4">
        <f t="shared" si="1"/>
        <v>120</v>
      </c>
      <c r="M8" s="4">
        <f t="shared" si="2"/>
        <v>5178</v>
      </c>
      <c r="N8" s="4"/>
    </row>
    <row r="9" customFormat="1" customHeight="1" spans="1:14">
      <c r="A9" s="4">
        <f>ROW()-1</f>
        <v>8</v>
      </c>
      <c r="B9" s="3" t="s">
        <v>24</v>
      </c>
      <c r="C9" s="3" t="s">
        <v>25</v>
      </c>
      <c r="D9" s="54"/>
      <c r="E9" s="55"/>
      <c r="F9" s="55"/>
      <c r="G9" s="4"/>
      <c r="H9" s="55"/>
      <c r="I9" s="55">
        <v>-90</v>
      </c>
      <c r="J9" s="55"/>
      <c r="K9" s="4">
        <f>G9*15+(F9-G9-H9)*18+H9*18*80%+I9+J9</f>
        <v>-90</v>
      </c>
      <c r="L9" s="4">
        <f>E9*5</f>
        <v>0</v>
      </c>
      <c r="M9" s="4">
        <f>K9+L9</f>
        <v>-90</v>
      </c>
      <c r="N9" s="4" t="s">
        <v>26</v>
      </c>
    </row>
    <row r="10" s="5" customFormat="1" ht="21" customHeight="1" spans="1:14">
      <c r="A10" s="56" t="s">
        <v>27</v>
      </c>
      <c r="B10" s="56"/>
      <c r="C10" s="56"/>
      <c r="D10" s="4"/>
      <c r="E10" s="4">
        <f>SUM(E2:E9)</f>
        <v>113.5</v>
      </c>
      <c r="F10" s="4">
        <f t="shared" ref="F10:M10" si="3">SUM(F2:F9)</f>
        <v>1216.5</v>
      </c>
      <c r="G10" s="4">
        <f t="shared" si="3"/>
        <v>0</v>
      </c>
      <c r="H10" s="4">
        <f t="shared" si="3"/>
        <v>82</v>
      </c>
      <c r="I10" s="4">
        <f t="shared" si="3"/>
        <v>-220</v>
      </c>
      <c r="J10" s="4">
        <f t="shared" si="3"/>
        <v>0</v>
      </c>
      <c r="K10" s="4">
        <f t="shared" si="3"/>
        <v>21381.8</v>
      </c>
      <c r="L10" s="4">
        <f t="shared" si="3"/>
        <v>567.5</v>
      </c>
      <c r="M10" s="4">
        <f>SUM(M2:M9)</f>
        <v>21949.3</v>
      </c>
      <c r="N10" s="4"/>
    </row>
    <row r="11" s="5" customFormat="1" ht="22" customHeight="1" spans="1:1">
      <c r="A11" s="57" t="s">
        <v>28</v>
      </c>
    </row>
    <row r="12" s="52" customFormat="1" customHeight="1" spans="1:14">
      <c r="A12" s="58"/>
      <c r="B12" s="59" t="s">
        <v>29</v>
      </c>
      <c r="C12" s="59" t="s">
        <v>30</v>
      </c>
      <c r="D12" s="59"/>
      <c r="E12" s="59"/>
      <c r="F12" s="59"/>
      <c r="G12" s="59" t="s">
        <v>31</v>
      </c>
      <c r="H12" s="58"/>
      <c r="I12" s="58"/>
      <c r="J12" s="58"/>
      <c r="K12" s="58"/>
      <c r="L12" s="58"/>
      <c r="M12" s="58"/>
      <c r="N12" s="58"/>
    </row>
    <row r="13" s="5" customFormat="1" ht="13.5"/>
  </sheetData>
  <conditionalFormatting sqref="C6">
    <cfRule type="duplicateValues" dxfId="0" priority="1"/>
    <cfRule type="duplicateValues" dxfId="0" priority="2"/>
  </conditionalFormatting>
  <conditionalFormatting sqref="C7:C9">
    <cfRule type="duplicateValues" dxfId="0" priority="3"/>
  </conditionalFormatting>
  <conditionalFormatting sqref="C1:C5 C7:C1048576">
    <cfRule type="duplicateValues" dxfId="0" priority="4"/>
  </conditionalFormatting>
  <conditionalFormatting sqref="C1 C10:C11 C13:C1048576">
    <cfRule type="duplicateValues" dxfId="0" priority="8"/>
  </conditionalFormatting>
  <conditionalFormatting sqref="D10:D11 D13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I8" sqref="I8:AH9"/>
    </sheetView>
  </sheetViews>
  <sheetFormatPr defaultColWidth="9" defaultRowHeight="13.5"/>
  <cols>
    <col min="1" max="2" width="5.875" style="15" customWidth="1"/>
    <col min="3" max="3" width="7.375" style="15" customWidth="1"/>
    <col min="4" max="34" width="2.875" style="15" customWidth="1"/>
    <col min="35" max="38" width="6.625" style="15" customWidth="1"/>
    <col min="39" max="39" width="5.875" style="15" customWidth="1"/>
    <col min="40" max="40" width="11.25" style="15" customWidth="1"/>
    <col min="41" max="41" width="6.625" style="15" customWidth="1"/>
    <col min="42" max="42" width="7.375" style="15" customWidth="1"/>
    <col min="43" max="16384" width="9" style="15"/>
  </cols>
  <sheetData>
    <row r="1" s="14" customFormat="1" ht="30" customHeight="1" spans="2:16384">
      <c r="B1" s="16" t="s">
        <v>32</v>
      </c>
      <c r="C1" s="16"/>
      <c r="D1" s="17"/>
      <c r="E1" s="17"/>
      <c r="F1" s="17"/>
      <c r="G1" s="18"/>
      <c r="H1" s="17"/>
      <c r="I1" s="17"/>
      <c r="J1" s="17"/>
      <c r="K1" s="17"/>
      <c r="L1" s="17"/>
      <c r="M1" s="18"/>
      <c r="N1" s="18"/>
      <c r="O1" s="17"/>
      <c r="P1" s="17"/>
      <c r="Q1" s="17"/>
      <c r="R1" s="17"/>
      <c r="S1" s="17"/>
      <c r="T1" s="17"/>
      <c r="U1" s="18"/>
      <c r="V1" s="17"/>
      <c r="W1" s="17"/>
      <c r="X1" s="17"/>
      <c r="Y1" s="17"/>
      <c r="Z1" s="17"/>
      <c r="AA1" s="18"/>
      <c r="AB1" s="18"/>
      <c r="AC1" s="17"/>
      <c r="AD1" s="17"/>
      <c r="AE1" s="17"/>
      <c r="AF1" s="17"/>
      <c r="AG1" s="17"/>
      <c r="AH1" s="17"/>
      <c r="AI1" s="16"/>
      <c r="AJ1" s="16"/>
      <c r="AK1" s="16"/>
      <c r="AL1" s="16"/>
      <c r="AM1" s="16"/>
      <c r="AN1" s="30">
        <v>2021</v>
      </c>
      <c r="AO1" s="41">
        <v>10</v>
      </c>
      <c r="AP1" s="42"/>
      <c r="XFC1" s="49"/>
      <c r="XFD1" s="49"/>
    </row>
    <row r="2" s="14" customFormat="1" ht="21" customHeight="1" spans="1:16384">
      <c r="A2" s="19" t="s">
        <v>33</v>
      </c>
      <c r="B2" s="20"/>
      <c r="C2" s="20"/>
      <c r="D2" s="21"/>
      <c r="E2" s="21"/>
      <c r="F2" s="21"/>
      <c r="G2" s="22"/>
      <c r="H2" s="21"/>
      <c r="I2" s="21"/>
      <c r="J2" s="21"/>
      <c r="K2" s="21"/>
      <c r="L2" s="21"/>
      <c r="M2" s="22"/>
      <c r="N2" s="22"/>
      <c r="O2" s="21"/>
      <c r="P2" s="21"/>
      <c r="Q2" s="21"/>
      <c r="R2" s="21"/>
      <c r="S2" s="21"/>
      <c r="T2" s="21"/>
      <c r="U2" s="22"/>
      <c r="V2" s="21"/>
      <c r="W2" s="21"/>
      <c r="X2" s="21"/>
      <c r="Y2" s="21"/>
      <c r="Z2" s="21"/>
      <c r="AA2" s="22"/>
      <c r="AB2" s="22"/>
      <c r="AC2" s="21"/>
      <c r="AD2" s="21"/>
      <c r="AE2" s="21"/>
      <c r="AF2" s="21"/>
      <c r="AG2" s="21"/>
      <c r="AH2" s="21"/>
      <c r="AI2" s="20"/>
      <c r="AJ2" s="20"/>
      <c r="AK2" s="20"/>
      <c r="AL2" s="20"/>
      <c r="AM2" s="20"/>
      <c r="AN2" s="31" t="s">
        <v>34</v>
      </c>
      <c r="AO2" s="43">
        <v>20</v>
      </c>
      <c r="AP2" s="42"/>
      <c r="XFC2" s="49"/>
      <c r="XFD2" s="49"/>
    </row>
    <row r="3" s="14" customFormat="1" ht="15" customHeight="1" spans="1:16384">
      <c r="A3" s="23" t="s">
        <v>0</v>
      </c>
      <c r="B3" s="24" t="s">
        <v>35</v>
      </c>
      <c r="C3" s="25" t="s">
        <v>36</v>
      </c>
      <c r="D3" s="26">
        <f t="shared" ref="D3:AE3" si="0">DAY(DATE($AN$1,$AO$1,1)+COLUMN(A:A)-1)</f>
        <v>1</v>
      </c>
      <c r="E3" s="26">
        <f t="shared" si="0"/>
        <v>2</v>
      </c>
      <c r="F3" s="26">
        <f t="shared" si="0"/>
        <v>3</v>
      </c>
      <c r="G3" s="27">
        <f t="shared" si="0"/>
        <v>4</v>
      </c>
      <c r="H3" s="26">
        <f t="shared" si="0"/>
        <v>5</v>
      </c>
      <c r="I3" s="26">
        <f t="shared" si="0"/>
        <v>6</v>
      </c>
      <c r="J3" s="26">
        <f t="shared" si="0"/>
        <v>7</v>
      </c>
      <c r="K3" s="26">
        <f t="shared" si="0"/>
        <v>8</v>
      </c>
      <c r="L3" s="26">
        <f t="shared" si="0"/>
        <v>9</v>
      </c>
      <c r="M3" s="27">
        <f t="shared" si="0"/>
        <v>10</v>
      </c>
      <c r="N3" s="27">
        <f t="shared" si="0"/>
        <v>11</v>
      </c>
      <c r="O3" s="26">
        <f t="shared" si="0"/>
        <v>12</v>
      </c>
      <c r="P3" s="26">
        <f t="shared" si="0"/>
        <v>13</v>
      </c>
      <c r="Q3" s="26">
        <f t="shared" si="0"/>
        <v>14</v>
      </c>
      <c r="R3" s="26">
        <f t="shared" si="0"/>
        <v>15</v>
      </c>
      <c r="S3" s="26">
        <f t="shared" si="0"/>
        <v>16</v>
      </c>
      <c r="T3" s="26">
        <f t="shared" si="0"/>
        <v>17</v>
      </c>
      <c r="U3" s="27">
        <f t="shared" si="0"/>
        <v>18</v>
      </c>
      <c r="V3" s="26">
        <f t="shared" si="0"/>
        <v>19</v>
      </c>
      <c r="W3" s="26">
        <f t="shared" si="0"/>
        <v>20</v>
      </c>
      <c r="X3" s="26">
        <f t="shared" si="0"/>
        <v>21</v>
      </c>
      <c r="Y3" s="26">
        <f t="shared" si="0"/>
        <v>22</v>
      </c>
      <c r="Z3" s="26">
        <f t="shared" si="0"/>
        <v>23</v>
      </c>
      <c r="AA3" s="27">
        <f t="shared" si="0"/>
        <v>24</v>
      </c>
      <c r="AB3" s="27">
        <f t="shared" si="0"/>
        <v>25</v>
      </c>
      <c r="AC3" s="26">
        <f t="shared" si="0"/>
        <v>26</v>
      </c>
      <c r="AD3" s="26">
        <f t="shared" si="0"/>
        <v>27</v>
      </c>
      <c r="AE3" s="26">
        <f t="shared" si="0"/>
        <v>28</v>
      </c>
      <c r="AF3" s="26">
        <f>IF(DAY(DATE($AN$1,$AO$1,1)+COLUMN(AC:AC)-1)&lt;28,"",DAY(DATE($AN$1,$AO$1,1)+COLUMN(AC:AC)-1))</f>
        <v>29</v>
      </c>
      <c r="AG3" s="26">
        <f>IF(DAY(DATE($AN$1,$AO$1,1)+COLUMN(AD:AD)-1)&lt;28,"",DAY(DATE($AN$1,$AO$1,1)+COLUMN(AD:AD)-1))</f>
        <v>30</v>
      </c>
      <c r="AH3" s="26">
        <f>IF(DAY(DATE($AN$1,$AO$1,1)+COLUMN(AE:AE)-1)&lt;28,"",DAY(DATE($AN$1,$AO$1,1)+COLUMN(AE:AE)-1))</f>
        <v>31</v>
      </c>
      <c r="AI3" s="32" t="s">
        <v>37</v>
      </c>
      <c r="AJ3" s="25" t="s">
        <v>38</v>
      </c>
      <c r="AK3" s="25" t="s">
        <v>39</v>
      </c>
      <c r="AL3" s="33" t="s">
        <v>40</v>
      </c>
      <c r="AM3" s="24" t="s">
        <v>41</v>
      </c>
      <c r="AN3" s="34" t="s">
        <v>42</v>
      </c>
      <c r="AO3" s="44" t="s">
        <v>43</v>
      </c>
      <c r="AP3" s="23" t="s">
        <v>44</v>
      </c>
      <c r="XFB3" s="49"/>
      <c r="XFC3" s="49"/>
      <c r="XFD3" s="49"/>
    </row>
    <row r="4" s="14" customFormat="1" ht="15" customHeight="1" spans="1:16384">
      <c r="A4" s="23"/>
      <c r="B4" s="24" t="s">
        <v>2</v>
      </c>
      <c r="C4" s="25"/>
      <c r="D4" s="28">
        <f t="shared" ref="D4:AE4" si="1">DATE($AN$1,$AO$1,1)+COLUMN(A:A)-1</f>
        <v>44470</v>
      </c>
      <c r="E4" s="28">
        <f t="shared" si="1"/>
        <v>44471</v>
      </c>
      <c r="F4" s="28">
        <f t="shared" si="1"/>
        <v>44472</v>
      </c>
      <c r="G4" s="29">
        <f t="shared" si="1"/>
        <v>44473</v>
      </c>
      <c r="H4" s="28">
        <f t="shared" si="1"/>
        <v>44474</v>
      </c>
      <c r="I4" s="28">
        <f t="shared" si="1"/>
        <v>44475</v>
      </c>
      <c r="J4" s="28">
        <f t="shared" si="1"/>
        <v>44476</v>
      </c>
      <c r="K4" s="28">
        <f t="shared" si="1"/>
        <v>44477</v>
      </c>
      <c r="L4" s="28">
        <f t="shared" si="1"/>
        <v>44478</v>
      </c>
      <c r="M4" s="29">
        <f t="shared" si="1"/>
        <v>44479</v>
      </c>
      <c r="N4" s="29">
        <f t="shared" si="1"/>
        <v>44480</v>
      </c>
      <c r="O4" s="28">
        <f t="shared" si="1"/>
        <v>44481</v>
      </c>
      <c r="P4" s="28">
        <f t="shared" si="1"/>
        <v>44482</v>
      </c>
      <c r="Q4" s="28">
        <f t="shared" si="1"/>
        <v>44483</v>
      </c>
      <c r="R4" s="28">
        <f t="shared" si="1"/>
        <v>44484</v>
      </c>
      <c r="S4" s="28">
        <f t="shared" si="1"/>
        <v>44485</v>
      </c>
      <c r="T4" s="28">
        <f t="shared" si="1"/>
        <v>44486</v>
      </c>
      <c r="U4" s="29">
        <f t="shared" si="1"/>
        <v>44487</v>
      </c>
      <c r="V4" s="28">
        <f t="shared" si="1"/>
        <v>44488</v>
      </c>
      <c r="W4" s="28">
        <f t="shared" si="1"/>
        <v>44489</v>
      </c>
      <c r="X4" s="28">
        <f t="shared" si="1"/>
        <v>44490</v>
      </c>
      <c r="Y4" s="28">
        <f t="shared" si="1"/>
        <v>44491</v>
      </c>
      <c r="Z4" s="28">
        <f t="shared" si="1"/>
        <v>44492</v>
      </c>
      <c r="AA4" s="29">
        <f t="shared" si="1"/>
        <v>44493</v>
      </c>
      <c r="AB4" s="29">
        <f t="shared" si="1"/>
        <v>44494</v>
      </c>
      <c r="AC4" s="28">
        <f t="shared" si="1"/>
        <v>44495</v>
      </c>
      <c r="AD4" s="28">
        <f t="shared" si="1"/>
        <v>44496</v>
      </c>
      <c r="AE4" s="28">
        <f t="shared" si="1"/>
        <v>44497</v>
      </c>
      <c r="AF4" s="28">
        <f>IF(AF3="","",DATE($AN$1,$AO$1,1)+COLUMN(AC:AC)-1)</f>
        <v>44498</v>
      </c>
      <c r="AG4" s="28">
        <f>IF(AG3="","",DATE($AN$1,$AO$1,1)+COLUMN(AD:AD)-1)</f>
        <v>44499</v>
      </c>
      <c r="AH4" s="28">
        <f>IF(AH3="","",DATE($AN$1,$AO$1,1)+COLUMN(AE:AE)-1)</f>
        <v>44500</v>
      </c>
      <c r="AI4" s="32"/>
      <c r="AJ4" s="25"/>
      <c r="AK4" s="25"/>
      <c r="AL4" s="35"/>
      <c r="AM4" s="24"/>
      <c r="AN4" s="34"/>
      <c r="AO4" s="44"/>
      <c r="AP4" s="23"/>
      <c r="XFB4" s="49"/>
      <c r="XFC4" s="49"/>
      <c r="XFD4" s="49"/>
    </row>
    <row r="5" s="14" customFormat="1" ht="18" customHeight="1" spans="1:16384">
      <c r="A5" s="23">
        <v>1</v>
      </c>
      <c r="B5" s="8" t="s">
        <v>22</v>
      </c>
      <c r="C5" s="8" t="s">
        <v>45</v>
      </c>
      <c r="D5" s="8" t="s">
        <v>46</v>
      </c>
      <c r="E5" s="8" t="s">
        <v>46</v>
      </c>
      <c r="F5" s="8" t="s">
        <v>46</v>
      </c>
      <c r="G5" s="8" t="s">
        <v>46</v>
      </c>
      <c r="H5" s="8" t="s">
        <v>46</v>
      </c>
      <c r="I5" s="8" t="s">
        <v>47</v>
      </c>
      <c r="J5" s="8" t="s">
        <v>47</v>
      </c>
      <c r="K5" s="8" t="s">
        <v>47</v>
      </c>
      <c r="L5" s="8" t="s">
        <v>47</v>
      </c>
      <c r="M5" s="8" t="s">
        <v>46</v>
      </c>
      <c r="N5" s="8" t="s">
        <v>47</v>
      </c>
      <c r="O5" s="8" t="s">
        <v>47</v>
      </c>
      <c r="P5" s="8" t="s">
        <v>47</v>
      </c>
      <c r="Q5" s="8">
        <v>14</v>
      </c>
      <c r="R5" s="8">
        <v>12</v>
      </c>
      <c r="S5" s="8" t="s">
        <v>46</v>
      </c>
      <c r="T5" s="8">
        <v>10</v>
      </c>
      <c r="U5" s="8">
        <v>12</v>
      </c>
      <c r="V5" s="8">
        <v>14</v>
      </c>
      <c r="W5" s="8">
        <v>12</v>
      </c>
      <c r="X5" s="8">
        <v>12</v>
      </c>
      <c r="Y5" s="8">
        <v>12</v>
      </c>
      <c r="Z5" s="8">
        <v>12</v>
      </c>
      <c r="AA5" s="8">
        <v>12</v>
      </c>
      <c r="AB5" s="8">
        <v>12</v>
      </c>
      <c r="AC5" s="8">
        <v>12</v>
      </c>
      <c r="AD5" s="8">
        <v>12</v>
      </c>
      <c r="AE5" s="8">
        <v>12</v>
      </c>
      <c r="AF5" s="8">
        <v>10</v>
      </c>
      <c r="AG5" s="8">
        <v>12</v>
      </c>
      <c r="AH5" s="8">
        <v>10</v>
      </c>
      <c r="AI5" s="36">
        <f>IF(B5="","",COUNTIF(D5:AH6,"&gt;2"))</f>
        <v>17</v>
      </c>
      <c r="AJ5" s="36">
        <f>SUM(D5:AH6)</f>
        <v>202</v>
      </c>
      <c r="AK5" s="36">
        <f>SUM(E7:AH7)</f>
        <v>0</v>
      </c>
      <c r="AL5" s="36">
        <f>AJ5+AK5</f>
        <v>202</v>
      </c>
      <c r="AM5" s="37">
        <f>IFERROR(AI5/$AO$2,"")</f>
        <v>0.85</v>
      </c>
      <c r="AN5" s="38" t="s">
        <v>48</v>
      </c>
      <c r="AO5" s="45"/>
      <c r="AP5" s="46" t="s">
        <v>49</v>
      </c>
      <c r="XFB5" s="49"/>
      <c r="XFC5" s="49"/>
      <c r="XFD5" s="49"/>
    </row>
    <row r="6" s="14" customFormat="1" ht="18" customHeight="1" spans="1:16384">
      <c r="A6" s="23"/>
      <c r="B6" s="8"/>
      <c r="C6" s="8" t="s">
        <v>50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39"/>
      <c r="AJ6" s="39"/>
      <c r="AK6" s="39"/>
      <c r="AL6" s="39"/>
      <c r="AM6" s="37"/>
      <c r="AN6" s="38"/>
      <c r="AO6" s="45"/>
      <c r="AP6" s="47"/>
      <c r="XFB6" s="49"/>
      <c r="XFC6" s="49"/>
      <c r="XFD6" s="49"/>
    </row>
    <row r="7" s="14" customFormat="1" ht="18" customHeight="1" spans="1:16384">
      <c r="A7" s="23"/>
      <c r="B7" s="24" t="str">
        <f>IF(B5="","","加班")</f>
        <v>加班</v>
      </c>
      <c r="C7" s="3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 t="s">
        <v>51</v>
      </c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40"/>
      <c r="AJ7" s="40"/>
      <c r="AK7" s="40"/>
      <c r="AL7" s="40"/>
      <c r="AM7" s="37"/>
      <c r="AN7" s="38"/>
      <c r="AO7" s="45"/>
      <c r="AP7" s="48"/>
      <c r="XFB7" s="49"/>
      <c r="XFC7" s="49"/>
      <c r="XFD7" s="49"/>
    </row>
    <row r="8" s="14" customFormat="1" ht="18" customHeight="1" spans="1:16384">
      <c r="A8" s="23">
        <v>2</v>
      </c>
      <c r="B8" s="8" t="s">
        <v>23</v>
      </c>
      <c r="C8" s="8" t="s">
        <v>45</v>
      </c>
      <c r="D8" s="8" t="s">
        <v>46</v>
      </c>
      <c r="E8" s="8" t="s">
        <v>46</v>
      </c>
      <c r="F8" s="8" t="s">
        <v>46</v>
      </c>
      <c r="G8" s="8" t="s">
        <v>46</v>
      </c>
      <c r="H8" s="8" t="s">
        <v>46</v>
      </c>
      <c r="I8" s="8">
        <v>12</v>
      </c>
      <c r="J8" s="8">
        <v>12</v>
      </c>
      <c r="K8" s="8">
        <v>12</v>
      </c>
      <c r="L8" s="8">
        <v>12</v>
      </c>
      <c r="M8" s="8" t="s">
        <v>46</v>
      </c>
      <c r="N8" s="8">
        <v>12</v>
      </c>
      <c r="O8" s="8">
        <v>14</v>
      </c>
      <c r="P8" s="8">
        <v>12</v>
      </c>
      <c r="Q8" s="8">
        <v>14</v>
      </c>
      <c r="R8" s="8">
        <v>12</v>
      </c>
      <c r="S8" s="8" t="s">
        <v>46</v>
      </c>
      <c r="T8" s="8">
        <v>10</v>
      </c>
      <c r="U8" s="8">
        <v>12</v>
      </c>
      <c r="V8" s="8">
        <v>14</v>
      </c>
      <c r="W8" s="8">
        <v>13</v>
      </c>
      <c r="X8" s="8">
        <v>14</v>
      </c>
      <c r="Y8" s="8">
        <v>6</v>
      </c>
      <c r="Z8" s="8">
        <v>12</v>
      </c>
      <c r="AA8" s="8">
        <v>12</v>
      </c>
      <c r="AB8" s="8">
        <v>12</v>
      </c>
      <c r="AC8" s="8">
        <v>12</v>
      </c>
      <c r="AD8" s="8">
        <v>12</v>
      </c>
      <c r="AE8" s="8">
        <v>12</v>
      </c>
      <c r="AF8" s="8">
        <v>10</v>
      </c>
      <c r="AG8" s="8">
        <v>12</v>
      </c>
      <c r="AH8" s="8">
        <v>10</v>
      </c>
      <c r="AI8" s="36">
        <f>IF(B8="","",COUNTIF(D8:AH9,"&gt;2"))</f>
        <v>24</v>
      </c>
      <c r="AJ8" s="36">
        <f>SUM(D8:AH9)</f>
        <v>285</v>
      </c>
      <c r="AK8" s="36">
        <f>SUM(E10:AH10)</f>
        <v>0</v>
      </c>
      <c r="AL8" s="36">
        <f>AJ8+AK8</f>
        <v>285</v>
      </c>
      <c r="AM8" s="37">
        <f>IFERROR(AI8/$AO$2,"")</f>
        <v>1.2</v>
      </c>
      <c r="AN8" s="38" t="s">
        <v>48</v>
      </c>
      <c r="AO8" s="45"/>
      <c r="AP8" s="46" t="s">
        <v>49</v>
      </c>
      <c r="XFB8" s="49"/>
      <c r="XFC8" s="49"/>
      <c r="XFD8" s="49"/>
    </row>
    <row r="9" s="14" customFormat="1" ht="18" customHeight="1" spans="1:16384">
      <c r="A9" s="23"/>
      <c r="B9" s="8"/>
      <c r="C9" s="8" t="s">
        <v>50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39"/>
      <c r="AJ9" s="39"/>
      <c r="AK9" s="39"/>
      <c r="AL9" s="39"/>
      <c r="AM9" s="37"/>
      <c r="AN9" s="38"/>
      <c r="AO9" s="45"/>
      <c r="AP9" s="47"/>
      <c r="XFB9" s="49"/>
      <c r="XFC9" s="49"/>
      <c r="XFD9" s="49"/>
    </row>
    <row r="10" s="14" customFormat="1" ht="18" customHeight="1" spans="1:16384">
      <c r="A10" s="23"/>
      <c r="B10" s="24" t="str">
        <f>IF(B8="","","加班")</f>
        <v>加班</v>
      </c>
      <c r="C10" s="3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 t="s">
        <v>51</v>
      </c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40"/>
      <c r="AJ10" s="40"/>
      <c r="AK10" s="40"/>
      <c r="AL10" s="40"/>
      <c r="AM10" s="37"/>
      <c r="AN10" s="38"/>
      <c r="AO10" s="45"/>
      <c r="AP10" s="48"/>
      <c r="XFB10" s="49"/>
      <c r="XFC10" s="49"/>
      <c r="XFD10" s="49"/>
    </row>
    <row r="11" s="14" customFormat="1" ht="18" customHeight="1" spans="1:16384">
      <c r="A11" s="23">
        <v>3</v>
      </c>
      <c r="B11" s="8" t="s">
        <v>15</v>
      </c>
      <c r="C11" s="8" t="s">
        <v>52</v>
      </c>
      <c r="D11" s="8"/>
      <c r="E11" s="8"/>
      <c r="F11" s="8"/>
      <c r="G11" s="8"/>
      <c r="H11" s="8"/>
      <c r="I11" s="8"/>
      <c r="J11" s="8">
        <v>4</v>
      </c>
      <c r="K11" s="8">
        <v>3</v>
      </c>
      <c r="L11" s="8">
        <v>4</v>
      </c>
      <c r="M11" s="8"/>
      <c r="N11" s="8">
        <v>4</v>
      </c>
      <c r="O11" s="8">
        <v>4</v>
      </c>
      <c r="P11" s="8">
        <v>4</v>
      </c>
      <c r="Q11" s="8"/>
      <c r="R11" s="8">
        <v>4</v>
      </c>
      <c r="S11" s="8"/>
      <c r="T11" s="8"/>
      <c r="U11" s="8">
        <v>4</v>
      </c>
      <c r="V11" s="8">
        <v>4</v>
      </c>
      <c r="W11" s="8">
        <v>4</v>
      </c>
      <c r="X11" s="8">
        <v>4</v>
      </c>
      <c r="Y11" s="8">
        <v>4</v>
      </c>
      <c r="Z11" s="8"/>
      <c r="AA11" s="8"/>
      <c r="AB11" s="8">
        <v>4</v>
      </c>
      <c r="AC11" s="8">
        <v>4</v>
      </c>
      <c r="AD11" s="8">
        <v>4</v>
      </c>
      <c r="AE11" s="8"/>
      <c r="AF11" s="8"/>
      <c r="AG11" s="8">
        <v>4</v>
      </c>
      <c r="AH11" s="8">
        <v>4</v>
      </c>
      <c r="AI11" s="36">
        <v>16.5</v>
      </c>
      <c r="AJ11" s="36">
        <v>131</v>
      </c>
      <c r="AK11" s="36">
        <v>24.5</v>
      </c>
      <c r="AL11" s="36">
        <v>155.5</v>
      </c>
      <c r="AM11" s="37" t="s">
        <v>53</v>
      </c>
      <c r="AN11" s="38" t="s">
        <v>48</v>
      </c>
      <c r="AO11" s="45"/>
      <c r="AP11" s="46" t="s">
        <v>49</v>
      </c>
      <c r="XFA11" s="50"/>
      <c r="XFB11" s="50"/>
      <c r="XFC11" s="50"/>
      <c r="XFD11" s="50"/>
    </row>
    <row r="12" s="14" customFormat="1" ht="18" customHeight="1" spans="1:16384">
      <c r="A12" s="23"/>
      <c r="B12" s="8"/>
      <c r="C12" s="8"/>
      <c r="D12" s="8"/>
      <c r="E12" s="8"/>
      <c r="F12" s="8"/>
      <c r="G12" s="8"/>
      <c r="H12" s="8"/>
      <c r="I12" s="8"/>
      <c r="J12" s="8">
        <v>4</v>
      </c>
      <c r="K12" s="8">
        <v>4</v>
      </c>
      <c r="L12" s="8">
        <v>4</v>
      </c>
      <c r="M12" s="8"/>
      <c r="N12" s="8">
        <v>4</v>
      </c>
      <c r="O12" s="8">
        <v>4</v>
      </c>
      <c r="P12" s="8">
        <v>4</v>
      </c>
      <c r="Q12" s="8"/>
      <c r="R12" s="8">
        <v>4</v>
      </c>
      <c r="S12" s="8"/>
      <c r="T12" s="8"/>
      <c r="U12" s="8">
        <v>4</v>
      </c>
      <c r="V12" s="8">
        <v>4</v>
      </c>
      <c r="W12" s="8">
        <v>4</v>
      </c>
      <c r="X12" s="8">
        <v>4</v>
      </c>
      <c r="Y12" s="8">
        <v>4</v>
      </c>
      <c r="Z12" s="8"/>
      <c r="AA12" s="8"/>
      <c r="AB12" s="8">
        <v>4</v>
      </c>
      <c r="AC12" s="8">
        <v>4</v>
      </c>
      <c r="AD12" s="8"/>
      <c r="AE12" s="8"/>
      <c r="AF12" s="8"/>
      <c r="AG12" s="8">
        <v>4</v>
      </c>
      <c r="AH12" s="8">
        <v>4</v>
      </c>
      <c r="AI12" s="39"/>
      <c r="AJ12" s="39"/>
      <c r="AK12" s="39"/>
      <c r="AL12" s="39"/>
      <c r="AM12" s="37"/>
      <c r="AN12" s="38"/>
      <c r="AO12" s="45"/>
      <c r="AP12" s="47"/>
      <c r="XFA12" s="50"/>
      <c r="XFB12" s="50"/>
      <c r="XFC12" s="50"/>
      <c r="XFD12" s="50"/>
    </row>
    <row r="13" s="14" customFormat="1" ht="18" customHeight="1" spans="1:16384">
      <c r="A13" s="23"/>
      <c r="B13" s="24" t="str">
        <f>IF(B11="","","加班")</f>
        <v>加班</v>
      </c>
      <c r="C13" s="8"/>
      <c r="D13" s="8"/>
      <c r="E13" s="8"/>
      <c r="F13" s="8"/>
      <c r="G13" s="8"/>
      <c r="H13" s="8"/>
      <c r="I13" s="8"/>
      <c r="J13" s="8">
        <v>0.5</v>
      </c>
      <c r="K13" s="8">
        <v>3.5</v>
      </c>
      <c r="L13" s="8">
        <v>2</v>
      </c>
      <c r="M13" s="8"/>
      <c r="N13" s="8">
        <v>2</v>
      </c>
      <c r="O13" s="8">
        <v>1</v>
      </c>
      <c r="P13" s="8">
        <v>0.5</v>
      </c>
      <c r="Q13" s="8"/>
      <c r="R13" s="8">
        <v>1.5</v>
      </c>
      <c r="S13" s="8"/>
      <c r="T13" s="8"/>
      <c r="U13" s="8">
        <v>1.5</v>
      </c>
      <c r="V13" s="8">
        <v>2</v>
      </c>
      <c r="W13" s="8"/>
      <c r="X13" s="8">
        <v>2</v>
      </c>
      <c r="Y13" s="8">
        <v>3</v>
      </c>
      <c r="Z13" s="8"/>
      <c r="AA13" s="8"/>
      <c r="AB13" s="8">
        <v>0.5</v>
      </c>
      <c r="AC13" s="8">
        <v>0.5</v>
      </c>
      <c r="AD13" s="8"/>
      <c r="AE13" s="8"/>
      <c r="AF13" s="8"/>
      <c r="AG13" s="8">
        <v>4</v>
      </c>
      <c r="AH13" s="8"/>
      <c r="AI13" s="40"/>
      <c r="AJ13" s="40"/>
      <c r="AK13" s="40"/>
      <c r="AL13" s="40"/>
      <c r="AM13" s="37"/>
      <c r="AN13" s="38"/>
      <c r="AO13" s="45"/>
      <c r="AP13" s="48"/>
      <c r="XFA13" s="50"/>
      <c r="XFB13" s="50"/>
      <c r="XFC13" s="50"/>
      <c r="XFD13" s="50"/>
    </row>
    <row r="14" s="14" customFormat="1" ht="18" customHeight="1" spans="1:16384">
      <c r="A14" s="23">
        <v>4</v>
      </c>
      <c r="B14" s="8" t="s">
        <v>16</v>
      </c>
      <c r="C14" s="8" t="s">
        <v>52</v>
      </c>
      <c r="D14" s="8"/>
      <c r="E14" s="8"/>
      <c r="F14" s="8"/>
      <c r="G14" s="8"/>
      <c r="H14" s="8"/>
      <c r="I14" s="8"/>
      <c r="J14" s="8">
        <v>4</v>
      </c>
      <c r="K14" s="8">
        <v>4</v>
      </c>
      <c r="L14" s="8">
        <v>4</v>
      </c>
      <c r="M14" s="8"/>
      <c r="N14" s="8">
        <v>4</v>
      </c>
      <c r="O14" s="8">
        <v>4</v>
      </c>
      <c r="P14" s="8">
        <v>4</v>
      </c>
      <c r="Q14" s="8"/>
      <c r="R14" s="8">
        <v>4</v>
      </c>
      <c r="S14" s="8"/>
      <c r="T14" s="8"/>
      <c r="U14" s="8">
        <v>4</v>
      </c>
      <c r="V14" s="8">
        <v>4</v>
      </c>
      <c r="W14" s="8">
        <v>4</v>
      </c>
      <c r="X14" s="8">
        <v>4</v>
      </c>
      <c r="Y14" s="8">
        <v>4</v>
      </c>
      <c r="Z14" s="8"/>
      <c r="AA14" s="8"/>
      <c r="AB14" s="8">
        <v>4</v>
      </c>
      <c r="AC14" s="8">
        <v>4</v>
      </c>
      <c r="AD14" s="8">
        <v>4</v>
      </c>
      <c r="AE14" s="8"/>
      <c r="AF14" s="8"/>
      <c r="AG14" s="8">
        <v>4</v>
      </c>
      <c r="AH14" s="8">
        <v>4</v>
      </c>
      <c r="AI14" s="36">
        <v>17</v>
      </c>
      <c r="AJ14" s="36">
        <v>136</v>
      </c>
      <c r="AK14" s="36">
        <v>20.5</v>
      </c>
      <c r="AL14" s="36">
        <v>156.5</v>
      </c>
      <c r="AM14" s="37" t="s">
        <v>53</v>
      </c>
      <c r="AN14" s="38" t="s">
        <v>48</v>
      </c>
      <c r="AO14" s="45"/>
      <c r="AP14" s="46" t="s">
        <v>49</v>
      </c>
      <c r="XFA14" s="50"/>
      <c r="XFB14" s="50"/>
      <c r="XFC14" s="50"/>
      <c r="XFD14" s="50"/>
    </row>
    <row r="15" s="14" customFormat="1" ht="18" customHeight="1" spans="1:16384">
      <c r="A15" s="23"/>
      <c r="B15" s="8"/>
      <c r="C15" s="8"/>
      <c r="D15" s="8"/>
      <c r="E15" s="8"/>
      <c r="F15" s="8"/>
      <c r="G15" s="8"/>
      <c r="H15" s="8"/>
      <c r="I15" s="8"/>
      <c r="J15" s="8">
        <v>4</v>
      </c>
      <c r="K15" s="8">
        <v>4</v>
      </c>
      <c r="L15" s="8">
        <v>4</v>
      </c>
      <c r="M15" s="8"/>
      <c r="N15" s="8">
        <v>4</v>
      </c>
      <c r="O15" s="8">
        <v>4</v>
      </c>
      <c r="P15" s="8">
        <v>4</v>
      </c>
      <c r="Q15" s="8"/>
      <c r="R15" s="8">
        <v>4</v>
      </c>
      <c r="S15" s="8"/>
      <c r="T15" s="8"/>
      <c r="U15" s="8">
        <v>4</v>
      </c>
      <c r="V15" s="8">
        <v>4</v>
      </c>
      <c r="W15" s="8">
        <v>4</v>
      </c>
      <c r="X15" s="8">
        <v>4</v>
      </c>
      <c r="Y15" s="8">
        <v>4</v>
      </c>
      <c r="Z15" s="8"/>
      <c r="AA15" s="8"/>
      <c r="AB15" s="8">
        <v>4</v>
      </c>
      <c r="AC15" s="8">
        <v>4</v>
      </c>
      <c r="AD15" s="8">
        <v>4</v>
      </c>
      <c r="AE15" s="8"/>
      <c r="AF15" s="8"/>
      <c r="AG15" s="8">
        <v>4</v>
      </c>
      <c r="AH15" s="8">
        <v>4</v>
      </c>
      <c r="AI15" s="39"/>
      <c r="AJ15" s="39"/>
      <c r="AK15" s="39"/>
      <c r="AL15" s="39"/>
      <c r="AM15" s="37"/>
      <c r="AN15" s="38"/>
      <c r="AO15" s="45"/>
      <c r="AP15" s="47"/>
      <c r="XFA15" s="50"/>
      <c r="XFB15" s="50"/>
      <c r="XFC15" s="50"/>
      <c r="XFD15" s="50"/>
    </row>
    <row r="16" s="14" customFormat="1" ht="18" customHeight="1" spans="1:16384">
      <c r="A16" s="23"/>
      <c r="B16" s="24" t="str">
        <f>IF(B14="","","加班")</f>
        <v>加班</v>
      </c>
      <c r="C16" s="8"/>
      <c r="D16" s="8"/>
      <c r="E16" s="8"/>
      <c r="F16" s="8"/>
      <c r="G16" s="8"/>
      <c r="H16" s="8"/>
      <c r="I16" s="8"/>
      <c r="J16" s="8">
        <v>0.5</v>
      </c>
      <c r="K16" s="8">
        <v>3.5</v>
      </c>
      <c r="L16" s="8">
        <v>2</v>
      </c>
      <c r="M16" s="8"/>
      <c r="N16" s="8">
        <v>2</v>
      </c>
      <c r="O16" s="8">
        <v>1</v>
      </c>
      <c r="P16" s="8"/>
      <c r="Q16" s="8"/>
      <c r="R16" s="8">
        <v>1.5</v>
      </c>
      <c r="S16" s="8"/>
      <c r="T16" s="8"/>
      <c r="U16" s="8">
        <v>1.5</v>
      </c>
      <c r="V16" s="8">
        <v>2</v>
      </c>
      <c r="W16" s="8"/>
      <c r="X16" s="8">
        <v>2</v>
      </c>
      <c r="Y16" s="8"/>
      <c r="Z16" s="8"/>
      <c r="AA16" s="8"/>
      <c r="AB16" s="8">
        <v>0.5</v>
      </c>
      <c r="AC16" s="8">
        <v>0.5</v>
      </c>
      <c r="AD16" s="8">
        <v>1.5</v>
      </c>
      <c r="AE16" s="8"/>
      <c r="AF16" s="8"/>
      <c r="AG16" s="8">
        <v>2</v>
      </c>
      <c r="AH16" s="8"/>
      <c r="AI16" s="40"/>
      <c r="AJ16" s="40"/>
      <c r="AK16" s="40"/>
      <c r="AL16" s="40"/>
      <c r="AM16" s="37"/>
      <c r="AN16" s="38"/>
      <c r="AO16" s="45"/>
      <c r="AP16" s="48"/>
      <c r="XFA16" s="50"/>
      <c r="XFB16" s="50"/>
      <c r="XFC16" s="50"/>
      <c r="XFD16" s="50"/>
    </row>
    <row r="17" s="14" customFormat="1" ht="18" customHeight="1" spans="1:16384">
      <c r="A17" s="23">
        <v>5</v>
      </c>
      <c r="B17" s="8" t="s">
        <v>18</v>
      </c>
      <c r="C17" s="8" t="s">
        <v>52</v>
      </c>
      <c r="D17" s="8"/>
      <c r="E17" s="8"/>
      <c r="F17" s="8"/>
      <c r="G17" s="8"/>
      <c r="H17" s="8"/>
      <c r="I17" s="8"/>
      <c r="J17" s="8">
        <v>4</v>
      </c>
      <c r="K17" s="8">
        <v>4</v>
      </c>
      <c r="L17" s="8"/>
      <c r="M17" s="8"/>
      <c r="N17" s="8">
        <v>4</v>
      </c>
      <c r="O17" s="8">
        <v>4</v>
      </c>
      <c r="P17" s="8">
        <v>4</v>
      </c>
      <c r="Q17" s="8"/>
      <c r="R17" s="8"/>
      <c r="S17" s="8">
        <v>4</v>
      </c>
      <c r="T17" s="8"/>
      <c r="U17" s="8">
        <v>4</v>
      </c>
      <c r="V17" s="8">
        <v>4</v>
      </c>
      <c r="W17" s="8">
        <v>4</v>
      </c>
      <c r="X17" s="8"/>
      <c r="Y17" s="8">
        <v>4</v>
      </c>
      <c r="Z17" s="8"/>
      <c r="AA17" s="8"/>
      <c r="AB17" s="8"/>
      <c r="AC17" s="8">
        <v>4</v>
      </c>
      <c r="AD17" s="8">
        <v>4</v>
      </c>
      <c r="AE17" s="8"/>
      <c r="AF17" s="8">
        <v>4</v>
      </c>
      <c r="AG17" s="8">
        <v>4</v>
      </c>
      <c r="AH17" s="8">
        <v>3</v>
      </c>
      <c r="AI17" s="36">
        <v>14.5</v>
      </c>
      <c r="AJ17" s="36">
        <v>117</v>
      </c>
      <c r="AK17" s="36">
        <v>40.5</v>
      </c>
      <c r="AL17" s="36">
        <v>157.5</v>
      </c>
      <c r="AM17" s="37" t="s">
        <v>53</v>
      </c>
      <c r="AN17" s="38" t="s">
        <v>48</v>
      </c>
      <c r="AO17" s="45"/>
      <c r="AP17" s="46" t="s">
        <v>49</v>
      </c>
      <c r="XFA17" s="50"/>
      <c r="XFB17" s="50"/>
      <c r="XFC17" s="50"/>
      <c r="XFD17" s="50"/>
    </row>
    <row r="18" s="14" customFormat="1" ht="18" customHeight="1" spans="1:16384">
      <c r="A18" s="23"/>
      <c r="B18" s="8"/>
      <c r="C18" s="8"/>
      <c r="D18" s="8"/>
      <c r="E18" s="8"/>
      <c r="F18" s="8"/>
      <c r="G18" s="8"/>
      <c r="H18" s="8"/>
      <c r="I18" s="8"/>
      <c r="J18" s="8">
        <v>4</v>
      </c>
      <c r="K18" s="8">
        <v>4</v>
      </c>
      <c r="L18" s="8"/>
      <c r="M18" s="8"/>
      <c r="N18" s="8">
        <v>4</v>
      </c>
      <c r="O18" s="8">
        <v>4</v>
      </c>
      <c r="P18" s="8">
        <v>4</v>
      </c>
      <c r="Q18" s="8"/>
      <c r="R18" s="8"/>
      <c r="S18" s="8">
        <v>4</v>
      </c>
      <c r="T18" s="8"/>
      <c r="U18" s="8">
        <v>4</v>
      </c>
      <c r="V18" s="8">
        <v>4</v>
      </c>
      <c r="W18" s="8">
        <v>4</v>
      </c>
      <c r="X18" s="8"/>
      <c r="Y18" s="8">
        <v>4</v>
      </c>
      <c r="Z18" s="8"/>
      <c r="AA18" s="8"/>
      <c r="AB18" s="8"/>
      <c r="AC18" s="8">
        <v>4</v>
      </c>
      <c r="AD18" s="8">
        <v>4</v>
      </c>
      <c r="AE18" s="8"/>
      <c r="AF18" s="8">
        <v>2</v>
      </c>
      <c r="AG18" s="8">
        <v>4</v>
      </c>
      <c r="AH18" s="8">
        <v>4</v>
      </c>
      <c r="AI18" s="39"/>
      <c r="AJ18" s="39"/>
      <c r="AK18" s="39"/>
      <c r="AL18" s="39"/>
      <c r="AM18" s="37"/>
      <c r="AN18" s="38"/>
      <c r="AO18" s="45"/>
      <c r="AP18" s="47"/>
      <c r="XFA18" s="50"/>
      <c r="XFB18" s="50"/>
      <c r="XFC18" s="50"/>
      <c r="XFD18" s="50"/>
    </row>
    <row r="19" s="14" customFormat="1" ht="18" customHeight="1" spans="1:16384">
      <c r="A19" s="23"/>
      <c r="B19" s="24" t="str">
        <f>IF(B17="","","加班")</f>
        <v>加班</v>
      </c>
      <c r="C19" s="8"/>
      <c r="D19" s="8"/>
      <c r="E19" s="8"/>
      <c r="F19" s="8"/>
      <c r="G19" s="8"/>
      <c r="H19" s="8"/>
      <c r="I19" s="8"/>
      <c r="J19" s="8">
        <v>2</v>
      </c>
      <c r="K19" s="8">
        <v>2.5</v>
      </c>
      <c r="L19" s="8"/>
      <c r="M19" s="8"/>
      <c r="N19" s="8">
        <v>3</v>
      </c>
      <c r="O19" s="8">
        <v>3</v>
      </c>
      <c r="P19" s="8">
        <v>1</v>
      </c>
      <c r="Q19" s="8"/>
      <c r="R19" s="8"/>
      <c r="S19" s="8">
        <v>3.5</v>
      </c>
      <c r="T19" s="8"/>
      <c r="U19" s="8">
        <v>4.5</v>
      </c>
      <c r="V19" s="8">
        <v>3</v>
      </c>
      <c r="W19" s="8">
        <v>2.5</v>
      </c>
      <c r="X19" s="8"/>
      <c r="Y19" s="8"/>
      <c r="Z19" s="8"/>
      <c r="AA19" s="8"/>
      <c r="AB19" s="8"/>
      <c r="AC19" s="8">
        <v>6</v>
      </c>
      <c r="AD19" s="8">
        <v>3</v>
      </c>
      <c r="AE19" s="8"/>
      <c r="AF19" s="8"/>
      <c r="AG19" s="8">
        <v>6.5</v>
      </c>
      <c r="AH19" s="8"/>
      <c r="AI19" s="40"/>
      <c r="AJ19" s="40"/>
      <c r="AK19" s="40"/>
      <c r="AL19" s="40"/>
      <c r="AM19" s="37"/>
      <c r="AN19" s="38"/>
      <c r="AO19" s="45"/>
      <c r="AP19" s="48"/>
      <c r="XFA19" s="50"/>
      <c r="XFB19" s="50"/>
      <c r="XFC19" s="50"/>
      <c r="XFD19" s="50"/>
    </row>
    <row r="20" s="14" customFormat="1" ht="18" customHeight="1" spans="1:16384">
      <c r="A20" s="23">
        <v>6</v>
      </c>
      <c r="B20" s="8" t="s">
        <v>19</v>
      </c>
      <c r="C20" s="8" t="s">
        <v>52</v>
      </c>
      <c r="D20" s="8"/>
      <c r="E20" s="8"/>
      <c r="F20" s="8"/>
      <c r="G20" s="8"/>
      <c r="H20" s="8"/>
      <c r="I20" s="8"/>
      <c r="J20" s="8">
        <v>4</v>
      </c>
      <c r="K20" s="8">
        <v>4</v>
      </c>
      <c r="L20" s="8"/>
      <c r="M20" s="8"/>
      <c r="N20" s="8">
        <v>4</v>
      </c>
      <c r="O20" s="8">
        <v>4</v>
      </c>
      <c r="P20" s="8">
        <v>4</v>
      </c>
      <c r="Q20" s="8"/>
      <c r="R20" s="8"/>
      <c r="S20" s="8">
        <v>4</v>
      </c>
      <c r="T20" s="8"/>
      <c r="U20" s="8">
        <v>4</v>
      </c>
      <c r="V20" s="8">
        <v>4</v>
      </c>
      <c r="W20" s="8">
        <v>4</v>
      </c>
      <c r="X20" s="8">
        <v>4</v>
      </c>
      <c r="Y20" s="8">
        <v>4</v>
      </c>
      <c r="Z20" s="8"/>
      <c r="AA20" s="8"/>
      <c r="AB20" s="8"/>
      <c r="AC20" s="8">
        <v>4</v>
      </c>
      <c r="AD20" s="8"/>
      <c r="AE20" s="8"/>
      <c r="AF20" s="8"/>
      <c r="AG20" s="8"/>
      <c r="AH20" s="8"/>
      <c r="AI20" s="36">
        <v>12</v>
      </c>
      <c r="AJ20" s="36">
        <v>96</v>
      </c>
      <c r="AK20" s="36">
        <v>31.5</v>
      </c>
      <c r="AL20" s="36">
        <v>127.5</v>
      </c>
      <c r="AM20" s="37" t="s">
        <v>53</v>
      </c>
      <c r="AN20" s="38" t="s">
        <v>48</v>
      </c>
      <c r="AO20" s="45"/>
      <c r="AP20" s="46" t="s">
        <v>49</v>
      </c>
      <c r="XFA20" s="50"/>
      <c r="XFB20" s="50"/>
      <c r="XFC20" s="50"/>
      <c r="XFD20" s="50"/>
    </row>
    <row r="21" s="14" customFormat="1" ht="18" customHeight="1" spans="1:16384">
      <c r="A21" s="23"/>
      <c r="B21" s="8"/>
      <c r="C21" s="8"/>
      <c r="D21" s="8"/>
      <c r="E21" s="8"/>
      <c r="F21" s="8"/>
      <c r="G21" s="8"/>
      <c r="H21" s="8"/>
      <c r="I21" s="8"/>
      <c r="J21" s="8">
        <v>4</v>
      </c>
      <c r="K21" s="8">
        <v>4</v>
      </c>
      <c r="L21" s="8"/>
      <c r="M21" s="8"/>
      <c r="N21" s="8">
        <v>4</v>
      </c>
      <c r="O21" s="8">
        <v>4</v>
      </c>
      <c r="P21" s="8">
        <v>4</v>
      </c>
      <c r="Q21" s="8"/>
      <c r="R21" s="8"/>
      <c r="S21" s="8">
        <v>4</v>
      </c>
      <c r="T21" s="8"/>
      <c r="U21" s="8">
        <v>4</v>
      </c>
      <c r="V21" s="8">
        <v>4</v>
      </c>
      <c r="W21" s="8">
        <v>4</v>
      </c>
      <c r="X21" s="8">
        <v>4</v>
      </c>
      <c r="Y21" s="8">
        <v>4</v>
      </c>
      <c r="Z21" s="8"/>
      <c r="AA21" s="8"/>
      <c r="AB21" s="8"/>
      <c r="AC21" s="8">
        <v>4</v>
      </c>
      <c r="AD21" s="8"/>
      <c r="AE21" s="8"/>
      <c r="AF21" s="8"/>
      <c r="AG21" s="8"/>
      <c r="AH21" s="8"/>
      <c r="AI21" s="39"/>
      <c r="AJ21" s="39"/>
      <c r="AK21" s="39"/>
      <c r="AL21" s="39"/>
      <c r="AM21" s="37"/>
      <c r="AN21" s="38"/>
      <c r="AO21" s="45"/>
      <c r="AP21" s="47"/>
      <c r="XFA21" s="50"/>
      <c r="XFB21" s="50"/>
      <c r="XFC21" s="50"/>
      <c r="XFD21" s="50"/>
    </row>
    <row r="22" s="14" customFormat="1" ht="18" customHeight="1" spans="1:16384">
      <c r="A22" s="23"/>
      <c r="B22" s="24" t="str">
        <f>IF(B20="","","加班")</f>
        <v>加班</v>
      </c>
      <c r="C22" s="8"/>
      <c r="D22" s="8"/>
      <c r="E22" s="8"/>
      <c r="F22" s="8"/>
      <c r="G22" s="8"/>
      <c r="H22" s="8"/>
      <c r="I22" s="8"/>
      <c r="J22" s="8">
        <v>2</v>
      </c>
      <c r="K22" s="8">
        <v>2.5</v>
      </c>
      <c r="L22" s="8"/>
      <c r="M22" s="8"/>
      <c r="N22" s="8">
        <v>3</v>
      </c>
      <c r="O22" s="8">
        <v>3</v>
      </c>
      <c r="P22" s="8">
        <v>1</v>
      </c>
      <c r="Q22" s="8"/>
      <c r="R22" s="8"/>
      <c r="S22" s="8">
        <v>3.5</v>
      </c>
      <c r="T22" s="8"/>
      <c r="U22" s="8">
        <v>4.5</v>
      </c>
      <c r="V22" s="8">
        <v>3</v>
      </c>
      <c r="W22" s="8">
        <v>2.5</v>
      </c>
      <c r="X22" s="8">
        <v>0.5</v>
      </c>
      <c r="Y22" s="8"/>
      <c r="Z22" s="8"/>
      <c r="AA22" s="8"/>
      <c r="AB22" s="8"/>
      <c r="AC22" s="8">
        <v>6</v>
      </c>
      <c r="AD22" s="8"/>
      <c r="AE22" s="8"/>
      <c r="AF22" s="8"/>
      <c r="AG22" s="8"/>
      <c r="AH22" s="8"/>
      <c r="AI22" s="40"/>
      <c r="AJ22" s="40"/>
      <c r="AK22" s="40"/>
      <c r="AL22" s="40"/>
      <c r="AM22" s="37"/>
      <c r="AN22" s="38"/>
      <c r="AO22" s="45"/>
      <c r="AP22" s="48"/>
      <c r="XFA22" s="50"/>
      <c r="XFB22" s="50"/>
      <c r="XFC22" s="50"/>
      <c r="XFD22" s="50"/>
    </row>
    <row r="23" s="14" customFormat="1" ht="18" customHeight="1" spans="1:16384">
      <c r="A23" s="23">
        <v>7</v>
      </c>
      <c r="B23" s="8" t="s">
        <v>17</v>
      </c>
      <c r="C23" s="8" t="s">
        <v>52</v>
      </c>
      <c r="D23" s="8"/>
      <c r="E23" s="8"/>
      <c r="F23" s="8"/>
      <c r="G23" s="8"/>
      <c r="H23" s="8"/>
      <c r="I23" s="8"/>
      <c r="J23" s="8">
        <v>4</v>
      </c>
      <c r="K23" s="8">
        <v>4</v>
      </c>
      <c r="L23" s="8"/>
      <c r="M23" s="8"/>
      <c r="N23" s="8">
        <v>4</v>
      </c>
      <c r="O23" s="8">
        <v>4</v>
      </c>
      <c r="P23" s="8">
        <v>4</v>
      </c>
      <c r="Q23" s="8"/>
      <c r="R23" s="8"/>
      <c r="S23" s="8">
        <v>4</v>
      </c>
      <c r="T23" s="8"/>
      <c r="U23" s="8">
        <v>4</v>
      </c>
      <c r="V23" s="8">
        <v>4</v>
      </c>
      <c r="W23" s="8">
        <v>4</v>
      </c>
      <c r="X23" s="8"/>
      <c r="Y23" s="8">
        <v>4</v>
      </c>
      <c r="Z23" s="8"/>
      <c r="AA23" s="8"/>
      <c r="AB23" s="8"/>
      <c r="AC23" s="8"/>
      <c r="AD23" s="8"/>
      <c r="AE23" s="8"/>
      <c r="AF23" s="8">
        <v>4</v>
      </c>
      <c r="AG23" s="8">
        <v>4</v>
      </c>
      <c r="AH23" s="8">
        <v>3</v>
      </c>
      <c r="AI23" s="36">
        <v>12.5</v>
      </c>
      <c r="AJ23" s="36">
        <v>101</v>
      </c>
      <c r="AK23" s="36">
        <v>31.5</v>
      </c>
      <c r="AL23" s="36">
        <v>132.5</v>
      </c>
      <c r="AM23" s="37" t="s">
        <v>53</v>
      </c>
      <c r="AN23" s="38" t="s">
        <v>48</v>
      </c>
      <c r="AO23" s="45"/>
      <c r="AP23" s="46" t="s">
        <v>49</v>
      </c>
      <c r="XFA23" s="50"/>
      <c r="XFB23" s="50"/>
      <c r="XFC23" s="50"/>
      <c r="XFD23" s="50"/>
    </row>
    <row r="24" s="14" customFormat="1" ht="18" customHeight="1" spans="1:16384">
      <c r="A24" s="23"/>
      <c r="B24" s="8"/>
      <c r="C24" s="8"/>
      <c r="D24" s="8"/>
      <c r="E24" s="8"/>
      <c r="F24" s="8"/>
      <c r="G24" s="8"/>
      <c r="H24" s="8"/>
      <c r="I24" s="8"/>
      <c r="J24" s="8">
        <v>4</v>
      </c>
      <c r="K24" s="8">
        <v>4</v>
      </c>
      <c r="L24" s="8"/>
      <c r="M24" s="8"/>
      <c r="N24" s="8">
        <v>4</v>
      </c>
      <c r="O24" s="8">
        <v>4</v>
      </c>
      <c r="P24" s="8">
        <v>4</v>
      </c>
      <c r="Q24" s="8"/>
      <c r="R24" s="8"/>
      <c r="S24" s="8">
        <v>4</v>
      </c>
      <c r="T24" s="8"/>
      <c r="U24" s="8">
        <v>4</v>
      </c>
      <c r="V24" s="8">
        <v>4</v>
      </c>
      <c r="W24" s="8">
        <v>4</v>
      </c>
      <c r="X24" s="8"/>
      <c r="Y24" s="8">
        <v>4</v>
      </c>
      <c r="Z24" s="8"/>
      <c r="AA24" s="8"/>
      <c r="AB24" s="8"/>
      <c r="AC24" s="8"/>
      <c r="AD24" s="8"/>
      <c r="AE24" s="8"/>
      <c r="AF24" s="8">
        <v>2</v>
      </c>
      <c r="AG24" s="8">
        <v>4</v>
      </c>
      <c r="AH24" s="8">
        <v>4</v>
      </c>
      <c r="AI24" s="39"/>
      <c r="AJ24" s="39"/>
      <c r="AK24" s="39"/>
      <c r="AL24" s="39"/>
      <c r="AM24" s="37"/>
      <c r="AN24" s="38"/>
      <c r="AO24" s="45"/>
      <c r="AP24" s="47"/>
      <c r="XFA24" s="50"/>
      <c r="XFB24" s="50"/>
      <c r="XFC24" s="50"/>
      <c r="XFD24" s="50"/>
    </row>
    <row r="25" s="14" customFormat="1" ht="18" customHeight="1" spans="1:16384">
      <c r="A25" s="23"/>
      <c r="B25" s="24" t="str">
        <f>IF(B23="","","加班")</f>
        <v>加班</v>
      </c>
      <c r="C25" s="8"/>
      <c r="D25" s="8"/>
      <c r="E25" s="8"/>
      <c r="F25" s="8"/>
      <c r="G25" s="8"/>
      <c r="H25" s="8"/>
      <c r="I25" s="8"/>
      <c r="J25" s="8">
        <v>2</v>
      </c>
      <c r="K25" s="8">
        <v>2.5</v>
      </c>
      <c r="L25" s="8"/>
      <c r="M25" s="8"/>
      <c r="N25" s="8">
        <v>3</v>
      </c>
      <c r="O25" s="8">
        <v>3</v>
      </c>
      <c r="P25" s="8">
        <v>1</v>
      </c>
      <c r="Q25" s="8"/>
      <c r="R25" s="8"/>
      <c r="S25" s="8">
        <v>3.5</v>
      </c>
      <c r="T25" s="8"/>
      <c r="U25" s="8">
        <v>4.5</v>
      </c>
      <c r="V25" s="8">
        <v>3</v>
      </c>
      <c r="W25" s="8">
        <v>2.5</v>
      </c>
      <c r="X25" s="8"/>
      <c r="Y25" s="8"/>
      <c r="Z25" s="8"/>
      <c r="AA25" s="8"/>
      <c r="AB25" s="8"/>
      <c r="AC25" s="8"/>
      <c r="AD25" s="8"/>
      <c r="AE25" s="8"/>
      <c r="AF25" s="8"/>
      <c r="AG25" s="8">
        <v>6.5</v>
      </c>
      <c r="AH25" s="8"/>
      <c r="AI25" s="40"/>
      <c r="AJ25" s="40"/>
      <c r="AK25" s="40"/>
      <c r="AL25" s="40"/>
      <c r="AM25" s="37"/>
      <c r="AN25" s="38"/>
      <c r="AO25" s="45"/>
      <c r="AP25" s="48"/>
      <c r="XFA25" s="50"/>
      <c r="XFB25" s="50"/>
      <c r="XFC25" s="50"/>
      <c r="XFD25" s="50"/>
    </row>
  </sheetData>
  <mergeCells count="87">
    <mergeCell ref="B1:AI1"/>
    <mergeCell ref="B2:AI2"/>
    <mergeCell ref="A3:A4"/>
    <mergeCell ref="A5:A7"/>
    <mergeCell ref="A8:A10"/>
    <mergeCell ref="A11:A13"/>
    <mergeCell ref="A14:A16"/>
    <mergeCell ref="A17:A19"/>
    <mergeCell ref="A20:A22"/>
    <mergeCell ref="A23:A25"/>
    <mergeCell ref="B5:B6"/>
    <mergeCell ref="B8:B9"/>
    <mergeCell ref="B11:B12"/>
    <mergeCell ref="B14:B15"/>
    <mergeCell ref="B17:B18"/>
    <mergeCell ref="B20:B21"/>
    <mergeCell ref="B23:B24"/>
    <mergeCell ref="C3:C4"/>
    <mergeCell ref="C11:C13"/>
    <mergeCell ref="C14:C16"/>
    <mergeCell ref="C17:C19"/>
    <mergeCell ref="C20:C22"/>
    <mergeCell ref="C23:C25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K3:AK4"/>
    <mergeCell ref="AK5:AK7"/>
    <mergeCell ref="AK8:AK10"/>
    <mergeCell ref="AK11:AK13"/>
    <mergeCell ref="AK14:AK16"/>
    <mergeCell ref="AK17:AK19"/>
    <mergeCell ref="AK20:AK22"/>
    <mergeCell ref="AK23:AK25"/>
    <mergeCell ref="AL3:AL4"/>
    <mergeCell ref="AL5:AL7"/>
    <mergeCell ref="AL8:AL10"/>
    <mergeCell ref="AL11:AL13"/>
    <mergeCell ref="AL14:AL16"/>
    <mergeCell ref="AL17:AL19"/>
    <mergeCell ref="AL20:AL22"/>
    <mergeCell ref="AL23:AL25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P3:AP4"/>
    <mergeCell ref="AP5:AP7"/>
    <mergeCell ref="AP8:AP10"/>
    <mergeCell ref="AP11:AP13"/>
    <mergeCell ref="AP14:AP16"/>
    <mergeCell ref="AP17:AP19"/>
    <mergeCell ref="AP20:AP22"/>
    <mergeCell ref="AP23:AP25"/>
  </mergeCells>
  <conditionalFormatting sqref="B10">
    <cfRule type="duplicateValues" dxfId="0" priority="6"/>
  </conditionalFormatting>
  <conditionalFormatting sqref="B13">
    <cfRule type="duplicateValues" dxfId="0" priority="5"/>
  </conditionalFormatting>
  <conditionalFormatting sqref="B16">
    <cfRule type="duplicateValues" dxfId="0" priority="4"/>
  </conditionalFormatting>
  <conditionalFormatting sqref="B19">
    <cfRule type="duplicateValues" dxfId="0" priority="3"/>
  </conditionalFormatting>
  <conditionalFormatting sqref="B22">
    <cfRule type="duplicateValues" dxfId="0" priority="2"/>
  </conditionalFormatting>
  <conditionalFormatting sqref="B25">
    <cfRule type="duplicateValues" dxfId="0" priority="1"/>
  </conditionalFormatting>
  <conditionalFormatting sqref="B5:B9">
    <cfRule type="duplicateValues" dxfId="0" priority="7"/>
  </conditionalFormatting>
  <dataValidations count="4">
    <dataValidation type="list" allowBlank="1" showInputMessage="1" showErrorMessage="1" sqref="B2:AH2 AI2 AJ2 AK2 AL2:AM2">
      <formula1>"运营、人力、财务,制造管理部-组装车间,制造管理部-喷涂车间,制造管理部-注塑车间,制造管理部-后勤,生产管理部,销售服务科,技术质量科"</formula1>
    </dataValidation>
    <dataValidation type="list" allowBlank="1" showInputMessage="1" showErrorMessage="1" sqref="AP11 AP12 AP13 AP14 AP15 AP16 AP17 AP18 AP19 AP20 AP21 AP22 AP23 AP24 AP25 AP5:AP7 AP8:AP10">
      <formula1>"正式,劳务张,劳务田"</formula1>
    </dataValidation>
    <dataValidation type="list" allowBlank="1" showInputMessage="1" showErrorMessage="1" sqref="D5:AH22 D23:AH25">
      <formula1>[1]数据源文件!#REF!</formula1>
    </dataValidation>
    <dataValidation type="list" allowBlank="1" showInputMessage="1" showErrorMessage="1" sqref="AN17 AN18 AN19 AN20 AN21 AN22 AN23 AN24 AN25 AN5:AN7 AN8:AN10 AN11:AN16">
      <formula1>"正常在职,本月离职,本月入职,本月调入,本月调出"</formula1>
    </dataValidation>
  </dataValidations>
  <pageMargins left="0.75" right="0.75" top="1" bottom="1" header="0.511805555555556" footer="0.511805555555556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40</xdr:col>
                    <xdr:colOff>285750</xdr:colOff>
                    <xdr:row>0</xdr:row>
                    <xdr:rowOff>19050</xdr:rowOff>
                  </from>
                  <to>
                    <xdr:col>41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workbookViewId="0">
      <selection activeCell="J4" sqref="J4"/>
    </sheetView>
  </sheetViews>
  <sheetFormatPr defaultColWidth="9" defaultRowHeight="16.5" outlineLevelCol="3"/>
  <cols>
    <col min="1" max="1" width="4.625" style="6" customWidth="1"/>
    <col min="2" max="2" width="9" style="6"/>
    <col min="3" max="3" width="25" style="6" customWidth="1"/>
    <col min="4" max="4" width="9" style="6"/>
  </cols>
  <sheetData>
    <row r="1" ht="20" customHeight="1" spans="1:4">
      <c r="A1" s="2" t="s">
        <v>0</v>
      </c>
      <c r="B1" s="2" t="s">
        <v>2</v>
      </c>
      <c r="C1" s="2" t="s">
        <v>54</v>
      </c>
      <c r="D1" s="2" t="s">
        <v>55</v>
      </c>
    </row>
    <row r="2" ht="20" customHeight="1" spans="1:4">
      <c r="A2" s="7">
        <f>ROW()-1</f>
        <v>1</v>
      </c>
      <c r="B2" s="8" t="s">
        <v>19</v>
      </c>
      <c r="C2" s="4" t="s">
        <v>56</v>
      </c>
      <c r="D2" s="9">
        <v>-130</v>
      </c>
    </row>
    <row r="3" ht="20" customHeight="1" spans="1:4">
      <c r="A3" s="7">
        <f>ROW()-1</f>
        <v>2</v>
      </c>
      <c r="B3" s="8" t="s">
        <v>25</v>
      </c>
      <c r="C3" s="4" t="s">
        <v>57</v>
      </c>
      <c r="D3" s="9">
        <v>-90</v>
      </c>
    </row>
    <row r="4" ht="13.5" spans="1:4">
      <c r="A4" s="7">
        <f>ROW()-1</f>
        <v>3</v>
      </c>
      <c r="B4" s="10"/>
      <c r="C4" s="4"/>
      <c r="D4" s="9"/>
    </row>
    <row r="5" ht="13.5" spans="1:4">
      <c r="A5" s="7">
        <f>ROW()-1</f>
        <v>4</v>
      </c>
      <c r="B5" s="11"/>
      <c r="C5" s="4"/>
      <c r="D5" s="10"/>
    </row>
    <row r="6" ht="13.5" spans="1:4">
      <c r="A6" s="7">
        <f t="shared" ref="A6:A19" si="0">ROW()-1</f>
        <v>5</v>
      </c>
      <c r="B6" s="10"/>
      <c r="C6" s="12"/>
      <c r="D6" s="12"/>
    </row>
    <row r="7" ht="13.5" spans="1:4">
      <c r="A7" s="7">
        <f t="shared" si="0"/>
        <v>6</v>
      </c>
      <c r="B7" s="10"/>
      <c r="C7" s="12"/>
      <c r="D7" s="12"/>
    </row>
    <row r="8" ht="13.5" spans="1:4">
      <c r="A8" s="7">
        <f t="shared" si="0"/>
        <v>7</v>
      </c>
      <c r="B8" s="10"/>
      <c r="C8" s="12"/>
      <c r="D8" s="12"/>
    </row>
    <row r="9" ht="13.5" spans="1:4">
      <c r="A9" s="7">
        <f t="shared" si="0"/>
        <v>8</v>
      </c>
      <c r="B9" s="10"/>
      <c r="C9" s="12"/>
      <c r="D9" s="12"/>
    </row>
    <row r="10" ht="13.5" spans="1:4">
      <c r="A10" s="7">
        <f t="shared" si="0"/>
        <v>9</v>
      </c>
      <c r="B10" s="10"/>
      <c r="C10" s="12"/>
      <c r="D10" s="12"/>
    </row>
    <row r="11" ht="13.5" spans="1:4">
      <c r="A11" s="7">
        <f t="shared" si="0"/>
        <v>10</v>
      </c>
      <c r="B11" s="10"/>
      <c r="C11" s="12"/>
      <c r="D11" s="12"/>
    </row>
    <row r="12" ht="13.5" spans="1:4">
      <c r="A12" s="7">
        <f t="shared" si="0"/>
        <v>11</v>
      </c>
      <c r="B12" s="10"/>
      <c r="C12" s="12"/>
      <c r="D12" s="12"/>
    </row>
    <row r="13" ht="13.5" spans="1:4">
      <c r="A13" s="7">
        <f t="shared" si="0"/>
        <v>12</v>
      </c>
      <c r="B13" s="10"/>
      <c r="C13" s="12"/>
      <c r="D13" s="12"/>
    </row>
    <row r="14" ht="13.5" spans="1:4">
      <c r="A14" s="7">
        <f t="shared" si="0"/>
        <v>13</v>
      </c>
      <c r="B14" s="10"/>
      <c r="C14" s="12"/>
      <c r="D14" s="12"/>
    </row>
    <row r="15" ht="13.5" spans="1:4">
      <c r="A15" s="7">
        <f t="shared" si="0"/>
        <v>14</v>
      </c>
      <c r="B15" s="10"/>
      <c r="C15" s="12"/>
      <c r="D15" s="12"/>
    </row>
    <row r="16" ht="13.5" spans="1:4">
      <c r="A16" s="7">
        <f t="shared" si="0"/>
        <v>15</v>
      </c>
      <c r="B16" s="10"/>
      <c r="C16" s="12"/>
      <c r="D16" s="12"/>
    </row>
    <row r="17" ht="13.5" spans="1:4">
      <c r="A17" s="7">
        <f t="shared" si="0"/>
        <v>16</v>
      </c>
      <c r="B17" s="10"/>
      <c r="C17" s="12"/>
      <c r="D17" s="12"/>
    </row>
    <row r="18" ht="13.5" spans="1:4">
      <c r="A18" s="7">
        <f t="shared" si="0"/>
        <v>17</v>
      </c>
      <c r="B18" s="10"/>
      <c r="C18" s="12"/>
      <c r="D18" s="12"/>
    </row>
    <row r="19" ht="13.5" spans="1:4">
      <c r="A19" s="7">
        <f t="shared" si="0"/>
        <v>18</v>
      </c>
      <c r="B19" s="13"/>
      <c r="C19" s="2"/>
      <c r="D19" s="2"/>
    </row>
    <row r="20" spans="4:4">
      <c r="D20" s="6">
        <f>SUM(D2:D19)</f>
        <v>-220</v>
      </c>
    </row>
  </sheetData>
  <conditionalFormatting sqref="B4:B18">
    <cfRule type="duplicateValues" dxfId="0" priority="2"/>
    <cfRule type="duplicateValues" dxfId="0" priority="3"/>
  </conditionalFormatting>
  <conditionalFormatting sqref="B2 B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F26" sqref="F26"/>
    </sheetView>
  </sheetViews>
  <sheetFormatPr defaultColWidth="9" defaultRowHeight="13.5" outlineLevelCol="5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 t="s">
        <v>1</v>
      </c>
      <c r="B1" s="1" t="s">
        <v>2</v>
      </c>
      <c r="C1" s="2" t="s">
        <v>12</v>
      </c>
    </row>
    <row r="2" spans="1:3">
      <c r="A2" s="3" t="s">
        <v>14</v>
      </c>
      <c r="B2" s="3" t="s">
        <v>15</v>
      </c>
      <c r="C2" s="4">
        <v>2852.7</v>
      </c>
    </row>
    <row r="3" spans="1:3">
      <c r="A3" s="3" t="s">
        <v>14</v>
      </c>
      <c r="B3" s="3" t="s">
        <v>16</v>
      </c>
      <c r="C3" s="4">
        <v>2873.2</v>
      </c>
    </row>
    <row r="4" spans="1:3">
      <c r="A4" s="3" t="s">
        <v>14</v>
      </c>
      <c r="B4" s="3" t="s">
        <v>17</v>
      </c>
      <c r="C4" s="4">
        <v>2400.7</v>
      </c>
    </row>
    <row r="5" spans="1:3">
      <c r="A5" s="3" t="s">
        <v>14</v>
      </c>
      <c r="B5" s="3" t="s">
        <v>18</v>
      </c>
      <c r="C5" s="4">
        <v>2860.7</v>
      </c>
    </row>
    <row r="6" spans="1:3">
      <c r="A6" s="3" t="s">
        <v>14</v>
      </c>
      <c r="B6" s="3" t="s">
        <v>19</v>
      </c>
      <c r="C6" s="4">
        <v>2225</v>
      </c>
    </row>
    <row r="7" spans="1:3">
      <c r="A7" s="3" t="s">
        <v>21</v>
      </c>
      <c r="B7" s="3" t="s">
        <v>22</v>
      </c>
      <c r="C7" s="4">
        <v>3649</v>
      </c>
    </row>
    <row r="8" spans="1:3">
      <c r="A8" s="3" t="s">
        <v>21</v>
      </c>
      <c r="B8" s="3" t="s">
        <v>23</v>
      </c>
      <c r="C8" s="4">
        <v>5178</v>
      </c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  <row r="15" spans="5:6">
      <c r="E15" t="s">
        <v>1</v>
      </c>
      <c r="F15" t="s">
        <v>58</v>
      </c>
    </row>
    <row r="16" spans="5:6">
      <c r="E16" t="s">
        <v>21</v>
      </c>
      <c r="F16">
        <v>8827</v>
      </c>
    </row>
    <row r="17" spans="5:6">
      <c r="E17" t="s">
        <v>14</v>
      </c>
      <c r="F17">
        <v>13212.3</v>
      </c>
    </row>
    <row r="18" spans="5:5">
      <c r="E18" t="s">
        <v>59</v>
      </c>
    </row>
    <row r="19" spans="5:6">
      <c r="E19" t="s">
        <v>60</v>
      </c>
      <c r="F19">
        <v>22039.3</v>
      </c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2006-09-13T11:21:00Z</dcterms:created>
  <dcterms:modified xsi:type="dcterms:W3CDTF">2021-11-12T06:04:25Z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2052-11.1.0.11045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