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chen18\Desktop\"/>
    </mc:Choice>
  </mc:AlternateContent>
  <xr:revisionPtr revIDLastSave="0" documentId="13_ncr:1_{1D8C02C6-EB4A-46EA-891E-7D207776D6A6}" xr6:coauthVersionLast="47" xr6:coauthVersionMax="47" xr10:uidLastSave="{00000000-0000-0000-0000-000000000000}"/>
  <bookViews>
    <workbookView xWindow="-120" yWindow="-120" windowWidth="21840" windowHeight="13140" tabRatio="841" firstSheet="1" activeTab="1" xr2:uid="{00000000-000D-0000-FFFF-FFFF00000000}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1">汇总表!$A$1:$G$31</definedName>
    <definedName name="_xlnm.Print_Area" localSheetId="6">期间费用!$A$1:$G$20</definedName>
  </definedNames>
  <calcPr calcId="191029"/>
</workbook>
</file>

<file path=xl/calcChain.xml><?xml version="1.0" encoding="utf-8"?>
<calcChain xmlns="http://schemas.openxmlformats.org/spreadsheetml/2006/main">
  <c r="P6" i="14" l="1"/>
  <c r="P9" i="14" s="1"/>
  <c r="D26" i="1" s="1"/>
  <c r="N11" i="2"/>
  <c r="M11" i="2"/>
  <c r="N9" i="14"/>
  <c r="M9" i="14"/>
  <c r="L9" i="14"/>
  <c r="M36" i="10"/>
  <c r="M44" i="10" s="1"/>
  <c r="D28" i="1" s="1"/>
  <c r="M28" i="10"/>
  <c r="M30" i="10" s="1"/>
  <c r="D27" i="1" s="1"/>
  <c r="U11" i="15"/>
  <c r="S11" i="15"/>
  <c r="T11" i="15" s="1"/>
  <c r="L11" i="4" s="1"/>
  <c r="O11" i="4" s="1"/>
  <c r="Q11" i="4" s="1"/>
  <c r="P11" i="15"/>
  <c r="O11" i="15" s="1"/>
  <c r="V11" i="15" s="1"/>
  <c r="N11" i="4" s="1"/>
  <c r="G11" i="15"/>
  <c r="U10" i="15"/>
  <c r="S10" i="15"/>
  <c r="T10" i="15" s="1"/>
  <c r="L10" i="4" s="1"/>
  <c r="O10" i="4" s="1"/>
  <c r="Q10" i="4" s="1"/>
  <c r="P10" i="15"/>
  <c r="O10" i="15"/>
  <c r="V10" i="15" s="1"/>
  <c r="N10" i="4" s="1"/>
  <c r="G10" i="15"/>
  <c r="U9" i="15"/>
  <c r="M9" i="4" s="1"/>
  <c r="S9" i="15"/>
  <c r="P9" i="15"/>
  <c r="O9" i="15"/>
  <c r="V9" i="15" s="1"/>
  <c r="N9" i="4" s="1"/>
  <c r="G9" i="15"/>
  <c r="T9" i="15" s="1"/>
  <c r="L9" i="4" s="1"/>
  <c r="O9" i="4" s="1"/>
  <c r="Q9" i="4" s="1"/>
  <c r="U8" i="15"/>
  <c r="M8" i="4" s="1"/>
  <c r="S8" i="15"/>
  <c r="P8" i="15"/>
  <c r="O8" i="15"/>
  <c r="V8" i="15" s="1"/>
  <c r="N8" i="4" s="1"/>
  <c r="G8" i="15"/>
  <c r="T8" i="15" s="1"/>
  <c r="L8" i="4" s="1"/>
  <c r="U7" i="15"/>
  <c r="S7" i="15"/>
  <c r="P7" i="15"/>
  <c r="O7" i="15" s="1"/>
  <c r="V7" i="15" s="1"/>
  <c r="N7" i="4" s="1"/>
  <c r="G7" i="15"/>
  <c r="T7" i="15" s="1"/>
  <c r="L7" i="4" s="1"/>
  <c r="O7" i="4" s="1"/>
  <c r="Q7" i="4" s="1"/>
  <c r="U6" i="15"/>
  <c r="M6" i="4" s="1"/>
  <c r="S6" i="15"/>
  <c r="T6" i="15" s="1"/>
  <c r="L6" i="4" s="1"/>
  <c r="P6" i="15"/>
  <c r="O6" i="15" s="1"/>
  <c r="V6" i="15" s="1"/>
  <c r="N6" i="4" s="1"/>
  <c r="G6" i="15"/>
  <c r="I12" i="4"/>
  <c r="H12" i="4"/>
  <c r="P11" i="4"/>
  <c r="M11" i="4"/>
  <c r="K11" i="4"/>
  <c r="P10" i="4"/>
  <c r="M10" i="4"/>
  <c r="K10" i="4"/>
  <c r="P9" i="4"/>
  <c r="K9" i="4"/>
  <c r="P8" i="4"/>
  <c r="K8" i="4"/>
  <c r="P7" i="4"/>
  <c r="M7" i="4"/>
  <c r="K7" i="4"/>
  <c r="P6" i="4"/>
  <c r="K6" i="4"/>
  <c r="P41" i="3"/>
  <c r="P40" i="3"/>
  <c r="P39" i="3"/>
  <c r="P38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11" i="2"/>
  <c r="Q8" i="2"/>
  <c r="R8" i="2" s="1"/>
  <c r="O8" i="2"/>
  <c r="Q7" i="2"/>
  <c r="R7" i="2" s="1"/>
  <c r="O7" i="2"/>
  <c r="Q6" i="2"/>
  <c r="O6" i="2"/>
  <c r="P12" i="4" l="1"/>
  <c r="D15" i="1" s="1"/>
  <c r="P43" i="3"/>
  <c r="P32" i="3"/>
  <c r="Q11" i="2"/>
  <c r="O11" i="2"/>
  <c r="R6" i="2"/>
  <c r="R11" i="2" s="1"/>
  <c r="D13" i="1" s="1"/>
  <c r="O6" i="4"/>
  <c r="Q6" i="4" s="1"/>
  <c r="O8" i="4"/>
  <c r="Q8" i="4" s="1"/>
  <c r="P45" i="3" l="1"/>
  <c r="D14" i="1" s="1"/>
  <c r="D12" i="1" s="1"/>
  <c r="Q12" i="4"/>
  <c r="D16" i="1" s="1"/>
  <c r="D17" i="1" l="1"/>
  <c r="C7" i="9" l="1"/>
  <c r="D20" i="1" s="1"/>
  <c r="C8" i="9"/>
  <c r="D21" i="1" s="1"/>
  <c r="C6" i="9"/>
  <c r="D19" i="1" s="1"/>
  <c r="D18" i="1" l="1"/>
  <c r="D22" i="1" l="1"/>
  <c r="D23" i="1" l="1"/>
  <c r="D24" i="1" l="1"/>
  <c r="D25" i="1" l="1"/>
  <c r="D29" i="1" l="1"/>
  <c r="E25" i="1" s="1"/>
  <c r="E29" i="1" l="1"/>
  <c r="E14" i="1"/>
  <c r="E27" i="1"/>
  <c r="E28" i="1"/>
  <c r="E15" i="1"/>
  <c r="E26" i="1"/>
  <c r="E13" i="1"/>
  <c r="E16" i="1"/>
  <c r="E12" i="1"/>
  <c r="E17" i="1"/>
  <c r="E19" i="1"/>
  <c r="E21" i="1"/>
  <c r="E20" i="1"/>
  <c r="E18" i="1"/>
  <c r="E22" i="1"/>
  <c r="E23" i="1"/>
  <c r="E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孔凡玲</author>
  </authors>
  <commentList>
    <comment ref="B13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王晓辉2</author>
  </authors>
  <commentList>
    <comment ref="F33" authorId="0" shapeId="0" xr:uid="{00000000-0006-0000-0700-000001000000}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 shapeId="0" xr:uid="{00000000-0006-0000-0700-000002000000}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 shapeId="0" xr:uid="{00000000-0006-0000-0700-000003000000}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<sst xmlns="http://schemas.openxmlformats.org/spreadsheetml/2006/main" count="921" uniqueCount="308">
  <si>
    <t>北汽福田汽车股份有限公司采购零部件报价表</t>
  </si>
  <si>
    <t>编号：QR10011-052A</t>
  </si>
  <si>
    <t>生效日期: 2020-7-24</t>
  </si>
  <si>
    <t>保存期限：10年</t>
  </si>
  <si>
    <t>□普通■秘密□机密□绝密</t>
  </si>
  <si>
    <t>车型：图雅诺</t>
  </si>
  <si>
    <t>币种：人民币（元）</t>
  </si>
  <si>
    <t>税：不含税(注明除外)</t>
  </si>
  <si>
    <t>零件件号：</t>
  </si>
  <si>
    <t>年份</t>
  </si>
  <si>
    <t>SOP+1</t>
  </si>
  <si>
    <t>SOP+2</t>
  </si>
  <si>
    <t>SOP+3</t>
  </si>
  <si>
    <t>零件名称：</t>
  </si>
  <si>
    <t>每年降幅〔%〕</t>
  </si>
  <si>
    <t>/</t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</si>
  <si>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</si>
  <si>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</si>
  <si>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</si>
  <si>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</si>
  <si>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</si>
  <si>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</si>
  <si>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</si>
  <si>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</si>
  <si>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</si>
  <si>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</si>
  <si>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</si>
  <si>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</si>
  <si>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</si>
  <si>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</si>
  <si>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</si>
  <si>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</si>
  <si>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</si>
  <si>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</si>
  <si>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</si>
  <si>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</si>
  <si>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  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</si>
  <si>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</si>
  <si>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</si>
  <si>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</si>
  <si>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</si>
  <si>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</si>
  <si>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</si>
  <si>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</si>
  <si>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</si>
  <si>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</si>
  <si>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</si>
  <si>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</si>
  <si>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车型：</t>
  </si>
  <si>
    <t>以下不含税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</si>
  <si>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</si>
  <si>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</si>
  <si>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</si>
  <si>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</si>
  <si>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</si>
  <si>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</si>
  <si>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</si>
  <si>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</si>
  <si>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</si>
  <si>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</si>
  <si>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</si>
  <si>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</si>
  <si>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</si>
  <si>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</si>
  <si>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</si>
  <si>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</si>
  <si>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</si>
  <si>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</si>
  <si>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</si>
  <si>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靠背海绵</t>
  </si>
  <si>
    <t>kg</t>
  </si>
  <si>
    <t>坐垫海绵</t>
  </si>
  <si>
    <t>头枕海绵</t>
  </si>
  <si>
    <t>合计</t>
  </si>
  <si>
    <t>说明：材料采购时间应与报价填写日期接近</t>
  </si>
  <si>
    <t>（第2页，共8页）</t>
  </si>
  <si>
    <t>外购外协件明细表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</si>
  <si>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</si>
  <si>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</si>
  <si>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</si>
  <si>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</si>
  <si>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</si>
  <si>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</si>
  <si>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</si>
  <si>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塑料头枕插销 主</t>
  </si>
  <si>
    <t>塑料头枕插销 副</t>
  </si>
  <si>
    <t>调角器护罩 左</t>
  </si>
  <si>
    <t>调角器护罩 右</t>
  </si>
  <si>
    <t>靠背调节把手</t>
  </si>
  <si>
    <t>塑料钉</t>
  </si>
  <si>
    <t>椅脚锁板解锁把手</t>
  </si>
  <si>
    <t>椅脚锁板拉簧1</t>
  </si>
  <si>
    <t>椅脚锁板拉簧2</t>
  </si>
  <si>
    <t>椅脚轴套安装板前</t>
  </si>
  <si>
    <t>椅脚轴套安装板后</t>
  </si>
  <si>
    <t>护罩自攻螺丝</t>
  </si>
  <si>
    <t>底板安装螺丝</t>
  </si>
  <si>
    <t>挂带安装螺栓</t>
  </si>
  <si>
    <t>底座海绵后部安装螺栓</t>
  </si>
  <si>
    <t>底座海绵后部安装螺栓轴套</t>
  </si>
  <si>
    <t>车身连接件安装螺栓</t>
  </si>
  <si>
    <t>靠背调节把手安装螺栓</t>
  </si>
  <si>
    <t>椅脚安装螺栓</t>
  </si>
  <si>
    <t>轴套安装板安装螺栓</t>
  </si>
  <si>
    <t>主料</t>
  </si>
  <si>
    <t>辅料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</si>
  <si>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</si>
  <si>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</si>
  <si>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</si>
  <si>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</si>
  <si>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</si>
  <si>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</si>
  <si>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</si>
  <si>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</si>
  <si>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</si>
  <si>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</si>
  <si>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</si>
  <si>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</si>
  <si>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</si>
  <si>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</si>
  <si>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</si>
  <si>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</si>
  <si>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</si>
  <si>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</si>
  <si>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</si>
  <si>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</si>
  <si>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</si>
  <si>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</si>
  <si>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</si>
  <si>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</si>
  <si>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</si>
  <si>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</si>
  <si>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</si>
  <si>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</si>
  <si>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</si>
  <si>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</si>
  <si>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</si>
  <si>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</si>
  <si>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</si>
  <si>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焊接（含下料）</t>
  </si>
  <si>
    <t>裁剪</t>
  </si>
  <si>
    <t>缝制</t>
  </si>
  <si>
    <t>发泡</t>
  </si>
  <si>
    <t>电泳（m2)</t>
  </si>
  <si>
    <t>总装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</si>
  <si>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</si>
  <si>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</si>
  <si>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</si>
  <si>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</si>
  <si>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</si>
  <si>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</si>
  <si>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</si>
  <si>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</si>
  <si>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</si>
  <si>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</si>
  <si>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</si>
  <si>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</si>
  <si>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</si>
  <si>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</si>
  <si>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</si>
  <si>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</si>
  <si>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</si>
  <si>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</si>
  <si>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</si>
  <si>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</si>
  <si>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</si>
  <si>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</si>
  <si>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</si>
  <si>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</si>
  <si>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</si>
  <si>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</si>
  <si>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</si>
  <si>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</si>
  <si>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</si>
  <si>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</si>
  <si>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</si>
  <si>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</si>
  <si>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</si>
  <si>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</si>
  <si>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</si>
  <si>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</si>
  <si>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</si>
  <si>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</si>
  <si>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</si>
  <si>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</si>
  <si>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</si>
  <si>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</si>
  <si>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</si>
  <si>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</si>
  <si>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</si>
  <si>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</si>
  <si>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</si>
  <si>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</si>
  <si>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</si>
  <si>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</si>
  <si>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</si>
  <si>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</si>
  <si>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</si>
  <si>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</si>
  <si>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</si>
  <si>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</si>
  <si>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</si>
  <si>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</si>
  <si>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</si>
  <si>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</si>
  <si>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</si>
  <si>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</si>
  <si>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</si>
  <si>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</si>
  <si>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</si>
  <si>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</si>
  <si>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</si>
  <si>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</si>
  <si>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</si>
  <si>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</si>
  <si>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</si>
  <si>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</si>
  <si>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</si>
  <si>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</si>
  <si>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</si>
  <si>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</si>
  <si>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</si>
  <si>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</si>
  <si>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</si>
  <si>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</si>
  <si>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</si>
  <si>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</si>
  <si>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</si>
  <si>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</si>
  <si>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</si>
  <si>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</si>
  <si>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</si>
  <si>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</si>
  <si>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</si>
  <si>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</si>
  <si>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t>泡沫</t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</si>
  <si>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</si>
  <si>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</si>
  <si>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</si>
  <si>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</si>
  <si>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</si>
  <si>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</si>
  <si>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</si>
  <si>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</si>
  <si>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</si>
  <si>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</si>
  <si>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</si>
  <si>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</si>
  <si>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</si>
  <si>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</si>
  <si>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</si>
  <si>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潍坊</t>
  </si>
  <si>
    <t>车辆长宽高：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</si>
  <si>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</si>
  <si>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</si>
  <si>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</si>
  <si>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</si>
  <si>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</si>
  <si>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</si>
  <si>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</si>
  <si>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</si>
  <si>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</si>
  <si>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</si>
  <si>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</si>
  <si>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</si>
  <si>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</si>
  <si>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</si>
  <si>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</si>
  <si>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</si>
  <si>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</si>
  <si>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</si>
  <si>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</si>
  <si>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</si>
  <si>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</si>
  <si>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</si>
  <si>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</si>
  <si>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</si>
  <si>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</si>
  <si>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</si>
  <si>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</si>
  <si>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t>/</t>
    <phoneticPr fontId="25" type="noConversion"/>
  </si>
  <si>
    <t>含税，增值税税率：13 %</t>
    <phoneticPr fontId="25" type="noConversion"/>
  </si>
  <si>
    <t>调角器总成</t>
    <phoneticPr fontId="25" type="noConversion"/>
  </si>
  <si>
    <t>靠背骨架总成</t>
    <phoneticPr fontId="25" type="noConversion"/>
  </si>
  <si>
    <t>坐垫骨架总成</t>
    <phoneticPr fontId="25" type="noConversion"/>
  </si>
  <si>
    <t>供应商名称（盖章）：北京光华荣昌汽车部件有限公司</t>
    <phoneticPr fontId="25" type="noConversion"/>
  </si>
  <si>
    <t>供应商代码：A1093</t>
    <phoneticPr fontId="25" type="noConversion"/>
  </si>
  <si>
    <t>车型代码：G5</t>
    <phoneticPr fontId="25" type="noConversion"/>
  </si>
  <si>
    <t>填表日期：2021.8.28</t>
    <phoneticPr fontId="25" type="noConversion"/>
  </si>
  <si>
    <t>乘客三人座椅总成（固定）</t>
    <phoneticPr fontId="25" type="noConversion"/>
  </si>
  <si>
    <r>
      <t>单车用量</t>
    </r>
    <r>
      <rPr>
        <b/>
        <sz val="10"/>
        <rFont val="Times New Roman"/>
        <family val="1"/>
      </rPr>
      <t xml:space="preserve"> :          1      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  <phoneticPr fontId="25" type="noConversion"/>
  </si>
  <si>
    <t>北京光华荣昌汽车部件有限公司</t>
  </si>
  <si>
    <t>供应商 (盖章):北京光华荣昌汽车部件有限公司</t>
  </si>
  <si>
    <t>风景G5</t>
    <phoneticPr fontId="25" type="noConversion"/>
  </si>
  <si>
    <t>风景G5</t>
    <phoneticPr fontId="25" type="noConversion"/>
  </si>
  <si>
    <t>m</t>
    <phoneticPr fontId="25" type="noConversion"/>
  </si>
  <si>
    <t>/</t>
    <phoneticPr fontId="25" type="noConversion"/>
  </si>
  <si>
    <t>报价填写日期:  2021.8.28</t>
    <phoneticPr fontId="25" type="noConversion"/>
  </si>
  <si>
    <t>报价填写日期: 2021.8.28</t>
    <phoneticPr fontId="25" type="noConversion"/>
  </si>
  <si>
    <t>报价填写日期:2021.8.28</t>
    <phoneticPr fontId="25" type="noConversion"/>
  </si>
  <si>
    <t>报价填写日期:  2021.8.28</t>
    <phoneticPr fontId="25" type="noConversion"/>
  </si>
  <si>
    <t>河北</t>
    <phoneticPr fontId="25" type="noConversion"/>
  </si>
  <si>
    <t>K068100000036</t>
    <phoneticPr fontId="25" type="noConversion"/>
  </si>
  <si>
    <t>零件图号/名称:K068100000036乘客三人座椅总成（固定）</t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</si>
  <si>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腾令超</t>
    </r>
    <phoneticPr fontId="25" type="noConversion"/>
  </si>
  <si>
    <t>Email :tenglingchao@bjghrc.com</t>
    <phoneticPr fontId="25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</si>
  <si>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及手机：15318915302</t>
    </r>
    <phoneticPr fontId="25" type="noConversion"/>
  </si>
  <si>
    <r>
      <rPr>
        <sz val="10"/>
        <rFont val="Microsoft YaHei UI"/>
        <family val="2"/>
        <charset val="134"/>
      </rPr>
      <t>独立</t>
    </r>
    <r>
      <rPr>
        <sz val="10"/>
        <rFont val="楷体_GB2312"/>
        <charset val="134"/>
      </rPr>
      <t>头枕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</si>
</sst>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0.0%"/>
    <numFmt numFmtId="179" formatCode="#,##0.00_ ;\-#,##0.00\ "/>
    <numFmt numFmtId="180" formatCode="0;[Red]0"/>
    <numFmt numFmtId="181" formatCode="0_ "/>
    <numFmt numFmtId="182" formatCode="0.00_ "/>
    <numFmt numFmtId="183" formatCode="0.0"/>
    <numFmt numFmtId="184" formatCode="#,##0.00_ "/>
    <numFmt numFmtId="185" formatCode="0.0_ "/>
    <numFmt numFmtId="186" formatCode="0.000_ "/>
    <numFmt numFmtId="187" formatCode="0.0000_ "/>
    <numFmt numFmtId="188" formatCode="0.00_);[Red]\(0.00\)"/>
  </numFmts>
  <fonts count="62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0.5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6"/>
      <color rgb="FF000000"/>
      <name val="Arial Unicode MS"/>
      <family val="2"/>
    </font>
    <font>
      <sz val="10"/>
      <name val="宋体"/>
      <family val="3"/>
      <charset val="134"/>
      <scheme val="minor"/>
    </font>
    <font>
      <sz val="16"/>
      <name val="宋体"/>
      <family val="3"/>
      <charset val="134"/>
    </font>
    <font>
      <sz val="14"/>
      <name val="宋体"/>
      <family val="3"/>
      <charset val="134"/>
    </font>
    <font>
      <sz val="8"/>
      <name val="楷体"/>
      <family val="3"/>
      <charset val="134"/>
    </font>
    <font>
      <sz val="8"/>
      <name val="Arial"/>
      <family val="2"/>
    </font>
    <font>
      <sz val="14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돋움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sz val="10"/>
      <name val="楷体_GB2312"/>
      <family val="2"/>
      <charset val="134"/>
    </font>
    <font>
      <sz val="10"/>
      <name val="Microsoft YaHei UI"/>
      <family val="2"/>
      <charset val="134"/>
    </font>
    <font>
      <sz val="10"/>
      <name val="楷体_GB231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37" fillId="0" borderId="0"/>
    <xf numFmtId="9" fontId="38" fillId="0" borderId="0" applyFont="0" applyFill="0" applyBorder="0" applyAlignment="0" applyProtection="0">
      <alignment vertical="center"/>
    </xf>
    <xf numFmtId="0" fontId="5" fillId="0" borderId="0">
      <alignment vertical="top"/>
    </xf>
    <xf numFmtId="0" fontId="37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9" fillId="0" borderId="0"/>
    <xf numFmtId="0" fontId="37" fillId="0" borderId="0"/>
    <xf numFmtId="0" fontId="37" fillId="0" borderId="0"/>
    <xf numFmtId="0" fontId="12" fillId="0" borderId="0"/>
    <xf numFmtId="0" fontId="37" fillId="0" borderId="0">
      <alignment vertical="center"/>
    </xf>
    <xf numFmtId="0" fontId="5" fillId="0" borderId="0">
      <alignment vertical="top"/>
    </xf>
    <xf numFmtId="0" fontId="41" fillId="11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0" fontId="12" fillId="0" borderId="0"/>
  </cellStyleXfs>
  <cellXfs count="37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11" applyFont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180" fontId="3" fillId="0" borderId="1" xfId="1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81" fontId="3" fillId="0" borderId="1" xfId="3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82" fontId="3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6" xfId="9" applyFont="1" applyFill="1" applyBorder="1" applyAlignment="1">
      <alignment horizontal="left" vertical="center"/>
    </xf>
    <xf numFmtId="0" fontId="12" fillId="2" borderId="0" xfId="9" applyFont="1" applyFill="1" applyBorder="1" applyAlignment="1">
      <alignment vertical="center"/>
    </xf>
    <xf numFmtId="0" fontId="6" fillId="2" borderId="0" xfId="9" applyFont="1" applyFill="1" applyBorder="1" applyAlignment="1">
      <alignment horizontal="left" vertical="center"/>
    </xf>
    <xf numFmtId="0" fontId="6" fillId="2" borderId="0" xfId="9" applyFont="1" applyFill="1" applyBorder="1" applyAlignment="1">
      <alignment vertical="center"/>
    </xf>
    <xf numFmtId="0" fontId="0" fillId="0" borderId="0" xfId="0" applyBorder="1" applyAlignment="1"/>
    <xf numFmtId="0" fontId="13" fillId="2" borderId="7" xfId="9" applyFont="1" applyFill="1" applyBorder="1" applyAlignment="1">
      <alignment horizontal="center" vertical="center" wrapText="1"/>
    </xf>
    <xf numFmtId="0" fontId="5" fillId="2" borderId="11" xfId="9" applyFont="1" applyFill="1" applyBorder="1" applyAlignment="1">
      <alignment horizontal="center" vertical="center"/>
    </xf>
    <xf numFmtId="0" fontId="5" fillId="2" borderId="7" xfId="9" applyFont="1" applyFill="1" applyBorder="1" applyAlignment="1">
      <alignment horizontal="center" vertical="center"/>
    </xf>
    <xf numFmtId="0" fontId="11" fillId="2" borderId="12" xfId="9" applyFont="1" applyFill="1" applyBorder="1" applyAlignment="1">
      <alignment horizontal="left" vertical="center"/>
    </xf>
    <xf numFmtId="0" fontId="6" fillId="2" borderId="13" xfId="9" applyFont="1" applyFill="1" applyBorder="1" applyAlignment="1">
      <alignment horizontal="left" vertical="center"/>
    </xf>
    <xf numFmtId="0" fontId="5" fillId="2" borderId="0" xfId="9" applyFont="1" applyFill="1" applyBorder="1" applyAlignment="1">
      <alignment horizontal="left" vertical="center"/>
    </xf>
    <xf numFmtId="0" fontId="5" fillId="2" borderId="0" xfId="9" applyFont="1" applyFill="1" applyBorder="1" applyAlignment="1">
      <alignment vertical="center"/>
    </xf>
    <xf numFmtId="0" fontId="5" fillId="2" borderId="1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 vertical="center" wrapText="1"/>
    </xf>
    <xf numFmtId="0" fontId="5" fillId="2" borderId="1" xfId="9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82" fontId="18" fillId="6" borderId="1" xfId="0" applyNumberFormat="1" applyFont="1" applyFill="1" applyBorder="1" applyAlignment="1">
      <alignment horizontal="center" vertical="center"/>
    </xf>
    <xf numFmtId="0" fontId="16" fillId="2" borderId="0" xfId="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9" applyFont="1" applyFill="1" applyBorder="1" applyAlignment="1">
      <alignment horizontal="left" vertical="center"/>
    </xf>
    <xf numFmtId="0" fontId="6" fillId="2" borderId="14" xfId="9" applyFont="1" applyFill="1" applyBorder="1" applyAlignment="1">
      <alignment horizontal="left" vertical="center"/>
    </xf>
    <xf numFmtId="0" fontId="13" fillId="2" borderId="1" xfId="9" applyFont="1" applyFill="1" applyBorder="1" applyAlignment="1">
      <alignment horizontal="center" vertical="center" wrapText="1"/>
    </xf>
    <xf numFmtId="0" fontId="6" fillId="2" borderId="15" xfId="9" applyFont="1" applyFill="1" applyBorder="1" applyAlignment="1">
      <alignment horizontal="center" vertical="center" wrapText="1"/>
    </xf>
    <xf numFmtId="0" fontId="5" fillId="2" borderId="15" xfId="9" applyFont="1" applyFill="1" applyBorder="1" applyAlignment="1">
      <alignment horizontal="center" vertical="center"/>
    </xf>
    <xf numFmtId="2" fontId="5" fillId="2" borderId="15" xfId="9" applyNumberFormat="1" applyFont="1" applyFill="1" applyBorder="1" applyAlignment="1">
      <alignment horizontal="center" vertical="center"/>
    </xf>
    <xf numFmtId="2" fontId="6" fillId="6" borderId="15" xfId="9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6" fillId="0" borderId="0" xfId="9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1" applyFont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2" fontId="21" fillId="0" borderId="1" xfId="11" applyNumberFormat="1" applyFont="1" applyBorder="1" applyAlignment="1">
      <alignment horizontal="center" vertical="center" wrapText="1"/>
    </xf>
    <xf numFmtId="178" fontId="21" fillId="0" borderId="1" xfId="2" applyNumberFormat="1" applyFont="1" applyBorder="1" applyAlignment="1">
      <alignment horizontal="center" vertical="center" wrapText="1"/>
    </xf>
    <xf numFmtId="0" fontId="21" fillId="0" borderId="1" xfId="11" applyFont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1" fillId="0" borderId="1" xfId="11" applyFont="1" applyBorder="1" applyAlignment="1">
      <alignment vertical="center" wrapText="1"/>
    </xf>
    <xf numFmtId="0" fontId="21" fillId="0" borderId="0" xfId="11" applyFont="1" applyBorder="1" applyAlignment="1">
      <alignment horizontal="center" vertical="center" wrapText="1"/>
    </xf>
    <xf numFmtId="0" fontId="22" fillId="0" borderId="0" xfId="11" applyFont="1" applyBorder="1" applyAlignment="1">
      <alignment vertical="center" wrapText="1"/>
    </xf>
    <xf numFmtId="0" fontId="0" fillId="0" borderId="0" xfId="11" applyFont="1" applyBorder="1" applyAlignment="1">
      <alignment vertical="center" wrapText="1"/>
    </xf>
    <xf numFmtId="0" fontId="21" fillId="0" borderId="0" xfId="11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5" fillId="0" borderId="1" xfId="8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183" fontId="21" fillId="0" borderId="1" xfId="0" applyNumberFormat="1" applyFont="1" applyBorder="1">
      <alignment vertical="center"/>
    </xf>
    <xf numFmtId="9" fontId="21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27" fillId="0" borderId="0" xfId="0" applyFont="1" applyAlignment="1">
      <alignment horizontal="left" vertical="center" readingOrder="1"/>
    </xf>
    <xf numFmtId="0" fontId="4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183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2" fontId="21" fillId="0" borderId="18" xfId="0" applyNumberFormat="1" applyFont="1" applyFill="1" applyBorder="1" applyAlignment="1">
      <alignment horizontal="center" vertical="center"/>
    </xf>
    <xf numFmtId="0" fontId="28" fillId="0" borderId="1" xfId="8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28" fillId="0" borderId="1" xfId="7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182" fontId="26" fillId="0" borderId="19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82" fontId="26" fillId="0" borderId="1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2" fontId="18" fillId="6" borderId="1" xfId="0" applyNumberFormat="1" applyFont="1" applyFill="1" applyBorder="1" applyAlignment="1">
      <alignment horizontal="left" vertical="center"/>
    </xf>
    <xf numFmtId="0" fontId="18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2" fontId="26" fillId="0" borderId="1" xfId="0" applyNumberFormat="1" applyFont="1" applyBorder="1" applyAlignment="1">
      <alignment horizontal="center" vertical="center"/>
    </xf>
    <xf numFmtId="185" fontId="26" fillId="0" borderId="19" xfId="0" applyNumberFormat="1" applyFont="1" applyFill="1" applyBorder="1" applyAlignment="1">
      <alignment horizontal="center" vertical="center"/>
    </xf>
    <xf numFmtId="186" fontId="26" fillId="0" borderId="19" xfId="0" applyNumberFormat="1" applyFont="1" applyFill="1" applyBorder="1" applyAlignment="1">
      <alignment horizontal="center" vertical="center"/>
    </xf>
    <xf numFmtId="2" fontId="26" fillId="0" borderId="19" xfId="0" applyNumberFormat="1" applyFont="1" applyFill="1" applyBorder="1" applyAlignment="1">
      <alignment horizontal="center" vertical="center"/>
    </xf>
    <xf numFmtId="185" fontId="26" fillId="0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7" applyFont="1" applyFill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 wrapText="1"/>
    </xf>
    <xf numFmtId="57" fontId="28" fillId="0" borderId="1" xfId="7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82" fontId="31" fillId="0" borderId="1" xfId="0" applyNumberFormat="1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vertical="top" wrapText="1"/>
    </xf>
    <xf numFmtId="0" fontId="12" fillId="2" borderId="1" xfId="7" applyFont="1" applyFill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3" fillId="2" borderId="1" xfId="7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/>
    </xf>
    <xf numFmtId="0" fontId="12" fillId="0" borderId="0" xfId="7" applyFont="1" applyFill="1" applyBorder="1" applyAlignment="1">
      <alignment vertical="center" wrapText="1"/>
    </xf>
    <xf numFmtId="0" fontId="32" fillId="0" borderId="0" xfId="7" applyFont="1" applyFill="1" applyBorder="1" applyAlignment="1">
      <alignment vertical="center" wrapText="1"/>
    </xf>
    <xf numFmtId="0" fontId="28" fillId="0" borderId="0" xfId="7" applyFont="1" applyFill="1" applyBorder="1" applyAlignment="1">
      <alignment vertical="center"/>
    </xf>
    <xf numFmtId="0" fontId="3" fillId="0" borderId="1" xfId="7" applyFont="1" applyFill="1" applyBorder="1" applyAlignment="1">
      <alignment vertical="center" wrapText="1"/>
    </xf>
    <xf numFmtId="182" fontId="12" fillId="3" borderId="1" xfId="7" applyNumberFormat="1" applyFont="1" applyFill="1" applyBorder="1" applyAlignment="1">
      <alignment horizontal="center" vertical="center" wrapText="1"/>
    </xf>
    <xf numFmtId="182" fontId="12" fillId="6" borderId="1" xfId="7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right" vertical="center"/>
    </xf>
    <xf numFmtId="0" fontId="12" fillId="2" borderId="1" xfId="7" applyFont="1" applyFill="1" applyBorder="1" applyAlignment="1">
      <alignment vertical="center"/>
    </xf>
    <xf numFmtId="0" fontId="12" fillId="0" borderId="1" xfId="7" applyFont="1" applyFill="1" applyBorder="1" applyAlignment="1">
      <alignment horizontal="right" vertical="center"/>
    </xf>
    <xf numFmtId="182" fontId="34" fillId="0" borderId="0" xfId="7" applyNumberFormat="1" applyFont="1" applyFill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0" xfId="7" applyFont="1" applyFill="1" applyBorder="1" applyAlignment="1">
      <alignment horizontal="center" vertical="center"/>
    </xf>
    <xf numFmtId="0" fontId="28" fillId="0" borderId="0" xfId="7" applyFont="1" applyFill="1" applyBorder="1" applyAlignment="1">
      <alignment horizontal="center" vertical="center" wrapText="1"/>
    </xf>
    <xf numFmtId="0" fontId="28" fillId="0" borderId="0" xfId="7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2" fontId="12" fillId="0" borderId="1" xfId="7" applyNumberFormat="1" applyFont="1" applyFill="1" applyBorder="1" applyAlignment="1">
      <alignment horizontal="center" vertical="center"/>
    </xf>
    <xf numFmtId="183" fontId="28" fillId="0" borderId="1" xfId="7" applyNumberFormat="1" applyFont="1" applyFill="1" applyBorder="1" applyAlignment="1">
      <alignment horizontal="center" vertical="center" wrapText="1"/>
    </xf>
    <xf numFmtId="9" fontId="28" fillId="0" borderId="1" xfId="2" applyFont="1" applyFill="1" applyBorder="1" applyAlignment="1">
      <alignment horizontal="center" vertical="center" wrapText="1"/>
    </xf>
    <xf numFmtId="0" fontId="28" fillId="0" borderId="1" xfId="7" applyFont="1" applyFill="1" applyBorder="1" applyAlignment="1">
      <alignment horizontal="center" vertical="center"/>
    </xf>
    <xf numFmtId="182" fontId="9" fillId="6" borderId="1" xfId="7" applyNumberFormat="1" applyFont="1" applyFill="1" applyBorder="1" applyAlignment="1">
      <alignment horizontal="center" vertical="center" wrapText="1"/>
    </xf>
    <xf numFmtId="0" fontId="28" fillId="0" borderId="0" xfId="7" applyFont="1" applyFill="1" applyBorder="1" applyAlignment="1">
      <alignment horizontal="center" vertical="center"/>
    </xf>
    <xf numFmtId="182" fontId="9" fillId="0" borderId="0" xfId="7" applyNumberFormat="1" applyFont="1" applyFill="1" applyBorder="1" applyAlignment="1">
      <alignment horizontal="center" vertical="center" wrapText="1"/>
    </xf>
    <xf numFmtId="9" fontId="9" fillId="0" borderId="0" xfId="2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 wrapText="1"/>
    </xf>
    <xf numFmtId="2" fontId="28" fillId="0" borderId="1" xfId="7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19" fillId="2" borderId="1" xfId="10" applyFont="1" applyFill="1" applyBorder="1" applyAlignment="1" applyProtection="1">
      <alignment vertical="center"/>
      <protection locked="0"/>
    </xf>
    <xf numFmtId="0" fontId="2" fillId="2" borderId="1" xfId="10" applyFont="1" applyFill="1" applyBorder="1" applyAlignment="1" applyProtection="1">
      <alignment vertical="center"/>
      <protection locked="0"/>
    </xf>
    <xf numFmtId="0" fontId="2" fillId="2" borderId="1" xfId="10" applyFont="1" applyFill="1" applyBorder="1" applyAlignment="1" applyProtection="1">
      <alignment horizontal="left" vertical="center"/>
      <protection locked="0"/>
    </xf>
    <xf numFmtId="0" fontId="2" fillId="8" borderId="1" xfId="10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182" fontId="10" fillId="8" borderId="1" xfId="0" applyNumberFormat="1" applyFont="1" applyFill="1" applyBorder="1" applyAlignment="1">
      <alignment horizontal="center" vertical="center"/>
    </xf>
    <xf numFmtId="0" fontId="3" fillId="0" borderId="1" xfId="10" applyFont="1" applyFill="1" applyBorder="1" applyAlignment="1" applyProtection="1">
      <alignment horizontal="center" vertical="center" wrapText="1"/>
      <protection locked="0"/>
    </xf>
    <xf numFmtId="2" fontId="3" fillId="9" borderId="1" xfId="1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0" applyFont="1" applyFill="1" applyBorder="1" applyAlignment="1" applyProtection="1">
      <alignment horizontal="center" vertical="center"/>
      <protection locked="0"/>
    </xf>
    <xf numFmtId="2" fontId="3" fillId="2" borderId="1" xfId="10" applyNumberFormat="1" applyFont="1" applyFill="1" applyBorder="1" applyAlignment="1" applyProtection="1">
      <alignment horizontal="center" vertical="center"/>
      <protection locked="0"/>
    </xf>
    <xf numFmtId="2" fontId="3" fillId="0" borderId="1" xfId="10" applyNumberFormat="1" applyFont="1" applyFill="1" applyBorder="1" applyAlignment="1" applyProtection="1">
      <alignment horizontal="center" vertical="center"/>
      <protection locked="0"/>
    </xf>
    <xf numFmtId="182" fontId="3" fillId="9" borderId="1" xfId="1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>
      <alignment horizontal="left" vertical="center" wrapText="1"/>
    </xf>
    <xf numFmtId="185" fontId="0" fillId="0" borderId="0" xfId="0" applyNumberForma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8" fillId="0" borderId="1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188" fontId="5" fillId="5" borderId="5" xfId="9" applyNumberFormat="1" applyFont="1" applyFill="1" applyBorder="1" applyAlignment="1">
      <alignment horizontal="center" vertical="center"/>
    </xf>
    <xf numFmtId="188" fontId="5" fillId="5" borderId="1" xfId="9" applyNumberFormat="1" applyFont="1" applyFill="1" applyBorder="1" applyAlignment="1">
      <alignment horizontal="center" vertical="center"/>
    </xf>
    <xf numFmtId="188" fontId="6" fillId="6" borderId="1" xfId="9" applyNumberFormat="1" applyFont="1" applyFill="1" applyBorder="1" applyAlignment="1">
      <alignment horizontal="center" vertical="center"/>
    </xf>
    <xf numFmtId="188" fontId="0" fillId="0" borderId="0" xfId="0" applyNumberFormat="1">
      <alignment vertical="center"/>
    </xf>
    <xf numFmtId="0" fontId="10" fillId="0" borderId="1" xfId="0" applyFont="1" applyBorder="1" applyAlignment="1">
      <alignment horizontal="center" vertical="center"/>
    </xf>
    <xf numFmtId="0" fontId="2" fillId="2" borderId="1" xfId="10" applyFont="1" applyFill="1" applyBorder="1" applyAlignment="1" applyProtection="1">
      <alignment horizontal="left" vertical="center" wrapText="1"/>
      <protection locked="0"/>
    </xf>
    <xf numFmtId="0" fontId="2" fillId="2" borderId="1" xfId="10" applyFont="1" applyFill="1" applyBorder="1" applyAlignment="1" applyProtection="1">
      <alignment horizontal="left" vertical="center"/>
      <protection locked="0"/>
    </xf>
    <xf numFmtId="0" fontId="2" fillId="0" borderId="1" xfId="10" applyFont="1" applyFill="1" applyBorder="1" applyAlignment="1" applyProtection="1">
      <alignment horizontal="left" vertical="center"/>
      <protection locked="0"/>
    </xf>
    <xf numFmtId="1" fontId="2" fillId="8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10" applyFont="1" applyFill="1" applyBorder="1" applyAlignment="1" applyProtection="1">
      <alignment horizontal="center" vertical="center"/>
      <protection locked="0"/>
    </xf>
    <xf numFmtId="0" fontId="2" fillId="8" borderId="1" xfId="10" applyFont="1" applyFill="1" applyBorder="1" applyAlignment="1" applyProtection="1">
      <alignment horizontal="left" vertical="center"/>
      <protection locked="0"/>
    </xf>
    <xf numFmtId="0" fontId="3" fillId="0" borderId="1" xfId="10" applyFont="1" applyFill="1" applyBorder="1" applyAlignment="1" applyProtection="1">
      <alignment horizontal="center" vertical="center"/>
      <protection locked="0"/>
    </xf>
    <xf numFmtId="0" fontId="3" fillId="0" borderId="1" xfId="1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3" fillId="9" borderId="1" xfId="10" applyFont="1" applyFill="1" applyBorder="1" applyAlignment="1" applyProtection="1">
      <alignment horizontal="left" vertical="center" wrapText="1"/>
      <protection locked="0"/>
    </xf>
    <xf numFmtId="9" fontId="10" fillId="9" borderId="1" xfId="2" applyFont="1" applyFill="1" applyBorder="1" applyAlignment="1">
      <alignment horizontal="center" vertical="center"/>
    </xf>
    <xf numFmtId="9" fontId="10" fillId="0" borderId="1" xfId="2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5" fillId="2" borderId="8" xfId="1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1" xfId="7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28" fillId="0" borderId="1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9" fillId="3" borderId="1" xfId="7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" fillId="0" borderId="5" xfId="7" applyFont="1" applyFill="1" applyBorder="1" applyAlignment="1">
      <alignment horizontal="center" vertical="center" wrapText="1"/>
    </xf>
    <xf numFmtId="0" fontId="3" fillId="0" borderId="19" xfId="7" applyFont="1" applyFill="1" applyBorder="1" applyAlignment="1">
      <alignment horizontal="center" vertical="center" wrapText="1"/>
    </xf>
    <xf numFmtId="0" fontId="30" fillId="0" borderId="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8" fillId="0" borderId="1" xfId="8" applyFont="1" applyFill="1" applyBorder="1" applyAlignment="1">
      <alignment horizontal="center" vertical="center" wrapText="1"/>
    </xf>
    <xf numFmtId="49" fontId="28" fillId="0" borderId="1" xfId="8" applyNumberFormat="1" applyFont="1" applyFill="1" applyBorder="1" applyAlignment="1">
      <alignment horizontal="center" vertical="center" wrapText="1"/>
    </xf>
    <xf numFmtId="0" fontId="23" fillId="0" borderId="2" xfId="7" applyFont="1" applyFill="1" applyBorder="1" applyAlignment="1">
      <alignment horizontal="center" vertical="center"/>
    </xf>
    <xf numFmtId="0" fontId="23" fillId="0" borderId="3" xfId="7" applyFont="1" applyFill="1" applyBorder="1" applyAlignment="1">
      <alignment horizontal="center" vertical="center"/>
    </xf>
    <xf numFmtId="0" fontId="23" fillId="0" borderId="4" xfId="7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5" fillId="0" borderId="2" xfId="8" applyFont="1" applyFill="1" applyBorder="1" applyAlignment="1">
      <alignment horizontal="center" vertical="center" wrapText="1"/>
    </xf>
    <xf numFmtId="0" fontId="25" fillId="0" borderId="3" xfId="8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21" fillId="0" borderId="1" xfId="1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3" fillId="2" borderId="8" xfId="9" applyFont="1" applyFill="1" applyBorder="1" applyAlignment="1">
      <alignment horizontal="center" vertical="center" wrapText="1"/>
    </xf>
    <xf numFmtId="0" fontId="6" fillId="2" borderId="9" xfId="9" applyFont="1" applyFill="1" applyBorder="1" applyAlignment="1">
      <alignment horizontal="center" vertical="center" wrapText="1"/>
    </xf>
    <xf numFmtId="0" fontId="6" fillId="2" borderId="10" xfId="9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13" fillId="2" borderId="1" xfId="9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14" fillId="2" borderId="2" xfId="9" applyFont="1" applyFill="1" applyBorder="1" applyAlignment="1">
      <alignment vertical="center"/>
    </xf>
    <xf numFmtId="0" fontId="14" fillId="2" borderId="3" xfId="9" applyFont="1" applyFill="1" applyBorder="1" applyAlignment="1">
      <alignment vertical="center"/>
    </xf>
    <xf numFmtId="0" fontId="14" fillId="2" borderId="4" xfId="9" applyFont="1" applyFill="1" applyBorder="1" applyAlignment="1">
      <alignment vertical="center"/>
    </xf>
    <xf numFmtId="0" fontId="5" fillId="2" borderId="3" xfId="9" applyFont="1" applyFill="1" applyBorder="1" applyAlignment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left" vertical="center"/>
    </xf>
    <xf numFmtId="0" fontId="5" fillId="2" borderId="1" xfId="9" applyFont="1" applyFill="1" applyBorder="1" applyAlignment="1">
      <alignment horizontal="left" vertical="center"/>
    </xf>
    <xf numFmtId="0" fontId="14" fillId="2" borderId="2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2" fontId="6" fillId="6" borderId="2" xfId="9" applyNumberFormat="1" applyFont="1" applyFill="1" applyBorder="1" applyAlignment="1">
      <alignment horizontal="center" vertical="center"/>
    </xf>
    <xf numFmtId="2" fontId="6" fillId="6" borderId="4" xfId="9" applyNumberFormat="1" applyFont="1" applyFill="1" applyBorder="1" applyAlignment="1">
      <alignment horizontal="center" vertical="center"/>
    </xf>
    <xf numFmtId="0" fontId="11" fillId="0" borderId="12" xfId="9" applyFont="1" applyFill="1" applyBorder="1" applyAlignment="1">
      <alignment horizontal="left" vertical="center"/>
    </xf>
    <xf numFmtId="0" fontId="11" fillId="0" borderId="13" xfId="9" applyFont="1" applyFill="1" applyBorder="1" applyAlignment="1">
      <alignment horizontal="left" vertical="center"/>
    </xf>
    <xf numFmtId="0" fontId="11" fillId="0" borderId="14" xfId="9" applyFont="1" applyFill="1" applyBorder="1" applyAlignment="1">
      <alignment horizontal="left" vertical="center"/>
    </xf>
    <xf numFmtId="0" fontId="14" fillId="2" borderId="7" xfId="9" applyFont="1" applyFill="1" applyBorder="1" applyAlignment="1">
      <alignment horizontal="center" vertical="center" wrapText="1"/>
    </xf>
    <xf numFmtId="0" fontId="5" fillId="2" borderId="1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 vertical="center" wrapText="1"/>
    </xf>
    <xf numFmtId="0" fontId="5" fillId="2" borderId="1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5" fillId="2" borderId="4" xfId="9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12" fillId="2" borderId="1" xfId="9" applyFont="1" applyFill="1" applyBorder="1" applyAlignment="1">
      <alignment horizontal="center" vertical="center" wrapText="1"/>
    </xf>
    <xf numFmtId="0" fontId="14" fillId="2" borderId="15" xfId="9" applyFont="1" applyFill="1" applyBorder="1" applyAlignment="1">
      <alignment horizontal="center" vertical="center" wrapText="1"/>
    </xf>
    <xf numFmtId="0" fontId="14" fillId="2" borderId="7" xfId="9" applyFont="1" applyFill="1" applyBorder="1" applyAlignment="1">
      <alignment horizontal="center" vertical="center"/>
    </xf>
    <xf numFmtId="183" fontId="5" fillId="2" borderId="2" xfId="9" applyNumberFormat="1" applyFont="1" applyFill="1" applyBorder="1" applyAlignment="1">
      <alignment horizontal="center" vertical="center"/>
    </xf>
    <xf numFmtId="183" fontId="5" fillId="2" borderId="17" xfId="9" applyNumberFormat="1" applyFont="1" applyFill="1" applyBorder="1" applyAlignment="1">
      <alignment horizontal="center" vertical="center"/>
    </xf>
    <xf numFmtId="0" fontId="2" fillId="2" borderId="11" xfId="9" applyFont="1" applyFill="1" applyBorder="1" applyAlignment="1">
      <alignment horizontal="left" vertical="center"/>
    </xf>
    <xf numFmtId="0" fontId="2" fillId="2" borderId="3" xfId="9" applyFont="1" applyFill="1" applyBorder="1" applyAlignment="1">
      <alignment horizontal="left" vertical="center"/>
    </xf>
    <xf numFmtId="0" fontId="2" fillId="2" borderId="4" xfId="9" applyFont="1" applyFill="1" applyBorder="1" applyAlignment="1">
      <alignment horizontal="left" vertical="center"/>
    </xf>
    <xf numFmtId="179" fontId="6" fillId="6" borderId="1" xfId="9" applyNumberFormat="1" applyFont="1" applyFill="1" applyBorder="1" applyAlignment="1">
      <alignment horizontal="center" vertical="center"/>
    </xf>
    <xf numFmtId="179" fontId="6" fillId="6" borderId="15" xfId="9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2" borderId="2" xfId="9" applyFont="1" applyFill="1" applyBorder="1" applyAlignment="1">
      <alignment horizontal="left" vertical="center"/>
    </xf>
    <xf numFmtId="0" fontId="16" fillId="2" borderId="3" xfId="9" applyFont="1" applyFill="1" applyBorder="1" applyAlignment="1">
      <alignment horizontal="left" vertical="center"/>
    </xf>
    <xf numFmtId="0" fontId="16" fillId="2" borderId="4" xfId="9" applyFont="1" applyFill="1" applyBorder="1" applyAlignment="1">
      <alignment horizontal="left" vertical="center"/>
    </xf>
    <xf numFmtId="0" fontId="6" fillId="6" borderId="1" xfId="9" applyNumberFormat="1" applyFont="1" applyFill="1" applyBorder="1" applyAlignment="1">
      <alignment horizontal="center" vertical="center"/>
    </xf>
    <xf numFmtId="184" fontId="6" fillId="6" borderId="1" xfId="9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2" xfId="4" applyFont="1" applyFill="1" applyBorder="1" applyAlignment="1">
      <alignment horizontal="left" vertical="center" wrapText="1"/>
    </xf>
    <xf numFmtId="0" fontId="17" fillId="0" borderId="3" xfId="4" applyFont="1" applyFill="1" applyBorder="1" applyAlignment="1">
      <alignment horizontal="left" vertical="center" wrapText="1"/>
    </xf>
    <xf numFmtId="0" fontId="17" fillId="0" borderId="4" xfId="4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82" fontId="18" fillId="6" borderId="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3" fillId="0" borderId="17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11" applyFont="1" applyFill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1" fontId="3" fillId="0" borderId="1" xfId="3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2" fillId="0" borderId="1" xfId="15" applyFont="1" applyFill="1" applyBorder="1" applyAlignment="1" applyProtection="1">
      <alignment horizontal="center" vertical="center" wrapText="1"/>
    </xf>
    <xf numFmtId="182" fontId="12" fillId="0" borderId="1" xfId="15" applyNumberFormat="1" applyFont="1" applyFill="1" applyBorder="1" applyAlignment="1" applyProtection="1">
      <alignment horizontal="center" vertical="center" wrapText="1"/>
    </xf>
    <xf numFmtId="182" fontId="58" fillId="0" borderId="1" xfId="0" applyNumberFormat="1" applyFont="1" applyFill="1" applyBorder="1" applyAlignment="1">
      <alignment horizontal="center" vertical="center"/>
    </xf>
    <xf numFmtId="0" fontId="59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5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2" xfId="7" applyFont="1" applyFill="1" applyBorder="1" applyAlignment="1">
      <alignment horizontal="center" vertical="center" wrapText="1"/>
    </xf>
    <xf numFmtId="0" fontId="3" fillId="2" borderId="3" xfId="7" applyFont="1" applyFill="1" applyBorder="1" applyAlignment="1">
      <alignment horizontal="center" vertical="center" wrapText="1"/>
    </xf>
    <xf numFmtId="0" fontId="3" fillId="2" borderId="4" xfId="7" applyFont="1" applyFill="1" applyBorder="1" applyAlignment="1">
      <alignment horizontal="center" vertical="center" wrapText="1"/>
    </xf>
    <xf numFmtId="0" fontId="30" fillId="3" borderId="2" xfId="7" applyFont="1" applyFill="1" applyBorder="1" applyAlignment="1">
      <alignment horizontal="center" vertical="center"/>
    </xf>
    <xf numFmtId="0" fontId="30" fillId="3" borderId="3" xfId="7" applyFont="1" applyFill="1" applyBorder="1" applyAlignment="1">
      <alignment horizontal="center" vertical="center"/>
    </xf>
    <xf numFmtId="0" fontId="30" fillId="3" borderId="4" xfId="7" applyFont="1" applyFill="1" applyBorder="1" applyAlignment="1">
      <alignment horizontal="center" vertical="center"/>
    </xf>
  </cellXfs>
  <cellStyles count="16">
    <cellStyle name="_x000a_mouse.drv=lm" xfId="1" xr:uid="{00000000-0005-0000-0000-00000B000000}"/>
    <cellStyle name="_ET_STYLE_NoName_00_" xfId="3" xr:uid="{00000000-0005-0000-0000-000012000000}"/>
    <cellStyle name="Normal_IpBom" xfId="15" xr:uid="{00000000-0005-0000-0000-000040000000}"/>
    <cellStyle name="百分比" xfId="2" builtinId="5"/>
    <cellStyle name="差_KING" xfId="5" xr:uid="{00000000-0005-0000-0000-000027000000}"/>
    <cellStyle name="常规" xfId="0" builtinId="0"/>
    <cellStyle name="常规 2" xfId="7" xr:uid="{00000000-0005-0000-0000-000038000000}"/>
    <cellStyle name="常规 3" xfId="8" xr:uid="{00000000-0005-0000-0000-000039000000}"/>
    <cellStyle name="常规_包装报价表1" xfId="9" xr:uid="{00000000-0005-0000-0000-00003A000000}"/>
    <cellStyle name="常规_产品报价单" xfId="10" xr:uid="{00000000-0005-0000-0000-00003B000000}"/>
    <cellStyle name="常规_东风神龙成本报价单（中文版）" xfId="11" xr:uid="{00000000-0005-0000-0000-00003C000000}"/>
    <cellStyle name="常规_上汽汽车零部件包装，运输仓储费用报价表 " xfId="4" xr:uid="{00000000-0005-0000-0000-000021000000}"/>
    <cellStyle name="好_KING" xfId="12" xr:uid="{00000000-0005-0000-0000-00003D000000}"/>
    <cellStyle name="货币 2" xfId="13" xr:uid="{00000000-0005-0000-0000-00003E000000}"/>
    <cellStyle name="千位分隔 2" xfId="14" xr:uid="{00000000-0005-0000-0000-00003F000000}"/>
    <cellStyle name="표준_차체 설계 계획서" xfId="6" xr:uid="{00000000-0005-0000-0000-000029000000}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6</xdr:row>
      <xdr:rowOff>0</xdr:rowOff>
    </xdr:from>
    <xdr:to>
      <xdr:col>1</xdr:col>
      <xdr:colOff>571500</xdr:colOff>
      <xdr:row>6</xdr:row>
      <xdr:rowOff>9525</xdr:rowOff>
    </xdr:to>
    <xdr:pic>
      <xdr:nvPicPr>
        <xdr:cNvPr id="10" name="Picture 55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1419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6</xdr:row>
      <xdr:rowOff>0</xdr:rowOff>
    </xdr:from>
    <xdr:to>
      <xdr:col>1</xdr:col>
      <xdr:colOff>571500</xdr:colOff>
      <xdr:row>6</xdr:row>
      <xdr:rowOff>9525</xdr:rowOff>
    </xdr:to>
    <xdr:pic>
      <xdr:nvPicPr>
        <xdr:cNvPr id="11" name="Picture 558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1419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9</xdr:row>
      <xdr:rowOff>0</xdr:rowOff>
    </xdr:from>
    <xdr:to>
      <xdr:col>1</xdr:col>
      <xdr:colOff>571500</xdr:colOff>
      <xdr:row>9</xdr:row>
      <xdr:rowOff>9525</xdr:rowOff>
    </xdr:to>
    <xdr:pic>
      <xdr:nvPicPr>
        <xdr:cNvPr id="2" name="Picture 55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2105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9</xdr:row>
      <xdr:rowOff>0</xdr:rowOff>
    </xdr:from>
    <xdr:to>
      <xdr:col>1</xdr:col>
      <xdr:colOff>571500</xdr:colOff>
      <xdr:row>9</xdr:row>
      <xdr:rowOff>9525</xdr:rowOff>
    </xdr:to>
    <xdr:pic>
      <xdr:nvPicPr>
        <xdr:cNvPr id="3" name="Picture 55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2105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3.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tabSelected="1" view="pageBreakPreview" zoomScaleNormal="100" zoomScaleSheetLayoutView="100" workbookViewId="0">
      <selection activeCell="J29" sqref="J29"/>
    </sheetView>
  </sheetViews>
  <sheetFormatPr defaultColWidth="9" defaultRowHeight="13.5"/>
  <cols>
    <col min="1" max="1" width="10.875" customWidth="1"/>
    <col min="2" max="2" width="10.5" customWidth="1"/>
    <col min="3" max="3" width="14.375" customWidth="1"/>
    <col min="4" max="4" width="18.375" bestFit="1" customWidth="1"/>
    <col min="5" max="5" width="10.875" customWidth="1"/>
    <col min="6" max="6" width="12.75" customWidth="1"/>
    <col min="7" max="7" width="22.25" customWidth="1"/>
    <col min="8" max="8" width="9.375"/>
    <col min="9" max="9" width="12.625"/>
    <col min="10" max="11" width="13.75"/>
  </cols>
  <sheetData>
    <row r="1" spans="1:7">
      <c r="A1" s="198"/>
      <c r="B1" s="199" t="s">
        <v>0</v>
      </c>
      <c r="C1" s="200"/>
      <c r="D1" s="200"/>
      <c r="E1" s="200"/>
      <c r="F1" s="201"/>
      <c r="G1" s="159" t="s">
        <v>1</v>
      </c>
    </row>
    <row r="2" spans="1:7">
      <c r="A2" s="198"/>
      <c r="B2" s="202"/>
      <c r="C2" s="203"/>
      <c r="D2" s="203"/>
      <c r="E2" s="203"/>
      <c r="F2" s="204"/>
      <c r="G2" s="159" t="s">
        <v>2</v>
      </c>
    </row>
    <row r="3" spans="1:7">
      <c r="A3" s="198"/>
      <c r="B3" s="202"/>
      <c r="C3" s="203"/>
      <c r="D3" s="203"/>
      <c r="E3" s="203"/>
      <c r="F3" s="204"/>
      <c r="G3" s="159" t="s">
        <v>3</v>
      </c>
    </row>
    <row r="4" spans="1:7" s="41" customFormat="1">
      <c r="A4" s="198"/>
      <c r="B4" s="205"/>
      <c r="C4" s="206"/>
      <c r="D4" s="206"/>
      <c r="E4" s="206"/>
      <c r="F4" s="207"/>
      <c r="G4" s="160" t="s">
        <v>4</v>
      </c>
    </row>
    <row r="5" spans="1:7" s="157" customFormat="1" ht="27" customHeight="1">
      <c r="A5" s="185" t="s">
        <v>285</v>
      </c>
      <c r="B5" s="185"/>
      <c r="C5" s="185"/>
      <c r="D5" s="161" t="s">
        <v>5</v>
      </c>
      <c r="E5" s="186" t="s">
        <v>6</v>
      </c>
      <c r="F5" s="186"/>
      <c r="G5" s="186"/>
    </row>
    <row r="6" spans="1:7" s="157" customFormat="1">
      <c r="A6" s="186" t="s">
        <v>286</v>
      </c>
      <c r="B6" s="186"/>
      <c r="C6" s="186"/>
      <c r="D6" s="161" t="s">
        <v>287</v>
      </c>
      <c r="E6" s="187" t="s">
        <v>7</v>
      </c>
      <c r="F6" s="187"/>
      <c r="G6" s="162" t="s">
        <v>288</v>
      </c>
    </row>
    <row r="7" spans="1:7" s="157" customFormat="1">
      <c r="A7" s="163" t="s">
        <v>8</v>
      </c>
      <c r="B7" s="188" t="s">
        <v>302</v>
      </c>
      <c r="C7" s="188"/>
      <c r="D7" s="164" t="s">
        <v>9</v>
      </c>
      <c r="E7" s="165" t="s">
        <v>10</v>
      </c>
      <c r="F7" s="165" t="s">
        <v>11</v>
      </c>
      <c r="G7" s="165" t="s">
        <v>12</v>
      </c>
    </row>
    <row r="8" spans="1:7" s="157" customFormat="1">
      <c r="A8" s="163" t="s">
        <v>13</v>
      </c>
      <c r="B8" s="189" t="s">
        <v>289</v>
      </c>
      <c r="C8" s="189"/>
      <c r="D8" s="164" t="s">
        <v>14</v>
      </c>
      <c r="E8" s="165" t="s">
        <v>15</v>
      </c>
      <c r="F8" s="165" t="s">
        <v>15</v>
      </c>
      <c r="G8" s="165" t="s">
        <v>15</v>
      </c>
    </row>
    <row r="9" spans="1:7" s="157" customFormat="1">
      <c r="A9" s="190" t="s">
        <v>290</v>
      </c>
      <c r="B9" s="190"/>
      <c r="C9" s="190"/>
      <c r="D9" s="166" t="s">
        <v>16</v>
      </c>
      <c r="E9" s="167">
        <v>907.27</v>
      </c>
      <c r="F9" s="167">
        <v>907.27</v>
      </c>
      <c r="G9" s="167">
        <v>907.27</v>
      </c>
    </row>
    <row r="10" spans="1:7" ht="17.100000000000001" customHeight="1">
      <c r="A10" s="191" t="s">
        <v>17</v>
      </c>
      <c r="B10" s="191"/>
      <c r="C10" s="191"/>
      <c r="D10" s="191"/>
      <c r="E10" s="191"/>
      <c r="F10" s="191"/>
      <c r="G10" s="191"/>
    </row>
    <row r="11" spans="1:7" ht="17.100000000000001" customHeight="1">
      <c r="A11" s="168" t="s">
        <v>18</v>
      </c>
      <c r="B11" s="192" t="s">
        <v>19</v>
      </c>
      <c r="C11" s="192"/>
      <c r="D11" s="168" t="s">
        <v>20</v>
      </c>
      <c r="E11" s="193" t="s">
        <v>21</v>
      </c>
      <c r="F11" s="193"/>
      <c r="G11" s="37" t="s">
        <v>22</v>
      </c>
    </row>
    <row r="12" spans="1:7" ht="17.100000000000001" customHeight="1">
      <c r="A12" s="194" t="s">
        <v>23</v>
      </c>
      <c r="B12" s="194"/>
      <c r="C12" s="194"/>
      <c r="D12" s="169">
        <f>D13+D14</f>
        <v>522.21369947935841</v>
      </c>
      <c r="E12" s="195">
        <f t="shared" ref="E12:E29" si="0">D12/D$29</f>
        <v>0.57558796403418977</v>
      </c>
      <c r="F12" s="195"/>
      <c r="G12" s="37"/>
    </row>
    <row r="13" spans="1:7" ht="17.100000000000001" customHeight="1">
      <c r="A13" s="170">
        <v>1</v>
      </c>
      <c r="B13" s="192" t="s">
        <v>24</v>
      </c>
      <c r="C13" s="192"/>
      <c r="D13" s="171">
        <f>原材料明细!R11</f>
        <v>130.16849999999999</v>
      </c>
      <c r="E13" s="196">
        <f t="shared" si="0"/>
        <v>0.14347272385056595</v>
      </c>
      <c r="F13" s="196"/>
      <c r="G13" s="37"/>
    </row>
    <row r="14" spans="1:7" ht="17.100000000000001" customHeight="1">
      <c r="A14" s="170">
        <v>2</v>
      </c>
      <c r="B14" s="192" t="s">
        <v>25</v>
      </c>
      <c r="C14" s="192"/>
      <c r="D14" s="171">
        <f>外购外协件明细!P45</f>
        <v>392.04519947935847</v>
      </c>
      <c r="E14" s="196">
        <f t="shared" si="0"/>
        <v>0.43211524018362391</v>
      </c>
      <c r="F14" s="196"/>
      <c r="G14" s="37"/>
    </row>
    <row r="15" spans="1:7" ht="17.100000000000001" customHeight="1">
      <c r="A15" s="194" t="s">
        <v>26</v>
      </c>
      <c r="B15" s="194"/>
      <c r="C15" s="194"/>
      <c r="D15" s="169">
        <f>加工明细!P12</f>
        <v>71.86546349431822</v>
      </c>
      <c r="E15" s="195">
        <f t="shared" si="0"/>
        <v>7.9210667698508069E-2</v>
      </c>
      <c r="F15" s="195"/>
      <c r="G15" s="37"/>
    </row>
    <row r="16" spans="1:7" ht="17.100000000000001" customHeight="1">
      <c r="A16" s="194" t="s">
        <v>27</v>
      </c>
      <c r="B16" s="194"/>
      <c r="C16" s="194"/>
      <c r="D16" s="169">
        <f>加工明细!Q12</f>
        <v>35.242259657210404</v>
      </c>
      <c r="E16" s="195">
        <f t="shared" si="0"/>
        <v>3.8844290190552168E-2</v>
      </c>
      <c r="F16" s="195"/>
      <c r="G16" s="37"/>
    </row>
    <row r="17" spans="1:9" ht="17.100000000000001" customHeight="1">
      <c r="A17" s="194" t="s">
        <v>28</v>
      </c>
      <c r="B17" s="194"/>
      <c r="C17" s="194"/>
      <c r="D17" s="169">
        <f>D12+D15+D16</f>
        <v>629.32142263088701</v>
      </c>
      <c r="E17" s="195">
        <f t="shared" si="0"/>
        <v>0.69364292192325006</v>
      </c>
      <c r="F17" s="195"/>
      <c r="G17" s="37"/>
    </row>
    <row r="18" spans="1:9" ht="17.100000000000001" customHeight="1">
      <c r="A18" s="194" t="s">
        <v>29</v>
      </c>
      <c r="B18" s="194"/>
      <c r="C18" s="194"/>
      <c r="D18" s="169">
        <f>D19+D20+D21</f>
        <v>37.759285357853223</v>
      </c>
      <c r="E18" s="195">
        <f t="shared" si="0"/>
        <v>4.1618575315395E-2</v>
      </c>
      <c r="F18" s="195"/>
      <c r="G18" s="37"/>
    </row>
    <row r="19" spans="1:9" ht="17.100000000000001" customHeight="1">
      <c r="A19" s="170">
        <v>3</v>
      </c>
      <c r="B19" s="192" t="s">
        <v>30</v>
      </c>
      <c r="C19" s="192"/>
      <c r="D19" s="172">
        <f>期间费用!C6</f>
        <v>18.879642678926611</v>
      </c>
      <c r="E19" s="196">
        <f t="shared" si="0"/>
        <v>2.08092876576975E-2</v>
      </c>
      <c r="F19" s="196"/>
      <c r="G19" s="37"/>
    </row>
    <row r="20" spans="1:9" ht="17.100000000000001" customHeight="1">
      <c r="A20" s="170">
        <v>4</v>
      </c>
      <c r="B20" s="192" t="s">
        <v>31</v>
      </c>
      <c r="C20" s="192"/>
      <c r="D20" s="172">
        <f>期间费用!C7</f>
        <v>6.2932142263088702</v>
      </c>
      <c r="E20" s="196">
        <f t="shared" si="0"/>
        <v>6.9364292192325002E-3</v>
      </c>
      <c r="F20" s="196"/>
      <c r="G20" s="37"/>
    </row>
    <row r="21" spans="1:9" ht="17.100000000000001" customHeight="1">
      <c r="A21" s="170">
        <v>5</v>
      </c>
      <c r="B21" s="192" t="s">
        <v>32</v>
      </c>
      <c r="C21" s="192"/>
      <c r="D21" s="172">
        <f>期间费用!C8</f>
        <v>12.58642845261774</v>
      </c>
      <c r="E21" s="196">
        <f t="shared" si="0"/>
        <v>1.3872858438465E-2</v>
      </c>
      <c r="F21" s="196"/>
      <c r="G21" s="37"/>
    </row>
    <row r="22" spans="1:9" ht="17.100000000000001" customHeight="1">
      <c r="A22" s="194" t="s">
        <v>33</v>
      </c>
      <c r="B22" s="194"/>
      <c r="C22" s="194"/>
      <c r="D22" s="169">
        <f>(D17+D18)*0.06</f>
        <v>40.024842479324413</v>
      </c>
      <c r="E22" s="195">
        <f t="shared" si="0"/>
        <v>4.4115689834318697E-2</v>
      </c>
      <c r="F22" s="195"/>
      <c r="G22" s="37"/>
    </row>
    <row r="23" spans="1:9" ht="17.100000000000001" customHeight="1">
      <c r="A23" s="194" t="s">
        <v>34</v>
      </c>
      <c r="B23" s="194"/>
      <c r="C23" s="194"/>
      <c r="D23" s="169">
        <f>D22+D18+D17</f>
        <v>707.10555046806462</v>
      </c>
      <c r="E23" s="195">
        <f t="shared" si="0"/>
        <v>0.77937718707296366</v>
      </c>
      <c r="F23" s="195"/>
      <c r="G23" s="37"/>
      <c r="I23" s="175"/>
    </row>
    <row r="24" spans="1:9" ht="17.100000000000001" customHeight="1">
      <c r="A24" s="194" t="s">
        <v>35</v>
      </c>
      <c r="B24" s="194"/>
      <c r="C24" s="194"/>
      <c r="D24" s="169">
        <f>D23*0.13</f>
        <v>91.923721560848406</v>
      </c>
      <c r="E24" s="195">
        <f t="shared" si="0"/>
        <v>0.10131903431948529</v>
      </c>
      <c r="F24" s="195"/>
      <c r="G24" s="38" t="s">
        <v>36</v>
      </c>
    </row>
    <row r="25" spans="1:9" ht="17.100000000000001" customHeight="1">
      <c r="A25" s="194" t="s">
        <v>37</v>
      </c>
      <c r="B25" s="194"/>
      <c r="C25" s="194"/>
      <c r="D25" s="169">
        <f>D24+D23</f>
        <v>799.02927202891306</v>
      </c>
      <c r="E25" s="195">
        <f t="shared" si="0"/>
        <v>0.88069622139244896</v>
      </c>
      <c r="F25" s="195"/>
      <c r="G25" s="38"/>
    </row>
    <row r="26" spans="1:9" ht="17.100000000000001" customHeight="1">
      <c r="A26" s="194" t="s">
        <v>38</v>
      </c>
      <c r="B26" s="194"/>
      <c r="C26" s="194"/>
      <c r="D26" s="169">
        <f>工装明细!P9</f>
        <v>41.574074074074076</v>
      </c>
      <c r="E26" s="195">
        <f t="shared" si="0"/>
        <v>4.5823264837288623E-2</v>
      </c>
      <c r="F26" s="195"/>
      <c r="G26" s="38" t="s">
        <v>39</v>
      </c>
    </row>
    <row r="27" spans="1:9" ht="17.100000000000001" customHeight="1">
      <c r="A27" s="194" t="s">
        <v>40</v>
      </c>
      <c r="B27" s="194"/>
      <c r="C27" s="194"/>
      <c r="D27" s="169">
        <f>包装运输明细!M30</f>
        <v>0</v>
      </c>
      <c r="E27" s="195">
        <f t="shared" si="0"/>
        <v>0</v>
      </c>
      <c r="F27" s="195"/>
      <c r="G27" s="38" t="s">
        <v>281</v>
      </c>
    </row>
    <row r="28" spans="1:9" ht="17.100000000000001" customHeight="1">
      <c r="A28" s="194" t="s">
        <v>41</v>
      </c>
      <c r="B28" s="194"/>
      <c r="C28" s="194"/>
      <c r="D28" s="169">
        <f>包装运输明细!M44</f>
        <v>66.666666666666671</v>
      </c>
      <c r="E28" s="195">
        <f t="shared" si="0"/>
        <v>7.3480513770262379E-2</v>
      </c>
      <c r="F28" s="195"/>
      <c r="G28" s="38" t="s">
        <v>42</v>
      </c>
    </row>
    <row r="29" spans="1:9" ht="17.100000000000001" customHeight="1">
      <c r="A29" s="194" t="s">
        <v>43</v>
      </c>
      <c r="B29" s="194"/>
      <c r="C29" s="194"/>
      <c r="D29" s="173">
        <f>D25+D26+D27+D28</f>
        <v>907.27001276965382</v>
      </c>
      <c r="E29" s="195">
        <f t="shared" si="0"/>
        <v>1</v>
      </c>
      <c r="F29" s="195"/>
      <c r="G29" s="37"/>
    </row>
    <row r="30" spans="1:9" ht="17.100000000000001" customHeight="1">
      <c r="B30" s="66" t="s">
        <v>44</v>
      </c>
      <c r="C30" s="66"/>
      <c r="D30" s="66"/>
    </row>
    <row r="31" spans="1:9" s="158" customFormat="1" ht="39" customHeight="1">
      <c r="A31" s="197" t="s">
        <v>304</v>
      </c>
      <c r="B31" s="197"/>
      <c r="C31" s="197"/>
      <c r="D31" s="174" t="s">
        <v>305</v>
      </c>
      <c r="E31" s="197" t="s">
        <v>306</v>
      </c>
      <c r="F31" s="197"/>
      <c r="G31" s="174"/>
    </row>
    <row r="32" spans="1:9" ht="13.5" customHeight="1"/>
    <row r="34" spans="7:7">
      <c r="G34" t="s">
        <v>45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5" type="noConversion"/>
  <pageMargins left="0.31496062992126" right="0.118110236220472" top="0.74803149606299202" bottom="0.74803149606299202" header="0.31496062992126" footer="0.31496062992126"/>
  <pageSetup paperSize="9" scale="9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"/>
  <sheetViews>
    <sheetView view="pageBreakPreview" zoomScaleNormal="100" workbookViewId="0">
      <selection activeCell="L16" sqref="L16"/>
    </sheetView>
  </sheetViews>
  <sheetFormatPr defaultColWidth="9" defaultRowHeight="13.5"/>
  <cols>
    <col min="1" max="1" width="5.25" style="16" customWidth="1"/>
    <col min="2" max="2" width="8.25" style="16" customWidth="1"/>
    <col min="3" max="3" width="10.875" style="16" customWidth="1"/>
    <col min="4" max="4" width="3.5" style="16" customWidth="1"/>
    <col min="5" max="5" width="6.25" style="16" customWidth="1"/>
    <col min="6" max="6" width="7.75" style="140" customWidth="1"/>
    <col min="7" max="7" width="8.375" style="16" customWidth="1"/>
    <col min="8" max="8" width="4.375" style="16" customWidth="1"/>
    <col min="9" max="9" width="7.75" style="16" customWidth="1"/>
    <col min="10" max="10" width="9.125" style="16" customWidth="1"/>
    <col min="11" max="11" width="12.25" style="16" customWidth="1"/>
    <col min="12" max="12" width="6.5" style="16" customWidth="1"/>
    <col min="13" max="13" width="6.625" style="16" customWidth="1"/>
    <col min="14" max="14" width="6" style="16" customWidth="1"/>
    <col min="15" max="15" width="7.625" style="16" customWidth="1"/>
    <col min="16" max="16" width="5.625" style="16" customWidth="1"/>
    <col min="17" max="17" width="9.75" style="16" customWidth="1"/>
    <col min="18" max="18" width="8.5" style="16" bestFit="1" customWidth="1"/>
    <col min="19" max="16384" width="9" style="16"/>
  </cols>
  <sheetData>
    <row r="1" spans="1:19" ht="27.75" customHeight="1">
      <c r="A1" s="208" t="s">
        <v>46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</row>
    <row r="2" spans="1:19" ht="18.75" customHeight="1">
      <c r="A2" s="209" t="s">
        <v>47</v>
      </c>
      <c r="B2" s="209"/>
      <c r="C2" s="209" t="s">
        <v>291</v>
      </c>
      <c r="D2" s="209"/>
      <c r="E2" s="209"/>
      <c r="F2" s="209"/>
      <c r="G2" s="209"/>
      <c r="H2" s="209"/>
      <c r="I2" s="18" t="s">
        <v>48</v>
      </c>
      <c r="J2" s="209" t="s">
        <v>293</v>
      </c>
      <c r="K2" s="209"/>
      <c r="L2" s="209"/>
      <c r="M2" s="209"/>
      <c r="N2" s="210" t="s">
        <v>49</v>
      </c>
      <c r="O2" s="210"/>
      <c r="P2" s="210"/>
      <c r="Q2" s="210"/>
      <c r="R2" s="210"/>
      <c r="S2" s="210"/>
    </row>
    <row r="3" spans="1:19" ht="18.75" customHeight="1">
      <c r="A3" s="211" t="s">
        <v>303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2" t="s">
        <v>297</v>
      </c>
      <c r="O3" s="212"/>
      <c r="P3" s="212"/>
      <c r="Q3" s="212"/>
      <c r="R3" s="212"/>
      <c r="S3" s="212"/>
    </row>
    <row r="4" spans="1:19" ht="18" customHeight="1">
      <c r="A4" s="214" t="s">
        <v>50</v>
      </c>
      <c r="B4" s="214" t="s">
        <v>51</v>
      </c>
      <c r="C4" s="214" t="s">
        <v>52</v>
      </c>
      <c r="D4" s="214" t="s">
        <v>53</v>
      </c>
      <c r="E4" s="213" t="s">
        <v>24</v>
      </c>
      <c r="F4" s="213"/>
      <c r="G4" s="213"/>
      <c r="H4" s="213"/>
      <c r="I4" s="213"/>
      <c r="J4" s="213"/>
      <c r="K4" s="214" t="s">
        <v>54</v>
      </c>
      <c r="L4" s="214"/>
      <c r="M4" s="214" t="s">
        <v>55</v>
      </c>
      <c r="N4" s="214"/>
      <c r="O4" s="214"/>
      <c r="P4" s="214" t="s">
        <v>56</v>
      </c>
      <c r="Q4" s="214" t="s">
        <v>57</v>
      </c>
      <c r="R4" s="214" t="s">
        <v>58</v>
      </c>
      <c r="S4" s="214" t="s">
        <v>22</v>
      </c>
    </row>
    <row r="5" spans="1:19" ht="48">
      <c r="A5" s="214"/>
      <c r="B5" s="214"/>
      <c r="C5" s="214"/>
      <c r="D5" s="214"/>
      <c r="E5" s="93" t="s">
        <v>59</v>
      </c>
      <c r="F5" s="93" t="s">
        <v>60</v>
      </c>
      <c r="G5" s="93" t="s">
        <v>61</v>
      </c>
      <c r="H5" s="93" t="s">
        <v>62</v>
      </c>
      <c r="I5" s="93" t="s">
        <v>63</v>
      </c>
      <c r="J5" s="93" t="s">
        <v>64</v>
      </c>
      <c r="K5" s="93" t="s">
        <v>59</v>
      </c>
      <c r="L5" s="93" t="s">
        <v>65</v>
      </c>
      <c r="M5" s="93" t="s">
        <v>66</v>
      </c>
      <c r="N5" s="93" t="s">
        <v>67</v>
      </c>
      <c r="O5" s="93" t="s">
        <v>68</v>
      </c>
      <c r="P5" s="214"/>
      <c r="Q5" s="214"/>
      <c r="R5" s="214"/>
      <c r="S5" s="214"/>
    </row>
    <row r="6" spans="1:19">
      <c r="A6" s="93">
        <v>1</v>
      </c>
      <c r="B6" s="93" t="s">
        <v>15</v>
      </c>
      <c r="C6" s="113" t="s">
        <v>69</v>
      </c>
      <c r="D6" s="93">
        <v>1</v>
      </c>
      <c r="E6" s="93" t="s">
        <v>15</v>
      </c>
      <c r="F6" s="93" t="s">
        <v>15</v>
      </c>
      <c r="G6" s="93" t="s">
        <v>15</v>
      </c>
      <c r="H6" s="93" t="s">
        <v>70</v>
      </c>
      <c r="I6" s="146">
        <v>24.15</v>
      </c>
      <c r="J6" s="93" t="s">
        <v>15</v>
      </c>
      <c r="K6" s="93" t="s">
        <v>15</v>
      </c>
      <c r="L6" s="93" t="s">
        <v>15</v>
      </c>
      <c r="M6" s="147">
        <v>2.1</v>
      </c>
      <c r="N6" s="147">
        <v>2</v>
      </c>
      <c r="O6" s="148">
        <f>N6/M6</f>
        <v>0.95238095238095233</v>
      </c>
      <c r="P6" s="93">
        <v>0</v>
      </c>
      <c r="Q6" s="155">
        <f>D6*P6*(M6-N6)</f>
        <v>0</v>
      </c>
      <c r="R6" s="147">
        <f>D6*I6*M6-Q6</f>
        <v>50.714999999999996</v>
      </c>
      <c r="S6" s="93"/>
    </row>
    <row r="7" spans="1:19">
      <c r="A7" s="93">
        <v>2</v>
      </c>
      <c r="B7" s="93" t="s">
        <v>15</v>
      </c>
      <c r="C7" s="113" t="s">
        <v>71</v>
      </c>
      <c r="D7" s="93">
        <v>1</v>
      </c>
      <c r="E7" s="93" t="s">
        <v>15</v>
      </c>
      <c r="F7" s="93" t="s">
        <v>15</v>
      </c>
      <c r="G7" s="93" t="s">
        <v>15</v>
      </c>
      <c r="H7" s="93" t="s">
        <v>70</v>
      </c>
      <c r="I7" s="146">
        <v>24.15</v>
      </c>
      <c r="J7" s="93" t="s">
        <v>15</v>
      </c>
      <c r="K7" s="93" t="s">
        <v>15</v>
      </c>
      <c r="L7" s="93" t="s">
        <v>15</v>
      </c>
      <c r="M7" s="147">
        <v>2.2999999999999998</v>
      </c>
      <c r="N7" s="147">
        <v>2.2000000000000002</v>
      </c>
      <c r="O7" s="148">
        <f>N7/M7</f>
        <v>0.95652173913043492</v>
      </c>
      <c r="P7" s="93">
        <v>0</v>
      </c>
      <c r="Q7" s="155">
        <f>D7*P7*(M7-N7)</f>
        <v>0</v>
      </c>
      <c r="R7" s="147">
        <f>D7*I7*M7-Q7</f>
        <v>55.544999999999995</v>
      </c>
      <c r="S7" s="93"/>
    </row>
    <row r="8" spans="1:19">
      <c r="A8" s="93">
        <v>3</v>
      </c>
      <c r="B8" s="93" t="s">
        <v>15</v>
      </c>
      <c r="C8" s="113" t="s">
        <v>72</v>
      </c>
      <c r="D8" s="93">
        <v>3</v>
      </c>
      <c r="E8" s="93" t="s">
        <v>15</v>
      </c>
      <c r="F8" s="93" t="s">
        <v>15</v>
      </c>
      <c r="G8" s="93" t="s">
        <v>15</v>
      </c>
      <c r="H8" s="93" t="s">
        <v>70</v>
      </c>
      <c r="I8" s="146">
        <v>24.15</v>
      </c>
      <c r="J8" s="93" t="s">
        <v>15</v>
      </c>
      <c r="K8" s="93" t="s">
        <v>15</v>
      </c>
      <c r="L8" s="93" t="s">
        <v>15</v>
      </c>
      <c r="M8" s="147">
        <v>0.33</v>
      </c>
      <c r="N8" s="147">
        <v>0.32500000000000001</v>
      </c>
      <c r="O8" s="148">
        <f>N8/M8</f>
        <v>0.98484848484848486</v>
      </c>
      <c r="P8" s="93">
        <v>0</v>
      </c>
      <c r="Q8" s="155">
        <f>D8*P8*(M8-N8)</f>
        <v>0</v>
      </c>
      <c r="R8" s="147">
        <f>D8*I8*M8-Q8</f>
        <v>23.908499999999997</v>
      </c>
      <c r="S8" s="93"/>
    </row>
    <row r="9" spans="1:19">
      <c r="A9" s="178">
        <v>4</v>
      </c>
      <c r="B9" s="178" t="s">
        <v>15</v>
      </c>
      <c r="C9" s="179" t="s">
        <v>104</v>
      </c>
      <c r="D9" s="178">
        <v>1</v>
      </c>
      <c r="E9" s="178" t="s">
        <v>15</v>
      </c>
      <c r="F9" s="178" t="s">
        <v>15</v>
      </c>
      <c r="G9" s="178" t="s">
        <v>15</v>
      </c>
      <c r="H9" s="178" t="s">
        <v>295</v>
      </c>
      <c r="I9" s="146">
        <v>30</v>
      </c>
      <c r="J9" s="178" t="s">
        <v>15</v>
      </c>
      <c r="K9" s="178" t="s">
        <v>15</v>
      </c>
      <c r="L9" s="178" t="s">
        <v>15</v>
      </c>
      <c r="M9" s="147">
        <v>1.55</v>
      </c>
      <c r="N9" s="147" t="s">
        <v>296</v>
      </c>
      <c r="O9" s="148">
        <v>0.9</v>
      </c>
      <c r="P9" s="178">
        <v>0</v>
      </c>
      <c r="Q9" s="155">
        <v>0</v>
      </c>
      <c r="R9" s="147">
        <v>166.16628</v>
      </c>
      <c r="S9" s="178"/>
    </row>
    <row r="10" spans="1:19">
      <c r="A10" s="178">
        <v>5</v>
      </c>
      <c r="B10" s="178" t="s">
        <v>15</v>
      </c>
      <c r="C10" s="179" t="s">
        <v>105</v>
      </c>
      <c r="D10" s="178">
        <v>1</v>
      </c>
      <c r="E10" s="178" t="s">
        <v>15</v>
      </c>
      <c r="F10" s="178" t="s">
        <v>15</v>
      </c>
      <c r="G10" s="178" t="s">
        <v>15</v>
      </c>
      <c r="H10" s="178" t="s">
        <v>295</v>
      </c>
      <c r="I10" s="146">
        <v>28</v>
      </c>
      <c r="J10" s="178" t="s">
        <v>15</v>
      </c>
      <c r="K10" s="178" t="s">
        <v>15</v>
      </c>
      <c r="L10" s="178" t="s">
        <v>15</v>
      </c>
      <c r="M10" s="147">
        <v>1.55</v>
      </c>
      <c r="N10" s="147" t="s">
        <v>296</v>
      </c>
      <c r="O10" s="148">
        <v>0.9</v>
      </c>
      <c r="P10" s="178">
        <v>0</v>
      </c>
      <c r="Q10" s="155">
        <v>0</v>
      </c>
      <c r="R10" s="147">
        <v>222.19816999999998</v>
      </c>
      <c r="S10" s="178"/>
    </row>
    <row r="11" spans="1:19">
      <c r="A11" s="215" t="s">
        <v>73</v>
      </c>
      <c r="B11" s="215"/>
      <c r="C11" s="215"/>
      <c r="D11" s="93" t="s">
        <v>15</v>
      </c>
      <c r="E11" s="93" t="s">
        <v>15</v>
      </c>
      <c r="F11" s="93" t="s">
        <v>15</v>
      </c>
      <c r="G11" s="93" t="s">
        <v>15</v>
      </c>
      <c r="H11" s="93" t="s">
        <v>15</v>
      </c>
      <c r="I11" s="149" t="s">
        <v>15</v>
      </c>
      <c r="J11" s="93" t="s">
        <v>15</v>
      </c>
      <c r="K11" s="93" t="s">
        <v>15</v>
      </c>
      <c r="L11" s="93" t="s">
        <v>15</v>
      </c>
      <c r="M11" s="150">
        <f>SUM(M6:M9)</f>
        <v>6.28</v>
      </c>
      <c r="N11" s="150">
        <f>SUM(N6:N10)</f>
        <v>4.5250000000000004</v>
      </c>
      <c r="O11" s="150">
        <f t="shared" ref="O11:R11" si="0">SUM(O6:O8)</f>
        <v>2.893751176359872</v>
      </c>
      <c r="P11" s="150">
        <f t="shared" si="0"/>
        <v>0</v>
      </c>
      <c r="Q11" s="150">
        <f t="shared" si="0"/>
        <v>0</v>
      </c>
      <c r="R11" s="150">
        <f t="shared" si="0"/>
        <v>130.16849999999999</v>
      </c>
      <c r="S11" s="156"/>
    </row>
    <row r="12" spans="1:19" ht="21" customHeight="1">
      <c r="A12" s="141"/>
      <c r="B12" s="130" t="s">
        <v>74</v>
      </c>
      <c r="C12" s="141"/>
      <c r="D12" s="142"/>
      <c r="E12" s="143"/>
      <c r="F12" s="142"/>
      <c r="G12" s="143"/>
      <c r="H12" s="143"/>
      <c r="I12" s="151"/>
      <c r="J12" s="143"/>
      <c r="K12" s="143"/>
      <c r="L12" s="151"/>
      <c r="M12" s="152"/>
      <c r="N12" s="152"/>
      <c r="O12" s="153"/>
      <c r="P12" s="154"/>
      <c r="Q12" s="152"/>
      <c r="R12" s="152"/>
      <c r="S12" s="145"/>
    </row>
    <row r="13" spans="1:19" ht="27" customHeight="1">
      <c r="A13" s="216" t="s">
        <v>75</v>
      </c>
      <c r="B13" s="216"/>
      <c r="C13" s="216"/>
      <c r="D13" s="145"/>
      <c r="E13" s="145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</sheetData>
  <mergeCells count="20">
    <mergeCell ref="A11:C11"/>
    <mergeCell ref="A13:C13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7"/>
  <sheetViews>
    <sheetView view="pageBreakPreview" topLeftCell="A19" zoomScaleNormal="100" zoomScaleSheetLayoutView="100" workbookViewId="0">
      <selection activeCell="A4" sqref="A4:Q4"/>
    </sheetView>
  </sheetViews>
  <sheetFormatPr defaultColWidth="9" defaultRowHeight="13.5"/>
  <cols>
    <col min="1" max="1" width="5.375" style="66" customWidth="1"/>
    <col min="2" max="2" width="11.625" style="66" customWidth="1"/>
    <col min="3" max="3" width="17.5" style="66" customWidth="1"/>
    <col min="4" max="4" width="6.75" style="66" customWidth="1"/>
    <col min="5" max="5" width="6.25" style="66" customWidth="1"/>
    <col min="6" max="6" width="5.125" style="66" customWidth="1"/>
    <col min="7" max="7" width="6.875" style="66" bestFit="1" customWidth="1"/>
    <col min="8" max="8" width="6.75" style="66" customWidth="1"/>
    <col min="9" max="9" width="6.625" style="66" customWidth="1"/>
    <col min="10" max="10" width="9.375" style="66" customWidth="1"/>
    <col min="11" max="11" width="16.375" style="66" customWidth="1"/>
    <col min="12" max="12" width="4.875" style="66" customWidth="1"/>
    <col min="13" max="13" width="5.25" style="66" customWidth="1"/>
    <col min="14" max="14" width="5.875" style="66" customWidth="1"/>
    <col min="15" max="15" width="6.875" style="66" customWidth="1"/>
    <col min="16" max="16" width="8.375" style="66" customWidth="1"/>
    <col min="17" max="17" width="8.25" style="66" customWidth="1"/>
    <col min="18" max="16384" width="9" style="66"/>
  </cols>
  <sheetData>
    <row r="1" spans="1:17" ht="20.25">
      <c r="A1" s="217" t="s">
        <v>76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</row>
    <row r="2" spans="1:17" s="9" customFormat="1">
      <c r="A2" s="218" t="s">
        <v>292</v>
      </c>
      <c r="B2" s="219"/>
      <c r="C2" s="219"/>
      <c r="D2" s="219"/>
      <c r="E2" s="219"/>
      <c r="F2" s="219"/>
      <c r="G2" s="219"/>
      <c r="H2" s="220"/>
      <c r="I2" s="221" t="s">
        <v>48</v>
      </c>
      <c r="J2" s="221"/>
      <c r="K2" s="222" t="s">
        <v>294</v>
      </c>
      <c r="L2" s="222"/>
      <c r="M2" s="222"/>
      <c r="N2" s="222"/>
      <c r="O2" s="222"/>
      <c r="P2" s="223" t="s">
        <v>49</v>
      </c>
      <c r="Q2" s="223"/>
    </row>
    <row r="3" spans="1:17" s="9" customFormat="1">
      <c r="A3" s="218" t="s">
        <v>303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20"/>
      <c r="N3" s="224" t="s">
        <v>298</v>
      </c>
      <c r="O3" s="225"/>
      <c r="P3" s="225"/>
      <c r="Q3" s="226"/>
    </row>
    <row r="4" spans="1:17" ht="18.75">
      <c r="A4" s="367" t="s">
        <v>77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9"/>
    </row>
    <row r="5" spans="1:17" s="112" customFormat="1" ht="21.75" customHeight="1">
      <c r="A5" s="213" t="s">
        <v>50</v>
      </c>
      <c r="B5" s="227" t="s">
        <v>51</v>
      </c>
      <c r="C5" s="227" t="s">
        <v>52</v>
      </c>
      <c r="D5" s="227" t="s">
        <v>78</v>
      </c>
      <c r="E5" s="228"/>
      <c r="F5" s="227" t="s">
        <v>79</v>
      </c>
      <c r="G5" s="227" t="s">
        <v>80</v>
      </c>
      <c r="H5" s="227" t="s">
        <v>64</v>
      </c>
      <c r="I5" s="213" t="s">
        <v>24</v>
      </c>
      <c r="J5" s="213"/>
      <c r="K5" s="213"/>
      <c r="L5" s="213"/>
      <c r="M5" s="213"/>
      <c r="N5" s="213"/>
      <c r="O5" s="213"/>
      <c r="P5" s="227" t="s">
        <v>81</v>
      </c>
      <c r="Q5" s="227" t="s">
        <v>22</v>
      </c>
    </row>
    <row r="6" spans="1:17" s="112" customFormat="1" ht="24">
      <c r="A6" s="213"/>
      <c r="B6" s="228"/>
      <c r="C6" s="228"/>
      <c r="D6" s="113" t="s">
        <v>59</v>
      </c>
      <c r="E6" s="113" t="s">
        <v>65</v>
      </c>
      <c r="F6" s="228"/>
      <c r="G6" s="228"/>
      <c r="H6" s="227"/>
      <c r="I6" s="116" t="s">
        <v>82</v>
      </c>
      <c r="J6" s="116" t="s">
        <v>60</v>
      </c>
      <c r="K6" s="229" t="s">
        <v>61</v>
      </c>
      <c r="L6" s="229"/>
      <c r="M6" s="229"/>
      <c r="N6" s="116" t="s">
        <v>62</v>
      </c>
      <c r="O6" s="116" t="s">
        <v>83</v>
      </c>
      <c r="P6" s="227"/>
      <c r="Q6" s="227"/>
    </row>
    <row r="7" spans="1:17" s="78" customFormat="1" ht="12.75">
      <c r="A7" s="184">
        <v>1</v>
      </c>
      <c r="B7" s="114" t="s">
        <v>15</v>
      </c>
      <c r="C7" s="355" t="s">
        <v>283</v>
      </c>
      <c r="D7" s="114" t="s">
        <v>15</v>
      </c>
      <c r="E7" s="114" t="s">
        <v>15</v>
      </c>
      <c r="F7" s="356">
        <v>1</v>
      </c>
      <c r="G7" s="357">
        <v>187</v>
      </c>
      <c r="H7" s="115" t="s">
        <v>15</v>
      </c>
      <c r="I7" s="184" t="s">
        <v>15</v>
      </c>
      <c r="J7" s="184" t="s">
        <v>15</v>
      </c>
      <c r="K7" s="229" t="s">
        <v>15</v>
      </c>
      <c r="L7" s="229"/>
      <c r="M7" s="229"/>
      <c r="N7" s="184" t="s">
        <v>15</v>
      </c>
      <c r="O7" s="184" t="s">
        <v>15</v>
      </c>
      <c r="P7" s="358">
        <f>G7*F7</f>
        <v>187</v>
      </c>
      <c r="Q7" s="118"/>
    </row>
    <row r="8" spans="1:17" s="78" customFormat="1" ht="12.75">
      <c r="A8" s="184">
        <v>2</v>
      </c>
      <c r="B8" s="114" t="s">
        <v>15</v>
      </c>
      <c r="C8" s="355" t="s">
        <v>282</v>
      </c>
      <c r="D8" s="114" t="s">
        <v>15</v>
      </c>
      <c r="E8" s="114" t="s">
        <v>15</v>
      </c>
      <c r="F8" s="356">
        <v>1</v>
      </c>
      <c r="G8" s="357">
        <v>29</v>
      </c>
      <c r="H8" s="115" t="s">
        <v>15</v>
      </c>
      <c r="I8" s="184" t="s">
        <v>15</v>
      </c>
      <c r="J8" s="184" t="s">
        <v>15</v>
      </c>
      <c r="K8" s="229" t="s">
        <v>15</v>
      </c>
      <c r="L8" s="229"/>
      <c r="M8" s="229"/>
      <c r="N8" s="184" t="s">
        <v>15</v>
      </c>
      <c r="O8" s="184" t="s">
        <v>15</v>
      </c>
      <c r="P8" s="358">
        <f>G8*F8</f>
        <v>29</v>
      </c>
      <c r="Q8" s="118"/>
    </row>
    <row r="9" spans="1:17" s="78" customFormat="1" ht="12.75">
      <c r="A9" s="184">
        <v>3</v>
      </c>
      <c r="B9" s="114" t="s">
        <v>15</v>
      </c>
      <c r="C9" s="355" t="s">
        <v>282</v>
      </c>
      <c r="D9" s="114" t="s">
        <v>15</v>
      </c>
      <c r="E9" s="114" t="s">
        <v>15</v>
      </c>
      <c r="F9" s="356">
        <v>1</v>
      </c>
      <c r="G9" s="357">
        <v>29</v>
      </c>
      <c r="H9" s="115" t="s">
        <v>15</v>
      </c>
      <c r="I9" s="184" t="s">
        <v>15</v>
      </c>
      <c r="J9" s="184" t="s">
        <v>15</v>
      </c>
      <c r="K9" s="229" t="s">
        <v>15</v>
      </c>
      <c r="L9" s="229"/>
      <c r="M9" s="229"/>
      <c r="N9" s="184" t="s">
        <v>15</v>
      </c>
      <c r="O9" s="184" t="s">
        <v>15</v>
      </c>
      <c r="P9" s="358">
        <f>G9*F9</f>
        <v>29</v>
      </c>
      <c r="Q9" s="118"/>
    </row>
    <row r="10" spans="1:17" s="78" customFormat="1" ht="12.75">
      <c r="A10" s="184">
        <v>4</v>
      </c>
      <c r="B10" s="114" t="s">
        <v>15</v>
      </c>
      <c r="C10" s="355" t="s">
        <v>284</v>
      </c>
      <c r="D10" s="114" t="s">
        <v>15</v>
      </c>
      <c r="E10" s="114" t="s">
        <v>15</v>
      </c>
      <c r="F10" s="356">
        <v>1</v>
      </c>
      <c r="G10" s="357">
        <v>86</v>
      </c>
      <c r="H10" s="115" t="s">
        <v>15</v>
      </c>
      <c r="I10" s="184" t="s">
        <v>15</v>
      </c>
      <c r="J10" s="184" t="s">
        <v>15</v>
      </c>
      <c r="K10" s="229" t="s">
        <v>15</v>
      </c>
      <c r="L10" s="229"/>
      <c r="M10" s="229"/>
      <c r="N10" s="184" t="s">
        <v>15</v>
      </c>
      <c r="O10" s="184" t="s">
        <v>15</v>
      </c>
      <c r="P10" s="358">
        <f>G10*F10</f>
        <v>86</v>
      </c>
      <c r="Q10" s="118"/>
    </row>
    <row r="11" spans="1:17" s="78" customFormat="1" ht="16.5">
      <c r="A11" s="184">
        <v>5</v>
      </c>
      <c r="B11" s="114" t="s">
        <v>15</v>
      </c>
      <c r="C11" s="359" t="s">
        <v>307</v>
      </c>
      <c r="D11" s="114" t="s">
        <v>15</v>
      </c>
      <c r="E11" s="114" t="s">
        <v>15</v>
      </c>
      <c r="F11" s="356">
        <v>2</v>
      </c>
      <c r="G11" s="357">
        <v>20</v>
      </c>
      <c r="H11" s="115" t="s">
        <v>15</v>
      </c>
      <c r="I11" s="184" t="s">
        <v>15</v>
      </c>
      <c r="J11" s="184" t="s">
        <v>15</v>
      </c>
      <c r="K11" s="229" t="s">
        <v>15</v>
      </c>
      <c r="L11" s="229"/>
      <c r="M11" s="229"/>
      <c r="N11" s="184" t="s">
        <v>15</v>
      </c>
      <c r="O11" s="184" t="s">
        <v>15</v>
      </c>
      <c r="P11" s="358">
        <f t="shared" ref="P11:P18" si="0">G11*F11</f>
        <v>40</v>
      </c>
      <c r="Q11" s="118"/>
    </row>
    <row r="12" spans="1:17" s="78" customFormat="1" ht="12.75">
      <c r="A12" s="184">
        <v>6</v>
      </c>
      <c r="B12" s="114" t="s">
        <v>15</v>
      </c>
      <c r="C12" s="355" t="s">
        <v>84</v>
      </c>
      <c r="D12" s="114" t="s">
        <v>15</v>
      </c>
      <c r="E12" s="114" t="s">
        <v>15</v>
      </c>
      <c r="F12" s="356">
        <v>3</v>
      </c>
      <c r="G12" s="357">
        <v>1.19278201771188</v>
      </c>
      <c r="H12" s="115" t="s">
        <v>15</v>
      </c>
      <c r="I12" s="184" t="s">
        <v>15</v>
      </c>
      <c r="J12" s="184" t="s">
        <v>15</v>
      </c>
      <c r="K12" s="229" t="s">
        <v>15</v>
      </c>
      <c r="L12" s="229"/>
      <c r="M12" s="229"/>
      <c r="N12" s="184" t="s">
        <v>15</v>
      </c>
      <c r="O12" s="184" t="s">
        <v>15</v>
      </c>
      <c r="P12" s="358">
        <f t="shared" si="0"/>
        <v>3.5783460531356397</v>
      </c>
      <c r="Q12" s="118"/>
    </row>
    <row r="13" spans="1:17" s="78" customFormat="1" ht="12.75">
      <c r="A13" s="184">
        <v>7</v>
      </c>
      <c r="B13" s="114" t="s">
        <v>15</v>
      </c>
      <c r="C13" s="355" t="s">
        <v>85</v>
      </c>
      <c r="D13" s="114" t="s">
        <v>15</v>
      </c>
      <c r="E13" s="114" t="s">
        <v>15</v>
      </c>
      <c r="F13" s="356">
        <v>3</v>
      </c>
      <c r="G13" s="357">
        <v>0.86351780874093398</v>
      </c>
      <c r="H13" s="115" t="s">
        <v>15</v>
      </c>
      <c r="I13" s="184" t="s">
        <v>15</v>
      </c>
      <c r="J13" s="184" t="s">
        <v>15</v>
      </c>
      <c r="K13" s="229" t="s">
        <v>15</v>
      </c>
      <c r="L13" s="229"/>
      <c r="M13" s="229"/>
      <c r="N13" s="184" t="s">
        <v>15</v>
      </c>
      <c r="O13" s="184" t="s">
        <v>15</v>
      </c>
      <c r="P13" s="358">
        <f t="shared" si="0"/>
        <v>2.5905534262228018</v>
      </c>
      <c r="Q13" s="118"/>
    </row>
    <row r="14" spans="1:17" s="78" customFormat="1" ht="12.75">
      <c r="A14" s="184">
        <v>8</v>
      </c>
      <c r="B14" s="114" t="s">
        <v>15</v>
      </c>
      <c r="C14" s="355" t="s">
        <v>86</v>
      </c>
      <c r="D14" s="114" t="s">
        <v>15</v>
      </c>
      <c r="E14" s="114" t="s">
        <v>15</v>
      </c>
      <c r="F14" s="356">
        <v>1</v>
      </c>
      <c r="G14" s="357">
        <v>1.2</v>
      </c>
      <c r="H14" s="115" t="s">
        <v>15</v>
      </c>
      <c r="I14" s="184" t="s">
        <v>15</v>
      </c>
      <c r="J14" s="184" t="s">
        <v>15</v>
      </c>
      <c r="K14" s="229" t="s">
        <v>15</v>
      </c>
      <c r="L14" s="229"/>
      <c r="M14" s="229"/>
      <c r="N14" s="184" t="s">
        <v>15</v>
      </c>
      <c r="O14" s="184" t="s">
        <v>15</v>
      </c>
      <c r="P14" s="358">
        <f t="shared" si="0"/>
        <v>1.2</v>
      </c>
      <c r="Q14" s="118"/>
    </row>
    <row r="15" spans="1:17" s="78" customFormat="1" ht="12.75">
      <c r="A15" s="184">
        <v>9</v>
      </c>
      <c r="B15" s="114" t="s">
        <v>15</v>
      </c>
      <c r="C15" s="355" t="s">
        <v>87</v>
      </c>
      <c r="D15" s="114" t="s">
        <v>15</v>
      </c>
      <c r="E15" s="114" t="s">
        <v>15</v>
      </c>
      <c r="F15" s="356">
        <v>1</v>
      </c>
      <c r="G15" s="357">
        <v>1.2</v>
      </c>
      <c r="H15" s="115" t="s">
        <v>15</v>
      </c>
      <c r="I15" s="184" t="s">
        <v>15</v>
      </c>
      <c r="J15" s="184" t="s">
        <v>15</v>
      </c>
      <c r="K15" s="229" t="s">
        <v>15</v>
      </c>
      <c r="L15" s="229"/>
      <c r="M15" s="229"/>
      <c r="N15" s="184" t="s">
        <v>15</v>
      </c>
      <c r="O15" s="184" t="s">
        <v>15</v>
      </c>
      <c r="P15" s="358">
        <f t="shared" si="0"/>
        <v>1.2</v>
      </c>
      <c r="Q15" s="118"/>
    </row>
    <row r="16" spans="1:17" s="78" customFormat="1" ht="12.75">
      <c r="A16" s="184">
        <v>10</v>
      </c>
      <c r="B16" s="114" t="s">
        <v>15</v>
      </c>
      <c r="C16" s="355" t="s">
        <v>88</v>
      </c>
      <c r="D16" s="114" t="s">
        <v>15</v>
      </c>
      <c r="E16" s="114" t="s">
        <v>15</v>
      </c>
      <c r="F16" s="356">
        <v>1</v>
      </c>
      <c r="G16" s="357">
        <v>5.4</v>
      </c>
      <c r="H16" s="115" t="s">
        <v>15</v>
      </c>
      <c r="I16" s="184" t="s">
        <v>15</v>
      </c>
      <c r="J16" s="184" t="s">
        <v>15</v>
      </c>
      <c r="K16" s="229" t="s">
        <v>15</v>
      </c>
      <c r="L16" s="229"/>
      <c r="M16" s="229"/>
      <c r="N16" s="184" t="s">
        <v>15</v>
      </c>
      <c r="O16" s="184" t="s">
        <v>15</v>
      </c>
      <c r="P16" s="358">
        <f t="shared" si="0"/>
        <v>5.4</v>
      </c>
      <c r="Q16" s="118"/>
    </row>
    <row r="17" spans="1:17" s="78" customFormat="1" ht="12.75">
      <c r="A17" s="184">
        <v>11</v>
      </c>
      <c r="B17" s="114" t="s">
        <v>15</v>
      </c>
      <c r="C17" s="360" t="s">
        <v>89</v>
      </c>
      <c r="D17" s="114" t="s">
        <v>15</v>
      </c>
      <c r="E17" s="114" t="s">
        <v>15</v>
      </c>
      <c r="F17" s="356">
        <v>3</v>
      </c>
      <c r="G17" s="357">
        <v>0.155</v>
      </c>
      <c r="H17" s="115" t="s">
        <v>15</v>
      </c>
      <c r="I17" s="184" t="s">
        <v>15</v>
      </c>
      <c r="J17" s="184" t="s">
        <v>15</v>
      </c>
      <c r="K17" s="229" t="s">
        <v>15</v>
      </c>
      <c r="L17" s="229"/>
      <c r="M17" s="229"/>
      <c r="N17" s="184" t="s">
        <v>15</v>
      </c>
      <c r="O17" s="184" t="s">
        <v>15</v>
      </c>
      <c r="P17" s="358">
        <f t="shared" si="0"/>
        <v>0.46499999999999997</v>
      </c>
      <c r="Q17" s="118"/>
    </row>
    <row r="18" spans="1:17" s="78" customFormat="1" ht="12.75">
      <c r="A18" s="184">
        <v>12</v>
      </c>
      <c r="B18" s="114" t="s">
        <v>15</v>
      </c>
      <c r="C18" s="355" t="s">
        <v>90</v>
      </c>
      <c r="D18" s="114" t="s">
        <v>15</v>
      </c>
      <c r="E18" s="114" t="s">
        <v>15</v>
      </c>
      <c r="F18" s="356">
        <v>1</v>
      </c>
      <c r="G18" s="357">
        <v>0.38900000000000001</v>
      </c>
      <c r="H18" s="115" t="s">
        <v>15</v>
      </c>
      <c r="I18" s="184" t="s">
        <v>15</v>
      </c>
      <c r="J18" s="184" t="s">
        <v>15</v>
      </c>
      <c r="K18" s="229" t="s">
        <v>15</v>
      </c>
      <c r="L18" s="229"/>
      <c r="M18" s="229"/>
      <c r="N18" s="184" t="s">
        <v>15</v>
      </c>
      <c r="O18" s="184" t="s">
        <v>15</v>
      </c>
      <c r="P18" s="358">
        <f t="shared" si="0"/>
        <v>0.38900000000000001</v>
      </c>
      <c r="Q18" s="118"/>
    </row>
    <row r="19" spans="1:17" s="78" customFormat="1" ht="12.75">
      <c r="A19" s="184">
        <v>13</v>
      </c>
      <c r="B19" s="114" t="s">
        <v>15</v>
      </c>
      <c r="C19" s="355" t="s">
        <v>91</v>
      </c>
      <c r="D19" s="114" t="s">
        <v>15</v>
      </c>
      <c r="E19" s="114" t="s">
        <v>15</v>
      </c>
      <c r="F19" s="361">
        <v>1</v>
      </c>
      <c r="G19" s="357">
        <v>0.35</v>
      </c>
      <c r="H19" s="115" t="s">
        <v>15</v>
      </c>
      <c r="I19" s="184" t="s">
        <v>15</v>
      </c>
      <c r="J19" s="184" t="s">
        <v>15</v>
      </c>
      <c r="K19" s="229" t="s">
        <v>15</v>
      </c>
      <c r="L19" s="229"/>
      <c r="M19" s="229"/>
      <c r="N19" s="184" t="s">
        <v>15</v>
      </c>
      <c r="O19" s="184" t="s">
        <v>15</v>
      </c>
      <c r="P19" s="358">
        <f t="shared" ref="P19:P31" si="1">G19*F19</f>
        <v>0.35</v>
      </c>
      <c r="Q19" s="118"/>
    </row>
    <row r="20" spans="1:17" s="78" customFormat="1" ht="12.75">
      <c r="A20" s="184">
        <v>14</v>
      </c>
      <c r="B20" s="114" t="s">
        <v>15</v>
      </c>
      <c r="C20" s="355" t="s">
        <v>92</v>
      </c>
      <c r="D20" s="114" t="s">
        <v>15</v>
      </c>
      <c r="E20" s="114" t="s">
        <v>15</v>
      </c>
      <c r="F20" s="356">
        <v>1</v>
      </c>
      <c r="G20" s="357">
        <v>0.35</v>
      </c>
      <c r="H20" s="115" t="s">
        <v>15</v>
      </c>
      <c r="I20" s="184" t="s">
        <v>15</v>
      </c>
      <c r="J20" s="184" t="s">
        <v>15</v>
      </c>
      <c r="K20" s="229" t="s">
        <v>15</v>
      </c>
      <c r="L20" s="229"/>
      <c r="M20" s="229"/>
      <c r="N20" s="184" t="s">
        <v>15</v>
      </c>
      <c r="O20" s="184" t="s">
        <v>15</v>
      </c>
      <c r="P20" s="358">
        <f t="shared" si="1"/>
        <v>0.35</v>
      </c>
      <c r="Q20" s="118"/>
    </row>
    <row r="21" spans="1:17" s="78" customFormat="1" ht="12.75">
      <c r="A21" s="184">
        <v>15</v>
      </c>
      <c r="B21" s="114" t="s">
        <v>15</v>
      </c>
      <c r="C21" s="355" t="s">
        <v>93</v>
      </c>
      <c r="D21" s="114" t="s">
        <v>15</v>
      </c>
      <c r="E21" s="114" t="s">
        <v>15</v>
      </c>
      <c r="F21" s="356">
        <v>1</v>
      </c>
      <c r="G21" s="357">
        <v>1.325</v>
      </c>
      <c r="H21" s="115" t="s">
        <v>15</v>
      </c>
      <c r="I21" s="184" t="s">
        <v>15</v>
      </c>
      <c r="J21" s="184" t="s">
        <v>15</v>
      </c>
      <c r="K21" s="229" t="s">
        <v>15</v>
      </c>
      <c r="L21" s="229"/>
      <c r="M21" s="229"/>
      <c r="N21" s="184" t="s">
        <v>15</v>
      </c>
      <c r="O21" s="184" t="s">
        <v>15</v>
      </c>
      <c r="P21" s="358">
        <f t="shared" si="1"/>
        <v>1.325</v>
      </c>
      <c r="Q21" s="118"/>
    </row>
    <row r="22" spans="1:17" s="78" customFormat="1" ht="12.75">
      <c r="A22" s="184">
        <v>16</v>
      </c>
      <c r="B22" s="114" t="s">
        <v>15</v>
      </c>
      <c r="C22" s="355" t="s">
        <v>94</v>
      </c>
      <c r="D22" s="114" t="s">
        <v>15</v>
      </c>
      <c r="E22" s="114" t="s">
        <v>15</v>
      </c>
      <c r="F22" s="356">
        <v>1</v>
      </c>
      <c r="G22" s="357">
        <v>1.325</v>
      </c>
      <c r="H22" s="115" t="s">
        <v>15</v>
      </c>
      <c r="I22" s="184" t="s">
        <v>15</v>
      </c>
      <c r="J22" s="184" t="s">
        <v>15</v>
      </c>
      <c r="K22" s="229" t="s">
        <v>15</v>
      </c>
      <c r="L22" s="229"/>
      <c r="M22" s="229"/>
      <c r="N22" s="184" t="s">
        <v>15</v>
      </c>
      <c r="O22" s="184" t="s">
        <v>15</v>
      </c>
      <c r="P22" s="358">
        <f t="shared" si="1"/>
        <v>1.325</v>
      </c>
      <c r="Q22" s="118"/>
    </row>
    <row r="23" spans="1:17" s="78" customFormat="1" ht="12.75">
      <c r="A23" s="184">
        <v>17</v>
      </c>
      <c r="B23" s="114" t="s">
        <v>15</v>
      </c>
      <c r="C23" s="362" t="s">
        <v>95</v>
      </c>
      <c r="D23" s="114" t="s">
        <v>15</v>
      </c>
      <c r="E23" s="114" t="s">
        <v>15</v>
      </c>
      <c r="F23" s="363">
        <v>4</v>
      </c>
      <c r="G23" s="357">
        <v>4.9399999999999999E-2</v>
      </c>
      <c r="H23" s="115" t="s">
        <v>15</v>
      </c>
      <c r="I23" s="184" t="s">
        <v>15</v>
      </c>
      <c r="J23" s="184" t="s">
        <v>15</v>
      </c>
      <c r="K23" s="229" t="s">
        <v>15</v>
      </c>
      <c r="L23" s="229"/>
      <c r="M23" s="229"/>
      <c r="N23" s="184" t="s">
        <v>15</v>
      </c>
      <c r="O23" s="184" t="s">
        <v>15</v>
      </c>
      <c r="P23" s="358">
        <f t="shared" si="1"/>
        <v>0.1976</v>
      </c>
      <c r="Q23" s="118"/>
    </row>
    <row r="24" spans="1:17" s="78" customFormat="1" ht="12.75">
      <c r="A24" s="184">
        <v>18</v>
      </c>
      <c r="B24" s="114" t="s">
        <v>15</v>
      </c>
      <c r="C24" s="362" t="s">
        <v>96</v>
      </c>
      <c r="D24" s="114" t="s">
        <v>15</v>
      </c>
      <c r="E24" s="114" t="s">
        <v>15</v>
      </c>
      <c r="F24" s="363">
        <v>11</v>
      </c>
      <c r="G24" s="357">
        <v>4.1799999999999997E-2</v>
      </c>
      <c r="H24" s="115" t="s">
        <v>15</v>
      </c>
      <c r="I24" s="184" t="s">
        <v>15</v>
      </c>
      <c r="J24" s="184" t="s">
        <v>15</v>
      </c>
      <c r="K24" s="229" t="s">
        <v>15</v>
      </c>
      <c r="L24" s="229"/>
      <c r="M24" s="229"/>
      <c r="N24" s="184" t="s">
        <v>15</v>
      </c>
      <c r="O24" s="184" t="s">
        <v>15</v>
      </c>
      <c r="P24" s="358">
        <f t="shared" si="1"/>
        <v>0.45979999999999999</v>
      </c>
      <c r="Q24" s="118"/>
    </row>
    <row r="25" spans="1:17" s="78" customFormat="1" ht="12.75">
      <c r="A25" s="184">
        <v>19</v>
      </c>
      <c r="B25" s="114" t="s">
        <v>15</v>
      </c>
      <c r="C25" s="362" t="s">
        <v>97</v>
      </c>
      <c r="D25" s="114" t="s">
        <v>15</v>
      </c>
      <c r="E25" s="114" t="s">
        <v>15</v>
      </c>
      <c r="F25" s="363">
        <v>1</v>
      </c>
      <c r="G25" s="357">
        <v>6.4299999999999996E-2</v>
      </c>
      <c r="H25" s="115" t="s">
        <v>15</v>
      </c>
      <c r="I25" s="184" t="s">
        <v>15</v>
      </c>
      <c r="J25" s="184" t="s">
        <v>15</v>
      </c>
      <c r="K25" s="229" t="s">
        <v>15</v>
      </c>
      <c r="L25" s="229"/>
      <c r="M25" s="229"/>
      <c r="N25" s="184" t="s">
        <v>15</v>
      </c>
      <c r="O25" s="184" t="s">
        <v>15</v>
      </c>
      <c r="P25" s="358">
        <f t="shared" si="1"/>
        <v>6.4299999999999996E-2</v>
      </c>
      <c r="Q25" s="118"/>
    </row>
    <row r="26" spans="1:17" s="78" customFormat="1" ht="12.75">
      <c r="A26" s="184">
        <v>20</v>
      </c>
      <c r="B26" s="114" t="s">
        <v>15</v>
      </c>
      <c r="C26" s="8" t="s">
        <v>98</v>
      </c>
      <c r="D26" s="114" t="s">
        <v>15</v>
      </c>
      <c r="E26" s="114" t="s">
        <v>15</v>
      </c>
      <c r="F26" s="363">
        <v>1</v>
      </c>
      <c r="G26" s="357">
        <v>0.73499999999999999</v>
      </c>
      <c r="H26" s="115" t="s">
        <v>15</v>
      </c>
      <c r="I26" s="184" t="s">
        <v>15</v>
      </c>
      <c r="J26" s="184" t="s">
        <v>15</v>
      </c>
      <c r="K26" s="229" t="s">
        <v>15</v>
      </c>
      <c r="L26" s="229"/>
      <c r="M26" s="229"/>
      <c r="N26" s="184" t="s">
        <v>15</v>
      </c>
      <c r="O26" s="184" t="s">
        <v>15</v>
      </c>
      <c r="P26" s="358">
        <f t="shared" si="1"/>
        <v>0.73499999999999999</v>
      </c>
      <c r="Q26" s="118"/>
    </row>
    <row r="27" spans="1:17" s="78" customFormat="1" ht="12.75">
      <c r="A27" s="184">
        <v>21</v>
      </c>
      <c r="B27" s="114" t="s">
        <v>15</v>
      </c>
      <c r="C27" s="8" t="s">
        <v>99</v>
      </c>
      <c r="D27" s="114" t="s">
        <v>15</v>
      </c>
      <c r="E27" s="114" t="s">
        <v>15</v>
      </c>
      <c r="F27" s="363">
        <v>1</v>
      </c>
      <c r="G27" s="357">
        <v>0.14699999999999999</v>
      </c>
      <c r="H27" s="115" t="s">
        <v>15</v>
      </c>
      <c r="I27" s="184" t="s">
        <v>15</v>
      </c>
      <c r="J27" s="184" t="s">
        <v>15</v>
      </c>
      <c r="K27" s="229" t="s">
        <v>15</v>
      </c>
      <c r="L27" s="229"/>
      <c r="M27" s="229"/>
      <c r="N27" s="184" t="s">
        <v>15</v>
      </c>
      <c r="O27" s="184" t="s">
        <v>15</v>
      </c>
      <c r="P27" s="358">
        <f t="shared" si="1"/>
        <v>0.14699999999999999</v>
      </c>
      <c r="Q27" s="118"/>
    </row>
    <row r="28" spans="1:17" s="78" customFormat="1" ht="12.75">
      <c r="A28" s="184">
        <v>22</v>
      </c>
      <c r="B28" s="114" t="s">
        <v>15</v>
      </c>
      <c r="C28" s="8" t="s">
        <v>100</v>
      </c>
      <c r="D28" s="114" t="s">
        <v>15</v>
      </c>
      <c r="E28" s="114" t="s">
        <v>15</v>
      </c>
      <c r="F28" s="363">
        <v>1</v>
      </c>
      <c r="G28" s="357">
        <v>0.73499999999999999</v>
      </c>
      <c r="H28" s="115" t="s">
        <v>15</v>
      </c>
      <c r="I28" s="184" t="s">
        <v>15</v>
      </c>
      <c r="J28" s="184" t="s">
        <v>15</v>
      </c>
      <c r="K28" s="229" t="s">
        <v>15</v>
      </c>
      <c r="L28" s="229"/>
      <c r="M28" s="229"/>
      <c r="N28" s="184" t="s">
        <v>15</v>
      </c>
      <c r="O28" s="184" t="s">
        <v>15</v>
      </c>
      <c r="P28" s="358">
        <f t="shared" si="1"/>
        <v>0.73499999999999999</v>
      </c>
      <c r="Q28" s="118"/>
    </row>
    <row r="29" spans="1:17" s="78" customFormat="1" ht="12.75">
      <c r="A29" s="184">
        <v>23</v>
      </c>
      <c r="B29" s="114" t="s">
        <v>15</v>
      </c>
      <c r="C29" s="8" t="s">
        <v>101</v>
      </c>
      <c r="D29" s="114" t="s">
        <v>15</v>
      </c>
      <c r="E29" s="114" t="s">
        <v>15</v>
      </c>
      <c r="F29" s="363">
        <v>1</v>
      </c>
      <c r="G29" s="357">
        <v>3.5000000000000003E-2</v>
      </c>
      <c r="H29" s="115" t="s">
        <v>15</v>
      </c>
      <c r="I29" s="184" t="s">
        <v>15</v>
      </c>
      <c r="J29" s="184" t="s">
        <v>15</v>
      </c>
      <c r="K29" s="229" t="s">
        <v>15</v>
      </c>
      <c r="L29" s="229"/>
      <c r="M29" s="229"/>
      <c r="N29" s="184" t="s">
        <v>15</v>
      </c>
      <c r="O29" s="184" t="s">
        <v>15</v>
      </c>
      <c r="P29" s="358">
        <f t="shared" si="1"/>
        <v>3.5000000000000003E-2</v>
      </c>
      <c r="Q29" s="118"/>
    </row>
    <row r="30" spans="1:17" s="78" customFormat="1" ht="12.75">
      <c r="A30" s="184">
        <v>24</v>
      </c>
      <c r="B30" s="114" t="s">
        <v>15</v>
      </c>
      <c r="C30" s="8" t="s">
        <v>102</v>
      </c>
      <c r="D30" s="114" t="s">
        <v>15</v>
      </c>
      <c r="E30" s="114" t="s">
        <v>15</v>
      </c>
      <c r="F30" s="363">
        <v>2</v>
      </c>
      <c r="G30" s="357">
        <v>0.1197</v>
      </c>
      <c r="H30" s="115" t="s">
        <v>15</v>
      </c>
      <c r="I30" s="184" t="s">
        <v>15</v>
      </c>
      <c r="J30" s="184" t="s">
        <v>15</v>
      </c>
      <c r="K30" s="229" t="s">
        <v>15</v>
      </c>
      <c r="L30" s="229"/>
      <c r="M30" s="229"/>
      <c r="N30" s="184" t="s">
        <v>15</v>
      </c>
      <c r="O30" s="184" t="s">
        <v>15</v>
      </c>
      <c r="P30" s="358">
        <f t="shared" si="1"/>
        <v>0.2394</v>
      </c>
      <c r="Q30" s="118"/>
    </row>
    <row r="31" spans="1:17" s="78" customFormat="1" ht="12.75">
      <c r="A31" s="184">
        <v>25</v>
      </c>
      <c r="B31" s="114" t="s">
        <v>15</v>
      </c>
      <c r="C31" s="8" t="s">
        <v>103</v>
      </c>
      <c r="D31" s="114" t="s">
        <v>15</v>
      </c>
      <c r="E31" s="114" t="s">
        <v>15</v>
      </c>
      <c r="F31" s="363">
        <v>4</v>
      </c>
      <c r="G31" s="357">
        <v>6.4799999999999996E-2</v>
      </c>
      <c r="H31" s="115" t="s">
        <v>15</v>
      </c>
      <c r="I31" s="184" t="s">
        <v>15</v>
      </c>
      <c r="J31" s="184" t="s">
        <v>15</v>
      </c>
      <c r="K31" s="229" t="s">
        <v>15</v>
      </c>
      <c r="L31" s="229"/>
      <c r="M31" s="229"/>
      <c r="N31" s="184" t="s">
        <v>15</v>
      </c>
      <c r="O31" s="184" t="s">
        <v>15</v>
      </c>
      <c r="P31" s="358">
        <f t="shared" si="1"/>
        <v>0.25919999999999999</v>
      </c>
      <c r="Q31" s="118"/>
    </row>
    <row r="32" spans="1:17">
      <c r="A32" s="364" t="s">
        <v>73</v>
      </c>
      <c r="B32" s="365"/>
      <c r="C32" s="365"/>
      <c r="D32" s="365"/>
      <c r="E32" s="366"/>
      <c r="F32" s="119" t="s">
        <v>15</v>
      </c>
      <c r="G32" s="119" t="s">
        <v>15</v>
      </c>
      <c r="H32" s="119" t="s">
        <v>15</v>
      </c>
      <c r="I32" s="37" t="s">
        <v>15</v>
      </c>
      <c r="J32" s="37" t="s">
        <v>15</v>
      </c>
      <c r="K32" s="229" t="s">
        <v>15</v>
      </c>
      <c r="L32" s="229"/>
      <c r="M32" s="229"/>
      <c r="N32" s="37" t="s">
        <v>15</v>
      </c>
      <c r="O32" s="37" t="s">
        <v>15</v>
      </c>
      <c r="P32" s="117">
        <f>SUM(P7:P31)</f>
        <v>392.04519947935847</v>
      </c>
      <c r="Q32" s="136"/>
    </row>
    <row r="34" spans="1:17" ht="18.75">
      <c r="B34" s="235" t="s">
        <v>106</v>
      </c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</row>
    <row r="35" spans="1:17" s="112" customFormat="1" ht="13.5" customHeight="1">
      <c r="A35" s="213" t="s">
        <v>50</v>
      </c>
      <c r="B35" s="227" t="s">
        <v>51</v>
      </c>
      <c r="C35" s="227" t="s">
        <v>52</v>
      </c>
      <c r="D35" s="227" t="s">
        <v>107</v>
      </c>
      <c r="E35" s="228"/>
      <c r="F35" s="227" t="s">
        <v>79</v>
      </c>
      <c r="G35" s="227" t="s">
        <v>108</v>
      </c>
      <c r="H35" s="233" t="s">
        <v>109</v>
      </c>
      <c r="I35" s="227" t="s">
        <v>110</v>
      </c>
      <c r="J35" s="227"/>
      <c r="K35" s="227"/>
      <c r="L35" s="227"/>
      <c r="M35" s="227"/>
      <c r="N35" s="227"/>
      <c r="O35" s="227"/>
      <c r="P35" s="227" t="s">
        <v>81</v>
      </c>
      <c r="Q35" s="227" t="s">
        <v>22</v>
      </c>
    </row>
    <row r="36" spans="1:17" s="140" customFormat="1" ht="48">
      <c r="A36" s="213"/>
      <c r="B36" s="228"/>
      <c r="C36" s="228"/>
      <c r="D36" s="179" t="s">
        <v>59</v>
      </c>
      <c r="E36" s="179" t="s">
        <v>65</v>
      </c>
      <c r="F36" s="228"/>
      <c r="G36" s="228"/>
      <c r="H36" s="234"/>
      <c r="I36" s="179" t="s">
        <v>111</v>
      </c>
      <c r="J36" s="179" t="s">
        <v>112</v>
      </c>
      <c r="K36" s="179" t="s">
        <v>113</v>
      </c>
      <c r="L36" s="179" t="s">
        <v>114</v>
      </c>
      <c r="M36" s="179" t="s">
        <v>115</v>
      </c>
      <c r="N36" s="179" t="s">
        <v>116</v>
      </c>
      <c r="O36" s="179" t="s">
        <v>117</v>
      </c>
      <c r="P36" s="227"/>
      <c r="Q36" s="227"/>
    </row>
    <row r="37" spans="1:17">
      <c r="A37" s="37" t="s">
        <v>15</v>
      </c>
      <c r="B37" s="120" t="s">
        <v>15</v>
      </c>
      <c r="C37" s="121" t="s">
        <v>15</v>
      </c>
      <c r="D37" s="120" t="s">
        <v>15</v>
      </c>
      <c r="E37" s="120" t="s">
        <v>15</v>
      </c>
      <c r="F37" s="122" t="s">
        <v>15</v>
      </c>
      <c r="G37" s="120" t="s">
        <v>15</v>
      </c>
      <c r="H37" s="120" t="s">
        <v>15</v>
      </c>
      <c r="I37" s="113" t="s">
        <v>15</v>
      </c>
      <c r="J37" s="113" t="s">
        <v>15</v>
      </c>
      <c r="K37" s="113" t="s">
        <v>15</v>
      </c>
      <c r="L37" s="113" t="s">
        <v>15</v>
      </c>
      <c r="M37" s="113" t="s">
        <v>15</v>
      </c>
      <c r="N37" s="113" t="s">
        <v>15</v>
      </c>
      <c r="O37" s="113" t="s">
        <v>15</v>
      </c>
      <c r="P37" s="132">
        <v>0</v>
      </c>
      <c r="Q37" s="113"/>
    </row>
    <row r="38" spans="1:17" ht="13.5" hidden="1" customHeight="1">
      <c r="A38" s="37"/>
      <c r="B38" s="120"/>
      <c r="C38" s="121"/>
      <c r="D38" s="120"/>
      <c r="E38" s="120"/>
      <c r="F38" s="120"/>
      <c r="G38" s="120"/>
      <c r="H38" s="120"/>
      <c r="I38" s="113"/>
      <c r="J38" s="113"/>
      <c r="K38" s="113"/>
      <c r="L38" s="131"/>
      <c r="M38" s="131"/>
      <c r="N38" s="113"/>
      <c r="O38" s="113"/>
      <c r="P38" s="132">
        <f t="shared" ref="P38:P41" si="2">F38*G38</f>
        <v>0</v>
      </c>
      <c r="Q38" s="113"/>
    </row>
    <row r="39" spans="1:17" ht="13.5" hidden="1" customHeight="1">
      <c r="A39" s="37"/>
      <c r="B39" s="120"/>
      <c r="C39" s="120"/>
      <c r="D39" s="120"/>
      <c r="E39" s="120"/>
      <c r="F39" s="120"/>
      <c r="G39" s="120"/>
      <c r="H39" s="120"/>
      <c r="I39" s="113"/>
      <c r="J39" s="113"/>
      <c r="K39" s="113"/>
      <c r="L39" s="131"/>
      <c r="M39" s="131"/>
      <c r="N39" s="113"/>
      <c r="O39" s="113"/>
      <c r="P39" s="132">
        <f t="shared" si="2"/>
        <v>0</v>
      </c>
      <c r="Q39" s="113"/>
    </row>
    <row r="40" spans="1:17" ht="13.5" hidden="1" customHeight="1">
      <c r="A40" s="37"/>
      <c r="B40" s="120"/>
      <c r="C40" s="120"/>
      <c r="D40" s="120"/>
      <c r="E40" s="120"/>
      <c r="F40" s="120"/>
      <c r="G40" s="120"/>
      <c r="H40" s="120"/>
      <c r="I40" s="113"/>
      <c r="J40" s="113"/>
      <c r="K40" s="113"/>
      <c r="L40" s="131"/>
      <c r="M40" s="131"/>
      <c r="N40" s="113"/>
      <c r="O40" s="113"/>
      <c r="P40" s="132">
        <f t="shared" si="2"/>
        <v>0</v>
      </c>
      <c r="Q40" s="113"/>
    </row>
    <row r="41" spans="1:17" ht="13.5" hidden="1" customHeight="1">
      <c r="A41" s="123"/>
      <c r="B41" s="120"/>
      <c r="C41" s="120"/>
      <c r="D41" s="120"/>
      <c r="E41" s="120"/>
      <c r="F41" s="120"/>
      <c r="G41" s="120"/>
      <c r="H41" s="120"/>
      <c r="I41" s="113"/>
      <c r="J41" s="113"/>
      <c r="K41" s="113"/>
      <c r="L41" s="131"/>
      <c r="M41" s="131"/>
      <c r="N41" s="113"/>
      <c r="O41" s="113"/>
      <c r="P41" s="132">
        <f t="shared" si="2"/>
        <v>0</v>
      </c>
      <c r="Q41" s="113"/>
    </row>
    <row r="42" spans="1:17">
      <c r="A42" s="37" t="s">
        <v>15</v>
      </c>
      <c r="B42" s="120" t="s">
        <v>15</v>
      </c>
      <c r="C42" s="120" t="s">
        <v>15</v>
      </c>
      <c r="D42" s="120" t="s">
        <v>15</v>
      </c>
      <c r="E42" s="120" t="s">
        <v>15</v>
      </c>
      <c r="F42" s="122" t="s">
        <v>15</v>
      </c>
      <c r="G42" s="120" t="s">
        <v>15</v>
      </c>
      <c r="H42" s="120" t="s">
        <v>15</v>
      </c>
      <c r="I42" s="113" t="s">
        <v>15</v>
      </c>
      <c r="J42" s="113" t="s">
        <v>15</v>
      </c>
      <c r="K42" s="113" t="s">
        <v>15</v>
      </c>
      <c r="L42" s="113" t="s">
        <v>15</v>
      </c>
      <c r="M42" s="113" t="s">
        <v>15</v>
      </c>
      <c r="N42" s="113" t="s">
        <v>15</v>
      </c>
      <c r="O42" s="113" t="s">
        <v>15</v>
      </c>
      <c r="P42" s="132">
        <v>0</v>
      </c>
      <c r="Q42" s="113"/>
    </row>
    <row r="43" spans="1:17">
      <c r="A43" s="123"/>
      <c r="B43" s="124" t="s">
        <v>73</v>
      </c>
      <c r="C43" s="125" t="s">
        <v>15</v>
      </c>
      <c r="D43" s="119" t="s">
        <v>15</v>
      </c>
      <c r="E43" s="119" t="s">
        <v>15</v>
      </c>
      <c r="F43" s="119" t="s">
        <v>15</v>
      </c>
      <c r="G43" s="119" t="s">
        <v>15</v>
      </c>
      <c r="H43" s="119" t="s">
        <v>15</v>
      </c>
      <c r="I43" s="125" t="s">
        <v>15</v>
      </c>
      <c r="J43" s="125" t="s">
        <v>15</v>
      </c>
      <c r="K43" s="125" t="s">
        <v>15</v>
      </c>
      <c r="L43" s="119" t="s">
        <v>15</v>
      </c>
      <c r="M43" s="119" t="s">
        <v>15</v>
      </c>
      <c r="N43" s="125" t="s">
        <v>15</v>
      </c>
      <c r="O43" s="125" t="s">
        <v>15</v>
      </c>
      <c r="P43" s="133">
        <f>SUM(P37:P42)</f>
        <v>0</v>
      </c>
      <c r="Q43" s="137"/>
    </row>
    <row r="44" spans="1:17" ht="14.25">
      <c r="A44" s="112"/>
      <c r="B44" s="126"/>
      <c r="C44" s="127"/>
      <c r="D44" s="128"/>
      <c r="E44" s="128"/>
      <c r="F44" s="129"/>
      <c r="G44" s="129"/>
      <c r="H44" s="129"/>
      <c r="I44" s="134"/>
      <c r="J44" s="128"/>
      <c r="K44" s="128"/>
      <c r="L44" s="135"/>
      <c r="M44" s="135"/>
      <c r="N44" s="135"/>
      <c r="O44" s="135"/>
      <c r="P44" s="135"/>
      <c r="Q44" s="138"/>
    </row>
    <row r="45" spans="1:17" ht="18.75">
      <c r="A45" s="230" t="s">
        <v>118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2"/>
      <c r="P45" s="133">
        <f>P32+P43</f>
        <v>392.04519947935847</v>
      </c>
      <c r="Q45" s="139"/>
    </row>
    <row r="46" spans="1:17">
      <c r="B46" s="130" t="s">
        <v>119</v>
      </c>
    </row>
    <row r="47" spans="1:17">
      <c r="C47" s="66" t="s">
        <v>120</v>
      </c>
    </row>
  </sheetData>
  <mergeCells count="58">
    <mergeCell ref="P35:P36"/>
    <mergeCell ref="Q5:Q6"/>
    <mergeCell ref="Q35:Q36"/>
    <mergeCell ref="K32:M32"/>
    <mergeCell ref="B34:Q34"/>
    <mergeCell ref="D35:E35"/>
    <mergeCell ref="I35:O35"/>
    <mergeCell ref="K30:M30"/>
    <mergeCell ref="K31:M31"/>
    <mergeCell ref="K23:M23"/>
    <mergeCell ref="K24:M24"/>
    <mergeCell ref="K25:M25"/>
    <mergeCell ref="K26:M26"/>
    <mergeCell ref="K27:M27"/>
    <mergeCell ref="K19:M19"/>
    <mergeCell ref="A45:O45"/>
    <mergeCell ref="A5:A6"/>
    <mergeCell ref="A35:A36"/>
    <mergeCell ref="B5:B6"/>
    <mergeCell ref="B35:B36"/>
    <mergeCell ref="C5:C6"/>
    <mergeCell ref="C35:C36"/>
    <mergeCell ref="F5:F6"/>
    <mergeCell ref="F35:F36"/>
    <mergeCell ref="G5:G6"/>
    <mergeCell ref="G35:G36"/>
    <mergeCell ref="H5:H6"/>
    <mergeCell ref="H35:H36"/>
    <mergeCell ref="A32:E32"/>
    <mergeCell ref="K28:M28"/>
    <mergeCell ref="K29:M29"/>
    <mergeCell ref="K20:M20"/>
    <mergeCell ref="K21:M21"/>
    <mergeCell ref="K22:M22"/>
    <mergeCell ref="K17:M17"/>
    <mergeCell ref="K18:M18"/>
    <mergeCell ref="K12:M12"/>
    <mergeCell ref="K13:M13"/>
    <mergeCell ref="K14:M14"/>
    <mergeCell ref="K15:M15"/>
    <mergeCell ref="K16:M16"/>
    <mergeCell ref="K11:M11"/>
    <mergeCell ref="K7:M7"/>
    <mergeCell ref="K8:M8"/>
    <mergeCell ref="K9:M9"/>
    <mergeCell ref="K10:M10"/>
    <mergeCell ref="A3:M3"/>
    <mergeCell ref="N3:Q3"/>
    <mergeCell ref="D5:E5"/>
    <mergeCell ref="I5:O5"/>
    <mergeCell ref="P5:P6"/>
    <mergeCell ref="K6:M6"/>
    <mergeCell ref="A4:Q4"/>
    <mergeCell ref="A1:Q1"/>
    <mergeCell ref="A2:H2"/>
    <mergeCell ref="I2:J2"/>
    <mergeCell ref="K2:O2"/>
    <mergeCell ref="P2:Q2"/>
  </mergeCells>
  <phoneticPr fontId="25" type="noConversion"/>
  <printOptions horizontalCentered="1"/>
  <pageMargins left="0" right="0" top="0" bottom="0" header="0.31458333333333299" footer="0.31458333333333299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"/>
  <sheetViews>
    <sheetView view="pageBreakPreview" zoomScaleNormal="100" workbookViewId="0">
      <selection activeCell="H9" sqref="H9"/>
    </sheetView>
  </sheetViews>
  <sheetFormatPr defaultColWidth="9" defaultRowHeight="13.5"/>
  <cols>
    <col min="1" max="1" width="4.625" customWidth="1"/>
    <col min="2" max="2" width="16" customWidth="1"/>
    <col min="3" max="3" width="9.125" customWidth="1"/>
    <col min="4" max="4" width="6" customWidth="1"/>
    <col min="5" max="5" width="13.25" customWidth="1"/>
    <col min="6" max="7" width="8.625" customWidth="1"/>
    <col min="8" max="8" width="7.375" customWidth="1"/>
    <col min="9" max="9" width="5.25" customWidth="1"/>
    <col min="10" max="10" width="6" customWidth="1"/>
    <col min="11" max="11" width="6.375" style="67" customWidth="1"/>
    <col min="12" max="12" width="7.125" style="67" customWidth="1"/>
    <col min="13" max="13" width="8.625" style="67" customWidth="1"/>
    <col min="14" max="14" width="8.875" style="67" customWidth="1"/>
    <col min="15" max="15" width="8.125" style="67" customWidth="1"/>
    <col min="16" max="16" width="8.125" customWidth="1"/>
    <col min="17" max="17" width="12.125" customWidth="1"/>
  </cols>
  <sheetData>
    <row r="1" spans="1:17" ht="23.25" customHeight="1">
      <c r="A1" s="236" t="s">
        <v>121</v>
      </c>
      <c r="B1" s="236"/>
      <c r="C1" s="236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</row>
    <row r="2" spans="1:17" s="1" customFormat="1">
      <c r="A2" s="238" t="s">
        <v>122</v>
      </c>
      <c r="B2" s="239"/>
      <c r="C2" s="240"/>
      <c r="D2" s="241" t="s">
        <v>291</v>
      </c>
      <c r="E2" s="241"/>
      <c r="F2" s="241"/>
      <c r="G2" s="241"/>
      <c r="H2" s="241"/>
      <c r="I2" s="241"/>
      <c r="J2" s="3" t="s">
        <v>48</v>
      </c>
      <c r="K2" s="242" t="s">
        <v>294</v>
      </c>
      <c r="L2" s="198"/>
      <c r="M2" s="198"/>
      <c r="N2" s="198"/>
      <c r="O2" s="243" t="s">
        <v>49</v>
      </c>
      <c r="P2" s="243"/>
      <c r="Q2" s="243"/>
    </row>
    <row r="3" spans="1:17" s="1" customFormat="1" ht="17.100000000000001" customHeight="1">
      <c r="A3" s="244" t="s">
        <v>303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6"/>
      <c r="O3" s="247" t="s">
        <v>298</v>
      </c>
      <c r="P3" s="247"/>
      <c r="Q3" s="247"/>
    </row>
    <row r="4" spans="1:17" s="78" customFormat="1" ht="27" customHeight="1">
      <c r="A4" s="249" t="s">
        <v>50</v>
      </c>
      <c r="B4" s="249" t="s">
        <v>51</v>
      </c>
      <c r="C4" s="249" t="s">
        <v>52</v>
      </c>
      <c r="D4" s="249" t="s">
        <v>123</v>
      </c>
      <c r="E4" s="248" t="s">
        <v>124</v>
      </c>
      <c r="F4" s="248" t="s">
        <v>125</v>
      </c>
      <c r="G4" s="248"/>
      <c r="H4" s="248" t="s">
        <v>126</v>
      </c>
      <c r="I4" s="248" t="s">
        <v>127</v>
      </c>
      <c r="J4" s="248" t="s">
        <v>128</v>
      </c>
      <c r="K4" s="213" t="s">
        <v>129</v>
      </c>
      <c r="L4" s="213"/>
      <c r="M4" s="213"/>
      <c r="N4" s="213"/>
      <c r="O4" s="213"/>
      <c r="P4" s="248" t="s">
        <v>130</v>
      </c>
      <c r="Q4" s="248"/>
    </row>
    <row r="5" spans="1:17" s="78" customFormat="1" ht="33.75" customHeight="1">
      <c r="A5" s="249"/>
      <c r="B5" s="249"/>
      <c r="C5" s="249"/>
      <c r="D5" s="249"/>
      <c r="E5" s="248"/>
      <c r="F5" s="91" t="s">
        <v>131</v>
      </c>
      <c r="G5" s="91" t="s">
        <v>61</v>
      </c>
      <c r="H5" s="248"/>
      <c r="I5" s="248"/>
      <c r="J5" s="248"/>
      <c r="K5" s="91" t="s">
        <v>132</v>
      </c>
      <c r="L5" s="91" t="s">
        <v>133</v>
      </c>
      <c r="M5" s="91" t="s">
        <v>134</v>
      </c>
      <c r="N5" s="91" t="s">
        <v>135</v>
      </c>
      <c r="O5" s="91" t="s">
        <v>136</v>
      </c>
      <c r="P5" s="91" t="s">
        <v>137</v>
      </c>
      <c r="Q5" s="91" t="s">
        <v>138</v>
      </c>
    </row>
    <row r="6" spans="1:17" s="78" customFormat="1" ht="12">
      <c r="A6" s="92">
        <v>1</v>
      </c>
      <c r="B6" s="93" t="s">
        <v>15</v>
      </c>
      <c r="C6" s="94" t="s">
        <v>15</v>
      </c>
      <c r="D6" s="95">
        <v>1</v>
      </c>
      <c r="E6" s="95" t="s">
        <v>139</v>
      </c>
      <c r="F6" s="96" t="s">
        <v>15</v>
      </c>
      <c r="G6" s="96" t="s">
        <v>15</v>
      </c>
      <c r="H6" s="97">
        <v>40.93</v>
      </c>
      <c r="I6" s="96">
        <v>1</v>
      </c>
      <c r="J6" s="105">
        <v>0.38073390151515202</v>
      </c>
      <c r="K6" s="106">
        <f t="shared" ref="K6:K11" si="0">J6*0.03</f>
        <v>1.142201704545456E-2</v>
      </c>
      <c r="L6" s="97">
        <f>制造费率测算明细!T6</f>
        <v>3.2467532467532464E-2</v>
      </c>
      <c r="M6" s="97">
        <f>制造费率测算明细!U6</f>
        <v>1.5E-3</v>
      </c>
      <c r="N6" s="97">
        <f>制造费率测算明细!V6</f>
        <v>5.411255411255411E-3</v>
      </c>
      <c r="O6" s="107">
        <f t="shared" ref="O6:O11" si="1">SUM(L6:N6)</f>
        <v>3.9378787878787874E-2</v>
      </c>
      <c r="P6" s="108">
        <f t="shared" ref="P6:P11" si="2">D6*H6*I6*J6</f>
        <v>15.583438589015172</v>
      </c>
      <c r="Q6" s="108">
        <f t="shared" ref="Q6:Q11" si="3">D6*H6*O6</f>
        <v>1.6117737878787877</v>
      </c>
    </row>
    <row r="7" spans="1:17" s="78" customFormat="1" ht="12">
      <c r="A7" s="92">
        <v>2</v>
      </c>
      <c r="B7" s="93" t="s">
        <v>15</v>
      </c>
      <c r="C7" s="98" t="s">
        <v>15</v>
      </c>
      <c r="D7" s="95">
        <v>1</v>
      </c>
      <c r="E7" s="95" t="s">
        <v>140</v>
      </c>
      <c r="F7" s="98" t="s">
        <v>15</v>
      </c>
      <c r="G7" s="98" t="s">
        <v>15</v>
      </c>
      <c r="H7" s="99">
        <v>3</v>
      </c>
      <c r="I7" s="96">
        <v>1</v>
      </c>
      <c r="J7" s="105">
        <v>0.31801704545454501</v>
      </c>
      <c r="K7" s="106">
        <f t="shared" si="0"/>
        <v>9.54051136363635E-3</v>
      </c>
      <c r="L7" s="97">
        <f>制造费率测算明细!T7</f>
        <v>0.29220779220779219</v>
      </c>
      <c r="M7" s="97">
        <f>制造费率测算明细!U7</f>
        <v>7.5000000000000002E-4</v>
      </c>
      <c r="N7" s="97">
        <f>制造费率测算明细!V7</f>
        <v>4.8701298701298704E-2</v>
      </c>
      <c r="O7" s="107">
        <f t="shared" si="1"/>
        <v>0.34165909090909086</v>
      </c>
      <c r="P7" s="108">
        <f t="shared" si="2"/>
        <v>0.95405113636363503</v>
      </c>
      <c r="Q7" s="108">
        <f t="shared" si="3"/>
        <v>1.0249772727272726</v>
      </c>
    </row>
    <row r="8" spans="1:17" s="78" customFormat="1" ht="12">
      <c r="A8" s="92">
        <v>3</v>
      </c>
      <c r="B8" s="93" t="s">
        <v>15</v>
      </c>
      <c r="C8" s="98" t="s">
        <v>15</v>
      </c>
      <c r="D8" s="95">
        <v>1</v>
      </c>
      <c r="E8" s="95" t="s">
        <v>141</v>
      </c>
      <c r="F8" s="98" t="s">
        <v>15</v>
      </c>
      <c r="G8" s="98" t="s">
        <v>15</v>
      </c>
      <c r="H8" s="99">
        <v>46.3</v>
      </c>
      <c r="I8" s="96">
        <v>1</v>
      </c>
      <c r="J8" s="105">
        <v>0.28683428030302999</v>
      </c>
      <c r="K8" s="106">
        <f t="shared" si="0"/>
        <v>8.605028409090899E-3</v>
      </c>
      <c r="L8" s="97">
        <f>制造费率测算明细!T8</f>
        <v>6.2770562770562768E-2</v>
      </c>
      <c r="M8" s="97">
        <f>制造费率测算明细!U8</f>
        <v>1.1999999999999999E-3</v>
      </c>
      <c r="N8" s="97">
        <f>制造费率测算明细!V8</f>
        <v>1.046176046176046E-2</v>
      </c>
      <c r="O8" s="107">
        <f t="shared" si="1"/>
        <v>7.4432323232323239E-2</v>
      </c>
      <c r="P8" s="108">
        <f t="shared" si="2"/>
        <v>13.280427178030287</v>
      </c>
      <c r="Q8" s="108">
        <f t="shared" si="3"/>
        <v>3.4462165656565658</v>
      </c>
    </row>
    <row r="9" spans="1:17" s="78" customFormat="1" ht="12">
      <c r="A9" s="92">
        <v>4</v>
      </c>
      <c r="B9" s="93" t="s">
        <v>15</v>
      </c>
      <c r="C9" s="98" t="s">
        <v>15</v>
      </c>
      <c r="D9" s="95">
        <v>1</v>
      </c>
      <c r="E9" s="95" t="s">
        <v>142</v>
      </c>
      <c r="F9" s="98" t="s">
        <v>15</v>
      </c>
      <c r="G9" s="98" t="s">
        <v>15</v>
      </c>
      <c r="H9" s="99">
        <v>22.8</v>
      </c>
      <c r="I9" s="96">
        <v>1</v>
      </c>
      <c r="J9" s="105">
        <v>0.31379166666666702</v>
      </c>
      <c r="K9" s="106">
        <f t="shared" si="0"/>
        <v>9.4137500000000107E-3</v>
      </c>
      <c r="L9" s="97">
        <f>制造费率测算明细!T9</f>
        <v>4.476374689140647E-2</v>
      </c>
      <c r="M9" s="97">
        <f>制造费率测算明细!U9</f>
        <v>1.5E-3</v>
      </c>
      <c r="N9" s="97">
        <f>制造费率测算明细!V9</f>
        <v>7.4606244819010771E-3</v>
      </c>
      <c r="O9" s="107">
        <f t="shared" si="1"/>
        <v>5.3724371373307545E-2</v>
      </c>
      <c r="P9" s="108">
        <f t="shared" si="2"/>
        <v>7.1544500000000086</v>
      </c>
      <c r="Q9" s="108">
        <f t="shared" si="3"/>
        <v>1.2249156673114121</v>
      </c>
    </row>
    <row r="10" spans="1:17" s="78" customFormat="1" ht="12">
      <c r="A10" s="92">
        <v>5</v>
      </c>
      <c r="B10" s="93" t="s">
        <v>15</v>
      </c>
      <c r="C10" s="98" t="s">
        <v>15</v>
      </c>
      <c r="D10" s="95">
        <v>1</v>
      </c>
      <c r="E10" s="95" t="s">
        <v>143</v>
      </c>
      <c r="F10" s="98" t="s">
        <v>15</v>
      </c>
      <c r="G10" s="98" t="s">
        <v>15</v>
      </c>
      <c r="H10" s="99">
        <v>30</v>
      </c>
      <c r="I10" s="96">
        <v>1</v>
      </c>
      <c r="J10" s="109">
        <v>0.31774621212121201</v>
      </c>
      <c r="K10" s="106">
        <f t="shared" si="0"/>
        <v>9.5323863636363592E-3</v>
      </c>
      <c r="L10" s="97">
        <f>制造费率测算明细!T10</f>
        <v>0.53300865800865804</v>
      </c>
      <c r="M10" s="97">
        <f>制造费率测算明细!U10</f>
        <v>1.5E-3</v>
      </c>
      <c r="N10" s="97">
        <f>制造费率测算明细!V10</f>
        <v>8.8834776334776336E-2</v>
      </c>
      <c r="O10" s="107">
        <f t="shared" si="1"/>
        <v>0.62334343434343431</v>
      </c>
      <c r="P10" s="108">
        <f t="shared" si="2"/>
        <v>9.5323863636363608</v>
      </c>
      <c r="Q10" s="108">
        <f t="shared" si="3"/>
        <v>18.700303030303029</v>
      </c>
    </row>
    <row r="11" spans="1:17" s="78" customFormat="1" ht="12">
      <c r="A11" s="92">
        <v>6</v>
      </c>
      <c r="B11" s="93" t="s">
        <v>15</v>
      </c>
      <c r="C11" s="19" t="s">
        <v>15</v>
      </c>
      <c r="D11" s="95">
        <v>1</v>
      </c>
      <c r="E11" s="95" t="s">
        <v>144</v>
      </c>
      <c r="F11" s="19" t="s">
        <v>15</v>
      </c>
      <c r="G11" s="19" t="s">
        <v>15</v>
      </c>
      <c r="H11" s="100">
        <v>78</v>
      </c>
      <c r="I11" s="96">
        <v>1</v>
      </c>
      <c r="J11" s="109">
        <v>0.32513731060606099</v>
      </c>
      <c r="K11" s="106">
        <f t="shared" si="0"/>
        <v>9.7541193181818302E-3</v>
      </c>
      <c r="L11" s="97">
        <f>制造费率测算明细!T11</f>
        <v>0.10119047619047619</v>
      </c>
      <c r="M11" s="97">
        <f>制造费率测算明细!U11</f>
        <v>3.3000000000000005E-4</v>
      </c>
      <c r="N11" s="97">
        <f>制造费率测算明细!V11</f>
        <v>1.6865079365079364E-2</v>
      </c>
      <c r="O11" s="107">
        <f t="shared" si="1"/>
        <v>0.11838555555555555</v>
      </c>
      <c r="P11" s="108">
        <f t="shared" si="2"/>
        <v>25.360710227272758</v>
      </c>
      <c r="Q11" s="108">
        <f t="shared" si="3"/>
        <v>9.2340733333333329</v>
      </c>
    </row>
    <row r="12" spans="1:17" s="78" customFormat="1" ht="12">
      <c r="A12" s="101" t="s">
        <v>73</v>
      </c>
      <c r="B12" s="19" t="s">
        <v>15</v>
      </c>
      <c r="C12" s="19" t="s">
        <v>15</v>
      </c>
      <c r="D12" s="19" t="s">
        <v>15</v>
      </c>
      <c r="E12" s="176" t="s">
        <v>15</v>
      </c>
      <c r="F12" s="19" t="s">
        <v>15</v>
      </c>
      <c r="G12" s="19" t="s">
        <v>15</v>
      </c>
      <c r="H12" s="102">
        <f>SUM(H6:H11)</f>
        <v>221.02999999999997</v>
      </c>
      <c r="I12" s="110">
        <f>SUM(I6:I11)</f>
        <v>6</v>
      </c>
      <c r="J12" s="19" t="s">
        <v>15</v>
      </c>
      <c r="K12" s="19" t="s">
        <v>15</v>
      </c>
      <c r="L12" s="19" t="s">
        <v>15</v>
      </c>
      <c r="M12" s="19" t="s">
        <v>15</v>
      </c>
      <c r="N12" s="19" t="s">
        <v>15</v>
      </c>
      <c r="O12" s="19" t="s">
        <v>15</v>
      </c>
      <c r="P12" s="39">
        <f>SUM(P6:P11)</f>
        <v>71.86546349431822</v>
      </c>
      <c r="Q12" s="39">
        <f>SUM(Q6:Q11)</f>
        <v>35.242259657210404</v>
      </c>
    </row>
    <row r="13" spans="1:17" s="41" customFormat="1">
      <c r="B13" s="103" t="s">
        <v>145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</row>
    <row r="14" spans="1:17" s="41" customFormat="1">
      <c r="B14" s="104" t="s">
        <v>146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41" customFormat="1">
      <c r="B15" s="104" t="s">
        <v>147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41" customFormat="1">
      <c r="B16" s="104" t="s">
        <v>148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2:15" s="41" customFormat="1">
      <c r="B17" s="42" t="s">
        <v>149</v>
      </c>
      <c r="K17" s="111"/>
      <c r="L17" s="111"/>
      <c r="M17" s="111"/>
      <c r="N17" s="111"/>
      <c r="O17" s="111"/>
    </row>
    <row r="18" spans="2:15" s="41" customFormat="1">
      <c r="K18" s="111"/>
      <c r="L18" s="111"/>
      <c r="M18" s="111"/>
      <c r="N18" s="111"/>
      <c r="O18" s="111"/>
    </row>
    <row r="19" spans="2:15" s="41" customFormat="1">
      <c r="K19" s="111"/>
      <c r="L19" s="111"/>
      <c r="M19" s="111"/>
      <c r="N19" s="111"/>
      <c r="O19" s="111"/>
    </row>
  </sheetData>
  <mergeCells count="18">
    <mergeCell ref="A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5" type="noConversion"/>
  <printOptions horizontalCentered="1"/>
  <pageMargins left="0" right="0" top="0.74791666666666701" bottom="0.74791666666666701" header="0.31458333333333299" footer="0.31458333333333299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1"/>
  <sheetViews>
    <sheetView view="pageBreakPreview" zoomScaleNormal="100" workbookViewId="0">
      <selection activeCell="R3" sqref="R3:V3"/>
    </sheetView>
  </sheetViews>
  <sheetFormatPr defaultColWidth="9" defaultRowHeight="13.5"/>
  <cols>
    <col min="1" max="1" width="4.625" style="67" customWidth="1"/>
    <col min="2" max="2" width="11.625" customWidth="1"/>
    <col min="3" max="3" width="4.125" customWidth="1"/>
    <col min="4" max="4" width="3.75" customWidth="1"/>
    <col min="5" max="5" width="8.5" customWidth="1"/>
    <col min="6" max="6" width="5.125" customWidth="1"/>
    <col min="7" max="7" width="8" customWidth="1"/>
    <col min="8" max="8" width="4.875" customWidth="1"/>
    <col min="9" max="9" width="4.5" customWidth="1"/>
    <col min="10" max="10" width="5.125" customWidth="1"/>
    <col min="11" max="11" width="5.75" customWidth="1"/>
    <col min="12" max="12" width="5.375" style="67" customWidth="1"/>
    <col min="13" max="13" width="6.5" style="67" customWidth="1"/>
    <col min="14" max="14" width="5.625" style="67" customWidth="1"/>
    <col min="15" max="15" width="7.375" style="67" customWidth="1"/>
    <col min="16" max="16" width="7.25" style="67" customWidth="1"/>
    <col min="17" max="17" width="7.75" style="67" customWidth="1"/>
    <col min="18" max="18" width="8.375" style="67" customWidth="1"/>
    <col min="19" max="19" width="7.5" style="67" customWidth="1"/>
    <col min="20" max="20" width="7.625" customWidth="1"/>
    <col min="21" max="21" width="8.125" customWidth="1"/>
    <col min="22" max="22" width="9" customWidth="1"/>
  </cols>
  <sheetData>
    <row r="1" spans="1:22" ht="20.25">
      <c r="A1" s="250" t="s">
        <v>150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2"/>
    </row>
    <row r="2" spans="1:22" s="1" customFormat="1">
      <c r="A2" s="253" t="s">
        <v>122</v>
      </c>
      <c r="B2" s="253"/>
      <c r="C2" s="253"/>
      <c r="D2" s="254" t="s">
        <v>291</v>
      </c>
      <c r="E2" s="255"/>
      <c r="F2" s="255"/>
      <c r="G2" s="255"/>
      <c r="H2" s="256"/>
      <c r="I2" s="80" t="s">
        <v>48</v>
      </c>
      <c r="J2" s="257" t="s">
        <v>294</v>
      </c>
      <c r="K2" s="258"/>
      <c r="L2" s="258"/>
      <c r="M2" s="258"/>
      <c r="N2" s="258"/>
      <c r="O2" s="258"/>
      <c r="P2" s="258"/>
      <c r="Q2" s="259"/>
      <c r="R2" s="260" t="s">
        <v>49</v>
      </c>
      <c r="S2" s="260"/>
      <c r="T2" s="260"/>
      <c r="U2" s="260"/>
      <c r="V2" s="260"/>
    </row>
    <row r="3" spans="1:22" s="1" customFormat="1">
      <c r="A3" s="244" t="s">
        <v>303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6"/>
      <c r="R3" s="253" t="s">
        <v>298</v>
      </c>
      <c r="S3" s="253"/>
      <c r="T3" s="253"/>
      <c r="U3" s="253"/>
      <c r="V3" s="253"/>
    </row>
    <row r="4" spans="1:22" ht="21.75" customHeight="1">
      <c r="A4" s="263" t="s">
        <v>50</v>
      </c>
      <c r="B4" s="263" t="s">
        <v>124</v>
      </c>
      <c r="C4" s="261" t="s">
        <v>151</v>
      </c>
      <c r="D4" s="262"/>
      <c r="E4" s="262"/>
      <c r="F4" s="262"/>
      <c r="G4" s="262"/>
      <c r="H4" s="262"/>
      <c r="I4" s="262"/>
      <c r="J4" s="263" t="s">
        <v>152</v>
      </c>
      <c r="K4" s="263"/>
      <c r="L4" s="263"/>
      <c r="M4" s="263"/>
      <c r="N4" s="263"/>
      <c r="O4" s="81" t="s">
        <v>153</v>
      </c>
      <c r="P4" s="82"/>
      <c r="Q4" s="264" t="s">
        <v>154</v>
      </c>
      <c r="R4" s="264"/>
      <c r="S4" s="264"/>
      <c r="T4" s="265" t="s">
        <v>155</v>
      </c>
      <c r="U4" s="265" t="s">
        <v>156</v>
      </c>
      <c r="V4" s="265" t="s">
        <v>157</v>
      </c>
    </row>
    <row r="5" spans="1:22" ht="69.75">
      <c r="A5" s="263"/>
      <c r="B5" s="263"/>
      <c r="C5" s="69" t="s">
        <v>131</v>
      </c>
      <c r="D5" s="69" t="s">
        <v>61</v>
      </c>
      <c r="E5" s="70" t="s">
        <v>158</v>
      </c>
      <c r="F5" s="70" t="s">
        <v>159</v>
      </c>
      <c r="G5" s="70" t="s">
        <v>160</v>
      </c>
      <c r="H5" s="71" t="s">
        <v>161</v>
      </c>
      <c r="I5" s="83" t="s">
        <v>162</v>
      </c>
      <c r="J5" s="84" t="s">
        <v>163</v>
      </c>
      <c r="K5" s="84" t="s">
        <v>164</v>
      </c>
      <c r="L5" s="70" t="s">
        <v>165</v>
      </c>
      <c r="M5" s="70" t="s">
        <v>166</v>
      </c>
      <c r="N5" s="70" t="s">
        <v>167</v>
      </c>
      <c r="O5" s="70" t="s">
        <v>168</v>
      </c>
      <c r="P5" s="70" t="s">
        <v>169</v>
      </c>
      <c r="Q5" s="71" t="s">
        <v>170</v>
      </c>
      <c r="R5" s="71" t="s">
        <v>171</v>
      </c>
      <c r="S5" s="71" t="s">
        <v>172</v>
      </c>
      <c r="T5" s="265"/>
      <c r="U5" s="265"/>
      <c r="V5" s="265"/>
    </row>
    <row r="6" spans="1:22">
      <c r="A6" s="68">
        <v>1</v>
      </c>
      <c r="B6" s="72" t="s">
        <v>139</v>
      </c>
      <c r="C6" s="177" t="s">
        <v>15</v>
      </c>
      <c r="D6" s="177" t="s">
        <v>15</v>
      </c>
      <c r="E6" s="73">
        <v>120000</v>
      </c>
      <c r="F6" s="74">
        <v>0.1</v>
      </c>
      <c r="G6" s="73">
        <f t="shared" ref="G6:G11" si="0">E6*(1-F6)-E6*(1-F6)/H6*I6</f>
        <v>93600</v>
      </c>
      <c r="H6" s="68">
        <v>15</v>
      </c>
      <c r="I6" s="85">
        <v>2</v>
      </c>
      <c r="J6" s="68">
        <v>10</v>
      </c>
      <c r="K6" s="74">
        <v>8.9999999999999993E-3</v>
      </c>
      <c r="L6" s="68">
        <v>0</v>
      </c>
      <c r="M6" s="86">
        <v>1</v>
      </c>
      <c r="N6" s="86">
        <v>3.0457999999999998</v>
      </c>
      <c r="O6" s="87">
        <f t="shared" ref="O6:O11" si="1">P6*0.5</f>
        <v>400</v>
      </c>
      <c r="P6" s="87">
        <f t="shared" ref="P6:P11" si="2">E6*0.1/H6</f>
        <v>800</v>
      </c>
      <c r="Q6" s="68">
        <v>12</v>
      </c>
      <c r="R6" s="68">
        <v>308</v>
      </c>
      <c r="S6" s="68">
        <f t="shared" ref="S6:S11" si="3">Q6*R6</f>
        <v>3696</v>
      </c>
      <c r="T6" s="89">
        <f t="shared" ref="T6:T11" si="4">G6/(H6-I6)/S6/60</f>
        <v>3.2467532467532464E-2</v>
      </c>
      <c r="U6" s="89">
        <f t="shared" ref="U6:U11" si="5">J6*K6*M6/60+L6*N6/60</f>
        <v>1.5E-3</v>
      </c>
      <c r="V6" s="89">
        <f t="shared" ref="V6:V11" si="6">(O6+P6)/S6/60</f>
        <v>5.411255411255411E-3</v>
      </c>
    </row>
    <row r="7" spans="1:22">
      <c r="A7" s="68">
        <v>2</v>
      </c>
      <c r="B7" s="72" t="s">
        <v>140</v>
      </c>
      <c r="C7" s="177" t="s">
        <v>15</v>
      </c>
      <c r="D7" s="177" t="s">
        <v>15</v>
      </c>
      <c r="E7" s="73">
        <v>1080000</v>
      </c>
      <c r="F7" s="74">
        <v>0.1</v>
      </c>
      <c r="G7" s="73">
        <f t="shared" si="0"/>
        <v>842400</v>
      </c>
      <c r="H7" s="68">
        <v>15</v>
      </c>
      <c r="I7" s="85">
        <v>2</v>
      </c>
      <c r="J7" s="68">
        <v>5</v>
      </c>
      <c r="K7" s="74">
        <v>8.9999999999999993E-3</v>
      </c>
      <c r="L7" s="68">
        <v>0</v>
      </c>
      <c r="M7" s="86">
        <v>1</v>
      </c>
      <c r="N7" s="86">
        <v>3.0457999999999998</v>
      </c>
      <c r="O7" s="87">
        <f t="shared" si="1"/>
        <v>3600</v>
      </c>
      <c r="P7" s="87">
        <f t="shared" si="2"/>
        <v>7200</v>
      </c>
      <c r="Q7" s="68">
        <v>12</v>
      </c>
      <c r="R7" s="68">
        <v>308</v>
      </c>
      <c r="S7" s="68">
        <f t="shared" si="3"/>
        <v>3696</v>
      </c>
      <c r="T7" s="89">
        <f t="shared" si="4"/>
        <v>0.29220779220779219</v>
      </c>
      <c r="U7" s="89">
        <f t="shared" si="5"/>
        <v>7.5000000000000002E-4</v>
      </c>
      <c r="V7" s="89">
        <f t="shared" si="6"/>
        <v>4.8701298701298704E-2</v>
      </c>
    </row>
    <row r="8" spans="1:22">
      <c r="A8" s="68">
        <v>3</v>
      </c>
      <c r="B8" s="72" t="s">
        <v>141</v>
      </c>
      <c r="C8" s="177" t="s">
        <v>15</v>
      </c>
      <c r="D8" s="177" t="s">
        <v>15</v>
      </c>
      <c r="E8" s="73">
        <v>232000</v>
      </c>
      <c r="F8" s="74">
        <v>0.1</v>
      </c>
      <c r="G8" s="73">
        <f t="shared" si="0"/>
        <v>180960</v>
      </c>
      <c r="H8" s="68">
        <v>15</v>
      </c>
      <c r="I8" s="85">
        <v>2</v>
      </c>
      <c r="J8" s="68">
        <v>8</v>
      </c>
      <c r="K8" s="74">
        <v>8.9999999999999993E-3</v>
      </c>
      <c r="L8" s="68">
        <v>0</v>
      </c>
      <c r="M8" s="86">
        <v>1</v>
      </c>
      <c r="N8" s="86">
        <v>3.0457999999999998</v>
      </c>
      <c r="O8" s="87">
        <f t="shared" si="1"/>
        <v>773.33333333333337</v>
      </c>
      <c r="P8" s="87">
        <f t="shared" si="2"/>
        <v>1546.6666666666667</v>
      </c>
      <c r="Q8" s="68">
        <v>12</v>
      </c>
      <c r="R8" s="68">
        <v>308</v>
      </c>
      <c r="S8" s="68">
        <f t="shared" si="3"/>
        <v>3696</v>
      </c>
      <c r="T8" s="89">
        <f t="shared" si="4"/>
        <v>6.2770562770562768E-2</v>
      </c>
      <c r="U8" s="89">
        <f t="shared" si="5"/>
        <v>1.1999999999999999E-3</v>
      </c>
      <c r="V8" s="89">
        <f t="shared" si="6"/>
        <v>1.046176046176046E-2</v>
      </c>
    </row>
    <row r="9" spans="1:22">
      <c r="A9" s="68">
        <v>4</v>
      </c>
      <c r="B9" s="75" t="s">
        <v>142</v>
      </c>
      <c r="C9" s="177" t="s">
        <v>15</v>
      </c>
      <c r="D9" s="177" t="s">
        <v>15</v>
      </c>
      <c r="E9" s="73">
        <v>324000</v>
      </c>
      <c r="F9" s="74">
        <v>0.1</v>
      </c>
      <c r="G9" s="73">
        <f t="shared" si="0"/>
        <v>252720</v>
      </c>
      <c r="H9" s="68">
        <v>15</v>
      </c>
      <c r="I9" s="85">
        <v>2</v>
      </c>
      <c r="J9" s="68">
        <v>10</v>
      </c>
      <c r="K9" s="74">
        <v>8.9999999999999993E-3</v>
      </c>
      <c r="L9" s="68">
        <v>0</v>
      </c>
      <c r="M9" s="86">
        <v>1</v>
      </c>
      <c r="N9" s="86">
        <v>3.0457999999999998</v>
      </c>
      <c r="O9" s="87">
        <f t="shared" si="1"/>
        <v>1080</v>
      </c>
      <c r="P9" s="87">
        <f t="shared" si="2"/>
        <v>2160</v>
      </c>
      <c r="Q9" s="68">
        <v>23.5</v>
      </c>
      <c r="R9" s="68">
        <v>308</v>
      </c>
      <c r="S9" s="68">
        <f t="shared" si="3"/>
        <v>7238</v>
      </c>
      <c r="T9" s="89">
        <f t="shared" si="4"/>
        <v>4.476374689140647E-2</v>
      </c>
      <c r="U9" s="89">
        <f t="shared" si="5"/>
        <v>1.5E-3</v>
      </c>
      <c r="V9" s="89">
        <f t="shared" si="6"/>
        <v>7.4606244819010771E-3</v>
      </c>
    </row>
    <row r="10" spans="1:22">
      <c r="A10" s="68">
        <v>5</v>
      </c>
      <c r="B10" s="75" t="s">
        <v>143</v>
      </c>
      <c r="C10" s="177" t="s">
        <v>15</v>
      </c>
      <c r="D10" s="177" t="s">
        <v>15</v>
      </c>
      <c r="E10" s="73">
        <v>1970000</v>
      </c>
      <c r="F10" s="74">
        <v>0.1</v>
      </c>
      <c r="G10" s="73">
        <f t="shared" si="0"/>
        <v>1536600</v>
      </c>
      <c r="H10" s="68">
        <v>15</v>
      </c>
      <c r="I10" s="85">
        <v>2</v>
      </c>
      <c r="J10" s="68">
        <v>10</v>
      </c>
      <c r="K10" s="74">
        <v>8.9999999999999993E-3</v>
      </c>
      <c r="L10" s="68">
        <v>0</v>
      </c>
      <c r="M10" s="86">
        <v>1</v>
      </c>
      <c r="N10" s="86">
        <v>3.0457999999999998</v>
      </c>
      <c r="O10" s="87">
        <f t="shared" si="1"/>
        <v>6566.666666666667</v>
      </c>
      <c r="P10" s="87">
        <f t="shared" si="2"/>
        <v>13133.333333333334</v>
      </c>
      <c r="Q10" s="68">
        <v>12</v>
      </c>
      <c r="R10" s="68">
        <v>308</v>
      </c>
      <c r="S10" s="68">
        <f t="shared" si="3"/>
        <v>3696</v>
      </c>
      <c r="T10" s="89">
        <f t="shared" si="4"/>
        <v>0.53300865800865804</v>
      </c>
      <c r="U10" s="89">
        <f t="shared" si="5"/>
        <v>1.5E-3</v>
      </c>
      <c r="V10" s="89">
        <f t="shared" si="6"/>
        <v>8.8834776334776336E-2</v>
      </c>
    </row>
    <row r="11" spans="1:22">
      <c r="A11" s="68">
        <v>6</v>
      </c>
      <c r="B11" s="76" t="s">
        <v>144</v>
      </c>
      <c r="C11" s="177" t="s">
        <v>15</v>
      </c>
      <c r="D11" s="177" t="s">
        <v>15</v>
      </c>
      <c r="E11" s="73">
        <v>374000</v>
      </c>
      <c r="F11" s="74">
        <v>0.1</v>
      </c>
      <c r="G11" s="73">
        <f t="shared" si="0"/>
        <v>291720</v>
      </c>
      <c r="H11" s="68">
        <v>15</v>
      </c>
      <c r="I11" s="85">
        <v>2</v>
      </c>
      <c r="J11" s="68">
        <v>2.2000000000000002</v>
      </c>
      <c r="K11" s="74">
        <v>8.9999999999999993E-3</v>
      </c>
      <c r="L11" s="68">
        <v>0</v>
      </c>
      <c r="M11" s="86">
        <v>1</v>
      </c>
      <c r="N11" s="86">
        <v>3.0457999999999998</v>
      </c>
      <c r="O11" s="87">
        <f t="shared" si="1"/>
        <v>1246.6666666666667</v>
      </c>
      <c r="P11" s="87">
        <f t="shared" si="2"/>
        <v>2493.3333333333335</v>
      </c>
      <c r="Q11" s="68">
        <v>12</v>
      </c>
      <c r="R11" s="68">
        <v>308</v>
      </c>
      <c r="S11" s="68">
        <f t="shared" si="3"/>
        <v>3696</v>
      </c>
      <c r="T11" s="89">
        <f t="shared" si="4"/>
        <v>0.10119047619047619</v>
      </c>
      <c r="U11" s="89">
        <f t="shared" si="5"/>
        <v>3.3000000000000005E-4</v>
      </c>
      <c r="V11" s="89">
        <f t="shared" si="6"/>
        <v>1.6865079365079364E-2</v>
      </c>
    </row>
    <row r="12" spans="1:22">
      <c r="B12" s="77" t="s">
        <v>145</v>
      </c>
      <c r="T12" s="90"/>
    </row>
    <row r="13" spans="1:22">
      <c r="B13" s="78" t="s">
        <v>173</v>
      </c>
      <c r="C13" s="66"/>
    </row>
    <row r="14" spans="1:22">
      <c r="B14" s="78" t="s">
        <v>174</v>
      </c>
      <c r="C14" s="66"/>
    </row>
    <row r="15" spans="1:22">
      <c r="B15" s="78" t="s">
        <v>175</v>
      </c>
      <c r="C15" s="66"/>
    </row>
    <row r="16" spans="1:22">
      <c r="B16" s="78" t="s">
        <v>176</v>
      </c>
      <c r="C16" s="66"/>
    </row>
    <row r="17" spans="2:16">
      <c r="B17" s="66" t="s">
        <v>177</v>
      </c>
      <c r="P17" s="88"/>
    </row>
    <row r="20" spans="2:16" ht="20.25">
      <c r="E20" s="79"/>
      <c r="F20" s="79"/>
      <c r="G20" s="79"/>
    </row>
    <row r="21" spans="2:16" ht="20.25">
      <c r="E21" s="79"/>
      <c r="F21" s="79"/>
      <c r="G21" s="79"/>
    </row>
  </sheetData>
  <sortState xmlns:xlrd2="http://schemas.microsoft.com/office/spreadsheetml/2017/richdata2" ref="A6:Z25">
    <sortCondition ref="A6:A25"/>
  </sortState>
  <mergeCells count="15">
    <mergeCell ref="A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5" type="noConversion"/>
  <printOptions horizontalCentered="1"/>
  <pageMargins left="0" right="0" top="0.74791666666666701" bottom="0.74791666666666701" header="0.31458333333333299" footer="0.31458333333333299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view="pageBreakPreview" zoomScaleNormal="100" workbookViewId="0">
      <selection activeCell="K17" sqref="K17"/>
    </sheetView>
  </sheetViews>
  <sheetFormatPr defaultColWidth="9" defaultRowHeight="13.5"/>
  <cols>
    <col min="1" max="1" width="7.375" style="54" customWidth="1"/>
    <col min="2" max="2" width="19.8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2.25" style="54" customWidth="1"/>
    <col min="8" max="8" width="12.75" style="54" customWidth="1"/>
    <col min="9" max="16384" width="9" style="54"/>
  </cols>
  <sheetData>
    <row r="1" spans="1:7" ht="20.25" customHeight="1">
      <c r="A1" s="266" t="s">
        <v>178</v>
      </c>
      <c r="B1" s="266"/>
      <c r="C1" s="266"/>
      <c r="D1" s="266"/>
      <c r="E1" s="266"/>
      <c r="F1" s="266"/>
      <c r="G1" s="266"/>
    </row>
    <row r="2" spans="1:7" s="16" customFormat="1" ht="30.95" customHeight="1">
      <c r="A2" s="267" t="s">
        <v>292</v>
      </c>
      <c r="B2" s="267"/>
      <c r="C2" s="18" t="s">
        <v>48</v>
      </c>
      <c r="D2" s="268" t="s">
        <v>294</v>
      </c>
      <c r="E2" s="269"/>
      <c r="F2" s="210" t="s">
        <v>49</v>
      </c>
      <c r="G2" s="210"/>
    </row>
    <row r="3" spans="1:7" s="16" customFormat="1" ht="18.75" customHeight="1">
      <c r="A3" s="270" t="s">
        <v>303</v>
      </c>
      <c r="B3" s="271"/>
      <c r="C3" s="271"/>
      <c r="D3" s="271"/>
      <c r="E3" s="272"/>
      <c r="F3" s="212" t="s">
        <v>299</v>
      </c>
      <c r="G3" s="212"/>
    </row>
    <row r="4" spans="1:7" ht="27" customHeight="1">
      <c r="A4" s="274" t="s">
        <v>50</v>
      </c>
      <c r="B4" s="274" t="s">
        <v>179</v>
      </c>
      <c r="C4" s="274" t="s">
        <v>180</v>
      </c>
      <c r="D4" s="274" t="s">
        <v>181</v>
      </c>
      <c r="E4" s="274" t="s">
        <v>182</v>
      </c>
      <c r="F4" s="274" t="s">
        <v>183</v>
      </c>
      <c r="G4" s="274" t="s">
        <v>184</v>
      </c>
    </row>
    <row r="5" spans="1:7" ht="27" customHeight="1">
      <c r="A5" s="274"/>
      <c r="B5" s="274"/>
      <c r="C5" s="274"/>
      <c r="D5" s="274"/>
      <c r="E5" s="274"/>
      <c r="F5" s="274"/>
      <c r="G5" s="274"/>
    </row>
    <row r="6" spans="1:7">
      <c r="A6" s="55">
        <v>1</v>
      </c>
      <c r="B6" s="56" t="s">
        <v>30</v>
      </c>
      <c r="C6" s="57">
        <f>D6*汇总表!D17</f>
        <v>18.879642678926611</v>
      </c>
      <c r="D6" s="58">
        <v>0.03</v>
      </c>
      <c r="E6" s="59" t="s">
        <v>15</v>
      </c>
      <c r="F6" s="59" t="s">
        <v>15</v>
      </c>
      <c r="G6" s="60" t="s">
        <v>15</v>
      </c>
    </row>
    <row r="7" spans="1:7">
      <c r="A7" s="55">
        <v>2</v>
      </c>
      <c r="B7" s="56" t="s">
        <v>31</v>
      </c>
      <c r="C7" s="57">
        <f>D7*汇总表!D17</f>
        <v>6.2932142263088702</v>
      </c>
      <c r="D7" s="58">
        <v>0.01</v>
      </c>
      <c r="E7" s="59" t="s">
        <v>15</v>
      </c>
      <c r="F7" s="59" t="s">
        <v>15</v>
      </c>
      <c r="G7" s="60" t="s">
        <v>15</v>
      </c>
    </row>
    <row r="8" spans="1:7" ht="24">
      <c r="A8" s="55">
        <v>3</v>
      </c>
      <c r="B8" s="56" t="s">
        <v>185</v>
      </c>
      <c r="C8" s="57">
        <f>D8*汇总表!D17</f>
        <v>12.58642845261774</v>
      </c>
      <c r="D8" s="58">
        <v>0.02</v>
      </c>
      <c r="E8" s="59" t="s">
        <v>15</v>
      </c>
      <c r="F8" s="59" t="s">
        <v>15</v>
      </c>
      <c r="G8" s="60" t="s">
        <v>15</v>
      </c>
    </row>
    <row r="10" spans="1:7" ht="24.75" customHeight="1">
      <c r="A10" s="266" t="s">
        <v>186</v>
      </c>
      <c r="B10" s="266" t="s">
        <v>187</v>
      </c>
      <c r="C10" s="266"/>
      <c r="D10" s="266"/>
      <c r="E10" s="266"/>
      <c r="F10" s="266"/>
      <c r="G10" s="266"/>
    </row>
    <row r="11" spans="1:7">
      <c r="A11" s="59" t="s">
        <v>50</v>
      </c>
      <c r="B11" s="273" t="s">
        <v>188</v>
      </c>
      <c r="C11" s="273"/>
      <c r="D11" s="273" t="s">
        <v>189</v>
      </c>
      <c r="E11" s="273"/>
      <c r="F11" s="273" t="s">
        <v>190</v>
      </c>
      <c r="G11" s="273"/>
    </row>
    <row r="12" spans="1:7">
      <c r="A12" s="59">
        <v>1</v>
      </c>
      <c r="B12" s="273" t="s">
        <v>191</v>
      </c>
      <c r="C12" s="273"/>
      <c r="D12" s="273" t="s">
        <v>15</v>
      </c>
      <c r="E12" s="273"/>
      <c r="F12" s="273" t="s">
        <v>15</v>
      </c>
      <c r="G12" s="273"/>
    </row>
    <row r="13" spans="1:7">
      <c r="A13" s="59">
        <v>2</v>
      </c>
      <c r="B13" s="273" t="s">
        <v>192</v>
      </c>
      <c r="C13" s="273"/>
      <c r="D13" s="273" t="s">
        <v>15</v>
      </c>
      <c r="E13" s="273"/>
      <c r="F13" s="273" t="s">
        <v>15</v>
      </c>
      <c r="G13" s="273"/>
    </row>
    <row r="14" spans="1:7">
      <c r="A14" s="273">
        <v>3</v>
      </c>
      <c r="B14" s="273" t="s">
        <v>193</v>
      </c>
      <c r="C14" s="61" t="s">
        <v>194</v>
      </c>
      <c r="D14" s="273" t="s">
        <v>15</v>
      </c>
      <c r="E14" s="273"/>
      <c r="F14" s="273" t="s">
        <v>15</v>
      </c>
      <c r="G14" s="273"/>
    </row>
    <row r="15" spans="1:7">
      <c r="A15" s="273"/>
      <c r="B15" s="273"/>
      <c r="C15" s="59" t="s">
        <v>195</v>
      </c>
      <c r="D15" s="273" t="s">
        <v>15</v>
      </c>
      <c r="E15" s="273"/>
      <c r="F15" s="273" t="s">
        <v>15</v>
      </c>
      <c r="G15" s="273"/>
    </row>
    <row r="16" spans="1:7">
      <c r="A16" s="62"/>
      <c r="B16" s="63" t="s">
        <v>145</v>
      </c>
      <c r="C16" s="62"/>
      <c r="D16" s="62"/>
      <c r="E16" s="64"/>
    </row>
    <row r="17" spans="1:5">
      <c r="A17" s="62"/>
      <c r="B17" s="65" t="s">
        <v>196</v>
      </c>
      <c r="C17" s="62"/>
      <c r="D17" s="62"/>
      <c r="E17" s="64"/>
    </row>
    <row r="18" spans="1:5">
      <c r="A18" s="62"/>
      <c r="B18" s="65" t="s">
        <v>197</v>
      </c>
      <c r="C18" s="62"/>
      <c r="D18" s="62"/>
      <c r="E18" s="64"/>
    </row>
    <row r="19" spans="1:5">
      <c r="A19" s="62"/>
      <c r="B19" s="65" t="s">
        <v>198</v>
      </c>
      <c r="C19" s="62"/>
      <c r="D19" s="62"/>
      <c r="E19" s="64"/>
    </row>
    <row r="20" spans="1:5" customFormat="1">
      <c r="B20" s="66" t="s">
        <v>199</v>
      </c>
    </row>
  </sheetData>
  <mergeCells count="29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  <mergeCell ref="A3:E3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6"/>
  <sheetViews>
    <sheetView view="pageBreakPreview" topLeftCell="A19" zoomScaleNormal="100" workbookViewId="0">
      <selection activeCell="P40" sqref="P40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75" t="s">
        <v>200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s="16" customFormat="1" ht="18.75" customHeight="1">
      <c r="A2" s="212" t="s">
        <v>47</v>
      </c>
      <c r="B2" s="212"/>
      <c r="C2" s="213" t="s">
        <v>291</v>
      </c>
      <c r="D2" s="213"/>
      <c r="E2" s="213"/>
      <c r="F2" s="18" t="s">
        <v>48</v>
      </c>
      <c r="G2" s="268" t="s">
        <v>294</v>
      </c>
      <c r="H2" s="269"/>
      <c r="I2" s="269"/>
      <c r="J2" s="269"/>
      <c r="K2" s="269"/>
      <c r="L2" s="276" t="s">
        <v>201</v>
      </c>
      <c r="M2" s="277"/>
      <c r="N2" s="278"/>
    </row>
    <row r="3" spans="1:14" s="16" customFormat="1" ht="18.75" customHeight="1">
      <c r="A3" s="270" t="s">
        <v>303</v>
      </c>
      <c r="B3" s="271"/>
      <c r="C3" s="271"/>
      <c r="D3" s="271"/>
      <c r="E3" s="271"/>
      <c r="F3" s="271"/>
      <c r="G3" s="271"/>
      <c r="H3" s="271"/>
      <c r="I3" s="271"/>
      <c r="J3" s="271"/>
      <c r="K3" s="272"/>
      <c r="L3" s="279" t="s">
        <v>300</v>
      </c>
      <c r="M3" s="280"/>
      <c r="N3" s="281"/>
    </row>
    <row r="4" spans="1:14" ht="15">
      <c r="A4" s="20" t="s">
        <v>202</v>
      </c>
      <c r="B4" s="21"/>
      <c r="C4" s="22"/>
      <c r="D4" s="22"/>
      <c r="E4" s="22"/>
      <c r="F4" s="22"/>
      <c r="G4" s="23"/>
      <c r="H4" s="24"/>
      <c r="I4" s="43" t="s">
        <v>203</v>
      </c>
      <c r="J4" s="29"/>
      <c r="K4" s="29"/>
      <c r="L4" s="29"/>
      <c r="M4" s="29"/>
      <c r="N4" s="44"/>
    </row>
    <row r="5" spans="1:14">
      <c r="A5" s="25" t="s">
        <v>50</v>
      </c>
      <c r="B5" s="282" t="s">
        <v>19</v>
      </c>
      <c r="C5" s="283"/>
      <c r="D5" s="283"/>
      <c r="E5" s="284"/>
      <c r="F5" s="285" t="s">
        <v>204</v>
      </c>
      <c r="G5" s="286"/>
      <c r="H5" s="24"/>
      <c r="I5" s="45" t="s">
        <v>50</v>
      </c>
      <c r="J5" s="287" t="s">
        <v>19</v>
      </c>
      <c r="K5" s="288"/>
      <c r="L5" s="288"/>
      <c r="M5" s="288"/>
      <c r="N5" s="46" t="s">
        <v>204</v>
      </c>
    </row>
    <row r="6" spans="1:14">
      <c r="A6" s="26">
        <v>1</v>
      </c>
      <c r="B6" s="289" t="s">
        <v>205</v>
      </c>
      <c r="C6" s="290"/>
      <c r="D6" s="290"/>
      <c r="E6" s="291"/>
      <c r="F6" s="292" t="s">
        <v>15</v>
      </c>
      <c r="G6" s="293"/>
      <c r="H6" s="24"/>
      <c r="I6" s="32">
        <v>1</v>
      </c>
      <c r="J6" s="294" t="s">
        <v>206</v>
      </c>
      <c r="K6" s="295"/>
      <c r="L6" s="295"/>
      <c r="M6" s="295"/>
      <c r="N6" s="47" t="s">
        <v>15</v>
      </c>
    </row>
    <row r="7" spans="1:14">
      <c r="A7" s="27">
        <v>2</v>
      </c>
      <c r="B7" s="289" t="s">
        <v>207</v>
      </c>
      <c r="C7" s="290"/>
      <c r="D7" s="290"/>
      <c r="E7" s="291"/>
      <c r="F7" s="296" t="s">
        <v>15</v>
      </c>
      <c r="G7" s="293"/>
      <c r="H7" s="24"/>
      <c r="I7" s="32">
        <v>2</v>
      </c>
      <c r="J7" s="294" t="s">
        <v>208</v>
      </c>
      <c r="K7" s="295"/>
      <c r="L7" s="295"/>
      <c r="M7" s="295"/>
      <c r="N7" s="47" t="s">
        <v>15</v>
      </c>
    </row>
    <row r="8" spans="1:14">
      <c r="A8" s="27">
        <v>3</v>
      </c>
      <c r="B8" s="289" t="s">
        <v>209</v>
      </c>
      <c r="C8" s="290"/>
      <c r="D8" s="290"/>
      <c r="E8" s="291"/>
      <c r="F8" s="297" t="s">
        <v>15</v>
      </c>
      <c r="G8" s="293"/>
      <c r="H8" s="24"/>
      <c r="I8" s="32">
        <v>3</v>
      </c>
      <c r="J8" s="294" t="s">
        <v>210</v>
      </c>
      <c r="K8" s="295"/>
      <c r="L8" s="295"/>
      <c r="M8" s="295"/>
      <c r="N8" s="47" t="s">
        <v>15</v>
      </c>
    </row>
    <row r="9" spans="1:14">
      <c r="A9" s="26">
        <v>4</v>
      </c>
      <c r="B9" s="289" t="s">
        <v>211</v>
      </c>
      <c r="C9" s="290"/>
      <c r="D9" s="290"/>
      <c r="E9" s="291"/>
      <c r="F9" s="297" t="s">
        <v>15</v>
      </c>
      <c r="G9" s="293"/>
      <c r="H9" s="24"/>
      <c r="I9" s="32">
        <v>4</v>
      </c>
      <c r="J9" s="294" t="s">
        <v>212</v>
      </c>
      <c r="K9" s="295"/>
      <c r="L9" s="295"/>
      <c r="M9" s="295"/>
      <c r="N9" s="47" t="s">
        <v>15</v>
      </c>
    </row>
    <row r="10" spans="1:14">
      <c r="A10" s="27">
        <v>5</v>
      </c>
      <c r="B10" s="289" t="s">
        <v>213</v>
      </c>
      <c r="C10" s="290"/>
      <c r="D10" s="290"/>
      <c r="E10" s="291"/>
      <c r="F10" s="298">
        <v>0</v>
      </c>
      <c r="G10" s="299"/>
      <c r="H10" s="24"/>
      <c r="I10" s="32">
        <v>5</v>
      </c>
      <c r="J10" s="294" t="s">
        <v>214</v>
      </c>
      <c r="K10" s="295"/>
      <c r="L10" s="295"/>
      <c r="M10" s="295"/>
      <c r="N10" s="47" t="s">
        <v>15</v>
      </c>
    </row>
    <row r="11" spans="1:14" ht="15">
      <c r="A11" s="28" t="s">
        <v>215</v>
      </c>
      <c r="B11" s="29"/>
      <c r="C11" s="29"/>
      <c r="D11" s="29"/>
      <c r="E11" s="29"/>
      <c r="F11" s="30"/>
      <c r="G11" s="31"/>
      <c r="H11" s="24"/>
      <c r="I11" s="32">
        <v>6</v>
      </c>
      <c r="J11" s="294" t="s">
        <v>216</v>
      </c>
      <c r="K11" s="295"/>
      <c r="L11" s="295"/>
      <c r="M11" s="295"/>
      <c r="N11" s="47" t="s">
        <v>15</v>
      </c>
    </row>
    <row r="12" spans="1:14">
      <c r="A12" s="27">
        <v>1</v>
      </c>
      <c r="B12" s="289" t="s">
        <v>217</v>
      </c>
      <c r="C12" s="290"/>
      <c r="D12" s="290"/>
      <c r="E12" s="291"/>
      <c r="F12" s="297" t="s">
        <v>15</v>
      </c>
      <c r="G12" s="293"/>
      <c r="H12" s="24"/>
      <c r="I12" s="32">
        <v>7</v>
      </c>
      <c r="J12" s="294" t="s">
        <v>218</v>
      </c>
      <c r="K12" s="295"/>
      <c r="L12" s="295"/>
      <c r="M12" s="295"/>
      <c r="N12" s="48" t="s">
        <v>15</v>
      </c>
    </row>
    <row r="13" spans="1:14">
      <c r="A13" s="27">
        <v>2</v>
      </c>
      <c r="B13" s="289" t="s">
        <v>219</v>
      </c>
      <c r="C13" s="290"/>
      <c r="D13" s="290"/>
      <c r="E13" s="291"/>
      <c r="F13" s="297" t="s">
        <v>15</v>
      </c>
      <c r="G13" s="293"/>
      <c r="H13" s="24"/>
      <c r="I13" s="32">
        <v>8</v>
      </c>
      <c r="J13" s="294" t="s">
        <v>220</v>
      </c>
      <c r="K13" s="295"/>
      <c r="L13" s="295"/>
      <c r="M13" s="295"/>
      <c r="N13" s="47" t="s">
        <v>15</v>
      </c>
    </row>
    <row r="14" spans="1:14">
      <c r="A14" s="27">
        <v>3</v>
      </c>
      <c r="B14" s="289" t="s">
        <v>221</v>
      </c>
      <c r="C14" s="290"/>
      <c r="D14" s="290"/>
      <c r="E14" s="291"/>
      <c r="F14" s="297" t="s">
        <v>15</v>
      </c>
      <c r="G14" s="293"/>
      <c r="H14" s="24"/>
      <c r="I14" s="32">
        <v>9</v>
      </c>
      <c r="J14" s="294" t="s">
        <v>222</v>
      </c>
      <c r="K14" s="295"/>
      <c r="L14" s="295"/>
      <c r="M14" s="295"/>
      <c r="N14" s="47" t="s">
        <v>15</v>
      </c>
    </row>
    <row r="15" spans="1:14">
      <c r="A15" s="27">
        <v>4</v>
      </c>
      <c r="B15" s="289" t="s">
        <v>223</v>
      </c>
      <c r="C15" s="290"/>
      <c r="D15" s="290"/>
      <c r="E15" s="291"/>
      <c r="F15" s="297" t="s">
        <v>15</v>
      </c>
      <c r="G15" s="293"/>
      <c r="H15" s="24"/>
      <c r="I15" s="32">
        <v>10</v>
      </c>
      <c r="J15" s="294" t="s">
        <v>224</v>
      </c>
      <c r="K15" s="295"/>
      <c r="L15" s="295"/>
      <c r="M15" s="295"/>
      <c r="N15" s="49">
        <v>0</v>
      </c>
    </row>
    <row r="16" spans="1:14">
      <c r="A16" s="27">
        <v>5</v>
      </c>
      <c r="B16" s="289" t="s">
        <v>225</v>
      </c>
      <c r="C16" s="290"/>
      <c r="D16" s="290"/>
      <c r="E16" s="291"/>
      <c r="F16" s="298"/>
      <c r="G16" s="299"/>
      <c r="H16" s="24"/>
      <c r="I16" s="24"/>
      <c r="J16" s="24"/>
      <c r="K16" s="24"/>
      <c r="L16" s="24"/>
      <c r="M16" s="24"/>
      <c r="N16" s="50"/>
    </row>
    <row r="17" spans="1:14" ht="15">
      <c r="A17" s="300" t="s">
        <v>226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2"/>
    </row>
    <row r="18" spans="1:14" ht="24" customHeight="1">
      <c r="A18" s="303" t="s">
        <v>227</v>
      </c>
      <c r="B18" s="304"/>
      <c r="C18" s="33" t="s">
        <v>228</v>
      </c>
      <c r="D18" s="305" t="s">
        <v>229</v>
      </c>
      <c r="E18" s="306"/>
      <c r="F18" s="33" t="s">
        <v>230</v>
      </c>
      <c r="G18" s="33" t="s">
        <v>231</v>
      </c>
      <c r="H18" s="307" t="s">
        <v>232</v>
      </c>
      <c r="I18" s="308"/>
      <c r="J18" s="309" t="s">
        <v>233</v>
      </c>
      <c r="K18" s="310"/>
      <c r="L18" s="310"/>
      <c r="M18" s="305" t="s">
        <v>234</v>
      </c>
      <c r="N18" s="311"/>
    </row>
    <row r="19" spans="1:14">
      <c r="A19" s="312" t="s">
        <v>235</v>
      </c>
      <c r="B19" s="304"/>
      <c r="C19" s="34" t="s">
        <v>15</v>
      </c>
      <c r="D19" s="304" t="s">
        <v>15</v>
      </c>
      <c r="E19" s="304"/>
      <c r="F19" s="35" t="s">
        <v>15</v>
      </c>
      <c r="G19" s="32" t="s">
        <v>15</v>
      </c>
      <c r="H19" s="297" t="s">
        <v>15</v>
      </c>
      <c r="I19" s="293"/>
      <c r="J19" s="304" t="s">
        <v>15</v>
      </c>
      <c r="K19" s="304"/>
      <c r="L19" s="304"/>
      <c r="M19" s="313" t="s">
        <v>15</v>
      </c>
      <c r="N19" s="314"/>
    </row>
    <row r="20" spans="1:14">
      <c r="A20" s="312" t="s">
        <v>236</v>
      </c>
      <c r="B20" s="304"/>
      <c r="C20" s="34" t="s">
        <v>15</v>
      </c>
      <c r="D20" s="304" t="s">
        <v>15</v>
      </c>
      <c r="E20" s="304"/>
      <c r="F20" s="35" t="s">
        <v>15</v>
      </c>
      <c r="G20" s="32" t="s">
        <v>15</v>
      </c>
      <c r="H20" s="297" t="s">
        <v>15</v>
      </c>
      <c r="I20" s="293"/>
      <c r="J20" s="304" t="s">
        <v>15</v>
      </c>
      <c r="K20" s="304"/>
      <c r="L20" s="304"/>
      <c r="M20" s="313" t="s">
        <v>15</v>
      </c>
      <c r="N20" s="314"/>
    </row>
    <row r="21" spans="1:14">
      <c r="A21" s="312" t="s">
        <v>237</v>
      </c>
      <c r="B21" s="304"/>
      <c r="C21" s="34" t="s">
        <v>15</v>
      </c>
      <c r="D21" s="304" t="s">
        <v>15</v>
      </c>
      <c r="E21" s="304"/>
      <c r="F21" s="35" t="s">
        <v>15</v>
      </c>
      <c r="G21" s="32" t="s">
        <v>15</v>
      </c>
      <c r="H21" s="297" t="s">
        <v>15</v>
      </c>
      <c r="I21" s="293"/>
      <c r="J21" s="304" t="s">
        <v>15</v>
      </c>
      <c r="K21" s="304"/>
      <c r="L21" s="304"/>
      <c r="M21" s="313" t="s">
        <v>15</v>
      </c>
      <c r="N21" s="314"/>
    </row>
    <row r="22" spans="1:14">
      <c r="A22" s="312" t="s">
        <v>238</v>
      </c>
      <c r="B22" s="304"/>
      <c r="C22" s="34" t="s">
        <v>15</v>
      </c>
      <c r="D22" s="304" t="s">
        <v>15</v>
      </c>
      <c r="E22" s="304"/>
      <c r="F22" s="35" t="s">
        <v>15</v>
      </c>
      <c r="G22" s="32" t="s">
        <v>15</v>
      </c>
      <c r="H22" s="297" t="s">
        <v>15</v>
      </c>
      <c r="I22" s="293"/>
      <c r="J22" s="304" t="s">
        <v>15</v>
      </c>
      <c r="K22" s="304"/>
      <c r="L22" s="304"/>
      <c r="M22" s="313" t="s">
        <v>15</v>
      </c>
      <c r="N22" s="314"/>
    </row>
    <row r="23" spans="1:14">
      <c r="A23" s="312" t="s">
        <v>239</v>
      </c>
      <c r="B23" s="304"/>
      <c r="C23" s="34" t="s">
        <v>15</v>
      </c>
      <c r="D23" s="304" t="s">
        <v>15</v>
      </c>
      <c r="E23" s="304"/>
      <c r="F23" s="35" t="s">
        <v>15</v>
      </c>
      <c r="G23" s="32" t="s">
        <v>15</v>
      </c>
      <c r="H23" s="297" t="s">
        <v>15</v>
      </c>
      <c r="I23" s="293"/>
      <c r="J23" s="304" t="s">
        <v>15</v>
      </c>
      <c r="K23" s="304"/>
      <c r="L23" s="304"/>
      <c r="M23" s="313" t="s">
        <v>15</v>
      </c>
      <c r="N23" s="314"/>
    </row>
    <row r="24" spans="1:14">
      <c r="A24" s="312" t="s">
        <v>240</v>
      </c>
      <c r="B24" s="304"/>
      <c r="C24" s="34" t="s">
        <v>15</v>
      </c>
      <c r="D24" s="304" t="s">
        <v>15</v>
      </c>
      <c r="E24" s="304"/>
      <c r="F24" s="35" t="s">
        <v>15</v>
      </c>
      <c r="G24" s="32" t="s">
        <v>15</v>
      </c>
      <c r="H24" s="297" t="s">
        <v>15</v>
      </c>
      <c r="I24" s="293"/>
      <c r="J24" s="304" t="s">
        <v>15</v>
      </c>
      <c r="K24" s="304"/>
      <c r="L24" s="304"/>
      <c r="M24" s="313" t="s">
        <v>15</v>
      </c>
      <c r="N24" s="314"/>
    </row>
    <row r="25" spans="1:14">
      <c r="A25" s="312" t="s">
        <v>241</v>
      </c>
      <c r="B25" s="304"/>
      <c r="C25" s="34" t="s">
        <v>15</v>
      </c>
      <c r="D25" s="304" t="s">
        <v>15</v>
      </c>
      <c r="E25" s="304"/>
      <c r="F25" s="35" t="s">
        <v>15</v>
      </c>
      <c r="G25" s="32" t="s">
        <v>15</v>
      </c>
      <c r="H25" s="297" t="s">
        <v>15</v>
      </c>
      <c r="I25" s="293"/>
      <c r="J25" s="304" t="s">
        <v>15</v>
      </c>
      <c r="K25" s="304"/>
      <c r="L25" s="304"/>
      <c r="M25" s="313" t="s">
        <v>15</v>
      </c>
      <c r="N25" s="314"/>
    </row>
    <row r="26" spans="1:14">
      <c r="A26" s="312" t="s">
        <v>242</v>
      </c>
      <c r="B26" s="304"/>
      <c r="C26" s="34" t="s">
        <v>15</v>
      </c>
      <c r="D26" s="304" t="s">
        <v>15</v>
      </c>
      <c r="E26" s="304"/>
      <c r="F26" s="35" t="s">
        <v>15</v>
      </c>
      <c r="G26" s="32" t="s">
        <v>15</v>
      </c>
      <c r="H26" s="297" t="s">
        <v>15</v>
      </c>
      <c r="I26" s="293"/>
      <c r="J26" s="304" t="s">
        <v>15</v>
      </c>
      <c r="K26" s="304"/>
      <c r="L26" s="304"/>
      <c r="M26" s="313" t="s">
        <v>15</v>
      </c>
      <c r="N26" s="314"/>
    </row>
    <row r="27" spans="1:14">
      <c r="A27" s="312" t="s">
        <v>243</v>
      </c>
      <c r="B27" s="304"/>
      <c r="C27" s="34" t="s">
        <v>15</v>
      </c>
      <c r="D27" s="304" t="s">
        <v>15</v>
      </c>
      <c r="E27" s="304"/>
      <c r="F27" s="35" t="s">
        <v>15</v>
      </c>
      <c r="G27" s="32" t="s">
        <v>15</v>
      </c>
      <c r="H27" s="297" t="s">
        <v>15</v>
      </c>
      <c r="I27" s="293"/>
      <c r="J27" s="304" t="s">
        <v>15</v>
      </c>
      <c r="K27" s="304"/>
      <c r="L27" s="304"/>
      <c r="M27" s="313" t="s">
        <v>15</v>
      </c>
      <c r="N27" s="314"/>
    </row>
    <row r="28" spans="1:14">
      <c r="A28" s="315" t="s">
        <v>244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7"/>
      <c r="M28" s="318">
        <f>SUM(M19:M26)</f>
        <v>0</v>
      </c>
      <c r="N28" s="319"/>
    </row>
    <row r="29" spans="1:14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2"/>
    </row>
    <row r="30" spans="1:14">
      <c r="A30" s="323" t="s">
        <v>245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5"/>
      <c r="M30" s="326">
        <f>M28+N15+F16+F10</f>
        <v>0</v>
      </c>
      <c r="N30" s="327"/>
    </row>
    <row r="31" spans="1:14">
      <c r="A31" s="328"/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</row>
    <row r="32" spans="1:14">
      <c r="A32" s="329" t="s">
        <v>246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1"/>
    </row>
    <row r="33" spans="1:14" ht="15" customHeight="1">
      <c r="A33" s="332" t="s">
        <v>247</v>
      </c>
      <c r="B33" s="332"/>
      <c r="C33" s="333" t="s">
        <v>301</v>
      </c>
      <c r="D33" s="333"/>
      <c r="E33" s="36" t="s">
        <v>248</v>
      </c>
      <c r="F33" s="334" t="s">
        <v>15</v>
      </c>
      <c r="G33" s="334"/>
      <c r="H33" s="334"/>
      <c r="I33" s="332" t="s">
        <v>249</v>
      </c>
      <c r="J33" s="332"/>
      <c r="K33" s="332"/>
      <c r="L33" s="332"/>
      <c r="M33" s="334" t="s">
        <v>15</v>
      </c>
      <c r="N33" s="334"/>
    </row>
    <row r="34" spans="1:14" ht="15" customHeight="1">
      <c r="A34" s="332" t="s">
        <v>250</v>
      </c>
      <c r="B34" s="332"/>
      <c r="C34" s="333" t="s">
        <v>251</v>
      </c>
      <c r="D34" s="333"/>
      <c r="E34" s="36" t="s">
        <v>252</v>
      </c>
      <c r="F34" s="334" t="s">
        <v>15</v>
      </c>
      <c r="G34" s="334"/>
      <c r="H34" s="334"/>
      <c r="I34" s="332" t="s">
        <v>253</v>
      </c>
      <c r="J34" s="332"/>
      <c r="K34" s="332"/>
      <c r="L34" s="332"/>
      <c r="M34" s="334">
        <v>45</v>
      </c>
      <c r="N34" s="334"/>
    </row>
    <row r="35" spans="1:14" ht="15" customHeight="1">
      <c r="A35" s="332" t="s">
        <v>254</v>
      </c>
      <c r="B35" s="332"/>
      <c r="C35" s="333">
        <v>490</v>
      </c>
      <c r="D35" s="333"/>
      <c r="E35" s="333" t="s">
        <v>255</v>
      </c>
      <c r="F35" s="334" t="s">
        <v>15</v>
      </c>
      <c r="G35" s="334"/>
      <c r="H35" s="334"/>
      <c r="I35" s="332" t="s">
        <v>256</v>
      </c>
      <c r="J35" s="332"/>
      <c r="K35" s="332"/>
      <c r="L35" s="332"/>
      <c r="M35" s="334">
        <v>3000</v>
      </c>
      <c r="N35" s="334"/>
    </row>
    <row r="36" spans="1:14" ht="15" customHeight="1">
      <c r="A36" s="332" t="s">
        <v>257</v>
      </c>
      <c r="B36" s="332"/>
      <c r="C36" s="333" t="s">
        <v>15</v>
      </c>
      <c r="D36" s="333"/>
      <c r="E36" s="333"/>
      <c r="F36" s="334"/>
      <c r="G36" s="334"/>
      <c r="H36" s="334"/>
      <c r="I36" s="332" t="s">
        <v>258</v>
      </c>
      <c r="J36" s="332"/>
      <c r="K36" s="332"/>
      <c r="L36" s="332"/>
      <c r="M36" s="318">
        <f>M35/M34</f>
        <v>66.666666666666671</v>
      </c>
      <c r="N36" s="318"/>
    </row>
    <row r="37" spans="1:14" ht="13.5" customHeight="1">
      <c r="A37" s="341"/>
      <c r="B37" s="341"/>
      <c r="C37" s="341"/>
      <c r="D37" s="341"/>
      <c r="E37" s="341"/>
      <c r="F37" s="341"/>
      <c r="G37" s="341"/>
      <c r="H37" s="341"/>
      <c r="I37" s="341"/>
      <c r="J37" s="341"/>
      <c r="K37" s="341"/>
      <c r="L37" s="341"/>
      <c r="M37" s="341"/>
      <c r="N37" s="342"/>
    </row>
    <row r="38" spans="1:14" ht="19.5" customHeight="1">
      <c r="A38" s="343" t="s">
        <v>259</v>
      </c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5"/>
    </row>
    <row r="39" spans="1:14">
      <c r="A39" s="335" t="s">
        <v>260</v>
      </c>
      <c r="B39" s="335"/>
      <c r="C39" s="335"/>
      <c r="D39" s="335"/>
      <c r="E39" s="334" t="s">
        <v>15</v>
      </c>
      <c r="F39" s="334"/>
      <c r="G39" s="334" t="s">
        <v>145</v>
      </c>
      <c r="H39" s="334" t="s">
        <v>280</v>
      </c>
      <c r="I39" s="334"/>
      <c r="J39" s="334"/>
      <c r="K39" s="334"/>
      <c r="L39" s="334"/>
      <c r="M39" s="334"/>
      <c r="N39" s="334"/>
    </row>
    <row r="40" spans="1:14">
      <c r="A40" s="335" t="s">
        <v>261</v>
      </c>
      <c r="B40" s="335"/>
      <c r="C40" s="335"/>
      <c r="D40" s="335"/>
      <c r="E40" s="334" t="s">
        <v>15</v>
      </c>
      <c r="F40" s="334"/>
      <c r="G40" s="334"/>
      <c r="H40" s="334"/>
      <c r="I40" s="334"/>
      <c r="J40" s="334"/>
      <c r="K40" s="334"/>
      <c r="L40" s="334"/>
      <c r="M40" s="334"/>
      <c r="N40" s="334"/>
    </row>
    <row r="41" spans="1:14" ht="13.5" customHeight="1">
      <c r="A41" s="335" t="s">
        <v>262</v>
      </c>
      <c r="B41" s="335"/>
      <c r="C41" s="335"/>
      <c r="D41" s="335"/>
      <c r="E41" s="334" t="s">
        <v>15</v>
      </c>
      <c r="F41" s="334"/>
      <c r="G41" s="334"/>
      <c r="H41" s="334"/>
      <c r="I41" s="334"/>
      <c r="J41" s="334"/>
      <c r="K41" s="334"/>
      <c r="L41" s="334"/>
      <c r="M41" s="334"/>
      <c r="N41" s="334"/>
    </row>
    <row r="42" spans="1:14">
      <c r="A42" s="336" t="s">
        <v>263</v>
      </c>
      <c r="B42" s="336"/>
      <c r="C42" s="336"/>
      <c r="D42" s="336"/>
      <c r="E42" s="337">
        <v>0</v>
      </c>
      <c r="F42" s="337"/>
      <c r="G42" s="334"/>
      <c r="H42" s="334"/>
      <c r="I42" s="334"/>
      <c r="J42" s="334"/>
      <c r="K42" s="334"/>
      <c r="L42" s="334"/>
      <c r="M42" s="334"/>
      <c r="N42" s="334"/>
    </row>
    <row r="43" spans="1:14" s="17" customFormat="1">
      <c r="A43" s="338"/>
      <c r="B43" s="339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40"/>
    </row>
    <row r="44" spans="1:14">
      <c r="A44" s="323" t="s">
        <v>264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5"/>
      <c r="M44" s="337">
        <f>M36+E42</f>
        <v>66.666666666666671</v>
      </c>
      <c r="N44" s="337"/>
    </row>
    <row r="45" spans="1:14">
      <c r="A45" s="40"/>
      <c r="B45" s="40"/>
      <c r="C45" s="40"/>
      <c r="D45" s="40"/>
      <c r="E45" s="40"/>
      <c r="F45" s="40"/>
      <c r="G45" s="40"/>
      <c r="H45" s="40"/>
      <c r="I45" s="40"/>
      <c r="J45" s="51"/>
      <c r="K45" s="52"/>
      <c r="L45" s="52"/>
      <c r="M45" s="53"/>
      <c r="N45" s="41"/>
    </row>
    <row r="46" spans="1:14">
      <c r="A46" s="41"/>
      <c r="B46" s="42" t="s">
        <v>265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L3:N3"/>
    <mergeCell ref="B5:E5"/>
    <mergeCell ref="F5:G5"/>
    <mergeCell ref="J5:M5"/>
    <mergeCell ref="A3:K3"/>
  </mergeCells>
  <phoneticPr fontId="25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1"/>
  <sheetViews>
    <sheetView view="pageBreakPreview" zoomScaleNormal="100" workbookViewId="0">
      <selection activeCell="N18" sqref="N18"/>
    </sheetView>
  </sheetViews>
  <sheetFormatPr defaultColWidth="9" defaultRowHeight="13.5"/>
  <cols>
    <col min="1" max="1" width="4.25" customWidth="1"/>
    <col min="2" max="2" width="7.375" style="2" customWidth="1"/>
    <col min="3" max="3" width="10.875" style="2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9.5" customWidth="1"/>
    <col min="14" max="14" width="10.25" bestFit="1" customWidth="1"/>
    <col min="15" max="15" width="8.25" customWidth="1"/>
    <col min="16" max="16" width="8.75" style="183" customWidth="1"/>
    <col min="17" max="17" width="4.75" customWidth="1"/>
  </cols>
  <sheetData>
    <row r="1" spans="1:21" ht="20.25">
      <c r="A1" s="346" t="s">
        <v>266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13"/>
      <c r="S1" s="13"/>
      <c r="T1" s="13"/>
      <c r="U1" s="13"/>
    </row>
    <row r="2" spans="1:21" s="1" customFormat="1">
      <c r="A2" s="253" t="s">
        <v>122</v>
      </c>
      <c r="B2" s="253"/>
      <c r="C2" s="253"/>
      <c r="D2" s="347" t="s">
        <v>291</v>
      </c>
      <c r="E2" s="347"/>
      <c r="F2" s="347"/>
      <c r="G2" s="347"/>
      <c r="H2" s="3" t="s">
        <v>48</v>
      </c>
      <c r="I2" s="242" t="s">
        <v>294</v>
      </c>
      <c r="J2" s="198"/>
      <c r="K2" s="198"/>
      <c r="L2" s="198"/>
      <c r="M2" s="348" t="s">
        <v>201</v>
      </c>
      <c r="N2" s="348"/>
      <c r="O2" s="348"/>
      <c r="P2" s="348"/>
      <c r="Q2" s="348"/>
    </row>
    <row r="3" spans="1:21" s="1" customFormat="1">
      <c r="A3" s="244" t="s">
        <v>303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6"/>
      <c r="M3" s="247" t="s">
        <v>298</v>
      </c>
      <c r="N3" s="247"/>
      <c r="O3" s="247"/>
      <c r="P3" s="247"/>
      <c r="Q3" s="247"/>
    </row>
    <row r="4" spans="1:21" ht="13.5" customHeight="1">
      <c r="A4" s="350" t="s">
        <v>50</v>
      </c>
      <c r="B4" s="350" t="s">
        <v>52</v>
      </c>
      <c r="C4" s="350" t="s">
        <v>267</v>
      </c>
      <c r="D4" s="350" t="s">
        <v>124</v>
      </c>
      <c r="E4" s="350" t="s">
        <v>111</v>
      </c>
      <c r="F4" s="350" t="s">
        <v>268</v>
      </c>
      <c r="G4" s="350" t="s">
        <v>269</v>
      </c>
      <c r="H4" s="350" t="s">
        <v>270</v>
      </c>
      <c r="I4" s="350" t="s">
        <v>271</v>
      </c>
      <c r="J4" s="350" t="s">
        <v>272</v>
      </c>
      <c r="K4" s="350"/>
      <c r="L4" s="352" t="s">
        <v>273</v>
      </c>
      <c r="M4" s="352"/>
      <c r="N4" s="352"/>
      <c r="O4" s="351" t="s">
        <v>274</v>
      </c>
      <c r="P4" s="353" t="s">
        <v>275</v>
      </c>
      <c r="Q4" s="351" t="s">
        <v>22</v>
      </c>
    </row>
    <row r="5" spans="1:21" ht="36.75" customHeight="1">
      <c r="A5" s="350"/>
      <c r="B5" s="350"/>
      <c r="C5" s="350"/>
      <c r="D5" s="350"/>
      <c r="E5" s="350"/>
      <c r="F5" s="350"/>
      <c r="G5" s="350"/>
      <c r="H5" s="350"/>
      <c r="I5" s="350"/>
      <c r="J5" s="4" t="s">
        <v>59</v>
      </c>
      <c r="K5" s="4" t="s">
        <v>276</v>
      </c>
      <c r="L5" s="4" t="s">
        <v>277</v>
      </c>
      <c r="M5" s="10" t="s">
        <v>278</v>
      </c>
      <c r="N5" s="10" t="s">
        <v>73</v>
      </c>
      <c r="O5" s="347"/>
      <c r="P5" s="354"/>
      <c r="Q5" s="347"/>
    </row>
    <row r="6" spans="1:21">
      <c r="A6" s="4" t="s">
        <v>15</v>
      </c>
      <c r="B6" s="5" t="s">
        <v>15</v>
      </c>
      <c r="C6" s="6" t="s">
        <v>15</v>
      </c>
      <c r="D6" s="5" t="s">
        <v>15</v>
      </c>
      <c r="E6" s="7" t="s">
        <v>15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  <c r="L6" s="8">
        <v>0</v>
      </c>
      <c r="M6" s="8">
        <v>224500</v>
      </c>
      <c r="N6" s="8">
        <v>224500</v>
      </c>
      <c r="O6" s="11">
        <v>5400</v>
      </c>
      <c r="P6" s="180">
        <f>M6/O6</f>
        <v>41.574074074074076</v>
      </c>
      <c r="Q6" s="14"/>
    </row>
    <row r="7" spans="1:21">
      <c r="A7" s="4" t="s">
        <v>15</v>
      </c>
      <c r="B7" s="5" t="s">
        <v>15</v>
      </c>
      <c r="C7" s="6" t="s">
        <v>15</v>
      </c>
      <c r="D7" s="5" t="s">
        <v>15</v>
      </c>
      <c r="E7" s="7" t="s">
        <v>15</v>
      </c>
      <c r="F7" s="8" t="s">
        <v>15</v>
      </c>
      <c r="G7" s="8" t="s">
        <v>15</v>
      </c>
      <c r="H7" s="8" t="s">
        <v>15</v>
      </c>
      <c r="I7" s="8" t="s">
        <v>15</v>
      </c>
      <c r="J7" s="8" t="s">
        <v>15</v>
      </c>
      <c r="K7" s="8" t="s">
        <v>15</v>
      </c>
      <c r="L7" s="8" t="s">
        <v>15</v>
      </c>
      <c r="M7" s="8" t="s">
        <v>15</v>
      </c>
      <c r="N7" s="8" t="s">
        <v>15</v>
      </c>
      <c r="O7" s="8" t="s">
        <v>15</v>
      </c>
      <c r="P7" s="180">
        <v>0</v>
      </c>
      <c r="Q7" s="14"/>
    </row>
    <row r="8" spans="1:21">
      <c r="A8" s="4" t="s">
        <v>15</v>
      </c>
      <c r="B8" s="5" t="s">
        <v>15</v>
      </c>
      <c r="C8" s="6" t="s">
        <v>15</v>
      </c>
      <c r="D8" s="8" t="s">
        <v>15</v>
      </c>
      <c r="E8" s="7" t="s">
        <v>15</v>
      </c>
      <c r="F8" s="8" t="s">
        <v>15</v>
      </c>
      <c r="G8" s="8" t="s">
        <v>15</v>
      </c>
      <c r="H8" s="8" t="s">
        <v>15</v>
      </c>
      <c r="I8" s="8" t="s">
        <v>15</v>
      </c>
      <c r="J8" s="8" t="s">
        <v>15</v>
      </c>
      <c r="K8" s="8" t="s">
        <v>15</v>
      </c>
      <c r="L8" s="8" t="s">
        <v>15</v>
      </c>
      <c r="M8" s="8" t="s">
        <v>15</v>
      </c>
      <c r="N8" s="8" t="s">
        <v>15</v>
      </c>
      <c r="O8" s="8" t="s">
        <v>15</v>
      </c>
      <c r="P8" s="181">
        <v>0</v>
      </c>
      <c r="Q8" s="14"/>
    </row>
    <row r="9" spans="1:21">
      <c r="A9" s="349" t="s">
        <v>73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12">
        <f>SUM(L6:L8)</f>
        <v>0</v>
      </c>
      <c r="M9" s="12">
        <f>SUM(M6:M8)</f>
        <v>224500</v>
      </c>
      <c r="N9" s="12">
        <f>SUM(N6:N8)</f>
        <v>224500</v>
      </c>
      <c r="O9" s="8">
        <v>100000</v>
      </c>
      <c r="P9" s="182">
        <f>SUM(P6:P8)</f>
        <v>41.574074074074076</v>
      </c>
      <c r="Q9" s="15"/>
    </row>
    <row r="11" spans="1:21">
      <c r="B11" s="9" t="s">
        <v>279</v>
      </c>
    </row>
  </sheetData>
  <mergeCells count="22">
    <mergeCell ref="Q4:Q5"/>
    <mergeCell ref="A3:L3"/>
    <mergeCell ref="M3:Q3"/>
    <mergeCell ref="J4:K4"/>
    <mergeCell ref="L4:N4"/>
    <mergeCell ref="O4:O5"/>
    <mergeCell ref="P4:P5"/>
    <mergeCell ref="A9:K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:Q1"/>
    <mergeCell ref="A2:C2"/>
    <mergeCell ref="D2:G2"/>
    <mergeCell ref="I2:L2"/>
    <mergeCell ref="M2:Q2"/>
  </mergeCells>
  <phoneticPr fontId="25" type="noConversion"/>
  <printOptions horizontalCentered="1"/>
  <pageMargins left="0" right="0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汇总表!Print_Area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李晨18</cp:lastModifiedBy>
  <cp:lastPrinted>2021-09-27T05:12:15Z</cp:lastPrinted>
  <dcterms:created xsi:type="dcterms:W3CDTF">2014-04-03T05:19:00Z</dcterms:created>
  <dcterms:modified xsi:type="dcterms:W3CDTF">2021-11-26T06:19:56Z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367E2FE5">
    <vt:lpwstr/>
  </property>
  <property fmtid="{D5CDD505-2E9C-101B-9397-08002B2CF9AE}" pid="983" name="IVID5C60562D">
    <vt:lpwstr/>
  </property>
  <property fmtid="{D5CDD505-2E9C-101B-9397-08002B2CF9AE}" pid="984" name="IVIDDA0F808B">
    <vt:lpwstr/>
  </property>
  <property fmtid="{D5CDD505-2E9C-101B-9397-08002B2CF9AE}" pid="985" name="IVIDFCA7C083">
    <vt:lpwstr/>
  </property>
  <property fmtid="{D5CDD505-2E9C-101B-9397-08002B2CF9AE}" pid="986" name="IVID60250ED5">
    <vt:lpwstr/>
  </property>
  <property fmtid="{D5CDD505-2E9C-101B-9397-08002B2CF9AE}" pid="987" name="IVID26484766">
    <vt:lpwstr/>
  </property>
  <property fmtid="{D5CDD505-2E9C-101B-9397-08002B2CF9AE}" pid="988" name="IVIDA6C861AC">
    <vt:lpwstr/>
  </property>
  <property fmtid="{D5CDD505-2E9C-101B-9397-08002B2CF9AE}" pid="989" name="IVIDB82A0B91">
    <vt:lpwstr/>
  </property>
  <property fmtid="{D5CDD505-2E9C-101B-9397-08002B2CF9AE}" pid="990" name="IVID1ED1FE87">
    <vt:lpwstr/>
  </property>
  <property fmtid="{D5CDD505-2E9C-101B-9397-08002B2CF9AE}" pid="991" name="IVIDE9739">
    <vt:lpwstr/>
  </property>
  <property fmtid="{D5CDD505-2E9C-101B-9397-08002B2CF9AE}" pid="992" name="IVIDA366F">
    <vt:lpwstr/>
  </property>
  <property fmtid="{D5CDD505-2E9C-101B-9397-08002B2CF9AE}" pid="993" name="IVID36663">
    <vt:lpwstr/>
  </property>
  <property fmtid="{D5CDD505-2E9C-101B-9397-08002B2CF9AE}" pid="994" name="IVIDFB451">
    <vt:lpwstr/>
  </property>
  <property fmtid="{D5CDD505-2E9C-101B-9397-08002B2CF9AE}" pid="995" name="IVIDBEC2728D">
    <vt:lpwstr/>
  </property>
  <property fmtid="{D5CDD505-2E9C-101B-9397-08002B2CF9AE}" pid="996" name="IVID9452A88C">
    <vt:lpwstr/>
  </property>
  <property fmtid="{D5CDD505-2E9C-101B-9397-08002B2CF9AE}" pid="997" name="IVID2C5FA513">
    <vt:lpwstr/>
  </property>
  <property fmtid="{D5CDD505-2E9C-101B-9397-08002B2CF9AE}" pid="998" name="IVIDFC56098B">
    <vt:lpwstr/>
  </property>
  <property fmtid="{D5CDD505-2E9C-101B-9397-08002B2CF9AE}" pid="999" name="IVIDA6B1CA9A">
    <vt:lpwstr/>
  </property>
  <property fmtid="{D5CDD505-2E9C-101B-9397-08002B2CF9AE}" pid="1000" name="IVID804CD998">
    <vt:lpwstr/>
  </property>
  <property fmtid="{D5CDD505-2E9C-101B-9397-08002B2CF9AE}" pid="1001" name="IVID8AB3AACA">
    <vt:lpwstr/>
  </property>
  <property fmtid="{D5CDD505-2E9C-101B-9397-08002B2CF9AE}" pid="1002" name="IVIDD8AD10FA">
    <vt:lpwstr/>
  </property>
  <property fmtid="{D5CDD505-2E9C-101B-9397-08002B2CF9AE}" pid="1003" name="IVIDC2965A1E">
    <vt:lpwstr/>
  </property>
  <property fmtid="{D5CDD505-2E9C-101B-9397-08002B2CF9AE}" pid="1004" name="IVID4FB86AD">
    <vt:lpwstr/>
  </property>
  <property fmtid="{D5CDD505-2E9C-101B-9397-08002B2CF9AE}" pid="1005" name="IVID58559">
    <vt:lpwstr/>
  </property>
  <property fmtid="{D5CDD505-2E9C-101B-9397-08002B2CF9AE}" pid="1006" name="IVIDD644ED1F">
    <vt:lpwstr/>
  </property>
  <property fmtid="{D5CDD505-2E9C-101B-9397-08002B2CF9AE}" pid="1007" name="IVID840C141F">
    <vt:lpwstr/>
  </property>
  <property fmtid="{D5CDD505-2E9C-101B-9397-08002B2CF9AE}" pid="1008" name="IVIDC941A">
    <vt:lpwstr/>
  </property>
  <property fmtid="{D5CDD505-2E9C-101B-9397-08002B2CF9AE}" pid="1009" name="IVID2AC175">
    <vt:lpwstr/>
  </property>
  <property fmtid="{D5CDD505-2E9C-101B-9397-08002B2CF9AE}" pid="1010" name="IVIDC49B703D">
    <vt:lpwstr/>
  </property>
  <property fmtid="{D5CDD505-2E9C-101B-9397-08002B2CF9AE}" pid="1011" name="IVID8AE489BD">
    <vt:lpwstr/>
  </property>
  <property fmtid="{D5CDD505-2E9C-101B-9397-08002B2CF9AE}" pid="1012" name="IVIDF836CD14">
    <vt:lpwstr/>
  </property>
  <property fmtid="{D5CDD505-2E9C-101B-9397-08002B2CF9AE}" pid="1013" name="IVIDD58EF">
    <vt:lpwstr/>
  </property>
  <property fmtid="{D5CDD505-2E9C-101B-9397-08002B2CF9AE}" pid="1014" name="IVID1BC98">
    <vt:lpwstr/>
  </property>
  <property fmtid="{D5CDD505-2E9C-101B-9397-08002B2CF9AE}" pid="1015" name="IVIDA8564937">
    <vt:lpwstr/>
  </property>
  <property fmtid="{D5CDD505-2E9C-101B-9397-08002B2CF9AE}" pid="1016" name="IVID8C0A6911">
    <vt:lpwstr/>
  </property>
  <property fmtid="{D5CDD505-2E9C-101B-9397-08002B2CF9AE}" pid="1017" name="IVIDEE8BEF04">
    <vt:lpwstr/>
  </property>
  <property fmtid="{D5CDD505-2E9C-101B-9397-08002B2CF9AE}" pid="1018" name="IVID54E24645">
    <vt:lpwstr/>
  </property>
  <property fmtid="{D5CDD505-2E9C-101B-9397-08002B2CF9AE}" pid="1019" name="IVID4CCA4483">
    <vt:lpwstr/>
  </property>
  <property fmtid="{D5CDD505-2E9C-101B-9397-08002B2CF9AE}" pid="1020" name="IVIDC8A86ADF">
    <vt:lpwstr/>
  </property>
  <property fmtid="{D5CDD505-2E9C-101B-9397-08002B2CF9AE}" pid="1021" name="IVIDCCB73DF7">
    <vt:lpwstr/>
  </property>
  <property fmtid="{D5CDD505-2E9C-101B-9397-08002B2CF9AE}" pid="1022" name="IVIDCA5ABD93">
    <vt:lpwstr/>
  </property>
  <property fmtid="{D5CDD505-2E9C-101B-9397-08002B2CF9AE}" pid="1023" name="IVID8285AA0B">
    <vt:lpwstr/>
  </property>
  <property fmtid="{D5CDD505-2E9C-101B-9397-08002B2CF9AE}" pid="1024" name="IVIDEA89A55E">
    <vt:lpwstr/>
  </property>
  <property fmtid="{D5CDD505-2E9C-101B-9397-08002B2CF9AE}" pid="1025" name="IVIDBA31D9D3">
    <vt:lpwstr/>
  </property>
  <property fmtid="{D5CDD505-2E9C-101B-9397-08002B2CF9AE}" pid="1026" name="IVIDFC894DD9">
    <vt:lpwstr/>
  </property>
  <property fmtid="{D5CDD505-2E9C-101B-9397-08002B2CF9AE}" pid="1027" name="IVID24635224">
    <vt:lpwstr/>
  </property>
  <property fmtid="{D5CDD505-2E9C-101B-9397-08002B2CF9AE}" pid="1028" name="IVID5C5456B2">
    <vt:lpwstr/>
  </property>
  <property fmtid="{D5CDD505-2E9C-101B-9397-08002B2CF9AE}" pid="1029" name="IVID8CC9ECE4">
    <vt:lpwstr/>
  </property>
  <property fmtid="{D5CDD505-2E9C-101B-9397-08002B2CF9AE}" pid="1030" name="IVID80160EC">
    <vt:lpwstr/>
  </property>
  <property fmtid="{D5CDD505-2E9C-101B-9397-08002B2CF9AE}" pid="1031" name="IVIDF6BF41A9">
    <vt:lpwstr/>
  </property>
  <property fmtid="{D5CDD505-2E9C-101B-9397-08002B2CF9AE}" pid="1032" name="IVIDB029125F">
    <vt:lpwstr/>
  </property>
  <property fmtid="{D5CDD505-2E9C-101B-9397-08002B2CF9AE}" pid="1033" name="IVID6E312F2D">
    <vt:lpwstr/>
  </property>
  <property fmtid="{D5CDD505-2E9C-101B-9397-08002B2CF9AE}" pid="1034" name="IVIDCCDEE8BC">
    <vt:lpwstr/>
  </property>
  <property fmtid="{D5CDD505-2E9C-101B-9397-08002B2CF9AE}" pid="1035" name="IVID18601BA2">
    <vt:lpwstr/>
  </property>
  <property fmtid="{D5CDD505-2E9C-101B-9397-08002B2CF9AE}" pid="1036" name="IVID8EFCA2CF">
    <vt:lpwstr/>
  </property>
  <property fmtid="{D5CDD505-2E9C-101B-9397-08002B2CF9AE}" pid="1037" name="IVID14927496">
    <vt:lpwstr/>
  </property>
  <property fmtid="{D5CDD505-2E9C-101B-9397-08002B2CF9AE}" pid="1038" name="IVID6EF0A0C8">
    <vt:lpwstr/>
  </property>
  <property fmtid="{D5CDD505-2E9C-101B-9397-08002B2CF9AE}" pid="1039" name="IVID58C63D97">
    <vt:lpwstr/>
  </property>
  <property fmtid="{D5CDD505-2E9C-101B-9397-08002B2CF9AE}" pid="1040" name="IVIDEA42FA98">
    <vt:lpwstr/>
  </property>
  <property fmtid="{D5CDD505-2E9C-101B-9397-08002B2CF9AE}" pid="1041" name="IVID880130B2">
    <vt:lpwstr/>
  </property>
  <property fmtid="{D5CDD505-2E9C-101B-9397-08002B2CF9AE}" pid="1042" name="IVID74927">
    <vt:lpwstr/>
  </property>
  <property fmtid="{D5CDD505-2E9C-101B-9397-08002B2CF9AE}" pid="1043" name="IVIDAC6EF9F5">
    <vt:lpwstr/>
  </property>
  <property fmtid="{D5CDD505-2E9C-101B-9397-08002B2CF9AE}" pid="1044" name="IVID563284B2">
    <vt:lpwstr/>
  </property>
  <property fmtid="{D5CDD505-2E9C-101B-9397-08002B2CF9AE}" pid="1045" name="IVID7A8CE981">
    <vt:lpwstr/>
  </property>
  <property fmtid="{D5CDD505-2E9C-101B-9397-08002B2CF9AE}" pid="1046" name="IVID5E9A55F2">
    <vt:lpwstr/>
  </property>
  <property fmtid="{D5CDD505-2E9C-101B-9397-08002B2CF9AE}" pid="1047" name="IVID5447D61D">
    <vt:lpwstr/>
  </property>
  <property fmtid="{D5CDD505-2E9C-101B-9397-08002B2CF9AE}" pid="1048" name="IVID52FABDDA">
    <vt:lpwstr/>
  </property>
  <property fmtid="{D5CDD505-2E9C-101B-9397-08002B2CF9AE}" pid="1049" name="IVID209B63D7">
    <vt:lpwstr/>
  </property>
  <property fmtid="{D5CDD505-2E9C-101B-9397-08002B2CF9AE}" pid="1050" name="IVID882E1164">
    <vt:lpwstr/>
  </property>
  <property fmtid="{D5CDD505-2E9C-101B-9397-08002B2CF9AE}" pid="1051" name="IVID68D293D6">
    <vt:lpwstr/>
  </property>
  <property fmtid="{D5CDD505-2E9C-101B-9397-08002B2CF9AE}" pid="1052" name="IVID608938D1">
    <vt:lpwstr/>
  </property>
  <property fmtid="{D5CDD505-2E9C-101B-9397-08002B2CF9AE}" pid="1053" name="IVID4EB2FE06">
    <vt:lpwstr/>
  </property>
  <property fmtid="{D5CDD505-2E9C-101B-9397-08002B2CF9AE}" pid="1054" name="IVID28CA0565">
    <vt:lpwstr/>
  </property>
  <property fmtid="{D5CDD505-2E9C-101B-9397-08002B2CF9AE}" pid="1055" name="IVIDCC773E52">
    <vt:lpwstr/>
  </property>
  <property fmtid="{D5CDD505-2E9C-101B-9397-08002B2CF9AE}" pid="1056" name="IVID7E291239">
    <vt:lpwstr/>
  </property>
  <property fmtid="{D5CDD505-2E9C-101B-9397-08002B2CF9AE}" pid="1057" name="IVIDE082A51D">
    <vt:lpwstr/>
  </property>
  <property fmtid="{D5CDD505-2E9C-101B-9397-08002B2CF9AE}" pid="1058" name="IVID8E0D3162">
    <vt:lpwstr/>
  </property>
  <property fmtid="{D5CDD505-2E9C-101B-9397-08002B2CF9AE}" pid="1059" name="IVID150FA3F3">
    <vt:lpwstr/>
  </property>
  <property fmtid="{D5CDD505-2E9C-101B-9397-08002B2CF9AE}" pid="1060" name="IVIDEE3A2FA0">
    <vt:lpwstr/>
  </property>
  <property fmtid="{D5CDD505-2E9C-101B-9397-08002B2CF9AE}" pid="1061" name="IVIDFE614291">
    <vt:lpwstr/>
  </property>
  <property fmtid="{D5CDD505-2E9C-101B-9397-08002B2CF9AE}" pid="1062" name="IVID76EBCC72">
    <vt:lpwstr/>
  </property>
  <property fmtid="{D5CDD505-2E9C-101B-9397-08002B2CF9AE}" pid="1063" name="IVID8EED9ACD">
    <vt:lpwstr/>
  </property>
  <property fmtid="{D5CDD505-2E9C-101B-9397-08002B2CF9AE}" pid="1064" name="IVID2C2262BE">
    <vt:lpwstr/>
  </property>
  <property fmtid="{D5CDD505-2E9C-101B-9397-08002B2CF9AE}" pid="1065" name="IVID7E81759C">
    <vt:lpwstr/>
  </property>
  <property fmtid="{D5CDD505-2E9C-101B-9397-08002B2CF9AE}" pid="1066" name="IVIDD6A084C8">
    <vt:lpwstr/>
  </property>
  <property fmtid="{D5CDD505-2E9C-101B-9397-08002B2CF9AE}" pid="1067" name="IVIDB0B4F54F">
    <vt:lpwstr/>
  </property>
  <property fmtid="{D5CDD505-2E9C-101B-9397-08002B2CF9AE}" pid="1068" name="IVID4163731D">
    <vt:lpwstr/>
  </property>
  <property fmtid="{D5CDD505-2E9C-101B-9397-08002B2CF9AE}" pid="1069" name="IVIDF8B8AD48">
    <vt:lpwstr/>
  </property>
  <property fmtid="{D5CDD505-2E9C-101B-9397-08002B2CF9AE}" pid="1070" name="IVIDA7B37">
    <vt:lpwstr/>
  </property>
  <property fmtid="{D5CDD505-2E9C-101B-9397-08002B2CF9AE}" pid="1071" name="IVID5366608D">
    <vt:lpwstr/>
  </property>
  <property fmtid="{D5CDD505-2E9C-101B-9397-08002B2CF9AE}" pid="1072" name="IVIDE6036876">
    <vt:lpwstr/>
  </property>
  <property fmtid="{D5CDD505-2E9C-101B-9397-08002B2CF9AE}" pid="1073" name="IVID9C5B151F">
    <vt:lpwstr/>
  </property>
  <property fmtid="{D5CDD505-2E9C-101B-9397-08002B2CF9AE}" pid="1074" name="IVIDF6E34926">
    <vt:lpwstr/>
  </property>
  <property fmtid="{D5CDD505-2E9C-101B-9397-08002B2CF9AE}" pid="1075" name="IVIDD821F113">
    <vt:lpwstr/>
  </property>
  <property fmtid="{D5CDD505-2E9C-101B-9397-08002B2CF9AE}" pid="1076" name="IVIDE48C2EE2">
    <vt:lpwstr/>
  </property>
  <property fmtid="{D5CDD505-2E9C-101B-9397-08002B2CF9AE}" pid="1077" name="IVID420291EF">
    <vt:lpwstr/>
  </property>
  <property fmtid="{D5CDD505-2E9C-101B-9397-08002B2CF9AE}" pid="1078" name="IVID4A146E63">
    <vt:lpwstr/>
  </property>
  <property fmtid="{D5CDD505-2E9C-101B-9397-08002B2CF9AE}" pid="1079" name="IVID3C5BDF97">
    <vt:lpwstr/>
  </property>
  <property fmtid="{D5CDD505-2E9C-101B-9397-08002B2CF9AE}" pid="1080" name="IVID8E99DB4E">
    <vt:lpwstr/>
  </property>
  <property fmtid="{D5CDD505-2E9C-101B-9397-08002B2CF9AE}" pid="1081" name="IVID44255374">
    <vt:lpwstr/>
  </property>
  <property fmtid="{D5CDD505-2E9C-101B-9397-08002B2CF9AE}" pid="1082" name="IVID7E94C7B7">
    <vt:lpwstr/>
  </property>
  <property fmtid="{D5CDD505-2E9C-101B-9397-08002B2CF9AE}" pid="1083" name="IVID50AEABDB">
    <vt:lpwstr/>
  </property>
  <property fmtid="{D5CDD505-2E9C-101B-9397-08002B2CF9AE}" pid="1084" name="IVIDAA60C11C">
    <vt:lpwstr/>
  </property>
  <property fmtid="{D5CDD505-2E9C-101B-9397-08002B2CF9AE}" pid="1085" name="IVID9864875E">
    <vt:lpwstr/>
  </property>
  <property fmtid="{D5CDD505-2E9C-101B-9397-08002B2CF9AE}" pid="1086" name="IVIDCAF7E7E">
    <vt:lpwstr/>
  </property>
  <property fmtid="{D5CDD505-2E9C-101B-9397-08002B2CF9AE}" pid="1087" name="IVIDAAC536BC">
    <vt:lpwstr/>
  </property>
  <property fmtid="{D5CDD505-2E9C-101B-9397-08002B2CF9AE}" pid="1088" name="IVID9E863A3D">
    <vt:lpwstr/>
  </property>
  <property fmtid="{D5CDD505-2E9C-101B-9397-08002B2CF9AE}" pid="1089" name="IVID1ED15B51">
    <vt:lpwstr/>
  </property>
  <property fmtid="{D5CDD505-2E9C-101B-9397-08002B2CF9AE}" pid="1090" name="IVID60F1A7FF">
    <vt:lpwstr/>
  </property>
  <property fmtid="{D5CDD505-2E9C-101B-9397-08002B2CF9AE}" pid="1091" name="IVIDFCA1B5D2">
    <vt:lpwstr/>
  </property>
  <property fmtid="{D5CDD505-2E9C-101B-9397-08002B2CF9AE}" pid="1092" name="IVID7EE60D8F">
    <vt:lpwstr/>
  </property>
  <property fmtid="{D5CDD505-2E9C-101B-9397-08002B2CF9AE}" pid="1093" name="IVID28FBD0A5">
    <vt:lpwstr/>
  </property>
  <property fmtid="{D5CDD505-2E9C-101B-9397-08002B2CF9AE}" pid="1094" name="IVIDB41D0FD5">
    <vt:lpwstr/>
  </property>
  <property fmtid="{D5CDD505-2E9C-101B-9397-08002B2CF9AE}" pid="1095" name="IVID60DCE55E">
    <vt:lpwstr/>
  </property>
  <property fmtid="{D5CDD505-2E9C-101B-9397-08002B2CF9AE}" pid="1096" name="IVID3E9AC281">
    <vt:lpwstr/>
  </property>
  <property fmtid="{D5CDD505-2E9C-101B-9397-08002B2CF9AE}" pid="1097" name="IVID94AAD741">
    <vt:lpwstr/>
  </property>
  <property fmtid="{D5CDD505-2E9C-101B-9397-08002B2CF9AE}" pid="1098" name="IVID246DA406">
    <vt:lpwstr/>
  </property>
  <property fmtid="{D5CDD505-2E9C-101B-9397-08002B2CF9AE}" pid="1099" name="IVID9CF3EBF6">
    <vt:lpwstr/>
  </property>
  <property fmtid="{D5CDD505-2E9C-101B-9397-08002B2CF9AE}" pid="1100" name="IVID947726B6">
    <vt:lpwstr/>
  </property>
  <property fmtid="{D5CDD505-2E9C-101B-9397-08002B2CF9AE}" pid="1101" name="IVID4208B8D0">
    <vt:lpwstr/>
  </property>
  <property fmtid="{D5CDD505-2E9C-101B-9397-08002B2CF9AE}" pid="1102" name="IVIDC4D3A49B">
    <vt:lpwstr/>
  </property>
  <property fmtid="{D5CDD505-2E9C-101B-9397-08002B2CF9AE}" pid="1103" name="IVIDD40C0B55">
    <vt:lpwstr/>
  </property>
  <property fmtid="{D5CDD505-2E9C-101B-9397-08002B2CF9AE}" pid="1104" name="IVID869C8341">
    <vt:lpwstr/>
  </property>
  <property fmtid="{D5CDD505-2E9C-101B-9397-08002B2CF9AE}" pid="1105" name="IVIDE60F3F26">
    <vt:lpwstr/>
  </property>
  <property fmtid="{D5CDD505-2E9C-101B-9397-08002B2CF9AE}" pid="1106" name="IVIDE930AAE">
    <vt:lpwstr/>
  </property>
  <property fmtid="{D5CDD505-2E9C-101B-9397-08002B2CF9AE}" pid="1107" name="IVID2E92D271">
    <vt:lpwstr/>
  </property>
  <property fmtid="{D5CDD505-2E9C-101B-9397-08002B2CF9AE}" pid="1108" name="IVID6AF804EF">
    <vt:lpwstr/>
  </property>
  <property fmtid="{D5CDD505-2E9C-101B-9397-08002B2CF9AE}" pid="1109" name="IVID54D51435">
    <vt:lpwstr/>
  </property>
  <property fmtid="{D5CDD505-2E9C-101B-9397-08002B2CF9AE}" pid="1110" name="IVIDA4FCFAB4">
    <vt:lpwstr/>
  </property>
  <property fmtid="{D5CDD505-2E9C-101B-9397-08002B2CF9AE}" pid="1111" name="IVID3657005F">
    <vt:lpwstr/>
  </property>
  <property fmtid="{D5CDD505-2E9C-101B-9397-08002B2CF9AE}" pid="1112" name="IVID26118F7B">
    <vt:lpwstr/>
  </property>
  <property fmtid="{D5CDD505-2E9C-101B-9397-08002B2CF9AE}" pid="1113" name="IVIDF8FB4F4A">
    <vt:lpwstr/>
  </property>
  <property fmtid="{D5CDD505-2E9C-101B-9397-08002B2CF9AE}" pid="1114" name="IVID4EE9A408">
    <vt:lpwstr/>
  </property>
  <property fmtid="{D5CDD505-2E9C-101B-9397-08002B2CF9AE}" pid="1115" name="IVID54E10A0F">
    <vt:lpwstr/>
  </property>
  <property fmtid="{D5CDD505-2E9C-101B-9397-08002B2CF9AE}" pid="1116" name="IVIDDE645D91">
    <vt:lpwstr/>
  </property>
  <property fmtid="{D5CDD505-2E9C-101B-9397-08002B2CF9AE}" pid="1117" name="IVID7C02475D">
    <vt:lpwstr/>
  </property>
  <property fmtid="{D5CDD505-2E9C-101B-9397-08002B2CF9AE}" pid="1118" name="IVID8807F625">
    <vt:lpwstr/>
  </property>
  <property fmtid="{D5CDD505-2E9C-101B-9397-08002B2CF9AE}" pid="1119" name="IVID14D4EA84">
    <vt:lpwstr/>
  </property>
  <property fmtid="{D5CDD505-2E9C-101B-9397-08002B2CF9AE}" pid="1120" name="IVID4A418BC7">
    <vt:lpwstr/>
  </property>
  <property fmtid="{D5CDD505-2E9C-101B-9397-08002B2CF9AE}" pid="1121" name="IVID323F352A">
    <vt:lpwstr/>
  </property>
  <property fmtid="{D5CDD505-2E9C-101B-9397-08002B2CF9AE}" pid="1122" name="IVID283FABDF">
    <vt:lpwstr/>
  </property>
  <property fmtid="{D5CDD505-2E9C-101B-9397-08002B2CF9AE}" pid="1123" name="IVID444D0288">
    <vt:lpwstr/>
  </property>
  <property fmtid="{D5CDD505-2E9C-101B-9397-08002B2CF9AE}" pid="1124" name="IVIDA47638D3">
    <vt:lpwstr/>
  </property>
  <property fmtid="{D5CDD505-2E9C-101B-9397-08002B2CF9AE}" pid="1125" name="IVID3A950C44">
    <vt:lpwstr/>
  </property>
  <property fmtid="{D5CDD505-2E9C-101B-9397-08002B2CF9AE}" pid="1126" name="IVID46A84778">
    <vt:lpwstr/>
  </property>
  <property fmtid="{D5CDD505-2E9C-101B-9397-08002B2CF9AE}" pid="1127" name="IVID846E75A4">
    <vt:lpwstr/>
  </property>
  <property fmtid="{D5CDD505-2E9C-101B-9397-08002B2CF9AE}" pid="1128" name="IVIDB04D1D16">
    <vt:lpwstr/>
  </property>
  <property fmtid="{D5CDD505-2E9C-101B-9397-08002B2CF9AE}" pid="1129" name="IVIDB892EE20">
    <vt:lpwstr/>
  </property>
  <property fmtid="{D5CDD505-2E9C-101B-9397-08002B2CF9AE}" pid="1130" name="IVID3048D">
    <vt:lpwstr/>
  </property>
  <property fmtid="{D5CDD505-2E9C-101B-9397-08002B2CF9AE}" pid="1131" name="IVIDACC8469E">
    <vt:lpwstr/>
  </property>
  <property fmtid="{D5CDD505-2E9C-101B-9397-08002B2CF9AE}" pid="1132" name="IVIDB63792F9">
    <vt:lpwstr/>
  </property>
  <property fmtid="{D5CDD505-2E9C-101B-9397-08002B2CF9AE}" pid="1133" name="IVID7E2D89EC">
    <vt:lpwstr/>
  </property>
  <property fmtid="{D5CDD505-2E9C-101B-9397-08002B2CF9AE}" pid="1134" name="IVIDA21B2DD4">
    <vt:lpwstr/>
  </property>
  <property fmtid="{D5CDD505-2E9C-101B-9397-08002B2CF9AE}" pid="1135" name="IVID2B421AFF">
    <vt:lpwstr/>
  </property>
  <property fmtid="{D5CDD505-2E9C-101B-9397-08002B2CF9AE}" pid="1136" name="IVID40EDF38B">
    <vt:lpwstr/>
  </property>
  <property fmtid="{D5CDD505-2E9C-101B-9397-08002B2CF9AE}" pid="1137" name="IVID64609136">
    <vt:lpwstr/>
  </property>
  <property fmtid="{D5CDD505-2E9C-101B-9397-08002B2CF9AE}" pid="1138" name="IVIDD01D3CA8">
    <vt:lpwstr/>
  </property>
  <property fmtid="{D5CDD505-2E9C-101B-9397-08002B2CF9AE}" pid="1139" name="IVIDE5B0E2C1">
    <vt:lpwstr/>
  </property>
  <property fmtid="{D5CDD505-2E9C-101B-9397-08002B2CF9AE}" pid="1140" name="IVID34BE8467">
    <vt:lpwstr/>
  </property>
  <property fmtid="{D5CDD505-2E9C-101B-9397-08002B2CF9AE}" pid="1141" name="IVID32349">
    <vt:lpwstr/>
  </property>
  <property fmtid="{D5CDD505-2E9C-101B-9397-08002B2CF9AE}" pid="1142" name="IVID33207">
    <vt:lpwstr/>
  </property>
  <property fmtid="{D5CDD505-2E9C-101B-9397-08002B2CF9AE}" pid="1143" name="IVIDC08532FD">
    <vt:lpwstr/>
  </property>
  <property fmtid="{D5CDD505-2E9C-101B-9397-08002B2CF9AE}" pid="1144" name="IVIDF03B735D">
    <vt:lpwstr/>
  </property>
  <property fmtid="{D5CDD505-2E9C-101B-9397-08002B2CF9AE}" pid="1145" name="IVID8855DD46">
    <vt:lpwstr/>
  </property>
  <property fmtid="{D5CDD505-2E9C-101B-9397-08002B2CF9AE}" pid="1146" name="IVIDAC8367F6">
    <vt:lpwstr/>
  </property>
  <property fmtid="{D5CDD505-2E9C-101B-9397-08002B2CF9AE}" pid="1147" name="IVID16D588DF">
    <vt:lpwstr/>
  </property>
  <property fmtid="{D5CDD505-2E9C-101B-9397-08002B2CF9AE}" pid="1148" name="IVID5EE75A67">
    <vt:lpwstr/>
  </property>
  <property fmtid="{D5CDD505-2E9C-101B-9397-08002B2CF9AE}" pid="1149" name="IVID42F91EEA">
    <vt:lpwstr/>
  </property>
  <property fmtid="{D5CDD505-2E9C-101B-9397-08002B2CF9AE}" pid="1150" name="IVIDFE734E89">
    <vt:lpwstr/>
  </property>
  <property fmtid="{D5CDD505-2E9C-101B-9397-08002B2CF9AE}" pid="1151" name="IVID6C7B4CF5">
    <vt:lpwstr/>
  </property>
  <property fmtid="{D5CDD505-2E9C-101B-9397-08002B2CF9AE}" pid="1152" name="IVID6A9D4DD6">
    <vt:lpwstr/>
  </property>
  <property fmtid="{D5CDD505-2E9C-101B-9397-08002B2CF9AE}" pid="1153" name="IVID3855A999">
    <vt:lpwstr/>
  </property>
  <property fmtid="{D5CDD505-2E9C-101B-9397-08002B2CF9AE}" pid="1154" name="IVIDAFA8532">
    <vt:lpwstr/>
  </property>
  <property fmtid="{D5CDD505-2E9C-101B-9397-08002B2CF9AE}" pid="1155" name="IVID4401A966">
    <vt:lpwstr/>
  </property>
  <property fmtid="{D5CDD505-2E9C-101B-9397-08002B2CF9AE}" pid="1156" name="IVIDEE23584">
    <vt:lpwstr/>
  </property>
  <property fmtid="{D5CDD505-2E9C-101B-9397-08002B2CF9AE}" pid="1157" name="IVID84751F6A">
    <vt:lpwstr/>
  </property>
  <property fmtid="{D5CDD505-2E9C-101B-9397-08002B2CF9AE}" pid="1158" name="IVID4445CA3">
    <vt:lpwstr/>
  </property>
  <property fmtid="{D5CDD505-2E9C-101B-9397-08002B2CF9AE}" pid="1159" name="IVIDDE07064F">
    <vt:lpwstr/>
  </property>
  <property fmtid="{D5CDD505-2E9C-101B-9397-08002B2CF9AE}" pid="1160" name="IVIDDC0B2DAC">
    <vt:lpwstr/>
  </property>
  <property fmtid="{D5CDD505-2E9C-101B-9397-08002B2CF9AE}" pid="1161" name="IVIDA2CEF417">
    <vt:lpwstr/>
  </property>
  <property fmtid="{D5CDD505-2E9C-101B-9397-08002B2CF9AE}" pid="1162" name="IVIDCEDF2D30">
    <vt:lpwstr/>
  </property>
  <property fmtid="{D5CDD505-2E9C-101B-9397-08002B2CF9AE}" pid="1163" name="IVIDE8CEA408">
    <vt:lpwstr/>
  </property>
  <property fmtid="{D5CDD505-2E9C-101B-9397-08002B2CF9AE}" pid="1164" name="IVID9A229875">
    <vt:lpwstr/>
  </property>
  <property fmtid="{D5CDD505-2E9C-101B-9397-08002B2CF9AE}" pid="1165" name="IVID141C0E9B">
    <vt:lpwstr/>
  </property>
  <property fmtid="{D5CDD505-2E9C-101B-9397-08002B2CF9AE}" pid="1166" name="IVIDE0B080D2">
    <vt:lpwstr/>
  </property>
  <property fmtid="{D5CDD505-2E9C-101B-9397-08002B2CF9AE}" pid="1167" name="IVIDA44EA681">
    <vt:lpwstr/>
  </property>
  <property fmtid="{D5CDD505-2E9C-101B-9397-08002B2CF9AE}" pid="1168" name="IVIDDE3131F8">
    <vt:lpwstr/>
  </property>
  <property fmtid="{D5CDD505-2E9C-101B-9397-08002B2CF9AE}" pid="1169" name="IVID22ACB728">
    <vt:lpwstr/>
  </property>
  <property fmtid="{D5CDD505-2E9C-101B-9397-08002B2CF9AE}" pid="1170" name="IVIDA4091D73">
    <vt:lpwstr/>
  </property>
  <property fmtid="{D5CDD505-2E9C-101B-9397-08002B2CF9AE}" pid="1171" name="IVID50A77A91">
    <vt:lpwstr/>
  </property>
  <property fmtid="{D5CDD505-2E9C-101B-9397-08002B2CF9AE}" pid="1172" name="IVID5C469EE8">
    <vt:lpwstr/>
  </property>
  <property fmtid="{D5CDD505-2E9C-101B-9397-08002B2CF9AE}" pid="1173" name="IVID6AE28E9E">
    <vt:lpwstr/>
  </property>
  <property fmtid="{D5CDD505-2E9C-101B-9397-08002B2CF9AE}" pid="1174" name="IVID14EF35FB">
    <vt:lpwstr/>
  </property>
  <property fmtid="{D5CDD505-2E9C-101B-9397-08002B2CF9AE}" pid="1175" name="IVID58EB19D7">
    <vt:lpwstr/>
  </property>
  <property fmtid="{D5CDD505-2E9C-101B-9397-08002B2CF9AE}" pid="1176" name="IVID14CD6C1D">
    <vt:lpwstr/>
  </property>
  <property fmtid="{D5CDD505-2E9C-101B-9397-08002B2CF9AE}" pid="1177" name="IVIDE2FF36FC">
    <vt:lpwstr/>
  </property>
  <property fmtid="{D5CDD505-2E9C-101B-9397-08002B2CF9AE}" pid="1178" name="IVIDDC9B33AA">
    <vt:lpwstr/>
  </property>
  <property fmtid="{D5CDD505-2E9C-101B-9397-08002B2CF9AE}" pid="1179" name="IVIDDC10438A">
    <vt:lpwstr/>
  </property>
  <property fmtid="{D5CDD505-2E9C-101B-9397-08002B2CF9AE}" pid="1180" name="IVID1461D753">
    <vt:lpwstr/>
  </property>
  <property fmtid="{D5CDD505-2E9C-101B-9397-08002B2CF9AE}" pid="1181" name="IVIDC493D447">
    <vt:lpwstr/>
  </property>
  <property fmtid="{D5CDD505-2E9C-101B-9397-08002B2CF9AE}" pid="1182" name="IVID66DBB79">
    <vt:lpwstr/>
  </property>
  <property fmtid="{D5CDD505-2E9C-101B-9397-08002B2CF9AE}" pid="1183" name="IVID12E19B5E">
    <vt:lpwstr/>
  </property>
  <property fmtid="{D5CDD505-2E9C-101B-9397-08002B2CF9AE}" pid="1184" name="IVIDD02C6BCF">
    <vt:lpwstr/>
  </property>
  <property fmtid="{D5CDD505-2E9C-101B-9397-08002B2CF9AE}" pid="1185" name="IVIDE8B6A024">
    <vt:lpwstr/>
  </property>
  <property fmtid="{D5CDD505-2E9C-101B-9397-08002B2CF9AE}" pid="1186" name="IVIDC8F959B6">
    <vt:lpwstr/>
  </property>
  <property fmtid="{D5CDD505-2E9C-101B-9397-08002B2CF9AE}" pid="1187" name="IVIDC4CA0F31">
    <vt:lpwstr/>
  </property>
  <property fmtid="{D5CDD505-2E9C-101B-9397-08002B2CF9AE}" pid="1188" name="IVID504F252D">
    <vt:lpwstr/>
  </property>
  <property fmtid="{D5CDD505-2E9C-101B-9397-08002B2CF9AE}" pid="1189" name="IVID5A87DCAA">
    <vt:lpwstr/>
  </property>
  <property fmtid="{D5CDD505-2E9C-101B-9397-08002B2CF9AE}" pid="1190" name="IVID58CDE130">
    <vt:lpwstr/>
  </property>
  <property fmtid="{D5CDD505-2E9C-101B-9397-08002B2CF9AE}" pid="1191" name="IVID401229E7">
    <vt:lpwstr/>
  </property>
  <property fmtid="{D5CDD505-2E9C-101B-9397-08002B2CF9AE}" pid="1192" name="IVIDA0B0064D">
    <vt:lpwstr/>
  </property>
  <property fmtid="{D5CDD505-2E9C-101B-9397-08002B2CF9AE}" pid="1193" name="IVIDC6DF73D">
    <vt:lpwstr/>
  </property>
  <property fmtid="{D5CDD505-2E9C-101B-9397-08002B2CF9AE}" pid="1194" name="IVIDFC2ED62A">
    <vt:lpwstr/>
  </property>
  <property fmtid="{D5CDD505-2E9C-101B-9397-08002B2CF9AE}" pid="1195" name="IVID1CBC2024">
    <vt:lpwstr/>
  </property>
  <property fmtid="{D5CDD505-2E9C-101B-9397-08002B2CF9AE}" pid="1196" name="IVID70B59E8B">
    <vt:lpwstr/>
  </property>
  <property fmtid="{D5CDD505-2E9C-101B-9397-08002B2CF9AE}" pid="1197" name="IVID345016B6">
    <vt:lpwstr/>
  </property>
  <property fmtid="{D5CDD505-2E9C-101B-9397-08002B2CF9AE}" pid="1198" name="IVIDAF3A619">
    <vt:lpwstr/>
  </property>
  <property fmtid="{D5CDD505-2E9C-101B-9397-08002B2CF9AE}" pid="1199" name="IVIDFCF10DF9">
    <vt:lpwstr/>
  </property>
  <property fmtid="{D5CDD505-2E9C-101B-9397-08002B2CF9AE}" pid="1200" name="IVID2339DE0">
    <vt:lpwstr/>
  </property>
  <property fmtid="{D5CDD505-2E9C-101B-9397-08002B2CF9AE}" pid="1201" name="IVIDA01BBC03">
    <vt:lpwstr/>
  </property>
  <property fmtid="{D5CDD505-2E9C-101B-9397-08002B2CF9AE}" pid="1202" name="IVID78EAE5D9">
    <vt:lpwstr/>
  </property>
  <property fmtid="{D5CDD505-2E9C-101B-9397-08002B2CF9AE}" pid="1203" name="IVID886BBFB8">
    <vt:lpwstr/>
  </property>
  <property fmtid="{D5CDD505-2E9C-101B-9397-08002B2CF9AE}" pid="1204" name="IVID7E855E71">
    <vt:lpwstr/>
  </property>
  <property fmtid="{D5CDD505-2E9C-101B-9397-08002B2CF9AE}" pid="1205" name="IVID461086E">
    <vt:lpwstr/>
  </property>
  <property fmtid="{D5CDD505-2E9C-101B-9397-08002B2CF9AE}" pid="1206" name="IVID8AFA6B5D">
    <vt:lpwstr/>
  </property>
  <property fmtid="{D5CDD505-2E9C-101B-9397-08002B2CF9AE}" pid="1207" name="IVID527D58F6">
    <vt:lpwstr/>
  </property>
  <property fmtid="{D5CDD505-2E9C-101B-9397-08002B2CF9AE}" pid="1208" name="IVIDFE61D5FD">
    <vt:lpwstr/>
  </property>
  <property fmtid="{D5CDD505-2E9C-101B-9397-08002B2CF9AE}" pid="1209" name="IVID8E86265B">
    <vt:lpwstr/>
  </property>
  <property fmtid="{D5CDD505-2E9C-101B-9397-08002B2CF9AE}" pid="1210" name="IVID4C324B61">
    <vt:lpwstr/>
  </property>
  <property fmtid="{D5CDD505-2E9C-101B-9397-08002B2CF9AE}" pid="1211" name="IVID83BB9F7">
    <vt:lpwstr/>
  </property>
  <property fmtid="{D5CDD505-2E9C-101B-9397-08002B2CF9AE}" pid="1212" name="IVID28512AB">
    <vt:lpwstr/>
  </property>
  <property fmtid="{D5CDD505-2E9C-101B-9397-08002B2CF9AE}" pid="1213" name="IVID1EC73">
    <vt:lpwstr/>
  </property>
  <property fmtid="{D5CDD505-2E9C-101B-9397-08002B2CF9AE}" pid="1214" name="IVIDB4683E0D">
    <vt:lpwstr/>
  </property>
  <property fmtid="{D5CDD505-2E9C-101B-9397-08002B2CF9AE}" pid="1215" name="IVID6D51E097">
    <vt:lpwstr/>
  </property>
  <property fmtid="{D5CDD505-2E9C-101B-9397-08002B2CF9AE}" pid="1216" name="IVID997B3">
    <vt:lpwstr/>
  </property>
  <property fmtid="{D5CDD505-2E9C-101B-9397-08002B2CF9AE}" pid="1217" name="IVID484D8837">
    <vt:lpwstr/>
  </property>
  <property fmtid="{D5CDD505-2E9C-101B-9397-08002B2CF9AE}" pid="1218" name="IVID54C57E5E">
    <vt:lpwstr/>
  </property>
  <property fmtid="{D5CDD505-2E9C-101B-9397-08002B2CF9AE}" pid="1219" name="IVID6B6B2BC">
    <vt:lpwstr/>
  </property>
  <property fmtid="{D5CDD505-2E9C-101B-9397-08002B2CF9AE}" pid="1220" name="IVIDFD17AC63">
    <vt:lpwstr/>
  </property>
  <property fmtid="{D5CDD505-2E9C-101B-9397-08002B2CF9AE}" pid="1221" name="IVIDFAE9513D">
    <vt:lpwstr/>
  </property>
  <property fmtid="{D5CDD505-2E9C-101B-9397-08002B2CF9AE}" pid="1222" name="IVIDE4787E71">
    <vt:lpwstr/>
  </property>
  <property fmtid="{D5CDD505-2E9C-101B-9397-08002B2CF9AE}" pid="1223" name="IVIDFE3E984C">
    <vt:lpwstr/>
  </property>
  <property fmtid="{D5CDD505-2E9C-101B-9397-08002B2CF9AE}" pid="1224" name="IVID9EF20253">
    <vt:lpwstr/>
  </property>
  <property fmtid="{D5CDD505-2E9C-101B-9397-08002B2CF9AE}" pid="1225" name="IVID2EE2D">
    <vt:lpwstr/>
  </property>
  <property fmtid="{D5CDD505-2E9C-101B-9397-08002B2CF9AE}" pid="1226" name="IVIDE45A3912">
    <vt:lpwstr/>
  </property>
  <property fmtid="{D5CDD505-2E9C-101B-9397-08002B2CF9AE}" pid="1227" name="IVIDC8A5DB0B">
    <vt:lpwstr/>
  </property>
  <property fmtid="{D5CDD505-2E9C-101B-9397-08002B2CF9AE}" pid="1228" name="IVIDA6FD5610">
    <vt:lpwstr/>
  </property>
  <property fmtid="{D5CDD505-2E9C-101B-9397-08002B2CF9AE}" pid="1229" name="IVID25C6A1F">
    <vt:lpwstr/>
  </property>
  <property fmtid="{D5CDD505-2E9C-101B-9397-08002B2CF9AE}" pid="1230" name="IVID1E67A">
    <vt:lpwstr/>
  </property>
  <property fmtid="{D5CDD505-2E9C-101B-9397-08002B2CF9AE}" pid="1231" name="IVID958713">
    <vt:lpwstr/>
  </property>
  <property fmtid="{D5CDD505-2E9C-101B-9397-08002B2CF9AE}" pid="1232" name="IVID801905A7">
    <vt:lpwstr/>
  </property>
  <property fmtid="{D5CDD505-2E9C-101B-9397-08002B2CF9AE}" pid="1233" name="IVID2617A">
    <vt:lpwstr/>
  </property>
  <property fmtid="{D5CDD505-2E9C-101B-9397-08002B2CF9AE}" pid="1234" name="IVID3288350A">
    <vt:lpwstr/>
  </property>
  <property fmtid="{D5CDD505-2E9C-101B-9397-08002B2CF9AE}" pid="1235" name="IVIDFEBAFC70">
    <vt:lpwstr/>
  </property>
  <property fmtid="{D5CDD505-2E9C-101B-9397-08002B2CF9AE}" pid="1236" name="IVID2E420C70">
    <vt:lpwstr/>
  </property>
  <property fmtid="{D5CDD505-2E9C-101B-9397-08002B2CF9AE}" pid="1237" name="IVID42962983">
    <vt:lpwstr/>
  </property>
  <property fmtid="{D5CDD505-2E9C-101B-9397-08002B2CF9AE}" pid="1238" name="IVID42E939FD">
    <vt:lpwstr/>
  </property>
  <property fmtid="{D5CDD505-2E9C-101B-9397-08002B2CF9AE}" pid="1239" name="IVIDEE91072E">
    <vt:lpwstr/>
  </property>
  <property fmtid="{D5CDD505-2E9C-101B-9397-08002B2CF9AE}" pid="1240" name="IVID761F8DF8">
    <vt:lpwstr/>
  </property>
  <property fmtid="{D5CDD505-2E9C-101B-9397-08002B2CF9AE}" pid="1241" name="IVID639D5">
    <vt:lpwstr/>
  </property>
  <property fmtid="{D5CDD505-2E9C-101B-9397-08002B2CF9AE}" pid="1242" name="IVID907A386F">
    <vt:lpwstr/>
  </property>
  <property fmtid="{D5CDD505-2E9C-101B-9397-08002B2CF9AE}" pid="1243" name="IVIDC5807">
    <vt:lpwstr/>
  </property>
  <property fmtid="{D5CDD505-2E9C-101B-9397-08002B2CF9AE}" pid="1244" name="IVID6092E">
    <vt:lpwstr/>
  </property>
  <property fmtid="{D5CDD505-2E9C-101B-9397-08002B2CF9AE}" pid="1245" name="IVID947E85C3">
    <vt:lpwstr/>
  </property>
  <property fmtid="{D5CDD505-2E9C-101B-9397-08002B2CF9AE}" pid="1246" name="IVIDE8E02CF2">
    <vt:lpwstr/>
  </property>
  <property fmtid="{D5CDD505-2E9C-101B-9397-08002B2CF9AE}" pid="1247" name="IVIDA8E30DCA">
    <vt:lpwstr/>
  </property>
  <property fmtid="{D5CDD505-2E9C-101B-9397-08002B2CF9AE}" pid="1248" name="IVIDCC550">
    <vt:lpwstr/>
  </property>
  <property fmtid="{D5CDD505-2E9C-101B-9397-08002B2CF9AE}" pid="1249" name="IVIDDC73CA92">
    <vt:lpwstr/>
  </property>
  <property fmtid="{D5CDD505-2E9C-101B-9397-08002B2CF9AE}" pid="1250" name="IVIDD8B437">
    <vt:lpwstr/>
  </property>
  <property fmtid="{D5CDD505-2E9C-101B-9397-08002B2CF9AE}" pid="1251" name="IVID556E5">
    <vt:lpwstr/>
  </property>
  <property fmtid="{D5CDD505-2E9C-101B-9397-08002B2CF9AE}" pid="1252" name="IVID2C3FBF9">
    <vt:lpwstr/>
  </property>
  <property fmtid="{D5CDD505-2E9C-101B-9397-08002B2CF9AE}" pid="1253" name="IVID78A1C">
    <vt:lpwstr/>
  </property>
  <property fmtid="{D5CDD505-2E9C-101B-9397-08002B2CF9AE}" pid="1254" name="IVID844C3401">
    <vt:lpwstr/>
  </property>
  <property fmtid="{D5CDD505-2E9C-101B-9397-08002B2CF9AE}" pid="1255" name="IVIDD0D50">
    <vt:lpwstr/>
  </property>
  <property fmtid="{D5CDD505-2E9C-101B-9397-08002B2CF9AE}" pid="1256" name="IVID8A793">
    <vt:lpwstr/>
  </property>
  <property fmtid="{D5CDD505-2E9C-101B-9397-08002B2CF9AE}" pid="1257" name="IVID5A41A400">
    <vt:lpwstr/>
  </property>
  <property fmtid="{D5CDD505-2E9C-101B-9397-08002B2CF9AE}" pid="1258" name="IVID9C3C99C3">
    <vt:lpwstr/>
  </property>
  <property fmtid="{D5CDD505-2E9C-101B-9397-08002B2CF9AE}" pid="1259" name="IVID82EF5B2">
    <vt:lpwstr/>
  </property>
  <property fmtid="{D5CDD505-2E9C-101B-9397-08002B2CF9AE}" pid="1260" name="IVID32D601D7">
    <vt:lpwstr/>
  </property>
  <property fmtid="{D5CDD505-2E9C-101B-9397-08002B2CF9AE}" pid="1261" name="IVID1E7666F9">
    <vt:lpwstr/>
  </property>
  <property fmtid="{D5CDD505-2E9C-101B-9397-08002B2CF9AE}" pid="1262" name="IVID1AFD26C7">
    <vt:lpwstr/>
  </property>
  <property fmtid="{D5CDD505-2E9C-101B-9397-08002B2CF9AE}" pid="1263" name="IVID6C7C1564">
    <vt:lpwstr/>
  </property>
  <property fmtid="{D5CDD505-2E9C-101B-9397-08002B2CF9AE}" pid="1264" name="IVID94F5F114">
    <vt:lpwstr/>
  </property>
  <property fmtid="{D5CDD505-2E9C-101B-9397-08002B2CF9AE}" pid="1265" name="IVID40547224">
    <vt:lpwstr/>
  </property>
  <property fmtid="{D5CDD505-2E9C-101B-9397-08002B2CF9AE}" pid="1266" name="IVIDF631AC41">
    <vt:lpwstr/>
  </property>
  <property fmtid="{D5CDD505-2E9C-101B-9397-08002B2CF9AE}" pid="1267" name="IVID9CB4DC21">
    <vt:lpwstr/>
  </property>
  <property fmtid="{D5CDD505-2E9C-101B-9397-08002B2CF9AE}" pid="1268" name="IVIDF8865E1E">
    <vt:lpwstr/>
  </property>
  <property fmtid="{D5CDD505-2E9C-101B-9397-08002B2CF9AE}" pid="1269" name="IVID277B24D">
    <vt:lpwstr/>
  </property>
  <property fmtid="{D5CDD505-2E9C-101B-9397-08002B2CF9AE}" pid="1270" name="IVIDFC6A7E39">
    <vt:lpwstr/>
  </property>
  <property fmtid="{D5CDD505-2E9C-101B-9397-08002B2CF9AE}" pid="1271" name="IVID54BDC216">
    <vt:lpwstr/>
  </property>
  <property fmtid="{D5CDD505-2E9C-101B-9397-08002B2CF9AE}" pid="1272" name="IVIDDA0A0339">
    <vt:lpwstr/>
  </property>
  <property fmtid="{D5CDD505-2E9C-101B-9397-08002B2CF9AE}" pid="1273" name="IVID847FD2F3">
    <vt:lpwstr/>
  </property>
  <property fmtid="{D5CDD505-2E9C-101B-9397-08002B2CF9AE}" pid="1274" name="IVIDA4BFA40F">
    <vt:lpwstr/>
  </property>
  <property fmtid="{D5CDD505-2E9C-101B-9397-08002B2CF9AE}" pid="1275" name="IVID2E9A5027">
    <vt:lpwstr/>
  </property>
  <property fmtid="{D5CDD505-2E9C-101B-9397-08002B2CF9AE}" pid="1276" name="IVID8CAAE3D7">
    <vt:lpwstr/>
  </property>
  <property fmtid="{D5CDD505-2E9C-101B-9397-08002B2CF9AE}" pid="1277" name="IVID10E80FD2">
    <vt:lpwstr/>
  </property>
  <property fmtid="{D5CDD505-2E9C-101B-9397-08002B2CF9AE}" pid="1278" name="IVID167A7A92">
    <vt:lpwstr/>
  </property>
  <property fmtid="{D5CDD505-2E9C-101B-9397-08002B2CF9AE}" pid="1279" name="IVID54C81382">
    <vt:lpwstr/>
  </property>
  <property fmtid="{D5CDD505-2E9C-101B-9397-08002B2CF9AE}" pid="1280" name="IVID746C57F3">
    <vt:lpwstr/>
  </property>
  <property fmtid="{D5CDD505-2E9C-101B-9397-08002B2CF9AE}" pid="1281" name="IVID6AF9C562">
    <vt:lpwstr/>
  </property>
  <property fmtid="{D5CDD505-2E9C-101B-9397-08002B2CF9AE}" pid="1282" name="IVIDF813E32E">
    <vt:lpwstr/>
  </property>
  <property fmtid="{D5CDD505-2E9C-101B-9397-08002B2CF9AE}" pid="1283" name="IVIDC30AF">
    <vt:lpwstr/>
  </property>
  <property fmtid="{D5CDD505-2E9C-101B-9397-08002B2CF9AE}" pid="1284" name="IVID8894EB9C">
    <vt:lpwstr/>
  </property>
  <property fmtid="{D5CDD505-2E9C-101B-9397-08002B2CF9AE}" pid="1285" name="IVID7EBC2DF4">
    <vt:lpwstr/>
  </property>
  <property fmtid="{D5CDD505-2E9C-101B-9397-08002B2CF9AE}" pid="1286" name="IVID325D704E">
    <vt:lpwstr/>
  </property>
  <property fmtid="{D5CDD505-2E9C-101B-9397-08002B2CF9AE}" pid="1287" name="IVID9063CE85">
    <vt:lpwstr/>
  </property>
  <property fmtid="{D5CDD505-2E9C-101B-9397-08002B2CF9AE}" pid="1288" name="IVID92AC3702">
    <vt:lpwstr/>
  </property>
  <property fmtid="{D5CDD505-2E9C-101B-9397-08002B2CF9AE}" pid="1289" name="IVID5CB524D7">
    <vt:lpwstr/>
  </property>
  <property fmtid="{D5CDD505-2E9C-101B-9397-08002B2CF9AE}" pid="1290" name="IVID388521DD">
    <vt:lpwstr/>
  </property>
  <property fmtid="{D5CDD505-2E9C-101B-9397-08002B2CF9AE}" pid="1291" name="IVID6CCCC15">
    <vt:lpwstr/>
  </property>
  <property fmtid="{D5CDD505-2E9C-101B-9397-08002B2CF9AE}" pid="1292" name="IVIDAE31B971">
    <vt:lpwstr/>
  </property>
  <property fmtid="{D5CDD505-2E9C-101B-9397-08002B2CF9AE}" pid="1293" name="IVIDEAB9F89A">
    <vt:lpwstr/>
  </property>
  <property fmtid="{D5CDD505-2E9C-101B-9397-08002B2CF9AE}" pid="1294" name="IVIDEA8E4814">
    <vt:lpwstr/>
  </property>
  <property fmtid="{D5CDD505-2E9C-101B-9397-08002B2CF9AE}" pid="1295" name="IVIDD8EF1E76">
    <vt:lpwstr/>
  </property>
  <property fmtid="{D5CDD505-2E9C-101B-9397-08002B2CF9AE}" pid="1296" name="IVID5636FACB">
    <vt:lpwstr/>
  </property>
  <property fmtid="{D5CDD505-2E9C-101B-9397-08002B2CF9AE}" pid="1297" name="IVID8ADE263D">
    <vt:lpwstr/>
  </property>
  <property fmtid="{D5CDD505-2E9C-101B-9397-08002B2CF9AE}" pid="1298" name="IVID6C6012FC">
    <vt:lpwstr/>
  </property>
  <property fmtid="{D5CDD505-2E9C-101B-9397-08002B2CF9AE}" pid="1299" name="IVID24D397D3">
    <vt:lpwstr/>
  </property>
  <property fmtid="{D5CDD505-2E9C-101B-9397-08002B2CF9AE}" pid="1300" name="IVID2A487FAC">
    <vt:lpwstr/>
  </property>
  <property fmtid="{D5CDD505-2E9C-101B-9397-08002B2CF9AE}" pid="1301" name="IVID34643B7E">
    <vt:lpwstr/>
  </property>
  <property fmtid="{D5CDD505-2E9C-101B-9397-08002B2CF9AE}" pid="1302" name="IVIDACF1BEC6">
    <vt:lpwstr/>
  </property>
  <property fmtid="{D5CDD505-2E9C-101B-9397-08002B2CF9AE}" pid="1303" name="IVID3ED2B53D">
    <vt:lpwstr/>
  </property>
  <property fmtid="{D5CDD505-2E9C-101B-9397-08002B2CF9AE}" pid="1304" name="IVIDE83A476B">
    <vt:lpwstr/>
  </property>
  <property fmtid="{D5CDD505-2E9C-101B-9397-08002B2CF9AE}" pid="1305" name="IVID554A0">
    <vt:lpwstr/>
  </property>
  <property fmtid="{D5CDD505-2E9C-101B-9397-08002B2CF9AE}" pid="1306" name="IVIDE01046C7">
    <vt:lpwstr/>
  </property>
  <property fmtid="{D5CDD505-2E9C-101B-9397-08002B2CF9AE}" pid="1307" name="IVID8EF44AF0">
    <vt:lpwstr/>
  </property>
  <property fmtid="{D5CDD505-2E9C-101B-9397-08002B2CF9AE}" pid="1308" name="IVIDA613011A">
    <vt:lpwstr/>
  </property>
  <property fmtid="{D5CDD505-2E9C-101B-9397-08002B2CF9AE}" pid="1309" name="IVIDA6C38424">
    <vt:lpwstr/>
  </property>
  <property fmtid="{D5CDD505-2E9C-101B-9397-08002B2CF9AE}" pid="1310" name="IVIDC068F237">
    <vt:lpwstr/>
  </property>
  <property fmtid="{D5CDD505-2E9C-101B-9397-08002B2CF9AE}" pid="1311" name="IVIDB1A7A">
    <vt:lpwstr/>
  </property>
  <property fmtid="{D5CDD505-2E9C-101B-9397-08002B2CF9AE}" pid="1312" name="IVID8E55575F">
    <vt:lpwstr/>
  </property>
  <property fmtid="{D5CDD505-2E9C-101B-9397-08002B2CF9AE}" pid="1313" name="IVIDE8CC07EC">
    <vt:lpwstr/>
  </property>
  <property fmtid="{D5CDD505-2E9C-101B-9397-08002B2CF9AE}" pid="1314" name="IVID8C603509">
    <vt:lpwstr/>
  </property>
  <property fmtid="{D5CDD505-2E9C-101B-9397-08002B2CF9AE}" pid="1315" name="IVID7A767D1A">
    <vt:lpwstr/>
  </property>
  <property fmtid="{D5CDD505-2E9C-101B-9397-08002B2CF9AE}" pid="1316" name="IVID4F5CB9C">
    <vt:lpwstr/>
  </property>
  <property fmtid="{D5CDD505-2E9C-101B-9397-08002B2CF9AE}" pid="1317" name="IVID68103AFB">
    <vt:lpwstr/>
  </property>
  <property fmtid="{D5CDD505-2E9C-101B-9397-08002B2CF9AE}" pid="1318" name="IVID196D5">
    <vt:lpwstr/>
  </property>
  <property fmtid="{D5CDD505-2E9C-101B-9397-08002B2CF9AE}" pid="1319" name="IVID944A441D">
    <vt:lpwstr/>
  </property>
  <property fmtid="{D5CDD505-2E9C-101B-9397-08002B2CF9AE}" pid="1320" name="IVID8884DA01">
    <vt:lpwstr/>
  </property>
  <property fmtid="{D5CDD505-2E9C-101B-9397-08002B2CF9AE}" pid="1321" name="IVID16AA6100">
    <vt:lpwstr/>
  </property>
  <property fmtid="{D5CDD505-2E9C-101B-9397-08002B2CF9AE}" pid="1322" name="IVID420AAFF2">
    <vt:lpwstr/>
  </property>
  <property fmtid="{D5CDD505-2E9C-101B-9397-08002B2CF9AE}" pid="1323" name="IVIDB0C1948D">
    <vt:lpwstr/>
  </property>
  <property fmtid="{D5CDD505-2E9C-101B-9397-08002B2CF9AE}" pid="1324" name="IVIDD41E5192">
    <vt:lpwstr/>
  </property>
  <property fmtid="{D5CDD505-2E9C-101B-9397-08002B2CF9AE}" pid="1325" name="IVID64B60BD7">
    <vt:lpwstr/>
  </property>
  <property fmtid="{D5CDD505-2E9C-101B-9397-08002B2CF9AE}" pid="1326" name="IVID48FAAFE5">
    <vt:lpwstr/>
  </property>
  <property fmtid="{D5CDD505-2E9C-101B-9397-08002B2CF9AE}" pid="1327" name="IVID7850CCE9">
    <vt:lpwstr/>
  </property>
  <property fmtid="{D5CDD505-2E9C-101B-9397-08002B2CF9AE}" pid="1328" name="IVIDC40E5EB4">
    <vt:lpwstr/>
  </property>
  <property fmtid="{D5CDD505-2E9C-101B-9397-08002B2CF9AE}" pid="1329" name="IVIDCA4F0C5E">
    <vt:lpwstr/>
  </property>
  <property fmtid="{D5CDD505-2E9C-101B-9397-08002B2CF9AE}" pid="1330" name="IVIDBC0595BE">
    <vt:lpwstr/>
  </property>
  <property fmtid="{D5CDD505-2E9C-101B-9397-08002B2CF9AE}" pid="1331" name="IVID1876E4DD">
    <vt:lpwstr/>
  </property>
  <property fmtid="{D5CDD505-2E9C-101B-9397-08002B2CF9AE}" pid="1332" name="IVID3CFE6">
    <vt:lpwstr/>
  </property>
  <property fmtid="{D5CDD505-2E9C-101B-9397-08002B2CF9AE}" pid="1333" name="IVIDC4951281">
    <vt:lpwstr/>
  </property>
  <property fmtid="{D5CDD505-2E9C-101B-9397-08002B2CF9AE}" pid="1334" name="IVIDA8782112">
    <vt:lpwstr/>
  </property>
  <property fmtid="{D5CDD505-2E9C-101B-9397-08002B2CF9AE}" pid="1335" name="IVID7AD1008B">
    <vt:lpwstr/>
  </property>
  <property fmtid="{D5CDD505-2E9C-101B-9397-08002B2CF9AE}" pid="1336" name="IVID2616F6F6">
    <vt:lpwstr/>
  </property>
  <property fmtid="{D5CDD505-2E9C-101B-9397-08002B2CF9AE}" pid="1337" name="IVID5C18A33E">
    <vt:lpwstr/>
  </property>
  <property fmtid="{D5CDD505-2E9C-101B-9397-08002B2CF9AE}" pid="1338" name="IVIDE8D06E7">
    <vt:lpwstr/>
  </property>
  <property fmtid="{D5CDD505-2E9C-101B-9397-08002B2CF9AE}" pid="1339" name="IVID30F5D23C">
    <vt:lpwstr/>
  </property>
  <property fmtid="{D5CDD505-2E9C-101B-9397-08002B2CF9AE}" pid="1340" name="IVIDA2A7A8AC">
    <vt:lpwstr/>
  </property>
  <property fmtid="{D5CDD505-2E9C-101B-9397-08002B2CF9AE}" pid="1341" name="IVID95123">
    <vt:lpwstr/>
  </property>
  <property fmtid="{D5CDD505-2E9C-101B-9397-08002B2CF9AE}" pid="1342" name="IVIDB0FF4220">
    <vt:lpwstr/>
  </property>
  <property fmtid="{D5CDD505-2E9C-101B-9397-08002B2CF9AE}" pid="1343" name="IVID82993A02">
    <vt:lpwstr/>
  </property>
  <property fmtid="{D5CDD505-2E9C-101B-9397-08002B2CF9AE}" pid="1344" name="IVID104B2505">
    <vt:lpwstr/>
  </property>
  <property fmtid="{D5CDD505-2E9C-101B-9397-08002B2CF9AE}" pid="1345" name="IVIDD02358A8">
    <vt:lpwstr/>
  </property>
  <property fmtid="{D5CDD505-2E9C-101B-9397-08002B2CF9AE}" pid="1346" name="IVIDC0448C20">
    <vt:lpwstr/>
  </property>
  <property fmtid="{D5CDD505-2E9C-101B-9397-08002B2CF9AE}" pid="1347" name="IVIDF49A2">
    <vt:lpwstr/>
  </property>
  <property fmtid="{D5CDD505-2E9C-101B-9397-08002B2CF9AE}" pid="1348" name="IVID1CC66DED">
    <vt:lpwstr/>
  </property>
  <property fmtid="{D5CDD505-2E9C-101B-9397-08002B2CF9AE}" pid="1349" name="IVID209DEFF7">
    <vt:lpwstr/>
  </property>
  <property fmtid="{D5CDD505-2E9C-101B-9397-08002B2CF9AE}" pid="1350" name="IVIDD0835809">
    <vt:lpwstr/>
  </property>
  <property fmtid="{D5CDD505-2E9C-101B-9397-08002B2CF9AE}" pid="1351" name="IVID327752FF">
    <vt:lpwstr/>
  </property>
  <property fmtid="{D5CDD505-2E9C-101B-9397-08002B2CF9AE}" pid="1352" name="IVID16792850">
    <vt:lpwstr/>
  </property>
  <property fmtid="{D5CDD505-2E9C-101B-9397-08002B2CF9AE}" pid="1353" name="IVID72E4F9A9">
    <vt:lpwstr/>
  </property>
  <property fmtid="{D5CDD505-2E9C-101B-9397-08002B2CF9AE}" pid="1354" name="IVID720566CC">
    <vt:lpwstr/>
  </property>
  <property fmtid="{D5CDD505-2E9C-101B-9397-08002B2CF9AE}" pid="1355" name="IVID7271614E">
    <vt:lpwstr/>
  </property>
  <property fmtid="{D5CDD505-2E9C-101B-9397-08002B2CF9AE}" pid="1356" name="IVID4ABC1949">
    <vt:lpwstr/>
  </property>
  <property fmtid="{D5CDD505-2E9C-101B-9397-08002B2CF9AE}" pid="1357" name="KSOProductBuildVer">
    <vt:lpwstr>2052-11.1.0.10495</vt:lpwstr>
  </property>
  <property fmtid="{D5CDD505-2E9C-101B-9397-08002B2CF9AE}" pid="1358" name="ICV">
    <vt:lpwstr>75E46424F2C7464D87AEA113324AEE3A</vt:lpwstr>
  </property>
</Properties>
</file>