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新强力骨架2021.11\"/>
    </mc:Choice>
  </mc:AlternateContent>
  <bookViews>
    <workbookView xWindow="0" yWindow="0" windowWidth="21600" windowHeight="9840" tabRatio="820" firstSheet="3" activeTab="7"/>
  </bookViews>
  <sheets>
    <sheet name="SHT0012305" sheetId="4" r:id="rId1"/>
    <sheet name="SHT0012305 (审核 主管壁厚1.5)" sheetId="5" r:id="rId2"/>
    <sheet name="SHT0012305 (审核 主管壁厚2.0)" sheetId="7" r:id="rId3"/>
    <sheet name="SHT0012305 (审核 主管壁厚2.0) (按供应商原)" sheetId="9" r:id="rId4"/>
    <sheet name="SHT0012236" sheetId="1" r:id="rId5"/>
    <sheet name="SHT0012236 (审核)" sheetId="6" r:id="rId6"/>
    <sheet name="SHT0012236 (审核) (按供应商原材料)" sheetId="8" r:id="rId7"/>
    <sheet name="汇总表" sheetId="10" r:id="rId8"/>
  </sheets>
  <definedNames>
    <definedName name="_xlnm._FilterDatabase" localSheetId="1" hidden="1">'SHT0012305 (审核 主管壁厚1.5)'!$A$50:$O$50</definedName>
    <definedName name="_xlnm._FilterDatabase" localSheetId="2" hidden="1">'SHT0012305 (审核 主管壁厚2.0)'!$A$50:$O$50</definedName>
    <definedName name="_xlnm._FilterDatabase" localSheetId="3" hidden="1">'SHT0012305 (审核 主管壁厚2.0) (按供应商原)'!$A$50:$O$50</definedName>
  </definedNames>
  <calcPr calcId="162913"/>
</workbook>
</file>

<file path=xl/calcChain.xml><?xml version="1.0" encoding="utf-8"?>
<calcChain xmlns="http://schemas.openxmlformats.org/spreadsheetml/2006/main">
  <c r="G5" i="10" l="1"/>
  <c r="F5" i="10"/>
  <c r="G4" i="10"/>
  <c r="F4" i="10"/>
  <c r="L72" i="9"/>
  <c r="N72" i="9" s="1"/>
  <c r="P72" i="9" s="1"/>
  <c r="L71" i="9"/>
  <c r="N71" i="9" s="1"/>
  <c r="P71" i="9" s="1"/>
  <c r="O64" i="9"/>
  <c r="M63" i="9"/>
  <c r="P63" i="9" s="1"/>
  <c r="P62" i="9"/>
  <c r="M62" i="9"/>
  <c r="O61" i="9"/>
  <c r="P60" i="9"/>
  <c r="M60" i="9"/>
  <c r="M59" i="9"/>
  <c r="P59" i="9" s="1"/>
  <c r="O58" i="9"/>
  <c r="M57" i="9"/>
  <c r="P57" i="9" s="1"/>
  <c r="P66" i="9" s="1"/>
  <c r="M56" i="9"/>
  <c r="O55" i="9"/>
  <c r="Q54" i="9"/>
  <c r="M54" i="9"/>
  <c r="M53" i="9"/>
  <c r="O53" i="9" s="1"/>
  <c r="O66" i="9" s="1"/>
  <c r="M52" i="9"/>
  <c r="Q52" i="9" s="1"/>
  <c r="Q66" i="9" s="1"/>
  <c r="M51" i="9"/>
  <c r="M66" i="9" s="1"/>
  <c r="M67" i="9" s="1"/>
  <c r="I35" i="9"/>
  <c r="I34" i="9"/>
  <c r="I33" i="9"/>
  <c r="I32" i="9"/>
  <c r="C16" i="9" s="1"/>
  <c r="N30" i="9"/>
  <c r="I30" i="9"/>
  <c r="N29" i="9"/>
  <c r="I29" i="9"/>
  <c r="N28" i="9"/>
  <c r="I28" i="9"/>
  <c r="N27" i="9"/>
  <c r="I27" i="9"/>
  <c r="N26" i="9"/>
  <c r="N36" i="9" s="1"/>
  <c r="C17" i="9" s="1"/>
  <c r="I26" i="9"/>
  <c r="C15" i="9" s="1"/>
  <c r="O22" i="9"/>
  <c r="O21" i="9"/>
  <c r="I21" i="9"/>
  <c r="I20" i="9"/>
  <c r="C20" i="9"/>
  <c r="I19" i="9"/>
  <c r="C13" i="9" s="1"/>
  <c r="I16" i="9"/>
  <c r="I15" i="9"/>
  <c r="O14" i="9"/>
  <c r="I14" i="9"/>
  <c r="O13" i="9"/>
  <c r="I13" i="9"/>
  <c r="O12" i="9"/>
  <c r="O18" i="9" s="1"/>
  <c r="C14" i="9" s="1"/>
  <c r="I12" i="9"/>
  <c r="O67" i="5"/>
  <c r="P59" i="5"/>
  <c r="P59" i="7"/>
  <c r="Q69" i="8"/>
  <c r="M68" i="8"/>
  <c r="M67" i="8"/>
  <c r="Q67" i="8" s="1"/>
  <c r="P66" i="8"/>
  <c r="M66" i="8"/>
  <c r="M65" i="8"/>
  <c r="O65" i="8" s="1"/>
  <c r="M64" i="8"/>
  <c r="O64" i="8" s="1"/>
  <c r="O63" i="8"/>
  <c r="M63" i="8"/>
  <c r="M62" i="8"/>
  <c r="P62" i="8" s="1"/>
  <c r="M61" i="8"/>
  <c r="P61" i="8" s="1"/>
  <c r="P60" i="8"/>
  <c r="M60" i="8"/>
  <c r="M59" i="8"/>
  <c r="P59" i="8" s="1"/>
  <c r="P72" i="8" s="1"/>
  <c r="P73" i="8" s="1"/>
  <c r="M57" i="8"/>
  <c r="M56" i="8"/>
  <c r="M55" i="8"/>
  <c r="M54" i="8"/>
  <c r="Q54" i="8" s="1"/>
  <c r="Q53" i="8"/>
  <c r="M53" i="8"/>
  <c r="M52" i="8"/>
  <c r="Q52" i="8" s="1"/>
  <c r="M51" i="8"/>
  <c r="Q51" i="8" s="1"/>
  <c r="O50" i="8"/>
  <c r="M50" i="8"/>
  <c r="M48" i="8"/>
  <c r="M72" i="8" s="1"/>
  <c r="M73" i="8" s="1"/>
  <c r="N37" i="8"/>
  <c r="C17" i="8" s="1"/>
  <c r="I36" i="8"/>
  <c r="I35" i="8"/>
  <c r="C16" i="8" s="1"/>
  <c r="I34" i="8"/>
  <c r="I33" i="8"/>
  <c r="I31" i="8"/>
  <c r="I27" i="8" s="1"/>
  <c r="N30" i="8"/>
  <c r="I30" i="8"/>
  <c r="N29" i="8"/>
  <c r="I29" i="8"/>
  <c r="N28" i="8"/>
  <c r="I28" i="8"/>
  <c r="N27" i="8"/>
  <c r="O22" i="8"/>
  <c r="I22" i="8"/>
  <c r="O21" i="8"/>
  <c r="I21" i="8"/>
  <c r="I20" i="8"/>
  <c r="C20" i="8"/>
  <c r="I19" i="8"/>
  <c r="I16" i="8"/>
  <c r="I15" i="8"/>
  <c r="O14" i="8"/>
  <c r="I14" i="8"/>
  <c r="O13" i="8"/>
  <c r="I13" i="8"/>
  <c r="C13" i="8"/>
  <c r="O12" i="8"/>
  <c r="O18" i="8" s="1"/>
  <c r="C14" i="8" s="1"/>
  <c r="I12" i="8"/>
  <c r="C12" i="9" l="1"/>
  <c r="C19" i="9" s="1"/>
  <c r="P74" i="9"/>
  <c r="I22" i="9"/>
  <c r="I36" i="9"/>
  <c r="C12" i="8"/>
  <c r="I23" i="8"/>
  <c r="O72" i="8"/>
  <c r="O73" i="8" s="1"/>
  <c r="I37" i="8"/>
  <c r="C15" i="8"/>
  <c r="Q72" i="8"/>
  <c r="P74" i="7"/>
  <c r="P72" i="7"/>
  <c r="P71" i="7"/>
  <c r="N72" i="7"/>
  <c r="N71" i="7"/>
  <c r="L72" i="7"/>
  <c r="L71" i="7"/>
  <c r="C23" i="9" l="1"/>
  <c r="C22" i="9"/>
  <c r="C19" i="8"/>
  <c r="C22" i="8" s="1"/>
  <c r="O64" i="7"/>
  <c r="M63" i="7"/>
  <c r="P63" i="7" s="1"/>
  <c r="P62" i="7"/>
  <c r="M62" i="7"/>
  <c r="O61" i="7"/>
  <c r="M60" i="7"/>
  <c r="P60" i="7" s="1"/>
  <c r="M59" i="7"/>
  <c r="O58" i="7"/>
  <c r="M57" i="7"/>
  <c r="P57" i="7" s="1"/>
  <c r="M56" i="7"/>
  <c r="O55" i="7"/>
  <c r="Q54" i="7"/>
  <c r="M54" i="7"/>
  <c r="M53" i="7"/>
  <c r="O53" i="7" s="1"/>
  <c r="M52" i="7"/>
  <c r="Q52" i="7" s="1"/>
  <c r="Q66" i="7" s="1"/>
  <c r="M51" i="7"/>
  <c r="I35" i="7"/>
  <c r="I34" i="7"/>
  <c r="I33" i="7"/>
  <c r="I32" i="7"/>
  <c r="C16" i="7" s="1"/>
  <c r="N30" i="7"/>
  <c r="I30" i="7"/>
  <c r="N29" i="7"/>
  <c r="I29" i="7"/>
  <c r="N28" i="7"/>
  <c r="I28" i="7"/>
  <c r="N27" i="7"/>
  <c r="I27" i="7"/>
  <c r="I26" i="7" s="1"/>
  <c r="N26" i="7"/>
  <c r="N36" i="7" s="1"/>
  <c r="C17" i="7" s="1"/>
  <c r="O22" i="7"/>
  <c r="O21" i="7"/>
  <c r="I21" i="7"/>
  <c r="I20" i="7"/>
  <c r="C20" i="7"/>
  <c r="I19" i="7"/>
  <c r="C13" i="7" s="1"/>
  <c r="I16" i="7"/>
  <c r="I15" i="7"/>
  <c r="O14" i="7"/>
  <c r="I14" i="7"/>
  <c r="O13" i="7"/>
  <c r="I13" i="7"/>
  <c r="O12" i="7"/>
  <c r="O18" i="7" s="1"/>
  <c r="C14" i="7" s="1"/>
  <c r="I12" i="7"/>
  <c r="C26" i="9" l="1"/>
  <c r="C27" i="9" s="1"/>
  <c r="C28" i="9" s="1"/>
  <c r="M66" i="7"/>
  <c r="M67" i="7" s="1"/>
  <c r="O66" i="7"/>
  <c r="C23" i="8"/>
  <c r="C26" i="8" s="1"/>
  <c r="C27" i="8" s="1"/>
  <c r="C28" i="8" s="1"/>
  <c r="I22" i="7"/>
  <c r="C15" i="7"/>
  <c r="I36" i="7"/>
  <c r="P66" i="7"/>
  <c r="C12" i="7"/>
  <c r="C19" i="7" s="1"/>
  <c r="P73" i="6"/>
  <c r="O73" i="6"/>
  <c r="C29" i="9" l="1"/>
  <c r="C30" i="9" s="1"/>
  <c r="O8" i="9" s="1"/>
  <c r="C29" i="8"/>
  <c r="C30" i="8" s="1"/>
  <c r="O8" i="8" s="1"/>
  <c r="C23" i="7"/>
  <c r="C22" i="7"/>
  <c r="Q53" i="6"/>
  <c r="M53" i="6"/>
  <c r="M48" i="6"/>
  <c r="C26" i="7" l="1"/>
  <c r="C27" i="7" s="1"/>
  <c r="C28" i="7" s="1"/>
  <c r="M50" i="6"/>
  <c r="O50" i="6" s="1"/>
  <c r="M51" i="6"/>
  <c r="Q51" i="6" s="1"/>
  <c r="M52" i="6"/>
  <c r="Q52" i="6" s="1"/>
  <c r="M54" i="6"/>
  <c r="Q54" i="6" s="1"/>
  <c r="M55" i="6"/>
  <c r="M56" i="6"/>
  <c r="M57" i="6"/>
  <c r="M59" i="6"/>
  <c r="P59" i="6" s="1"/>
  <c r="M60" i="6"/>
  <c r="P60" i="6" s="1"/>
  <c r="M61" i="6"/>
  <c r="P61" i="6" s="1"/>
  <c r="M62" i="6"/>
  <c r="P62" i="6" s="1"/>
  <c r="M63" i="6"/>
  <c r="O63" i="6" s="1"/>
  <c r="M64" i="6"/>
  <c r="O64" i="6" s="1"/>
  <c r="M65" i="6"/>
  <c r="O65" i="6" s="1"/>
  <c r="M66" i="6"/>
  <c r="P66" i="6" s="1"/>
  <c r="M67" i="6"/>
  <c r="Q67" i="6" s="1"/>
  <c r="M68" i="6"/>
  <c r="Q69" i="6"/>
  <c r="O66" i="5"/>
  <c r="P66" i="5"/>
  <c r="Q66" i="5"/>
  <c r="C29" i="7" l="1"/>
  <c r="C30" i="7" s="1"/>
  <c r="O8" i="7" s="1"/>
  <c r="M72" i="6"/>
  <c r="M73" i="6" s="1"/>
  <c r="Q72" i="6"/>
  <c r="O72" i="6"/>
  <c r="P72" i="6"/>
  <c r="I36" i="6"/>
  <c r="I35" i="6"/>
  <c r="I34" i="6"/>
  <c r="I33" i="6"/>
  <c r="I31" i="6"/>
  <c r="N30" i="6"/>
  <c r="I30" i="6"/>
  <c r="N29" i="6"/>
  <c r="I29" i="6"/>
  <c r="N28" i="6"/>
  <c r="I28" i="6"/>
  <c r="N27" i="6"/>
  <c r="O22" i="6"/>
  <c r="C20" i="6" s="1"/>
  <c r="I22" i="6"/>
  <c r="O21" i="6"/>
  <c r="I21" i="6"/>
  <c r="I20" i="6"/>
  <c r="I19" i="6"/>
  <c r="I16" i="6"/>
  <c r="I15" i="6"/>
  <c r="O14" i="6"/>
  <c r="I14" i="6"/>
  <c r="O13" i="6"/>
  <c r="I13" i="6"/>
  <c r="O12" i="6"/>
  <c r="I12" i="6"/>
  <c r="O14" i="5"/>
  <c r="I36" i="5"/>
  <c r="Q54" i="5"/>
  <c r="Q52" i="5"/>
  <c r="P63" i="5"/>
  <c r="P62" i="5"/>
  <c r="P60" i="5"/>
  <c r="P57" i="5"/>
  <c r="O64" i="5"/>
  <c r="O61" i="5"/>
  <c r="O58" i="5"/>
  <c r="O55" i="5"/>
  <c r="O53" i="5"/>
  <c r="M67" i="5"/>
  <c r="M66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51" i="5"/>
  <c r="G12" i="5"/>
  <c r="N36" i="5"/>
  <c r="C17" i="5" s="1"/>
  <c r="I35" i="5"/>
  <c r="I34" i="5"/>
  <c r="I33" i="5"/>
  <c r="I32" i="5"/>
  <c r="N30" i="5"/>
  <c r="I30" i="5"/>
  <c r="N29" i="5"/>
  <c r="I29" i="5"/>
  <c r="N28" i="5"/>
  <c r="I28" i="5"/>
  <c r="N27" i="5"/>
  <c r="I27" i="5"/>
  <c r="N26" i="5"/>
  <c r="I26" i="5"/>
  <c r="C15" i="5" s="1"/>
  <c r="O22" i="5"/>
  <c r="O21" i="5"/>
  <c r="I21" i="5"/>
  <c r="I20" i="5"/>
  <c r="C20" i="5"/>
  <c r="I19" i="5"/>
  <c r="I16" i="5"/>
  <c r="C16" i="5"/>
  <c r="I15" i="5"/>
  <c r="I14" i="5"/>
  <c r="O13" i="5"/>
  <c r="I13" i="5"/>
  <c r="C13" i="5"/>
  <c r="O12" i="5"/>
  <c r="I12" i="5"/>
  <c r="N37" i="6" l="1"/>
  <c r="C17" i="6" s="1"/>
  <c r="O18" i="6"/>
  <c r="C14" i="6" s="1"/>
  <c r="I27" i="6"/>
  <c r="C15" i="6" s="1"/>
  <c r="C16" i="6"/>
  <c r="C13" i="6"/>
  <c r="C12" i="6"/>
  <c r="I23" i="6"/>
  <c r="I37" i="6"/>
  <c r="O18" i="5"/>
  <c r="C14" i="5" s="1"/>
  <c r="I22" i="5"/>
  <c r="C12" i="5"/>
  <c r="C19" i="5" s="1"/>
  <c r="I22" i="4"/>
  <c r="I23" i="1"/>
  <c r="C19" i="6" l="1"/>
  <c r="C22" i="6" s="1"/>
  <c r="C23" i="5"/>
  <c r="C22" i="5"/>
  <c r="I36" i="1"/>
  <c r="I35" i="1"/>
  <c r="I34" i="1"/>
  <c r="I37" i="1" s="1"/>
  <c r="I33" i="1"/>
  <c r="I31" i="1"/>
  <c r="N30" i="1"/>
  <c r="I30" i="1"/>
  <c r="N29" i="1"/>
  <c r="I29" i="1"/>
  <c r="N28" i="1"/>
  <c r="I28" i="1"/>
  <c r="N27" i="1"/>
  <c r="N37" i="1" s="1"/>
  <c r="C17" i="1" s="1"/>
  <c r="I27" i="1"/>
  <c r="O22" i="1"/>
  <c r="I22" i="1"/>
  <c r="O21" i="1"/>
  <c r="I21" i="1"/>
  <c r="I20" i="1"/>
  <c r="C20" i="1"/>
  <c r="I19" i="1"/>
  <c r="C13" i="1" s="1"/>
  <c r="I16" i="1"/>
  <c r="C16" i="1"/>
  <c r="I15" i="1"/>
  <c r="C15" i="1"/>
  <c r="O14" i="1"/>
  <c r="I14" i="1"/>
  <c r="O13" i="1"/>
  <c r="I13" i="1"/>
  <c r="O12" i="1"/>
  <c r="O18" i="1" s="1"/>
  <c r="C14" i="1" s="1"/>
  <c r="I12" i="1"/>
  <c r="C12" i="1" s="1"/>
  <c r="C19" i="1" s="1"/>
  <c r="I35" i="4"/>
  <c r="I34" i="4"/>
  <c r="I33" i="4"/>
  <c r="I32" i="4"/>
  <c r="C16" i="4" s="1"/>
  <c r="N30" i="4"/>
  <c r="I30" i="4"/>
  <c r="N29" i="4"/>
  <c r="I29" i="4"/>
  <c r="N28" i="4"/>
  <c r="I28" i="4"/>
  <c r="N27" i="4"/>
  <c r="I27" i="4"/>
  <c r="N26" i="4"/>
  <c r="N36" i="4" s="1"/>
  <c r="C17" i="4" s="1"/>
  <c r="I26" i="4"/>
  <c r="I36" i="4" s="1"/>
  <c r="O22" i="4"/>
  <c r="O21" i="4"/>
  <c r="I21" i="4"/>
  <c r="I20" i="4"/>
  <c r="C20" i="4"/>
  <c r="I19" i="4"/>
  <c r="C13" i="4" s="1"/>
  <c r="I16" i="4"/>
  <c r="I15" i="4"/>
  <c r="C15" i="4"/>
  <c r="O14" i="4"/>
  <c r="I14" i="4"/>
  <c r="O13" i="4"/>
  <c r="I13" i="4"/>
  <c r="O12" i="4"/>
  <c r="O18" i="4" s="1"/>
  <c r="C14" i="4" s="1"/>
  <c r="I12" i="4"/>
  <c r="C12" i="4" s="1"/>
  <c r="C19" i="4" s="1"/>
  <c r="C23" i="6" l="1"/>
  <c r="C26" i="6" s="1"/>
  <c r="C27" i="6" s="1"/>
  <c r="C28" i="6" s="1"/>
  <c r="C26" i="5"/>
  <c r="C27" i="5" s="1"/>
  <c r="C28" i="5" s="1"/>
  <c r="C23" i="1"/>
  <c r="C22" i="1"/>
  <c r="C26" i="1"/>
  <c r="C23" i="4"/>
  <c r="C22" i="4"/>
  <c r="C26" i="4" s="1"/>
  <c r="C29" i="6" l="1"/>
  <c r="C30" i="6" s="1"/>
  <c r="O8" i="6" s="1"/>
  <c r="C29" i="5"/>
  <c r="C30" i="5" s="1"/>
  <c r="O8" i="5" s="1"/>
  <c r="C28" i="4"/>
  <c r="C27" i="4"/>
  <c r="C27" i="1"/>
  <c r="C28" i="1" s="1"/>
  <c r="C30" i="1" l="1"/>
  <c r="O8" i="1" s="1"/>
  <c r="C29" i="1"/>
  <c r="C30" i="4"/>
  <c r="O8" i="4" s="1"/>
  <c r="C29" i="4"/>
</calcChain>
</file>

<file path=xl/comments1.xml><?xml version="1.0" encoding="utf-8"?>
<comments xmlns="http://schemas.openxmlformats.org/spreadsheetml/2006/main">
  <authors>
    <author>zzf</author>
  </authors>
  <commentList>
    <comment ref="C21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按黄骅定价</t>
        </r>
      </text>
    </comment>
  </commentList>
</comments>
</file>

<file path=xl/comments2.xml><?xml version="1.0" encoding="utf-8"?>
<comments xmlns="http://schemas.openxmlformats.org/spreadsheetml/2006/main">
  <authors>
    <author>zzf</author>
  </authors>
  <commentList>
    <comment ref="C21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按黄骅定价</t>
        </r>
      </text>
    </comment>
  </commentList>
</comments>
</file>

<file path=xl/comments3.xml><?xml version="1.0" encoding="utf-8"?>
<comments xmlns="http://schemas.openxmlformats.org/spreadsheetml/2006/main">
  <authors>
    <author>zzf</author>
  </authors>
  <commentList>
    <comment ref="C21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按黄骅定价</t>
        </r>
      </text>
    </comment>
  </commentList>
</comments>
</file>

<file path=xl/comments4.xml><?xml version="1.0" encoding="utf-8"?>
<comments xmlns="http://schemas.openxmlformats.org/spreadsheetml/2006/main">
  <authors>
    <author>zzf</author>
  </authors>
  <commentList>
    <comment ref="G11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供应商申报重量不实，按图纸重量计算</t>
        </r>
      </text>
    </comment>
    <comment ref="C21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按黄骅定价</t>
        </r>
      </text>
    </comment>
    <comment ref="L67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2根改为1根</t>
        </r>
      </text>
    </comment>
  </commentList>
</comments>
</file>

<file path=xl/comments5.xml><?xml version="1.0" encoding="utf-8"?>
<comments xmlns="http://schemas.openxmlformats.org/spreadsheetml/2006/main">
  <authors>
    <author>zzf</author>
  </authors>
  <commentList>
    <comment ref="G11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供应商申报重量不实，按图纸重量计算</t>
        </r>
      </text>
    </comment>
    <comment ref="C21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按黄骅定价</t>
        </r>
      </text>
    </comment>
    <comment ref="L67" authorId="0" shapeId="0">
      <text>
        <r>
          <rPr>
            <b/>
            <sz val="9"/>
            <color indexed="81"/>
            <rFont val="宋体"/>
            <family val="3"/>
            <charset val="134"/>
          </rPr>
          <t>zzf:</t>
        </r>
        <r>
          <rPr>
            <sz val="9"/>
            <color indexed="81"/>
            <rFont val="宋体"/>
            <family val="3"/>
            <charset val="134"/>
          </rPr>
          <t xml:space="preserve">
2根改为1根</t>
        </r>
      </text>
    </comment>
  </commentList>
</comments>
</file>

<file path=xl/sharedStrings.xml><?xml version="1.0" encoding="utf-8"?>
<sst xmlns="http://schemas.openxmlformats.org/spreadsheetml/2006/main" count="1103" uniqueCount="162">
  <si>
    <t>物料报价单</t>
  </si>
  <si>
    <t>供货单位信息</t>
  </si>
  <si>
    <t>单位名称</t>
  </si>
  <si>
    <t>河北新强力机械制造有限公司</t>
  </si>
  <si>
    <t>地    址</t>
  </si>
  <si>
    <t>黄骅市常郭镇李子札工业园区</t>
  </si>
  <si>
    <t>报价日期</t>
  </si>
  <si>
    <t>2021年 11 月 24 日</t>
  </si>
  <si>
    <t>联 系 人</t>
  </si>
  <si>
    <t>张广彬</t>
  </si>
  <si>
    <t>联系电话</t>
  </si>
  <si>
    <t>增值税率</t>
  </si>
  <si>
    <t>计量单位</t>
  </si>
  <si>
    <t>产品名称</t>
  </si>
  <si>
    <t>靠背骨架焊接总成</t>
  </si>
  <si>
    <r>
      <rPr>
        <sz val="11"/>
        <color indexed="8"/>
        <rFont val="宋体"/>
        <family val="3"/>
        <charset val="134"/>
      </rPr>
      <t>产品毛重（k</t>
    </r>
    <r>
      <rPr>
        <sz val="11"/>
        <color indexed="8"/>
        <rFont val="宋体"/>
        <family val="3"/>
        <charset val="134"/>
      </rPr>
      <t>g)</t>
    </r>
  </si>
  <si>
    <t>图    号</t>
  </si>
  <si>
    <r>
      <rPr>
        <sz val="11"/>
        <color indexed="8"/>
        <rFont val="宋体"/>
        <family val="3"/>
        <charset val="134"/>
      </rPr>
      <t>产品净重(</t>
    </r>
    <r>
      <rPr>
        <sz val="11"/>
        <color indexed="8"/>
        <rFont val="宋体"/>
        <family val="3"/>
        <charset val="134"/>
      </rPr>
      <t>kg)</t>
    </r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</si>
  <si>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</si>
  <si>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</si>
  <si>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</si>
  <si>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</si>
  <si>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</si>
  <si>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</si>
  <si>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</si>
  <si>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</si>
  <si>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</si>
  <si>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原材料（未税）</t>
  </si>
  <si>
    <t>动力燃料（未税）</t>
  </si>
  <si>
    <t>名称规格</t>
  </si>
  <si>
    <t>单位</t>
  </si>
  <si>
    <t>耗用量</t>
  </si>
  <si>
    <t>单价</t>
  </si>
  <si>
    <t>名  称</t>
  </si>
  <si>
    <t>工时（分钟）</t>
  </si>
  <si>
    <t>耗用数量（如设备功率*运行效率）</t>
  </si>
  <si>
    <t>原 材 料</t>
  </si>
  <si>
    <t>Ф25×2焊管</t>
  </si>
  <si>
    <t>套</t>
  </si>
  <si>
    <t>电</t>
  </si>
  <si>
    <t>外购外协</t>
  </si>
  <si>
    <t>带钢</t>
  </si>
  <si>
    <t>水</t>
  </si>
  <si>
    <t>动力燃料</t>
  </si>
  <si>
    <t>钢丝</t>
  </si>
  <si>
    <t>气</t>
  </si>
  <si>
    <t>工    资</t>
  </si>
  <si>
    <t>Ф20×2焊管</t>
  </si>
  <si>
    <t>制造费用</t>
  </si>
  <si>
    <t>专用费用</t>
  </si>
  <si>
    <t>外购外协（未税）</t>
  </si>
  <si>
    <t>合计</t>
  </si>
  <si>
    <t>合    计</t>
  </si>
  <si>
    <t>侧翼钢丝</t>
  </si>
  <si>
    <t>件</t>
  </si>
  <si>
    <t>包装（未税）</t>
  </si>
  <si>
    <t>包装费</t>
  </si>
  <si>
    <t>M10螺母</t>
  </si>
  <si>
    <t>名称</t>
  </si>
  <si>
    <t>材质/规格</t>
  </si>
  <si>
    <t>数量</t>
  </si>
  <si>
    <t>运输费</t>
  </si>
  <si>
    <t>电泳</t>
  </si>
  <si>
    <t>托盘</t>
  </si>
  <si>
    <t>1400*500</t>
  </si>
  <si>
    <t>财务费用</t>
  </si>
  <si>
    <t>合   计</t>
  </si>
  <si>
    <t>打包带</t>
  </si>
  <si>
    <t>管理费用</t>
  </si>
  <si>
    <t>工资、制造费用（未税）</t>
  </si>
  <si>
    <t>专用费用（未税）</t>
  </si>
  <si>
    <t>项   目</t>
  </si>
  <si>
    <t>直接人数</t>
  </si>
  <si>
    <t>人均薪酬
（元/小时）</t>
  </si>
  <si>
    <t>项  目</t>
  </si>
  <si>
    <t>分摊数量</t>
  </si>
  <si>
    <t>备注</t>
  </si>
  <si>
    <t>总    计</t>
  </si>
  <si>
    <t>工   资</t>
  </si>
  <si>
    <t>——</t>
  </si>
  <si>
    <t>压扁模</t>
  </si>
  <si>
    <t>利    润</t>
  </si>
  <si>
    <t>主要工序</t>
  </si>
  <si>
    <t>下料</t>
  </si>
  <si>
    <t>冲孔模1</t>
  </si>
  <si>
    <t>未税价格</t>
  </si>
  <si>
    <t>弯管</t>
  </si>
  <si>
    <t>冲孔模2</t>
  </si>
  <si>
    <t>税    金</t>
  </si>
  <si>
    <t>冲压</t>
  </si>
  <si>
    <t>焊接工装1序</t>
  </si>
  <si>
    <t>焊接</t>
  </si>
  <si>
    <t>焊接工装2序</t>
  </si>
  <si>
    <t>设备原值</t>
  </si>
  <si>
    <t>折旧年限（年）</t>
  </si>
  <si>
    <t>折旧费（元/件）</t>
  </si>
  <si>
    <t>主要设备</t>
  </si>
  <si>
    <t>切管机</t>
  </si>
  <si>
    <t>弯管机</t>
  </si>
  <si>
    <t>焊机</t>
  </si>
  <si>
    <t>冲床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</si>
  <si>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</si>
  <si>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</si>
  <si>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</si>
  <si>
    <t>SHT0012236</t>
  </si>
  <si>
    <t>安全带支架总成</t>
  </si>
  <si>
    <t>安装板总成</t>
  </si>
  <si>
    <t>冲孔模</t>
  </si>
  <si>
    <r>
      <rPr>
        <sz val="11"/>
        <color indexed="8"/>
        <rFont val="宋体"/>
        <family val="3"/>
        <charset val="134"/>
      </rPr>
      <t>SHT0012</t>
    </r>
    <r>
      <rPr>
        <sz val="11"/>
        <color indexed="8"/>
        <rFont val="宋体"/>
        <family val="3"/>
        <charset val="134"/>
      </rPr>
      <t>305</t>
    </r>
    <phoneticPr fontId="10" type="noConversion"/>
  </si>
  <si>
    <r>
      <t>k</t>
    </r>
    <r>
      <rPr>
        <sz val="11"/>
        <color indexed="8"/>
        <rFont val="宋体"/>
        <family val="3"/>
        <charset val="134"/>
      </rPr>
      <t>g</t>
    </r>
    <phoneticPr fontId="12" type="noConversion"/>
  </si>
  <si>
    <r>
      <t>Ф25×1.5</t>
    </r>
    <r>
      <rPr>
        <sz val="11"/>
        <color indexed="8"/>
        <rFont val="宋体"/>
        <family val="3"/>
        <charset val="134"/>
      </rPr>
      <t>焊管</t>
    </r>
    <r>
      <rPr>
        <sz val="11"/>
        <color indexed="8"/>
        <rFont val="宋体"/>
        <family val="3"/>
        <charset val="134"/>
      </rPr>
      <t>Q195</t>
    </r>
    <phoneticPr fontId="12" type="noConversion"/>
  </si>
  <si>
    <r>
      <t>Ф20×1.5</t>
    </r>
    <r>
      <rPr>
        <sz val="11"/>
        <color indexed="8"/>
        <rFont val="宋体"/>
        <family val="3"/>
        <charset val="134"/>
      </rPr>
      <t>焊管</t>
    </r>
    <r>
      <rPr>
        <sz val="11"/>
        <color indexed="8"/>
        <rFont val="宋体"/>
        <family val="3"/>
        <charset val="134"/>
      </rPr>
      <t>Q235</t>
    </r>
    <phoneticPr fontId="12" type="noConversion"/>
  </si>
  <si>
    <r>
      <t>Ф25×2焊管</t>
    </r>
    <r>
      <rPr>
        <sz val="11"/>
        <color indexed="8"/>
        <rFont val="宋体"/>
        <family val="3"/>
        <charset val="134"/>
      </rPr>
      <t>Q195</t>
    </r>
    <phoneticPr fontId="12" type="noConversion"/>
  </si>
  <si>
    <t>合计</t>
    <phoneticPr fontId="12" type="noConversion"/>
  </si>
  <si>
    <t>线材</t>
    <phoneticPr fontId="12" type="noConversion"/>
  </si>
  <si>
    <t>钢带</t>
    <phoneticPr fontId="12" type="noConversion"/>
  </si>
  <si>
    <t>管材</t>
    <phoneticPr fontId="12" type="noConversion"/>
  </si>
  <si>
    <t>焊接</t>
    <phoneticPr fontId="12" type="noConversion"/>
  </si>
  <si>
    <t>外协</t>
    <phoneticPr fontId="12" type="noConversion"/>
  </si>
  <si>
    <t>单件重量</t>
    <phoneticPr fontId="12" type="noConversion"/>
  </si>
  <si>
    <t>数量</t>
    <phoneticPr fontId="12" type="noConversion"/>
  </si>
  <si>
    <t>总重量</t>
    <phoneticPr fontId="12" type="noConversion"/>
  </si>
  <si>
    <t>属性</t>
    <phoneticPr fontId="12" type="noConversion"/>
  </si>
  <si>
    <t>合计</t>
    <phoneticPr fontId="10" type="noConversion"/>
  </si>
  <si>
    <t>外协</t>
    <phoneticPr fontId="10" type="noConversion"/>
  </si>
  <si>
    <t>取消</t>
    <phoneticPr fontId="10" type="noConversion"/>
  </si>
  <si>
    <t>改为线材</t>
    <phoneticPr fontId="10" type="noConversion"/>
  </si>
  <si>
    <t>1.5&amp;2.0？</t>
    <phoneticPr fontId="12" type="noConversion"/>
  </si>
  <si>
    <r>
      <t>Ф25×2焊管</t>
    </r>
    <r>
      <rPr>
        <sz val="11"/>
        <color indexed="8"/>
        <rFont val="宋体"/>
        <family val="3"/>
        <charset val="134"/>
      </rPr>
      <t>Q235</t>
    </r>
    <phoneticPr fontId="10" type="noConversion"/>
  </si>
  <si>
    <t>kg</t>
  </si>
  <si>
    <t>Ф20×1.5焊管Q235</t>
    <phoneticPr fontId="10" type="noConversion"/>
  </si>
  <si>
    <t>实物与图纸不一致</t>
    <phoneticPr fontId="10" type="noConversion"/>
  </si>
  <si>
    <t>原图纸</t>
    <phoneticPr fontId="10" type="noConversion"/>
  </si>
  <si>
    <t>新图纸</t>
    <phoneticPr fontId="10" type="noConversion"/>
  </si>
  <si>
    <t>与实物不一致</t>
    <phoneticPr fontId="10" type="noConversion"/>
  </si>
  <si>
    <t>对比实物与图纸重量，实物钢管壁厚应为2.0</t>
    <phoneticPr fontId="12" type="noConversion"/>
  </si>
  <si>
    <t>实物与图纸不一致，主管图纸壁厚1.5</t>
    <phoneticPr fontId="10" type="noConversion"/>
  </si>
  <si>
    <t>实物与图纸不一致，主管图纸壁厚1.5改2.0</t>
    <phoneticPr fontId="10" type="noConversion"/>
  </si>
  <si>
    <t>Ф25×2.0焊管Q195</t>
    <phoneticPr fontId="12" type="noConversion"/>
  </si>
  <si>
    <r>
      <t>（直径</t>
    </r>
    <r>
      <rPr>
        <sz val="14"/>
        <color theme="1"/>
        <rFont val="Times New Roman"/>
        <family val="1"/>
      </rPr>
      <t>mm--</t>
    </r>
    <r>
      <rPr>
        <sz val="14"/>
        <color theme="1"/>
        <rFont val="宋体"/>
        <family val="3"/>
        <charset val="134"/>
        <scheme val="minor"/>
      </rPr>
      <t>壁厚</t>
    </r>
    <r>
      <rPr>
        <sz val="14"/>
        <color theme="1"/>
        <rFont val="Times New Roman"/>
        <family val="1"/>
      </rPr>
      <t>mm</t>
    </r>
    <r>
      <rPr>
        <sz val="14"/>
        <color theme="1"/>
        <rFont val="宋体"/>
        <family val="3"/>
        <charset val="134"/>
        <scheme val="minor"/>
      </rPr>
      <t>）</t>
    </r>
    <r>
      <rPr>
        <sz val="14"/>
        <color theme="1"/>
        <rFont val="Times New Roman"/>
        <family val="1"/>
      </rPr>
      <t>*</t>
    </r>
    <r>
      <rPr>
        <sz val="14"/>
        <color theme="1"/>
        <rFont val="宋体"/>
        <family val="3"/>
        <charset val="134"/>
        <scheme val="minor"/>
      </rPr>
      <t>壁厚</t>
    </r>
    <r>
      <rPr>
        <sz val="14"/>
        <color theme="1"/>
        <rFont val="Times New Roman"/>
        <family val="1"/>
      </rPr>
      <t>mm*</t>
    </r>
    <r>
      <rPr>
        <sz val="14"/>
        <color theme="1"/>
        <rFont val="宋体"/>
        <family val="3"/>
        <charset val="134"/>
        <scheme val="minor"/>
      </rPr>
      <t>高</t>
    </r>
    <r>
      <rPr>
        <sz val="14"/>
        <color theme="1"/>
        <rFont val="Times New Roman"/>
        <family val="1"/>
      </rPr>
      <t>m*0.02466</t>
    </r>
  </si>
  <si>
    <t>管长</t>
    <phoneticPr fontId="10" type="noConversion"/>
  </si>
  <si>
    <t>2.0净重</t>
    <phoneticPr fontId="10" type="noConversion"/>
  </si>
  <si>
    <t>1.5净重</t>
    <phoneticPr fontId="10" type="noConversion"/>
  </si>
  <si>
    <t>差异</t>
    <phoneticPr fontId="10" type="noConversion"/>
  </si>
  <si>
    <t>合计</t>
    <phoneticPr fontId="10" type="noConversion"/>
  </si>
  <si>
    <t>SHT0012305</t>
  </si>
  <si>
    <t>序号</t>
    <phoneticPr fontId="10" type="noConversion"/>
  </si>
  <si>
    <t>单位：未税，元</t>
    <phoneticPr fontId="10" type="noConversion"/>
  </si>
  <si>
    <t>按目前市场原材料价格</t>
    <phoneticPr fontId="10" type="noConversion"/>
  </si>
  <si>
    <t>按供应商申报原材料价格</t>
    <phoneticPr fontId="10" type="noConversion"/>
  </si>
  <si>
    <r>
      <t>Q</t>
    </r>
    <r>
      <rPr>
        <sz val="11"/>
        <color theme="1"/>
        <rFont val="宋体"/>
        <family val="3"/>
        <charset val="134"/>
        <scheme val="minor"/>
      </rPr>
      <t>AD号</t>
    </r>
    <phoneticPr fontId="10" type="noConversion"/>
  </si>
  <si>
    <t>供应商报价</t>
    <phoneticPr fontId="10" type="noConversion"/>
  </si>
  <si>
    <t>西安申报</t>
    <phoneticPr fontId="10" type="noConversion"/>
  </si>
  <si>
    <t>靠背骨架焊接总成（带安全带）</t>
  </si>
  <si>
    <t>物料名称</t>
    <phoneticPr fontId="10" type="noConversion"/>
  </si>
  <si>
    <t>西安意见：经过和新强力公司多次协商沟通，现沟通协商价格如下：SHT0012236集成副背骨架：71.5元（不含税），SHT0012305骨架因前期供货所采购的原材料价格在高点，所以申请从11月30日前生产使用的骨架按50.52元/件结算(使用数量共计：7122件），12月1日开始到2022年12月31日按45.91元/件结算（见价格审批表）。在原材料价格涨幅或降幅超过600元/吨时，对骨架价格进行相应调整</t>
    <phoneticPr fontId="10" type="noConversion"/>
  </si>
  <si>
    <t>西安二次提报：</t>
    <phoneticPr fontId="10" type="noConversion"/>
  </si>
  <si>
    <t>备    注</t>
    <phoneticPr fontId="10" type="noConversion"/>
  </si>
  <si>
    <t>成本核定目标价格</t>
    <phoneticPr fontId="10" type="noConversion"/>
  </si>
  <si>
    <t>图纸靠背管壁厚1.5mm，重量多处错误；实测实物靠背管壁厚2.0mm，按实物重量测算目标成本</t>
    <phoneticPr fontId="10" type="noConversion"/>
  </si>
  <si>
    <t>图纸错误，对照实物照片，有部分零件取消或变动，按实物测算。</t>
    <phoneticPr fontId="10" type="noConversion"/>
  </si>
  <si>
    <t>西安二次申报意见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</si>
</sst>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 "/>
    <numFmt numFmtId="177" formatCode="0.0"/>
  </numFmts>
  <fonts count="21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/>
    <xf numFmtId="0" fontId="4" fillId="0" borderId="0">
      <alignment vertical="center"/>
    </xf>
    <xf numFmtId="43" fontId="18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2" applyFont="1" applyFill="1" applyAlignment="1">
      <alignment vertical="center" shrinkToFi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3" applyFill="1" applyBorder="1" applyAlignment="1">
      <alignment vertical="center"/>
    </xf>
    <xf numFmtId="0" fontId="4" fillId="0" borderId="8" xfId="3" applyFill="1" applyBorder="1" applyAlignment="1">
      <alignment horizontal="center" vertical="center"/>
    </xf>
    <xf numFmtId="0" fontId="4" fillId="0" borderId="9" xfId="3" applyFill="1" applyBorder="1" applyAlignment="1">
      <alignment horizontal="center" vertical="center"/>
    </xf>
    <xf numFmtId="0" fontId="4" fillId="0" borderId="6" xfId="3" applyFill="1" applyBorder="1">
      <alignment vertical="center"/>
    </xf>
    <xf numFmtId="0" fontId="4" fillId="0" borderId="6" xfId="3" applyFill="1" applyBorder="1" applyAlignment="1">
      <alignment horizontal="center" vertical="center"/>
    </xf>
    <xf numFmtId="0" fontId="4" fillId="0" borderId="11" xfId="3" applyFill="1" applyBorder="1" applyAlignment="1">
      <alignment horizontal="center" vertical="center"/>
    </xf>
    <xf numFmtId="0" fontId="4" fillId="0" borderId="12" xfId="3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176" fontId="4" fillId="2" borderId="6" xfId="3" applyNumberFormat="1" applyFill="1" applyBorder="1">
      <alignment vertical="center"/>
    </xf>
    <xf numFmtId="0" fontId="5" fillId="0" borderId="6" xfId="3" applyFont="1" applyFill="1" applyBorder="1">
      <alignment vertical="center"/>
    </xf>
    <xf numFmtId="176" fontId="4" fillId="0" borderId="6" xfId="3" applyNumberFormat="1" applyFill="1" applyBorder="1">
      <alignment vertical="center"/>
    </xf>
    <xf numFmtId="176" fontId="4" fillId="3" borderId="6" xfId="3" applyNumberFormat="1" applyFill="1" applyBorder="1">
      <alignment vertical="center"/>
    </xf>
    <xf numFmtId="0" fontId="1" fillId="0" borderId="6" xfId="0" applyFont="1" applyFill="1" applyBorder="1" applyAlignment="1">
      <alignment horizontal="center" vertical="center"/>
    </xf>
    <xf numFmtId="176" fontId="4" fillId="0" borderId="6" xfId="3" applyNumberFormat="1" applyFill="1" applyBorder="1" applyAlignment="1">
      <alignment vertical="center"/>
    </xf>
    <xf numFmtId="0" fontId="4" fillId="0" borderId="12" xfId="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/>
    </xf>
    <xf numFmtId="0" fontId="4" fillId="0" borderId="0" xfId="3" applyFill="1" applyBorder="1">
      <alignment vertical="center"/>
    </xf>
    <xf numFmtId="0" fontId="4" fillId="0" borderId="0" xfId="3" applyFill="1" applyBorder="1" applyAlignment="1">
      <alignment horizontal="center" vertical="center"/>
    </xf>
    <xf numFmtId="0" fontId="4" fillId="0" borderId="0" xfId="3" applyFont="1" applyFill="1" applyBorder="1">
      <alignment vertical="center"/>
    </xf>
    <xf numFmtId="0" fontId="3" fillId="0" borderId="6" xfId="2" applyFont="1" applyFill="1" applyBorder="1" applyAlignment="1">
      <alignment horizontal="center" vertical="center" shrinkToFit="1"/>
    </xf>
    <xf numFmtId="0" fontId="4" fillId="0" borderId="15" xfId="3" applyFill="1" applyBorder="1">
      <alignment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9" xfId="3" applyFill="1" applyBorder="1">
      <alignment vertical="center"/>
    </xf>
    <xf numFmtId="0" fontId="4" fillId="0" borderId="15" xfId="3" applyFill="1" applyBorder="1" applyAlignment="1">
      <alignment vertical="center"/>
    </xf>
    <xf numFmtId="176" fontId="4" fillId="2" borderId="9" xfId="3" applyNumberFormat="1" applyFill="1" applyBorder="1">
      <alignment vertical="center"/>
    </xf>
    <xf numFmtId="0" fontId="4" fillId="0" borderId="11" xfId="3" applyFill="1" applyBorder="1" applyAlignment="1">
      <alignment vertical="center"/>
    </xf>
    <xf numFmtId="0" fontId="4" fillId="0" borderId="8" xfId="3" applyFill="1" applyBorder="1">
      <alignment vertical="center"/>
    </xf>
    <xf numFmtId="176" fontId="4" fillId="0" borderId="6" xfId="3" applyNumberForma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0" borderId="6" xfId="3" applyNumberFormat="1" applyFont="1" applyFill="1" applyBorder="1" applyAlignment="1">
      <alignment horizontal="center" vertical="center"/>
    </xf>
    <xf numFmtId="176" fontId="5" fillId="0" borderId="6" xfId="3" applyNumberFormat="1" applyFont="1" applyFill="1" applyBorder="1">
      <alignment vertical="center"/>
    </xf>
    <xf numFmtId="176" fontId="4" fillId="0" borderId="6" xfId="3" applyNumberFormat="1" applyFont="1" applyFill="1" applyBorder="1" applyAlignment="1">
      <alignment horizontal="center" vertical="center" wrapText="1"/>
    </xf>
    <xf numFmtId="0" fontId="4" fillId="0" borderId="0" xfId="3" applyFill="1" applyAlignment="1">
      <alignment horizontal="center" vertical="center"/>
    </xf>
    <xf numFmtId="0" fontId="4" fillId="0" borderId="0" xfId="3" applyFill="1">
      <alignment vertical="center"/>
    </xf>
    <xf numFmtId="0" fontId="4" fillId="0" borderId="8" xfId="3" applyFill="1" applyBorder="1" applyAlignment="1">
      <alignment horizontal="center" vertical="center"/>
    </xf>
    <xf numFmtId="0" fontId="4" fillId="0" borderId="9" xfId="3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11" xfId="3" applyFill="1" applyBorder="1" applyAlignment="1">
      <alignment horizontal="center" vertical="center"/>
    </xf>
    <xf numFmtId="0" fontId="4" fillId="0" borderId="12" xfId="3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6" xfId="3" applyFont="1" applyFill="1" applyBorder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vertical="center"/>
    </xf>
    <xf numFmtId="0" fontId="4" fillId="4" borderId="6" xfId="3" applyFill="1" applyBorder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center" vertical="center"/>
    </xf>
    <xf numFmtId="0" fontId="4" fillId="0" borderId="12" xfId="3" applyFill="1" applyBorder="1" applyAlignment="1">
      <alignment horizontal="center" vertical="center"/>
    </xf>
    <xf numFmtId="0" fontId="4" fillId="0" borderId="8" xfId="3" applyFill="1" applyBorder="1" applyAlignment="1">
      <alignment horizontal="center" vertical="center"/>
    </xf>
    <xf numFmtId="0" fontId="4" fillId="0" borderId="9" xfId="3" applyFill="1" applyBorder="1" applyAlignment="1">
      <alignment horizontal="center" vertical="center"/>
    </xf>
    <xf numFmtId="0" fontId="4" fillId="0" borderId="11" xfId="3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/>
    </xf>
    <xf numFmtId="0" fontId="4" fillId="0" borderId="9" xfId="3" applyFill="1" applyBorder="1" applyAlignment="1">
      <alignment horizontal="center" vertical="center"/>
    </xf>
    <xf numFmtId="0" fontId="4" fillId="0" borderId="11" xfId="3" applyFill="1" applyBorder="1" applyAlignment="1">
      <alignment horizontal="center" vertical="center"/>
    </xf>
    <xf numFmtId="0" fontId="4" fillId="0" borderId="8" xfId="3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12" xfId="3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177" fontId="1" fillId="4" borderId="0" xfId="0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0" fontId="4" fillId="0" borderId="12" xfId="3" applyFill="1" applyBorder="1" applyAlignment="1">
      <alignment horizontal="center" vertical="center"/>
    </xf>
    <xf numFmtId="0" fontId="4" fillId="0" borderId="10" xfId="3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 shrinkToFit="1"/>
    </xf>
    <xf numFmtId="0" fontId="2" fillId="0" borderId="2" xfId="2" applyFont="1" applyFill="1" applyBorder="1" applyAlignment="1">
      <alignment horizontal="center" vertical="center" wrapText="1" shrinkToFit="1"/>
    </xf>
    <xf numFmtId="0" fontId="2" fillId="0" borderId="3" xfId="2" applyFont="1" applyFill="1" applyBorder="1" applyAlignment="1">
      <alignment horizontal="center" vertical="center" wrapText="1" shrinkToFit="1"/>
    </xf>
    <xf numFmtId="0" fontId="2" fillId="0" borderId="4" xfId="2" applyFont="1" applyFill="1" applyBorder="1" applyAlignment="1">
      <alignment horizontal="center" vertical="center" wrapText="1" shrinkToFit="1"/>
    </xf>
    <xf numFmtId="0" fontId="2" fillId="0" borderId="0" xfId="2" applyFont="1" applyFill="1" applyBorder="1" applyAlignment="1">
      <alignment horizontal="center" vertical="center" wrapText="1" shrinkToFit="1"/>
    </xf>
    <xf numFmtId="0" fontId="2" fillId="0" borderId="5" xfId="2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/>
    </xf>
    <xf numFmtId="0" fontId="4" fillId="0" borderId="8" xfId="3" applyFill="1" applyBorder="1" applyAlignment="1">
      <alignment horizontal="center" vertical="center"/>
    </xf>
    <xf numFmtId="0" fontId="4" fillId="0" borderId="9" xfId="3" applyFill="1" applyBorder="1" applyAlignment="1">
      <alignment horizontal="center" vertical="center"/>
    </xf>
    <xf numFmtId="0" fontId="4" fillId="0" borderId="7" xfId="3" applyFill="1" applyBorder="1" applyAlignment="1">
      <alignment horizontal="center" vertical="center"/>
    </xf>
    <xf numFmtId="0" fontId="4" fillId="0" borderId="14" xfId="3" applyFont="1" applyFill="1" applyBorder="1" applyAlignment="1">
      <alignment horizontal="center" vertical="center"/>
    </xf>
    <xf numFmtId="0" fontId="4" fillId="0" borderId="11" xfId="3" applyFill="1" applyBorder="1" applyAlignment="1">
      <alignment horizontal="center" vertical="center"/>
    </xf>
    <xf numFmtId="0" fontId="4" fillId="0" borderId="13" xfId="3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/>
    </xf>
    <xf numFmtId="0" fontId="4" fillId="0" borderId="3" xfId="3" applyFill="1" applyBorder="1" applyAlignment="1">
      <alignment horizontal="center" vertical="center"/>
    </xf>
    <xf numFmtId="0" fontId="4" fillId="0" borderId="5" xfId="3" applyFill="1" applyBorder="1" applyAlignment="1">
      <alignment horizontal="center" vertical="center"/>
    </xf>
    <xf numFmtId="0" fontId="4" fillId="0" borderId="15" xfId="3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4" fillId="0" borderId="12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0" xfId="3" applyFill="1" applyBorder="1" applyAlignment="1">
      <alignment horizontal="center" vertical="center" wrapText="1"/>
    </xf>
    <xf numFmtId="9" fontId="4" fillId="0" borderId="7" xfId="3" applyNumberFormat="1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 shrinkToFit="1"/>
    </xf>
    <xf numFmtId="0" fontId="3" fillId="0" borderId="8" xfId="2" applyFont="1" applyFill="1" applyBorder="1" applyAlignment="1">
      <alignment horizontal="center" vertical="center" shrinkToFit="1"/>
    </xf>
    <xf numFmtId="0" fontId="3" fillId="0" borderId="9" xfId="2" applyFont="1" applyFill="1" applyBorder="1" applyAlignment="1">
      <alignment horizontal="center" vertical="center" shrinkToFit="1"/>
    </xf>
    <xf numFmtId="0" fontId="3" fillId="0" borderId="6" xfId="2" applyFont="1" applyFill="1" applyBorder="1" applyAlignment="1">
      <alignment horizontal="center" vertical="center" wrapText="1" shrinkToFit="1"/>
    </xf>
    <xf numFmtId="0" fontId="7" fillId="0" borderId="6" xfId="1" applyFont="1" applyFill="1" applyBorder="1" applyAlignment="1" applyProtection="1">
      <alignment horizontal="center" vertical="center" shrinkToFit="1"/>
    </xf>
    <xf numFmtId="0" fontId="7" fillId="0" borderId="7" xfId="1" applyFont="1" applyFill="1" applyBorder="1" applyAlignment="1" applyProtection="1">
      <alignment horizontal="center" vertical="center" shrinkToFit="1"/>
    </xf>
    <xf numFmtId="0" fontId="7" fillId="0" borderId="8" xfId="1" applyFont="1" applyFill="1" applyBorder="1" applyAlignment="1" applyProtection="1">
      <alignment horizontal="center" vertical="center" shrinkToFit="1"/>
    </xf>
    <xf numFmtId="0" fontId="7" fillId="0" borderId="9" xfId="1" applyFont="1" applyFill="1" applyBorder="1" applyAlignment="1" applyProtection="1">
      <alignment horizontal="center" vertical="center" shrinkToFit="1"/>
    </xf>
    <xf numFmtId="0" fontId="4" fillId="0" borderId="8" xfId="3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3" fillId="6" borderId="6" xfId="0" applyNumberFormat="1" applyFont="1" applyFill="1" applyBorder="1" applyAlignment="1">
      <alignment horizontal="center" vertical="center"/>
    </xf>
    <xf numFmtId="0" fontId="3" fillId="6" borderId="6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3" fontId="0" fillId="0" borderId="6" xfId="4" applyFont="1" applyBorder="1">
      <alignment vertical="center"/>
    </xf>
    <xf numFmtId="0" fontId="17" fillId="0" borderId="6" xfId="0" applyFont="1" applyBorder="1" applyAlignment="1">
      <alignment horizontal="center" vertical="center" wrapText="1"/>
    </xf>
    <xf numFmtId="0" fontId="17" fillId="4" borderId="0" xfId="0" applyFont="1" applyFill="1">
      <alignment vertical="center"/>
    </xf>
    <xf numFmtId="0" fontId="17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43" fontId="19" fillId="0" borderId="6" xfId="4" applyFont="1" applyBorder="1">
      <alignment vertical="center"/>
    </xf>
  </cellXfs>
  <cellStyles count="5">
    <cellStyle name="常规" xfId="0" builtinId="0"/>
    <cellStyle name="常规_Sheet1" xfId="3"/>
    <cellStyle name="常规_TD001物料清单及报价1208" xfId="2"/>
    <cellStyle name="超链接" xfId="1" builtinId="8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4</xdr:col>
      <xdr:colOff>554543</xdr:colOff>
      <xdr:row>49</xdr:row>
      <xdr:rowOff>35540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719" y="7977188"/>
          <a:ext cx="2304762" cy="14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4</xdr:col>
      <xdr:colOff>554543</xdr:colOff>
      <xdr:row>49</xdr:row>
      <xdr:rowOff>35540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7953375"/>
          <a:ext cx="2307143" cy="1407140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11907</xdr:colOff>
      <xdr:row>3</xdr:row>
      <xdr:rowOff>154782</xdr:rowOff>
    </xdr:from>
    <xdr:to>
      <xdr:col>23</xdr:col>
      <xdr:colOff>48275</xdr:colOff>
      <xdr:row>39</xdr:row>
      <xdr:rowOff>119281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1563" y="726282"/>
          <a:ext cx="5560868" cy="721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8</xdr:col>
      <xdr:colOff>934954</xdr:colOff>
      <xdr:row>75</xdr:row>
      <xdr:rowOff>92374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19" y="9525000"/>
          <a:ext cx="7019048" cy="3961905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4</xdr:row>
      <xdr:rowOff>2</xdr:rowOff>
    </xdr:from>
    <xdr:to>
      <xdr:col>28</xdr:col>
      <xdr:colOff>571500</xdr:colOff>
      <xdr:row>45</xdr:row>
      <xdr:rowOff>59532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14157" y="762002"/>
          <a:ext cx="4024312" cy="8048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4</xdr:col>
      <xdr:colOff>554543</xdr:colOff>
      <xdr:row>49</xdr:row>
      <xdr:rowOff>35540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7953375"/>
          <a:ext cx="2307143" cy="1407140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11907</xdr:colOff>
      <xdr:row>3</xdr:row>
      <xdr:rowOff>154782</xdr:rowOff>
    </xdr:from>
    <xdr:to>
      <xdr:col>23</xdr:col>
      <xdr:colOff>48275</xdr:colOff>
      <xdr:row>39</xdr:row>
      <xdr:rowOff>119281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89657" y="726282"/>
          <a:ext cx="5522768" cy="71939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333376</xdr:colOff>
      <xdr:row>79</xdr:row>
      <xdr:rowOff>11906</xdr:rowOff>
    </xdr:from>
    <xdr:to>
      <xdr:col>8</xdr:col>
      <xdr:colOff>851611</xdr:colOff>
      <xdr:row>104</xdr:row>
      <xdr:rowOff>104280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376" y="14025562"/>
          <a:ext cx="7019048" cy="3961905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4</xdr:row>
      <xdr:rowOff>2</xdr:rowOff>
    </xdr:from>
    <xdr:to>
      <xdr:col>28</xdr:col>
      <xdr:colOff>571500</xdr:colOff>
      <xdr:row>45</xdr:row>
      <xdr:rowOff>59532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64151" y="762002"/>
          <a:ext cx="4000499" cy="8012905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49</xdr:row>
      <xdr:rowOff>95250</xdr:rowOff>
    </xdr:from>
    <xdr:to>
      <xdr:col>10</xdr:col>
      <xdr:colOff>309561</xdr:colOff>
      <xdr:row>77</xdr:row>
      <xdr:rowOff>86914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063" y="9465469"/>
          <a:ext cx="8334373" cy="44088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4</xdr:col>
      <xdr:colOff>554543</xdr:colOff>
      <xdr:row>49</xdr:row>
      <xdr:rowOff>35540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7953375"/>
          <a:ext cx="2307143" cy="1407140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11907</xdr:colOff>
      <xdr:row>3</xdr:row>
      <xdr:rowOff>154782</xdr:rowOff>
    </xdr:from>
    <xdr:to>
      <xdr:col>23</xdr:col>
      <xdr:colOff>48275</xdr:colOff>
      <xdr:row>39</xdr:row>
      <xdr:rowOff>119281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89657" y="726282"/>
          <a:ext cx="5522768" cy="71939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333376</xdr:colOff>
      <xdr:row>79</xdr:row>
      <xdr:rowOff>11906</xdr:rowOff>
    </xdr:from>
    <xdr:to>
      <xdr:col>8</xdr:col>
      <xdr:colOff>851611</xdr:colOff>
      <xdr:row>104</xdr:row>
      <xdr:rowOff>104280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376" y="13994606"/>
          <a:ext cx="7014285" cy="3902374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4</xdr:row>
      <xdr:rowOff>2</xdr:rowOff>
    </xdr:from>
    <xdr:to>
      <xdr:col>28</xdr:col>
      <xdr:colOff>571500</xdr:colOff>
      <xdr:row>45</xdr:row>
      <xdr:rowOff>59532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964151" y="762002"/>
          <a:ext cx="4000499" cy="8012905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49</xdr:row>
      <xdr:rowOff>95250</xdr:rowOff>
    </xdr:from>
    <xdr:to>
      <xdr:col>10</xdr:col>
      <xdr:colOff>309561</xdr:colOff>
      <xdr:row>77</xdr:row>
      <xdr:rowOff>86914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063" y="9420225"/>
          <a:ext cx="8324848" cy="43445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571499</xdr:colOff>
      <xdr:row>4</xdr:row>
      <xdr:rowOff>0</xdr:rowOff>
    </xdr:from>
    <xdr:to>
      <xdr:col>23</xdr:col>
      <xdr:colOff>36367</xdr:colOff>
      <xdr:row>31</xdr:row>
      <xdr:rowOff>137660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1718" y="762000"/>
          <a:ext cx="4298805" cy="55907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523877</xdr:colOff>
      <xdr:row>88</xdr:row>
      <xdr:rowOff>119062</xdr:rowOff>
    </xdr:from>
    <xdr:to>
      <xdr:col>9</xdr:col>
      <xdr:colOff>134866</xdr:colOff>
      <xdr:row>123</xdr:row>
      <xdr:rowOff>25528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596" y="15573375"/>
          <a:ext cx="6933333" cy="53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59530</xdr:rowOff>
    </xdr:from>
    <xdr:to>
      <xdr:col>10</xdr:col>
      <xdr:colOff>369094</xdr:colOff>
      <xdr:row>83</xdr:row>
      <xdr:rowOff>38298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084343"/>
          <a:ext cx="8512969" cy="66343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571499</xdr:colOff>
      <xdr:row>4</xdr:row>
      <xdr:rowOff>0</xdr:rowOff>
    </xdr:from>
    <xdr:to>
      <xdr:col>23</xdr:col>
      <xdr:colOff>36367</xdr:colOff>
      <xdr:row>31</xdr:row>
      <xdr:rowOff>137660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4574" y="762000"/>
          <a:ext cx="4265468" cy="5566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523877</xdr:colOff>
      <xdr:row>88</xdr:row>
      <xdr:rowOff>119062</xdr:rowOff>
    </xdr:from>
    <xdr:to>
      <xdr:col>9</xdr:col>
      <xdr:colOff>134866</xdr:colOff>
      <xdr:row>123</xdr:row>
      <xdr:rowOff>25528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7" y="15435262"/>
          <a:ext cx="6935714" cy="5240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11905</xdr:rowOff>
    </xdr:from>
    <xdr:to>
      <xdr:col>10</xdr:col>
      <xdr:colOff>369094</xdr:colOff>
      <xdr:row>82</xdr:row>
      <xdr:rowOff>145454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036718"/>
          <a:ext cx="8512969" cy="663436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6</xdr:row>
      <xdr:rowOff>66674</xdr:rowOff>
    </xdr:from>
    <xdr:to>
      <xdr:col>8</xdr:col>
      <xdr:colOff>1247775</xdr:colOff>
      <xdr:row>13</xdr:row>
      <xdr:rowOff>65667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1" y="2971799"/>
          <a:ext cx="8248649" cy="1199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7" zoomScale="80" zoomScaleNormal="80" workbookViewId="0">
      <selection activeCell="C28" sqref="C28"/>
    </sheetView>
  </sheetViews>
  <sheetFormatPr defaultColWidth="9" defaultRowHeight="12" x14ac:dyDescent="0.15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4.625" style="2" customWidth="1"/>
    <col min="6" max="6" width="9.625" style="2" customWidth="1"/>
    <col min="7" max="7" width="13" style="2" customWidth="1"/>
    <col min="8" max="8" width="15.125" style="2" customWidth="1"/>
    <col min="9" max="9" width="16.25" style="2" customWidth="1"/>
    <col min="10" max="10" width="5.25" style="2" customWidth="1"/>
    <col min="11" max="11" width="13" style="2" customWidth="1"/>
    <col min="12" max="12" width="9.5" style="3" customWidth="1"/>
    <col min="13" max="13" width="9" style="2"/>
    <col min="14" max="14" width="14.25" style="2" customWidth="1"/>
    <col min="15" max="15" width="11.25" style="2" customWidth="1"/>
    <col min="16" max="16384" width="9" style="2"/>
  </cols>
  <sheetData>
    <row r="1" spans="1:15" ht="15" customHeight="1" x14ac:dyDescent="0.15">
      <c r="A1" s="72" t="s">
        <v>0</v>
      </c>
      <c r="B1" s="73"/>
      <c r="C1" s="73"/>
      <c r="D1" s="73"/>
      <c r="E1" s="73"/>
      <c r="F1" s="73"/>
      <c r="G1" s="73"/>
      <c r="H1" s="74"/>
      <c r="I1" s="99" t="s">
        <v>1</v>
      </c>
      <c r="J1" s="100"/>
      <c r="K1" s="100"/>
      <c r="L1" s="100"/>
      <c r="M1" s="100"/>
      <c r="N1" s="100"/>
      <c r="O1" s="101"/>
    </row>
    <row r="2" spans="1:15" s="1" customFormat="1" ht="15" customHeight="1" x14ac:dyDescent="0.15">
      <c r="A2" s="75"/>
      <c r="B2" s="76"/>
      <c r="C2" s="76"/>
      <c r="D2" s="76"/>
      <c r="E2" s="76"/>
      <c r="F2" s="76"/>
      <c r="G2" s="76"/>
      <c r="H2" s="77"/>
      <c r="I2" s="27" t="s">
        <v>2</v>
      </c>
      <c r="J2" s="102" t="s">
        <v>3</v>
      </c>
      <c r="K2" s="103"/>
      <c r="L2" s="103"/>
      <c r="M2" s="103"/>
      <c r="N2" s="103"/>
      <c r="O2" s="104"/>
    </row>
    <row r="3" spans="1:15" s="1" customFormat="1" ht="15" customHeight="1" x14ac:dyDescent="0.15">
      <c r="A3" s="75"/>
      <c r="B3" s="76"/>
      <c r="C3" s="76"/>
      <c r="D3" s="76"/>
      <c r="E3" s="76"/>
      <c r="F3" s="76"/>
      <c r="G3" s="76"/>
      <c r="H3" s="77"/>
      <c r="I3" s="27" t="s">
        <v>4</v>
      </c>
      <c r="J3" s="102" t="s">
        <v>5</v>
      </c>
      <c r="K3" s="103"/>
      <c r="L3" s="103"/>
      <c r="M3" s="103"/>
      <c r="N3" s="103"/>
      <c r="O3" s="104"/>
    </row>
    <row r="4" spans="1:15" s="1" customFormat="1" ht="15" customHeight="1" x14ac:dyDescent="0.15">
      <c r="A4" s="105" t="s">
        <v>6</v>
      </c>
      <c r="B4" s="105"/>
      <c r="C4" s="105" t="s">
        <v>7</v>
      </c>
      <c r="D4" s="105"/>
      <c r="E4" s="105"/>
      <c r="F4" s="105"/>
      <c r="G4" s="105"/>
      <c r="H4" s="105"/>
      <c r="I4" s="27" t="s">
        <v>8</v>
      </c>
      <c r="J4" s="106" t="s">
        <v>9</v>
      </c>
      <c r="K4" s="106"/>
      <c r="L4" s="27" t="s">
        <v>10</v>
      </c>
      <c r="M4" s="107">
        <v>13503173691</v>
      </c>
      <c r="N4" s="108"/>
      <c r="O4" s="109"/>
    </row>
    <row r="5" spans="1:15" ht="13.5" x14ac:dyDescent="0.15">
      <c r="A5" s="4"/>
      <c r="B5" s="4"/>
      <c r="C5" s="81"/>
      <c r="D5" s="79"/>
      <c r="E5" s="80"/>
      <c r="F5" s="81"/>
      <c r="G5" s="80"/>
      <c r="H5" s="81"/>
      <c r="I5" s="80"/>
      <c r="J5" s="28"/>
      <c r="K5" s="29" t="s">
        <v>11</v>
      </c>
      <c r="L5" s="97">
        <v>0.13</v>
      </c>
      <c r="M5" s="80"/>
      <c r="N5" s="8" t="s">
        <v>12</v>
      </c>
      <c r="O5" s="7"/>
    </row>
    <row r="6" spans="1:15" ht="13.5" x14ac:dyDescent="0.15">
      <c r="A6" s="7"/>
      <c r="B6" s="8"/>
      <c r="C6" s="81"/>
      <c r="D6" s="79"/>
      <c r="E6" s="80"/>
      <c r="F6" s="81"/>
      <c r="G6" s="80"/>
      <c r="H6" s="81"/>
      <c r="I6" s="80"/>
      <c r="J6" s="28"/>
      <c r="K6" s="6" t="s">
        <v>13</v>
      </c>
      <c r="L6" s="78" t="s">
        <v>14</v>
      </c>
      <c r="M6" s="98"/>
      <c r="N6" s="11" t="s">
        <v>15</v>
      </c>
      <c r="O6" s="7"/>
    </row>
    <row r="7" spans="1:15" ht="13.5" x14ac:dyDescent="0.15">
      <c r="A7" s="7"/>
      <c r="B7" s="8"/>
      <c r="C7" s="81"/>
      <c r="D7" s="79"/>
      <c r="E7" s="80"/>
      <c r="F7" s="81"/>
      <c r="G7" s="80"/>
      <c r="H7" s="81"/>
      <c r="I7" s="80"/>
      <c r="J7" s="28"/>
      <c r="K7" s="8" t="s">
        <v>16</v>
      </c>
      <c r="L7" s="85" t="s">
        <v>108</v>
      </c>
      <c r="M7" s="80"/>
      <c r="N7" s="11" t="s">
        <v>17</v>
      </c>
      <c r="O7" s="30"/>
    </row>
    <row r="8" spans="1:15" ht="13.5" x14ac:dyDescent="0.15">
      <c r="A8" s="8" t="s">
        <v>18</v>
      </c>
      <c r="B8" s="8" t="s">
        <v>19</v>
      </c>
      <c r="C8" s="70" t="s">
        <v>20</v>
      </c>
      <c r="D8" s="70"/>
      <c r="E8" s="70"/>
      <c r="F8" s="81" t="s">
        <v>21</v>
      </c>
      <c r="G8" s="80"/>
      <c r="H8" s="83" t="s">
        <v>22</v>
      </c>
      <c r="I8" s="84"/>
      <c r="J8" s="31"/>
      <c r="K8" s="10" t="s">
        <v>23</v>
      </c>
      <c r="L8" s="81"/>
      <c r="M8" s="80"/>
      <c r="N8" s="11" t="s">
        <v>24</v>
      </c>
      <c r="O8" s="32">
        <f>C30</f>
        <v>57.083132721562507</v>
      </c>
    </row>
    <row r="9" spans="1:15" ht="4.5" customHeight="1" x14ac:dyDescent="0.15">
      <c r="A9" s="5"/>
      <c r="B9" s="5"/>
      <c r="C9" s="5"/>
      <c r="D9" s="5"/>
      <c r="E9" s="5"/>
      <c r="F9" s="9"/>
      <c r="G9" s="9"/>
      <c r="H9" s="9"/>
      <c r="I9" s="5"/>
      <c r="J9" s="33"/>
      <c r="K9" s="5"/>
      <c r="L9" s="5"/>
      <c r="M9" s="5"/>
      <c r="N9" s="5"/>
      <c r="O9" s="34"/>
    </row>
    <row r="10" spans="1:15" ht="13.5" x14ac:dyDescent="0.15">
      <c r="A10" s="69" t="s">
        <v>18</v>
      </c>
      <c r="B10" s="87" t="s">
        <v>25</v>
      </c>
      <c r="C10" s="88" t="s">
        <v>26</v>
      </c>
      <c r="D10" s="88" t="s">
        <v>18</v>
      </c>
      <c r="E10" s="78" t="s">
        <v>27</v>
      </c>
      <c r="F10" s="79"/>
      <c r="G10" s="79"/>
      <c r="H10" s="79"/>
      <c r="I10" s="80"/>
      <c r="J10" s="88" t="s">
        <v>18</v>
      </c>
      <c r="K10" s="78" t="s">
        <v>28</v>
      </c>
      <c r="L10" s="79"/>
      <c r="M10" s="79"/>
      <c r="N10" s="79"/>
      <c r="O10" s="80"/>
    </row>
    <row r="11" spans="1:15" ht="40.5" x14ac:dyDescent="0.15">
      <c r="A11" s="70"/>
      <c r="B11" s="84"/>
      <c r="C11" s="84"/>
      <c r="D11" s="84"/>
      <c r="E11" s="8" t="s">
        <v>29</v>
      </c>
      <c r="F11" s="8" t="s">
        <v>30</v>
      </c>
      <c r="G11" s="8" t="s">
        <v>31</v>
      </c>
      <c r="H11" s="8" t="s">
        <v>32</v>
      </c>
      <c r="I11" s="8" t="s">
        <v>26</v>
      </c>
      <c r="J11" s="70"/>
      <c r="K11" s="11" t="s">
        <v>33</v>
      </c>
      <c r="L11" s="22" t="s">
        <v>34</v>
      </c>
      <c r="M11" s="11" t="s">
        <v>32</v>
      </c>
      <c r="N11" s="22" t="s">
        <v>35</v>
      </c>
      <c r="O11" s="8" t="s">
        <v>26</v>
      </c>
    </row>
    <row r="12" spans="1:15" ht="15.75" customHeight="1" x14ac:dyDescent="0.15">
      <c r="A12" s="8">
        <v>1</v>
      </c>
      <c r="B12" s="11" t="s">
        <v>36</v>
      </c>
      <c r="C12" s="12">
        <f>I12+I13+I14+I15+I16</f>
        <v>31.109000000000002</v>
      </c>
      <c r="D12" s="8">
        <v>1</v>
      </c>
      <c r="E12" s="13" t="s">
        <v>37</v>
      </c>
      <c r="F12" s="13" t="s">
        <v>38</v>
      </c>
      <c r="G12" s="7">
        <v>3.6539999999999999</v>
      </c>
      <c r="H12" s="14">
        <v>6</v>
      </c>
      <c r="I12" s="12">
        <f t="shared" ref="I12:I16" si="0">G12*H12</f>
        <v>21.923999999999999</v>
      </c>
      <c r="J12" s="8">
        <v>1</v>
      </c>
      <c r="K12" s="11" t="s">
        <v>39</v>
      </c>
      <c r="L12" s="35">
        <v>5</v>
      </c>
      <c r="M12" s="11">
        <v>0.95</v>
      </c>
      <c r="N12" s="8">
        <v>4</v>
      </c>
      <c r="O12" s="36">
        <f>L12/60*M12*N12</f>
        <v>0.31666666666666665</v>
      </c>
    </row>
    <row r="13" spans="1:15" ht="15.75" customHeight="1" x14ac:dyDescent="0.15">
      <c r="A13" s="8">
        <v>2</v>
      </c>
      <c r="B13" s="8" t="s">
        <v>40</v>
      </c>
      <c r="C13" s="12">
        <f>I19+I20+I21</f>
        <v>5.3879999999999999</v>
      </c>
      <c r="D13" s="8">
        <v>2</v>
      </c>
      <c r="E13" s="13" t="s">
        <v>41</v>
      </c>
      <c r="F13" s="13" t="s">
        <v>38</v>
      </c>
      <c r="G13" s="7">
        <v>0.85</v>
      </c>
      <c r="H13" s="14">
        <v>5.9</v>
      </c>
      <c r="I13" s="12">
        <f t="shared" si="0"/>
        <v>5.0150000000000006</v>
      </c>
      <c r="J13" s="8">
        <v>2</v>
      </c>
      <c r="K13" s="11" t="s">
        <v>42</v>
      </c>
      <c r="L13" s="35"/>
      <c r="M13" s="8"/>
      <c r="N13" s="8"/>
      <c r="O13" s="36">
        <f t="shared" ref="O13:O14" si="1">L13/60*M13*N13</f>
        <v>0</v>
      </c>
    </row>
    <row r="14" spans="1:15" ht="15.75" customHeight="1" x14ac:dyDescent="0.15">
      <c r="A14" s="8">
        <v>3</v>
      </c>
      <c r="B14" s="8" t="s">
        <v>43</v>
      </c>
      <c r="C14" s="12">
        <f>O18</f>
        <v>0.7</v>
      </c>
      <c r="D14" s="8">
        <v>3</v>
      </c>
      <c r="E14" s="13" t="s">
        <v>44</v>
      </c>
      <c r="F14" s="13" t="s">
        <v>38</v>
      </c>
      <c r="G14" s="7">
        <v>0.3</v>
      </c>
      <c r="H14" s="14">
        <v>5.9</v>
      </c>
      <c r="I14" s="12">
        <f t="shared" si="0"/>
        <v>1.77</v>
      </c>
      <c r="J14" s="8">
        <v>3</v>
      </c>
      <c r="K14" s="20" t="s">
        <v>45</v>
      </c>
      <c r="L14" s="35">
        <v>5</v>
      </c>
      <c r="M14" s="8">
        <v>2.2999999999999998</v>
      </c>
      <c r="N14" s="8">
        <v>2</v>
      </c>
      <c r="O14" s="36">
        <f t="shared" si="1"/>
        <v>0.3833333333333333</v>
      </c>
    </row>
    <row r="15" spans="1:15" ht="15.75" customHeight="1" x14ac:dyDescent="0.15">
      <c r="A15" s="8">
        <v>4</v>
      </c>
      <c r="B15" s="11" t="s">
        <v>46</v>
      </c>
      <c r="C15" s="12">
        <f>I26</f>
        <v>5.0250000000000004</v>
      </c>
      <c r="D15" s="8">
        <v>4</v>
      </c>
      <c r="E15" s="13" t="s">
        <v>47</v>
      </c>
      <c r="F15" s="13" t="s">
        <v>38</v>
      </c>
      <c r="G15" s="7">
        <v>0.4</v>
      </c>
      <c r="H15" s="14">
        <v>6</v>
      </c>
      <c r="I15" s="12">
        <f t="shared" si="0"/>
        <v>2.4000000000000004</v>
      </c>
      <c r="J15" s="8">
        <v>4</v>
      </c>
      <c r="K15" s="8"/>
      <c r="L15" s="35"/>
      <c r="M15" s="8"/>
      <c r="N15" s="8"/>
      <c r="O15" s="35"/>
    </row>
    <row r="16" spans="1:15" ht="15.75" customHeight="1" x14ac:dyDescent="0.15">
      <c r="A16" s="8">
        <v>5</v>
      </c>
      <c r="B16" s="8" t="s">
        <v>48</v>
      </c>
      <c r="C16" s="12">
        <f>I32+I33+I34+I35</f>
        <v>0.229875</v>
      </c>
      <c r="D16" s="8">
        <v>5</v>
      </c>
      <c r="E16" s="7"/>
      <c r="F16" s="7"/>
      <c r="G16" s="7"/>
      <c r="H16" s="14"/>
      <c r="I16" s="12">
        <f t="shared" si="0"/>
        <v>0</v>
      </c>
      <c r="J16" s="8">
        <v>5</v>
      </c>
      <c r="K16" s="11"/>
      <c r="L16" s="35"/>
      <c r="M16" s="8"/>
      <c r="N16" s="8"/>
      <c r="O16" s="35"/>
    </row>
    <row r="17" spans="1:15" ht="15.75" customHeight="1" x14ac:dyDescent="0.15">
      <c r="A17" s="8">
        <v>6</v>
      </c>
      <c r="B17" s="8" t="s">
        <v>49</v>
      </c>
      <c r="C17" s="12">
        <f>N36</f>
        <v>0.13799999999999998</v>
      </c>
      <c r="D17" s="7"/>
      <c r="E17" s="81" t="s">
        <v>50</v>
      </c>
      <c r="F17" s="79"/>
      <c r="G17" s="79"/>
      <c r="H17" s="79"/>
      <c r="I17" s="80"/>
      <c r="J17" s="8">
        <v>6</v>
      </c>
      <c r="K17" s="8"/>
      <c r="L17" s="14"/>
      <c r="M17" s="7"/>
      <c r="N17" s="7"/>
      <c r="O17" s="14"/>
    </row>
    <row r="18" spans="1:15" ht="15.75" customHeight="1" x14ac:dyDescent="0.15">
      <c r="A18" s="8">
        <v>7</v>
      </c>
      <c r="B18" s="8"/>
      <c r="C18" s="14"/>
      <c r="D18" s="7"/>
      <c r="E18" s="8" t="s">
        <v>29</v>
      </c>
      <c r="F18" s="8" t="s">
        <v>30</v>
      </c>
      <c r="G18" s="8" t="s">
        <v>31</v>
      </c>
      <c r="H18" s="8" t="s">
        <v>32</v>
      </c>
      <c r="I18" s="8" t="s">
        <v>26</v>
      </c>
      <c r="J18" s="8"/>
      <c r="K18" s="8" t="s">
        <v>51</v>
      </c>
      <c r="L18" s="14"/>
      <c r="M18" s="7"/>
      <c r="N18" s="7"/>
      <c r="O18" s="12">
        <f>SUM(O12:O17)</f>
        <v>0.7</v>
      </c>
    </row>
    <row r="19" spans="1:15" ht="15.75" customHeight="1" x14ac:dyDescent="0.15">
      <c r="A19" s="8">
        <v>8</v>
      </c>
      <c r="B19" s="11" t="s">
        <v>52</v>
      </c>
      <c r="C19" s="12">
        <f>SUM(C12:C18)</f>
        <v>42.589874999999999</v>
      </c>
      <c r="D19" s="8">
        <v>1</v>
      </c>
      <c r="E19" s="13" t="s">
        <v>53</v>
      </c>
      <c r="F19" s="13" t="s">
        <v>54</v>
      </c>
      <c r="G19" s="7">
        <v>2</v>
      </c>
      <c r="H19" s="14">
        <v>1</v>
      </c>
      <c r="I19" s="12">
        <f t="shared" ref="I19:I21" si="2">G19*H19</f>
        <v>2</v>
      </c>
      <c r="J19" s="8"/>
      <c r="K19" s="78" t="s">
        <v>55</v>
      </c>
      <c r="L19" s="79"/>
      <c r="M19" s="79"/>
      <c r="N19" s="79"/>
      <c r="O19" s="80"/>
    </row>
    <row r="20" spans="1:15" ht="15.75" customHeight="1" x14ac:dyDescent="0.15">
      <c r="A20" s="8">
        <v>9</v>
      </c>
      <c r="B20" s="8" t="s">
        <v>56</v>
      </c>
      <c r="C20" s="12">
        <f>O21+O22</f>
        <v>0.43</v>
      </c>
      <c r="D20" s="8">
        <v>2</v>
      </c>
      <c r="E20" s="13" t="s">
        <v>57</v>
      </c>
      <c r="F20" s="13" t="s">
        <v>54</v>
      </c>
      <c r="G20" s="7">
        <v>4</v>
      </c>
      <c r="H20" s="14">
        <v>9.7000000000000003E-2</v>
      </c>
      <c r="I20" s="12">
        <f t="shared" si="2"/>
        <v>0.38800000000000001</v>
      </c>
      <c r="J20" s="11" t="s">
        <v>18</v>
      </c>
      <c r="K20" s="11" t="s">
        <v>58</v>
      </c>
      <c r="L20" s="37" t="s">
        <v>59</v>
      </c>
      <c r="M20" s="11" t="s">
        <v>32</v>
      </c>
      <c r="N20" s="11" t="s">
        <v>60</v>
      </c>
      <c r="O20" s="37" t="s">
        <v>26</v>
      </c>
    </row>
    <row r="21" spans="1:15" ht="15.75" customHeight="1" x14ac:dyDescent="0.15">
      <c r="A21" s="8">
        <v>10</v>
      </c>
      <c r="B21" s="8" t="s">
        <v>61</v>
      </c>
      <c r="C21" s="15">
        <v>3.6</v>
      </c>
      <c r="D21" s="8">
        <v>3</v>
      </c>
      <c r="E21" s="13" t="s">
        <v>62</v>
      </c>
      <c r="F21" s="13" t="s">
        <v>54</v>
      </c>
      <c r="G21" s="7">
        <v>1</v>
      </c>
      <c r="H21" s="14">
        <v>3</v>
      </c>
      <c r="I21" s="12">
        <f t="shared" si="2"/>
        <v>3</v>
      </c>
      <c r="J21" s="8">
        <v>1</v>
      </c>
      <c r="K21" s="20" t="s">
        <v>63</v>
      </c>
      <c r="L21" s="38" t="s">
        <v>64</v>
      </c>
      <c r="M21" s="7">
        <v>35</v>
      </c>
      <c r="N21" s="7">
        <v>100</v>
      </c>
      <c r="O21" s="12">
        <f>M21/N21</f>
        <v>0.35</v>
      </c>
    </row>
    <row r="22" spans="1:15" ht="15.75" customHeight="1" x14ac:dyDescent="0.15">
      <c r="A22" s="8">
        <v>11</v>
      </c>
      <c r="B22" s="11" t="s">
        <v>65</v>
      </c>
      <c r="C22" s="12">
        <f>C19*0.015</f>
        <v>0.63884812499999999</v>
      </c>
      <c r="D22" s="7"/>
      <c r="E22" s="11" t="s">
        <v>66</v>
      </c>
      <c r="F22" s="7"/>
      <c r="G22" s="7"/>
      <c r="H22" s="14"/>
      <c r="I22" s="12">
        <f>I12+I13+I14+I15+I16+I19+I20+I21</f>
        <v>36.497</v>
      </c>
      <c r="J22" s="8">
        <v>2</v>
      </c>
      <c r="K22" s="20" t="s">
        <v>67</v>
      </c>
      <c r="L22" s="14"/>
      <c r="M22" s="7">
        <v>8</v>
      </c>
      <c r="N22" s="7">
        <v>100</v>
      </c>
      <c r="O22" s="12">
        <f>M22/N22</f>
        <v>0.08</v>
      </c>
    </row>
    <row r="23" spans="1:15" ht="15.75" customHeight="1" x14ac:dyDescent="0.15">
      <c r="A23" s="8">
        <v>12</v>
      </c>
      <c r="B23" s="10" t="s">
        <v>68</v>
      </c>
      <c r="C23" s="12">
        <f>C19*0.02</f>
        <v>0.85179749999999999</v>
      </c>
      <c r="D23" s="69" t="s">
        <v>18</v>
      </c>
      <c r="E23" s="82" t="s">
        <v>69</v>
      </c>
      <c r="F23" s="83"/>
      <c r="G23" s="83"/>
      <c r="H23" s="83"/>
      <c r="I23" s="84"/>
      <c r="J23" s="69" t="s">
        <v>18</v>
      </c>
      <c r="K23" s="78" t="s">
        <v>70</v>
      </c>
      <c r="L23" s="79"/>
      <c r="M23" s="79"/>
      <c r="N23" s="79"/>
      <c r="O23" s="80"/>
    </row>
    <row r="24" spans="1:15" ht="15.75" customHeight="1" x14ac:dyDescent="0.15">
      <c r="A24" s="8">
        <v>13</v>
      </c>
      <c r="B24" s="16"/>
      <c r="C24" s="17"/>
      <c r="D24" s="89"/>
      <c r="E24" s="71" t="s">
        <v>71</v>
      </c>
      <c r="F24" s="71" t="s">
        <v>72</v>
      </c>
      <c r="G24" s="93" t="s">
        <v>34</v>
      </c>
      <c r="H24" s="95" t="s">
        <v>73</v>
      </c>
      <c r="I24" s="69" t="s">
        <v>26</v>
      </c>
      <c r="J24" s="89"/>
      <c r="K24" s="71" t="s">
        <v>74</v>
      </c>
      <c r="L24" s="69" t="s">
        <v>32</v>
      </c>
      <c r="M24" s="71" t="s">
        <v>75</v>
      </c>
      <c r="N24" s="69" t="s">
        <v>26</v>
      </c>
      <c r="O24" s="69" t="s">
        <v>76</v>
      </c>
    </row>
    <row r="25" spans="1:15" ht="15.75" customHeight="1" x14ac:dyDescent="0.15">
      <c r="A25" s="8">
        <v>14</v>
      </c>
      <c r="B25" s="16"/>
      <c r="C25" s="17"/>
      <c r="D25" s="70"/>
      <c r="E25" s="70"/>
      <c r="F25" s="70"/>
      <c r="G25" s="94"/>
      <c r="H25" s="96"/>
      <c r="I25" s="70"/>
      <c r="J25" s="70"/>
      <c r="K25" s="70"/>
      <c r="L25" s="70"/>
      <c r="M25" s="70"/>
      <c r="N25" s="70"/>
      <c r="O25" s="70"/>
    </row>
    <row r="26" spans="1:15" ht="15.75" customHeight="1" x14ac:dyDescent="0.15">
      <c r="A26" s="8">
        <v>15</v>
      </c>
      <c r="B26" s="11" t="s">
        <v>77</v>
      </c>
      <c r="C26" s="12">
        <f>C19+C20+C21+C22+C23+C24+C25</f>
        <v>48.110520625000007</v>
      </c>
      <c r="D26" s="8">
        <v>1</v>
      </c>
      <c r="E26" s="11" t="s">
        <v>78</v>
      </c>
      <c r="F26" s="11" t="s">
        <v>79</v>
      </c>
      <c r="G26" s="11" t="s">
        <v>79</v>
      </c>
      <c r="H26" s="11" t="s">
        <v>79</v>
      </c>
      <c r="I26" s="12">
        <f>I27+I28+I29+I30</f>
        <v>5.0250000000000004</v>
      </c>
      <c r="J26" s="8">
        <v>1</v>
      </c>
      <c r="K26" s="20" t="s">
        <v>80</v>
      </c>
      <c r="L26" s="14">
        <v>3700</v>
      </c>
      <c r="M26" s="7">
        <v>100000</v>
      </c>
      <c r="N26" s="14">
        <f>L26/M26</f>
        <v>3.6999999999999998E-2</v>
      </c>
      <c r="O26" s="7"/>
    </row>
    <row r="27" spans="1:15" ht="15.75" customHeight="1" x14ac:dyDescent="0.15">
      <c r="A27" s="8">
        <v>16</v>
      </c>
      <c r="B27" s="11" t="s">
        <v>81</v>
      </c>
      <c r="C27" s="12">
        <f>C26*0.05</f>
        <v>2.4055260312500004</v>
      </c>
      <c r="D27" s="90" t="s">
        <v>82</v>
      </c>
      <c r="E27" s="19" t="s">
        <v>83</v>
      </c>
      <c r="F27" s="7">
        <v>2</v>
      </c>
      <c r="G27" s="7">
        <v>0.9</v>
      </c>
      <c r="H27" s="7">
        <v>20</v>
      </c>
      <c r="I27" s="12">
        <f t="shared" ref="I27:I30" si="3">F27*G27/60*H27</f>
        <v>0.60000000000000009</v>
      </c>
      <c r="J27" s="8">
        <v>2</v>
      </c>
      <c r="K27" s="20" t="s">
        <v>84</v>
      </c>
      <c r="L27" s="14">
        <v>1800</v>
      </c>
      <c r="M27" s="7">
        <v>100000</v>
      </c>
      <c r="N27" s="14">
        <f t="shared" ref="N27:N30" si="4">L27/M27</f>
        <v>1.7999999999999999E-2</v>
      </c>
      <c r="O27" s="7"/>
    </row>
    <row r="28" spans="1:15" ht="15.75" customHeight="1" x14ac:dyDescent="0.15">
      <c r="A28" s="8">
        <v>17</v>
      </c>
      <c r="B28" s="11" t="s">
        <v>85</v>
      </c>
      <c r="C28" s="12">
        <f>C26+C27</f>
        <v>50.516046656250005</v>
      </c>
      <c r="D28" s="91"/>
      <c r="E28" s="20" t="s">
        <v>86</v>
      </c>
      <c r="F28" s="7">
        <v>2</v>
      </c>
      <c r="G28" s="7">
        <v>1.2</v>
      </c>
      <c r="H28" s="7">
        <v>20</v>
      </c>
      <c r="I28" s="12">
        <f t="shared" si="3"/>
        <v>0.8</v>
      </c>
      <c r="J28" s="8">
        <v>3</v>
      </c>
      <c r="K28" s="20" t="s">
        <v>87</v>
      </c>
      <c r="L28" s="14">
        <v>2500</v>
      </c>
      <c r="M28" s="7">
        <v>100000</v>
      </c>
      <c r="N28" s="14">
        <f t="shared" si="4"/>
        <v>2.5000000000000001E-2</v>
      </c>
      <c r="O28" s="7"/>
    </row>
    <row r="29" spans="1:15" ht="15.75" customHeight="1" x14ac:dyDescent="0.15">
      <c r="A29" s="8">
        <v>18</v>
      </c>
      <c r="B29" s="11" t="s">
        <v>88</v>
      </c>
      <c r="C29" s="12">
        <f>C28*L5</f>
        <v>6.5670860653125009</v>
      </c>
      <c r="D29" s="91"/>
      <c r="E29" s="20" t="s">
        <v>89</v>
      </c>
      <c r="F29" s="7">
        <v>1</v>
      </c>
      <c r="G29" s="7">
        <v>1.5</v>
      </c>
      <c r="H29" s="7">
        <v>25</v>
      </c>
      <c r="I29" s="12">
        <f t="shared" si="3"/>
        <v>0.625</v>
      </c>
      <c r="J29" s="8">
        <v>4</v>
      </c>
      <c r="K29" s="20" t="s">
        <v>90</v>
      </c>
      <c r="L29" s="14">
        <v>3000</v>
      </c>
      <c r="M29" s="7">
        <v>100000</v>
      </c>
      <c r="N29" s="14">
        <f t="shared" si="4"/>
        <v>0.03</v>
      </c>
      <c r="O29" s="7"/>
    </row>
    <row r="30" spans="1:15" ht="15.75" customHeight="1" x14ac:dyDescent="0.15">
      <c r="A30" s="8">
        <v>19</v>
      </c>
      <c r="B30" s="8" t="s">
        <v>24</v>
      </c>
      <c r="C30" s="12">
        <f>C28+C29</f>
        <v>57.083132721562507</v>
      </c>
      <c r="D30" s="92"/>
      <c r="E30" s="20" t="s">
        <v>91</v>
      </c>
      <c r="F30" s="7">
        <v>3</v>
      </c>
      <c r="G30" s="7">
        <v>2</v>
      </c>
      <c r="H30" s="7">
        <v>30</v>
      </c>
      <c r="I30" s="12">
        <f t="shared" si="3"/>
        <v>3</v>
      </c>
      <c r="J30" s="7">
        <v>5</v>
      </c>
      <c r="K30" s="20" t="s">
        <v>92</v>
      </c>
      <c r="L30" s="14">
        <v>2800</v>
      </c>
      <c r="M30" s="7">
        <v>100000</v>
      </c>
      <c r="N30" s="14">
        <f t="shared" si="4"/>
        <v>2.8000000000000001E-2</v>
      </c>
      <c r="O30" s="7"/>
    </row>
    <row r="31" spans="1:15" ht="23.25" customHeight="1" x14ac:dyDescent="0.15">
      <c r="A31" s="21"/>
      <c r="B31" s="16"/>
      <c r="C31" s="14">
        <v>51.7</v>
      </c>
      <c r="D31" s="8">
        <v>2</v>
      </c>
      <c r="E31" s="8" t="s">
        <v>48</v>
      </c>
      <c r="F31" s="11" t="s">
        <v>93</v>
      </c>
      <c r="G31" s="18" t="s">
        <v>34</v>
      </c>
      <c r="H31" s="22" t="s">
        <v>94</v>
      </c>
      <c r="I31" s="39" t="s">
        <v>95</v>
      </c>
      <c r="J31" s="7"/>
      <c r="K31" s="8"/>
      <c r="L31" s="14"/>
      <c r="M31" s="7"/>
      <c r="N31" s="14"/>
      <c r="O31" s="7"/>
    </row>
    <row r="32" spans="1:15" ht="15.75" customHeight="1" x14ac:dyDescent="0.15">
      <c r="A32" s="21"/>
      <c r="B32" s="16"/>
      <c r="C32" s="14"/>
      <c r="D32" s="90" t="s">
        <v>96</v>
      </c>
      <c r="E32" s="13" t="s">
        <v>97</v>
      </c>
      <c r="F32" s="7">
        <v>120000</v>
      </c>
      <c r="G32" s="23">
        <v>1.8</v>
      </c>
      <c r="H32" s="7">
        <v>10</v>
      </c>
      <c r="I32" s="12">
        <f>F32*0.9/H32/300/20/60*G32</f>
        <v>5.4000000000000006E-2</v>
      </c>
      <c r="J32" s="7"/>
      <c r="K32" s="8"/>
      <c r="L32" s="14"/>
      <c r="M32" s="7"/>
      <c r="N32" s="14"/>
      <c r="O32" s="7"/>
    </row>
    <row r="33" spans="1:15" ht="15.75" customHeight="1" x14ac:dyDescent="0.15">
      <c r="A33" s="21"/>
      <c r="B33" s="16"/>
      <c r="C33" s="14"/>
      <c r="D33" s="91"/>
      <c r="E33" s="13" t="s">
        <v>98</v>
      </c>
      <c r="F33" s="7">
        <v>350000</v>
      </c>
      <c r="G33" s="23">
        <v>2.4</v>
      </c>
      <c r="H33" s="7">
        <v>20</v>
      </c>
      <c r="I33" s="12">
        <f t="shared" ref="I33:I35" si="5">F33*0.9/H33/300/20/60*G33</f>
        <v>0.105</v>
      </c>
      <c r="J33" s="7"/>
      <c r="K33" s="8"/>
      <c r="L33" s="14"/>
      <c r="M33" s="7"/>
      <c r="N33" s="14"/>
      <c r="O33" s="7"/>
    </row>
    <row r="34" spans="1:15" ht="15.75" customHeight="1" x14ac:dyDescent="0.15">
      <c r="A34" s="21"/>
      <c r="B34" s="16"/>
      <c r="C34" s="14"/>
      <c r="D34" s="91"/>
      <c r="E34" s="13" t="s">
        <v>99</v>
      </c>
      <c r="F34" s="7">
        <v>4200</v>
      </c>
      <c r="G34" s="7">
        <v>6</v>
      </c>
      <c r="H34" s="7">
        <v>2</v>
      </c>
      <c r="I34" s="12">
        <f t="shared" si="5"/>
        <v>3.15E-2</v>
      </c>
      <c r="J34" s="7"/>
      <c r="K34" s="8"/>
      <c r="L34" s="14"/>
      <c r="M34" s="7"/>
      <c r="N34" s="14"/>
      <c r="O34" s="7"/>
    </row>
    <row r="35" spans="1:15" ht="15.75" customHeight="1" x14ac:dyDescent="0.15">
      <c r="A35" s="21"/>
      <c r="B35" s="16"/>
      <c r="C35" s="14"/>
      <c r="D35" s="92"/>
      <c r="E35" s="13" t="s">
        <v>100</v>
      </c>
      <c r="F35" s="7">
        <v>210000</v>
      </c>
      <c r="G35" s="7">
        <v>1.5</v>
      </c>
      <c r="H35" s="7">
        <v>20</v>
      </c>
      <c r="I35" s="12">
        <f t="shared" si="5"/>
        <v>3.9375E-2</v>
      </c>
      <c r="J35" s="7"/>
      <c r="K35" s="8"/>
      <c r="L35" s="14"/>
      <c r="M35" s="7"/>
      <c r="N35" s="14"/>
      <c r="O35" s="7"/>
    </row>
    <row r="36" spans="1:15" ht="15.75" customHeight="1" x14ac:dyDescent="0.15">
      <c r="A36" s="7"/>
      <c r="B36" s="8"/>
      <c r="C36" s="7"/>
      <c r="D36" s="7"/>
      <c r="E36" s="11" t="s">
        <v>66</v>
      </c>
      <c r="F36" s="7"/>
      <c r="G36" s="7"/>
      <c r="H36" s="7"/>
      <c r="I36" s="12">
        <f>I26+I32+I33+I34</f>
        <v>5.2155000000000014</v>
      </c>
      <c r="J36" s="7"/>
      <c r="K36" s="11" t="s">
        <v>66</v>
      </c>
      <c r="L36" s="14"/>
      <c r="M36" s="7"/>
      <c r="N36" s="12">
        <f>SUM(N26:N34)</f>
        <v>0.13799999999999998</v>
      </c>
      <c r="O36" s="7"/>
    </row>
    <row r="37" spans="1:15" ht="13.5" x14ac:dyDescent="0.15">
      <c r="A37" s="24" t="s">
        <v>101</v>
      </c>
      <c r="B37" s="25"/>
      <c r="C37" s="24"/>
      <c r="D37" s="24"/>
      <c r="E37" s="24"/>
      <c r="F37" s="24"/>
      <c r="G37" s="24"/>
      <c r="H37" s="24"/>
      <c r="I37" s="24"/>
      <c r="J37" s="24"/>
      <c r="K37" s="40"/>
      <c r="L37" s="41"/>
      <c r="M37" s="41"/>
      <c r="N37" s="41"/>
      <c r="O37" s="41"/>
    </row>
    <row r="38" spans="1:15" ht="13.5" x14ac:dyDescent="0.15">
      <c r="B38" s="86" t="s">
        <v>102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1:15" ht="13.5" x14ac:dyDescent="0.15">
      <c r="A39" s="26" t="s">
        <v>103</v>
      </c>
      <c r="B39" s="25"/>
      <c r="C39" s="24"/>
      <c r="D39" s="24"/>
      <c r="E39" s="24"/>
      <c r="F39" s="24"/>
      <c r="G39" s="24"/>
      <c r="H39" s="24"/>
      <c r="I39" s="24"/>
      <c r="J39" s="24"/>
      <c r="K39" s="40"/>
      <c r="L39" s="41"/>
      <c r="M39" s="41"/>
      <c r="N39" s="41"/>
      <c r="O39" s="41"/>
    </row>
    <row r="42" spans="1:15" x14ac:dyDescent="0.15">
      <c r="L42" s="2"/>
    </row>
    <row r="43" spans="1:15" x14ac:dyDescent="0.15">
      <c r="L43" s="2"/>
    </row>
    <row r="44" spans="1:15" x14ac:dyDescent="0.15">
      <c r="L44" s="2"/>
    </row>
    <row r="45" spans="1:15" x14ac:dyDescent="0.15">
      <c r="L45" s="2"/>
    </row>
  </sheetData>
  <mergeCells count="50">
    <mergeCell ref="I1:O1"/>
    <mergeCell ref="J2:O2"/>
    <mergeCell ref="J3:O3"/>
    <mergeCell ref="A4:B4"/>
    <mergeCell ref="C4:H4"/>
    <mergeCell ref="J4:K4"/>
    <mergeCell ref="M4:O4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B38:O38"/>
    <mergeCell ref="A10:A11"/>
    <mergeCell ref="B10:B11"/>
    <mergeCell ref="C10:C11"/>
    <mergeCell ref="D10:D11"/>
    <mergeCell ref="D23:D25"/>
    <mergeCell ref="D27:D30"/>
    <mergeCell ref="D32:D35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  <mergeCell ref="E10:I10"/>
    <mergeCell ref="K10:O10"/>
    <mergeCell ref="E17:I17"/>
    <mergeCell ref="K19:O19"/>
    <mergeCell ref="E23:I23"/>
    <mergeCell ref="K23:O23"/>
    <mergeCell ref="C7:E7"/>
    <mergeCell ref="F7:G7"/>
    <mergeCell ref="H7:I7"/>
    <mergeCell ref="L7:M7"/>
    <mergeCell ref="C8:E8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7"/>
  <sheetViews>
    <sheetView topLeftCell="A40" zoomScale="80" zoomScaleNormal="80" workbookViewId="0">
      <selection activeCell="G14" sqref="G14"/>
    </sheetView>
  </sheetViews>
  <sheetFormatPr defaultColWidth="9" defaultRowHeight="12" x14ac:dyDescent="0.15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9" style="2" customWidth="1"/>
    <col min="6" max="6" width="9.625" style="2" customWidth="1"/>
    <col min="7" max="7" width="13" style="2" customWidth="1"/>
    <col min="8" max="8" width="15.125" style="2" customWidth="1"/>
    <col min="9" max="9" width="16.25" style="2" customWidth="1"/>
    <col min="10" max="10" width="5.25" style="2" customWidth="1"/>
    <col min="11" max="11" width="13" style="2" customWidth="1"/>
    <col min="12" max="12" width="9.5" style="3" customWidth="1"/>
    <col min="13" max="13" width="9" style="2"/>
    <col min="14" max="14" width="14.25" style="2" customWidth="1"/>
    <col min="15" max="15" width="11.25" style="2" customWidth="1"/>
    <col min="16" max="16384" width="9" style="2"/>
  </cols>
  <sheetData>
    <row r="1" spans="1:15" ht="15" customHeight="1" x14ac:dyDescent="0.15">
      <c r="A1" s="72" t="s">
        <v>0</v>
      </c>
      <c r="B1" s="73"/>
      <c r="C1" s="73"/>
      <c r="D1" s="73"/>
      <c r="E1" s="73"/>
      <c r="F1" s="73"/>
      <c r="G1" s="73"/>
      <c r="H1" s="74"/>
      <c r="I1" s="99" t="s">
        <v>1</v>
      </c>
      <c r="J1" s="100"/>
      <c r="K1" s="100"/>
      <c r="L1" s="100"/>
      <c r="M1" s="100"/>
      <c r="N1" s="100"/>
      <c r="O1" s="101"/>
    </row>
    <row r="2" spans="1:15" s="1" customFormat="1" ht="15" customHeight="1" x14ac:dyDescent="0.15">
      <c r="A2" s="75"/>
      <c r="B2" s="76"/>
      <c r="C2" s="76"/>
      <c r="D2" s="76"/>
      <c r="E2" s="76"/>
      <c r="F2" s="76"/>
      <c r="G2" s="76"/>
      <c r="H2" s="77"/>
      <c r="I2" s="27" t="s">
        <v>2</v>
      </c>
      <c r="J2" s="102" t="s">
        <v>3</v>
      </c>
      <c r="K2" s="103"/>
      <c r="L2" s="103"/>
      <c r="M2" s="103"/>
      <c r="N2" s="103"/>
      <c r="O2" s="104"/>
    </row>
    <row r="3" spans="1:15" s="1" customFormat="1" ht="15" customHeight="1" x14ac:dyDescent="0.15">
      <c r="A3" s="75"/>
      <c r="B3" s="76"/>
      <c r="C3" s="76"/>
      <c r="D3" s="76"/>
      <c r="E3" s="76"/>
      <c r="F3" s="76"/>
      <c r="G3" s="76"/>
      <c r="H3" s="77"/>
      <c r="I3" s="27" t="s">
        <v>4</v>
      </c>
      <c r="J3" s="102" t="s">
        <v>5</v>
      </c>
      <c r="K3" s="103"/>
      <c r="L3" s="103"/>
      <c r="M3" s="103"/>
      <c r="N3" s="103"/>
      <c r="O3" s="104"/>
    </row>
    <row r="4" spans="1:15" s="1" customFormat="1" ht="15" customHeight="1" x14ac:dyDescent="0.15">
      <c r="A4" s="105" t="s">
        <v>6</v>
      </c>
      <c r="B4" s="105"/>
      <c r="C4" s="105" t="s">
        <v>7</v>
      </c>
      <c r="D4" s="105"/>
      <c r="E4" s="105"/>
      <c r="F4" s="105"/>
      <c r="G4" s="105"/>
      <c r="H4" s="105"/>
      <c r="I4" s="27" t="s">
        <v>8</v>
      </c>
      <c r="J4" s="106" t="s">
        <v>9</v>
      </c>
      <c r="K4" s="106"/>
      <c r="L4" s="27" t="s">
        <v>10</v>
      </c>
      <c r="M4" s="107">
        <v>13503173691</v>
      </c>
      <c r="N4" s="108"/>
      <c r="O4" s="109"/>
    </row>
    <row r="5" spans="1:15" ht="13.5" x14ac:dyDescent="0.15">
      <c r="A5" s="4"/>
      <c r="B5" s="4"/>
      <c r="C5" s="81"/>
      <c r="D5" s="79"/>
      <c r="E5" s="80"/>
      <c r="F5" s="81"/>
      <c r="G5" s="80"/>
      <c r="H5" s="81"/>
      <c r="I5" s="80"/>
      <c r="J5" s="28"/>
      <c r="K5" s="44" t="s">
        <v>11</v>
      </c>
      <c r="L5" s="97">
        <v>0.13</v>
      </c>
      <c r="M5" s="80"/>
      <c r="N5" s="8" t="s">
        <v>12</v>
      </c>
      <c r="O5" s="7"/>
    </row>
    <row r="6" spans="1:15" ht="13.5" x14ac:dyDescent="0.15">
      <c r="A6" s="7"/>
      <c r="B6" s="8"/>
      <c r="C6" s="81"/>
      <c r="D6" s="79"/>
      <c r="E6" s="80"/>
      <c r="F6" s="81"/>
      <c r="G6" s="80"/>
      <c r="H6" s="81"/>
      <c r="I6" s="80"/>
      <c r="J6" s="28"/>
      <c r="K6" s="43" t="s">
        <v>13</v>
      </c>
      <c r="L6" s="78" t="s">
        <v>14</v>
      </c>
      <c r="M6" s="98"/>
      <c r="N6" s="11" t="s">
        <v>15</v>
      </c>
      <c r="O6" s="7"/>
    </row>
    <row r="7" spans="1:15" ht="13.5" x14ac:dyDescent="0.15">
      <c r="A7" s="7"/>
      <c r="B7" s="8"/>
      <c r="C7" s="81"/>
      <c r="D7" s="79"/>
      <c r="E7" s="80"/>
      <c r="F7" s="81"/>
      <c r="G7" s="80"/>
      <c r="H7" s="81"/>
      <c r="I7" s="80"/>
      <c r="J7" s="28"/>
      <c r="K7" s="8" t="s">
        <v>16</v>
      </c>
      <c r="L7" s="85" t="s">
        <v>108</v>
      </c>
      <c r="M7" s="80"/>
      <c r="N7" s="11" t="s">
        <v>17</v>
      </c>
      <c r="O7" s="30"/>
    </row>
    <row r="8" spans="1:15" ht="13.5" x14ac:dyDescent="0.15">
      <c r="A8" s="8" t="s">
        <v>18</v>
      </c>
      <c r="B8" s="8" t="s">
        <v>19</v>
      </c>
      <c r="C8" s="70" t="s">
        <v>20</v>
      </c>
      <c r="D8" s="70"/>
      <c r="E8" s="70"/>
      <c r="F8" s="81" t="s">
        <v>21</v>
      </c>
      <c r="G8" s="80"/>
      <c r="H8" s="83" t="s">
        <v>22</v>
      </c>
      <c r="I8" s="84"/>
      <c r="J8" s="31"/>
      <c r="K8" s="46" t="s">
        <v>23</v>
      </c>
      <c r="L8" s="81"/>
      <c r="M8" s="80"/>
      <c r="N8" s="11" t="s">
        <v>24</v>
      </c>
      <c r="O8" s="32">
        <f>C30</f>
        <v>35.832628215562508</v>
      </c>
    </row>
    <row r="9" spans="1:15" ht="4.5" customHeight="1" x14ac:dyDescent="0.15">
      <c r="A9" s="42"/>
      <c r="B9" s="42"/>
      <c r="C9" s="42"/>
      <c r="D9" s="42"/>
      <c r="E9" s="42"/>
      <c r="F9" s="45"/>
      <c r="G9" s="45"/>
      <c r="H9" s="45"/>
      <c r="I9" s="42"/>
      <c r="J9" s="33"/>
      <c r="K9" s="42"/>
      <c r="L9" s="42"/>
      <c r="M9" s="42"/>
      <c r="N9" s="42"/>
      <c r="O9" s="34"/>
    </row>
    <row r="10" spans="1:15" ht="13.5" x14ac:dyDescent="0.15">
      <c r="A10" s="69" t="s">
        <v>18</v>
      </c>
      <c r="B10" s="87" t="s">
        <v>25</v>
      </c>
      <c r="C10" s="88" t="s">
        <v>26</v>
      </c>
      <c r="D10" s="88" t="s">
        <v>18</v>
      </c>
      <c r="E10" s="78" t="s">
        <v>27</v>
      </c>
      <c r="F10" s="79"/>
      <c r="G10" s="79"/>
      <c r="H10" s="79"/>
      <c r="I10" s="80"/>
      <c r="J10" s="88" t="s">
        <v>18</v>
      </c>
      <c r="K10" s="78" t="s">
        <v>28</v>
      </c>
      <c r="L10" s="79"/>
      <c r="M10" s="79"/>
      <c r="N10" s="79"/>
      <c r="O10" s="80"/>
    </row>
    <row r="11" spans="1:15" ht="40.5" x14ac:dyDescent="0.15">
      <c r="A11" s="70"/>
      <c r="B11" s="84"/>
      <c r="C11" s="84"/>
      <c r="D11" s="84"/>
      <c r="E11" s="8" t="s">
        <v>29</v>
      </c>
      <c r="F11" s="8" t="s">
        <v>30</v>
      </c>
      <c r="G11" s="8" t="s">
        <v>31</v>
      </c>
      <c r="H11" s="8" t="s">
        <v>32</v>
      </c>
      <c r="I11" s="8" t="s">
        <v>26</v>
      </c>
      <c r="J11" s="70"/>
      <c r="K11" s="11" t="s">
        <v>33</v>
      </c>
      <c r="L11" s="22" t="s">
        <v>34</v>
      </c>
      <c r="M11" s="11" t="s">
        <v>32</v>
      </c>
      <c r="N11" s="22" t="s">
        <v>35</v>
      </c>
      <c r="O11" s="8" t="s">
        <v>26</v>
      </c>
    </row>
    <row r="12" spans="1:15" ht="15.75" customHeight="1" x14ac:dyDescent="0.15">
      <c r="A12" s="8">
        <v>1</v>
      </c>
      <c r="B12" s="11" t="s">
        <v>36</v>
      </c>
      <c r="C12" s="12">
        <f>I12+I13+I14+I15+I16</f>
        <v>14.770600000000002</v>
      </c>
      <c r="D12" s="8">
        <v>1</v>
      </c>
      <c r="E12" s="48" t="s">
        <v>110</v>
      </c>
      <c r="F12" s="11" t="s">
        <v>109</v>
      </c>
      <c r="G12" s="7">
        <f>0.956+0.328</f>
        <v>1.284</v>
      </c>
      <c r="H12" s="14">
        <v>4.9000000000000004</v>
      </c>
      <c r="I12" s="12">
        <f t="shared" ref="I12:I16" si="0">G12*H12</f>
        <v>6.2916000000000007</v>
      </c>
      <c r="J12" s="8">
        <v>1</v>
      </c>
      <c r="K12" s="11" t="s">
        <v>39</v>
      </c>
      <c r="L12" s="35">
        <v>5</v>
      </c>
      <c r="M12" s="11">
        <v>0.95</v>
      </c>
      <c r="N12" s="8">
        <v>4</v>
      </c>
      <c r="O12" s="36">
        <f>L12/60*M12*N12</f>
        <v>0.31666666666666665</v>
      </c>
    </row>
    <row r="13" spans="1:15" ht="15.75" customHeight="1" x14ac:dyDescent="0.15">
      <c r="A13" s="8">
        <v>2</v>
      </c>
      <c r="B13" s="8" t="s">
        <v>40</v>
      </c>
      <c r="C13" s="12">
        <f>I19+I20+I21</f>
        <v>5.3879999999999999</v>
      </c>
      <c r="D13" s="8">
        <v>2</v>
      </c>
      <c r="E13" s="13" t="s">
        <v>41</v>
      </c>
      <c r="F13" s="11" t="s">
        <v>109</v>
      </c>
      <c r="G13" s="7">
        <v>0.49</v>
      </c>
      <c r="H13" s="14">
        <v>4.5999999999999996</v>
      </c>
      <c r="I13" s="12">
        <f t="shared" si="0"/>
        <v>2.254</v>
      </c>
      <c r="J13" s="8">
        <v>2</v>
      </c>
      <c r="K13" s="11" t="s">
        <v>42</v>
      </c>
      <c r="L13" s="35"/>
      <c r="M13" s="8"/>
      <c r="N13" s="8"/>
      <c r="O13" s="36">
        <f t="shared" ref="O13:O14" si="1">L13/60*M13*N13</f>
        <v>0</v>
      </c>
    </row>
    <row r="14" spans="1:15" ht="15.75" customHeight="1" x14ac:dyDescent="0.15">
      <c r="A14" s="8">
        <v>3</v>
      </c>
      <c r="B14" s="8" t="s">
        <v>43</v>
      </c>
      <c r="C14" s="12">
        <f>O18</f>
        <v>0.7</v>
      </c>
      <c r="D14" s="8">
        <v>3</v>
      </c>
      <c r="E14" s="13" t="s">
        <v>44</v>
      </c>
      <c r="F14" s="11" t="s">
        <v>109</v>
      </c>
      <c r="G14" s="7">
        <v>0.56499999999999995</v>
      </c>
      <c r="H14" s="14">
        <v>4.5999999999999996</v>
      </c>
      <c r="I14" s="12">
        <f t="shared" si="0"/>
        <v>2.5989999999999998</v>
      </c>
      <c r="J14" s="8">
        <v>3</v>
      </c>
      <c r="K14" s="20" t="s">
        <v>45</v>
      </c>
      <c r="L14" s="35">
        <v>5</v>
      </c>
      <c r="M14" s="8">
        <v>2.2999999999999998</v>
      </c>
      <c r="N14" s="8">
        <v>2</v>
      </c>
      <c r="O14" s="36">
        <f t="shared" si="1"/>
        <v>0.3833333333333333</v>
      </c>
    </row>
    <row r="15" spans="1:15" ht="15.75" customHeight="1" x14ac:dyDescent="0.15">
      <c r="A15" s="8">
        <v>4</v>
      </c>
      <c r="B15" s="11" t="s">
        <v>46</v>
      </c>
      <c r="C15" s="12">
        <f>I26</f>
        <v>5.0250000000000004</v>
      </c>
      <c r="D15" s="8">
        <v>4</v>
      </c>
      <c r="E15" s="48" t="s">
        <v>111</v>
      </c>
      <c r="F15" s="11" t="s">
        <v>109</v>
      </c>
      <c r="G15" s="7">
        <v>0.45600000000000002</v>
      </c>
      <c r="H15" s="14">
        <v>4.9000000000000004</v>
      </c>
      <c r="I15" s="12">
        <f t="shared" si="0"/>
        <v>2.2344000000000004</v>
      </c>
      <c r="J15" s="8">
        <v>4</v>
      </c>
      <c r="K15" s="8"/>
      <c r="L15" s="35"/>
      <c r="M15" s="8"/>
      <c r="N15" s="8"/>
      <c r="O15" s="35"/>
    </row>
    <row r="16" spans="1:15" ht="15.75" customHeight="1" x14ac:dyDescent="0.15">
      <c r="A16" s="8">
        <v>5</v>
      </c>
      <c r="B16" s="8" t="s">
        <v>48</v>
      </c>
      <c r="C16" s="12">
        <f>I32+I33+I34+I35</f>
        <v>0.229875</v>
      </c>
      <c r="D16" s="8">
        <v>5</v>
      </c>
      <c r="E16" s="48" t="s">
        <v>112</v>
      </c>
      <c r="F16" s="11" t="s">
        <v>109</v>
      </c>
      <c r="G16" s="7">
        <v>0.28399999999999997</v>
      </c>
      <c r="H16" s="14">
        <v>4.9000000000000004</v>
      </c>
      <c r="I16" s="12">
        <f t="shared" si="0"/>
        <v>1.3915999999999999</v>
      </c>
      <c r="J16" s="8">
        <v>5</v>
      </c>
      <c r="K16" s="11"/>
      <c r="L16" s="35"/>
      <c r="M16" s="8"/>
      <c r="N16" s="8"/>
      <c r="O16" s="35"/>
    </row>
    <row r="17" spans="1:15" ht="15.75" customHeight="1" x14ac:dyDescent="0.15">
      <c r="A17" s="8">
        <v>6</v>
      </c>
      <c r="B17" s="8" t="s">
        <v>49</v>
      </c>
      <c r="C17" s="12">
        <f>N36</f>
        <v>0.13799999999999998</v>
      </c>
      <c r="D17" s="7"/>
      <c r="E17" s="81" t="s">
        <v>50</v>
      </c>
      <c r="F17" s="79"/>
      <c r="G17" s="79"/>
      <c r="H17" s="79"/>
      <c r="I17" s="80"/>
      <c r="J17" s="8">
        <v>6</v>
      </c>
      <c r="K17" s="8"/>
      <c r="L17" s="14"/>
      <c r="M17" s="7"/>
      <c r="N17" s="7"/>
      <c r="O17" s="14"/>
    </row>
    <row r="18" spans="1:15" ht="15.75" customHeight="1" x14ac:dyDescent="0.15">
      <c r="A18" s="8">
        <v>7</v>
      </c>
      <c r="B18" s="8"/>
      <c r="C18" s="14"/>
      <c r="D18" s="7"/>
      <c r="E18" s="8" t="s">
        <v>29</v>
      </c>
      <c r="F18" s="8" t="s">
        <v>30</v>
      </c>
      <c r="G18" s="8" t="s">
        <v>31</v>
      </c>
      <c r="H18" s="8" t="s">
        <v>32</v>
      </c>
      <c r="I18" s="8" t="s">
        <v>26</v>
      </c>
      <c r="J18" s="8"/>
      <c r="K18" s="8" t="s">
        <v>51</v>
      </c>
      <c r="L18" s="14"/>
      <c r="M18" s="7"/>
      <c r="N18" s="7"/>
      <c r="O18" s="12">
        <f>SUM(O12:O17)</f>
        <v>0.7</v>
      </c>
    </row>
    <row r="19" spans="1:15" ht="15.75" customHeight="1" x14ac:dyDescent="0.15">
      <c r="A19" s="8">
        <v>8</v>
      </c>
      <c r="B19" s="11" t="s">
        <v>52</v>
      </c>
      <c r="C19" s="12">
        <f>SUM(C12:C18)</f>
        <v>26.251475000000003</v>
      </c>
      <c r="D19" s="8">
        <v>1</v>
      </c>
      <c r="E19" s="13" t="s">
        <v>53</v>
      </c>
      <c r="F19" s="20" t="s">
        <v>54</v>
      </c>
      <c r="G19" s="7">
        <v>2</v>
      </c>
      <c r="H19" s="14">
        <v>1</v>
      </c>
      <c r="I19" s="12">
        <f t="shared" ref="I19:I21" si="2">G19*H19</f>
        <v>2</v>
      </c>
      <c r="J19" s="8"/>
      <c r="K19" s="78" t="s">
        <v>55</v>
      </c>
      <c r="L19" s="79"/>
      <c r="M19" s="79"/>
      <c r="N19" s="79"/>
      <c r="O19" s="80"/>
    </row>
    <row r="20" spans="1:15" ht="15.75" customHeight="1" x14ac:dyDescent="0.15">
      <c r="A20" s="8">
        <v>9</v>
      </c>
      <c r="B20" s="8" t="s">
        <v>56</v>
      </c>
      <c r="C20" s="12">
        <f>O21+O22</f>
        <v>0.43</v>
      </c>
      <c r="D20" s="8">
        <v>2</v>
      </c>
      <c r="E20" s="13" t="s">
        <v>57</v>
      </c>
      <c r="F20" s="20" t="s">
        <v>54</v>
      </c>
      <c r="G20" s="7">
        <v>4</v>
      </c>
      <c r="H20" s="14">
        <v>9.7000000000000003E-2</v>
      </c>
      <c r="I20" s="12">
        <f t="shared" si="2"/>
        <v>0.38800000000000001</v>
      </c>
      <c r="J20" s="11" t="s">
        <v>18</v>
      </c>
      <c r="K20" s="11" t="s">
        <v>58</v>
      </c>
      <c r="L20" s="37" t="s">
        <v>59</v>
      </c>
      <c r="M20" s="11" t="s">
        <v>32</v>
      </c>
      <c r="N20" s="11" t="s">
        <v>60</v>
      </c>
      <c r="O20" s="37" t="s">
        <v>26</v>
      </c>
    </row>
    <row r="21" spans="1:15" ht="15.75" customHeight="1" x14ac:dyDescent="0.15">
      <c r="A21" s="8">
        <v>10</v>
      </c>
      <c r="B21" s="8" t="s">
        <v>61</v>
      </c>
      <c r="C21" s="15">
        <v>2.6</v>
      </c>
      <c r="D21" s="8">
        <v>3</v>
      </c>
      <c r="E21" s="13" t="s">
        <v>62</v>
      </c>
      <c r="F21" s="20" t="s">
        <v>54</v>
      </c>
      <c r="G21" s="7">
        <v>1</v>
      </c>
      <c r="H21" s="14">
        <v>3</v>
      </c>
      <c r="I21" s="12">
        <f t="shared" si="2"/>
        <v>3</v>
      </c>
      <c r="J21" s="8">
        <v>1</v>
      </c>
      <c r="K21" s="20" t="s">
        <v>63</v>
      </c>
      <c r="L21" s="38" t="s">
        <v>64</v>
      </c>
      <c r="M21" s="7">
        <v>35</v>
      </c>
      <c r="N21" s="7">
        <v>100</v>
      </c>
      <c r="O21" s="12">
        <f>M21/N21</f>
        <v>0.35</v>
      </c>
    </row>
    <row r="22" spans="1:15" ht="15.75" customHeight="1" x14ac:dyDescent="0.15">
      <c r="A22" s="8">
        <v>11</v>
      </c>
      <c r="B22" s="11" t="s">
        <v>65</v>
      </c>
      <c r="C22" s="12">
        <f>C19*0.015</f>
        <v>0.39377212500000003</v>
      </c>
      <c r="D22" s="7"/>
      <c r="E22" s="11" t="s">
        <v>66</v>
      </c>
      <c r="F22" s="7"/>
      <c r="G22" s="7"/>
      <c r="H22" s="14"/>
      <c r="I22" s="12">
        <f>I12+I13+I14+I15+I16+I19+I20+I21</f>
        <v>20.158600000000003</v>
      </c>
      <c r="J22" s="8">
        <v>2</v>
      </c>
      <c r="K22" s="20" t="s">
        <v>67</v>
      </c>
      <c r="L22" s="14"/>
      <c r="M22" s="7">
        <v>8</v>
      </c>
      <c r="N22" s="7">
        <v>100</v>
      </c>
      <c r="O22" s="12">
        <f>M22/N22</f>
        <v>0.08</v>
      </c>
    </row>
    <row r="23" spans="1:15" ht="15.75" customHeight="1" x14ac:dyDescent="0.15">
      <c r="A23" s="8">
        <v>12</v>
      </c>
      <c r="B23" s="46" t="s">
        <v>68</v>
      </c>
      <c r="C23" s="12">
        <f>C19*0.02</f>
        <v>0.52502950000000004</v>
      </c>
      <c r="D23" s="69" t="s">
        <v>18</v>
      </c>
      <c r="E23" s="82" t="s">
        <v>69</v>
      </c>
      <c r="F23" s="83"/>
      <c r="G23" s="83"/>
      <c r="H23" s="83"/>
      <c r="I23" s="84"/>
      <c r="J23" s="69" t="s">
        <v>18</v>
      </c>
      <c r="K23" s="78" t="s">
        <v>70</v>
      </c>
      <c r="L23" s="79"/>
      <c r="M23" s="79"/>
      <c r="N23" s="79"/>
      <c r="O23" s="80"/>
    </row>
    <row r="24" spans="1:15" ht="15.75" customHeight="1" x14ac:dyDescent="0.15">
      <c r="A24" s="8">
        <v>13</v>
      </c>
      <c r="B24" s="16"/>
      <c r="C24" s="17"/>
      <c r="D24" s="89"/>
      <c r="E24" s="71" t="s">
        <v>71</v>
      </c>
      <c r="F24" s="71" t="s">
        <v>72</v>
      </c>
      <c r="G24" s="93" t="s">
        <v>34</v>
      </c>
      <c r="H24" s="95" t="s">
        <v>73</v>
      </c>
      <c r="I24" s="69" t="s">
        <v>26</v>
      </c>
      <c r="J24" s="89"/>
      <c r="K24" s="71" t="s">
        <v>74</v>
      </c>
      <c r="L24" s="69" t="s">
        <v>32</v>
      </c>
      <c r="M24" s="71" t="s">
        <v>75</v>
      </c>
      <c r="N24" s="69" t="s">
        <v>26</v>
      </c>
      <c r="O24" s="69" t="s">
        <v>76</v>
      </c>
    </row>
    <row r="25" spans="1:15" ht="15.75" customHeight="1" x14ac:dyDescent="0.15">
      <c r="A25" s="8">
        <v>14</v>
      </c>
      <c r="B25" s="16"/>
      <c r="C25" s="17"/>
      <c r="D25" s="70"/>
      <c r="E25" s="70"/>
      <c r="F25" s="70"/>
      <c r="G25" s="94"/>
      <c r="H25" s="96"/>
      <c r="I25" s="70"/>
      <c r="J25" s="70"/>
      <c r="K25" s="70"/>
      <c r="L25" s="70"/>
      <c r="M25" s="70"/>
      <c r="N25" s="70"/>
      <c r="O25" s="70"/>
    </row>
    <row r="26" spans="1:15" ht="15.75" customHeight="1" x14ac:dyDescent="0.15">
      <c r="A26" s="8">
        <v>15</v>
      </c>
      <c r="B26" s="11" t="s">
        <v>77</v>
      </c>
      <c r="C26" s="12">
        <f>C19+C20+C21+C22+C23+C24+C25</f>
        <v>30.200276625000004</v>
      </c>
      <c r="D26" s="8">
        <v>1</v>
      </c>
      <c r="E26" s="11" t="s">
        <v>78</v>
      </c>
      <c r="F26" s="11" t="s">
        <v>79</v>
      </c>
      <c r="G26" s="11" t="s">
        <v>79</v>
      </c>
      <c r="H26" s="11" t="s">
        <v>79</v>
      </c>
      <c r="I26" s="12">
        <f>I27+I28+I29+I30</f>
        <v>5.0250000000000004</v>
      </c>
      <c r="J26" s="8">
        <v>1</v>
      </c>
      <c r="K26" s="20" t="s">
        <v>80</v>
      </c>
      <c r="L26" s="14">
        <v>3700</v>
      </c>
      <c r="M26" s="7">
        <v>100000</v>
      </c>
      <c r="N26" s="14">
        <f>L26/M26</f>
        <v>3.6999999999999998E-2</v>
      </c>
      <c r="O26" s="7"/>
    </row>
    <row r="27" spans="1:15" ht="15.75" customHeight="1" x14ac:dyDescent="0.15">
      <c r="A27" s="8">
        <v>16</v>
      </c>
      <c r="B27" s="11" t="s">
        <v>81</v>
      </c>
      <c r="C27" s="12">
        <f>C26*0.05</f>
        <v>1.5100138312500002</v>
      </c>
      <c r="D27" s="90" t="s">
        <v>82</v>
      </c>
      <c r="E27" s="19" t="s">
        <v>83</v>
      </c>
      <c r="F27" s="7">
        <v>2</v>
      </c>
      <c r="G27" s="7">
        <v>0.9</v>
      </c>
      <c r="H27" s="7">
        <v>20</v>
      </c>
      <c r="I27" s="12">
        <f t="shared" ref="I27:I30" si="3">F27*G27/60*H27</f>
        <v>0.60000000000000009</v>
      </c>
      <c r="J27" s="8">
        <v>2</v>
      </c>
      <c r="K27" s="20" t="s">
        <v>84</v>
      </c>
      <c r="L27" s="14">
        <v>1800</v>
      </c>
      <c r="M27" s="7">
        <v>100000</v>
      </c>
      <c r="N27" s="14">
        <f t="shared" ref="N27:N30" si="4">L27/M27</f>
        <v>1.7999999999999999E-2</v>
      </c>
      <c r="O27" s="7"/>
    </row>
    <row r="28" spans="1:15" ht="15.75" customHeight="1" x14ac:dyDescent="0.15">
      <c r="A28" s="8">
        <v>17</v>
      </c>
      <c r="B28" s="11" t="s">
        <v>85</v>
      </c>
      <c r="C28" s="12">
        <f>C26+C27</f>
        <v>31.710290456250004</v>
      </c>
      <c r="D28" s="91"/>
      <c r="E28" s="20" t="s">
        <v>86</v>
      </c>
      <c r="F28" s="7">
        <v>2</v>
      </c>
      <c r="G28" s="7">
        <v>1.2</v>
      </c>
      <c r="H28" s="7">
        <v>20</v>
      </c>
      <c r="I28" s="12">
        <f t="shared" si="3"/>
        <v>0.8</v>
      </c>
      <c r="J28" s="8">
        <v>3</v>
      </c>
      <c r="K28" s="20" t="s">
        <v>87</v>
      </c>
      <c r="L28" s="14">
        <v>2500</v>
      </c>
      <c r="M28" s="7">
        <v>100000</v>
      </c>
      <c r="N28" s="14">
        <f t="shared" si="4"/>
        <v>2.5000000000000001E-2</v>
      </c>
      <c r="O28" s="7"/>
    </row>
    <row r="29" spans="1:15" ht="15.75" customHeight="1" x14ac:dyDescent="0.15">
      <c r="A29" s="8">
        <v>18</v>
      </c>
      <c r="B29" s="11" t="s">
        <v>88</v>
      </c>
      <c r="C29" s="12">
        <f>C28*L5</f>
        <v>4.1223377593125008</v>
      </c>
      <c r="D29" s="91"/>
      <c r="E29" s="20" t="s">
        <v>89</v>
      </c>
      <c r="F29" s="7">
        <v>1</v>
      </c>
      <c r="G29" s="7">
        <v>1.5</v>
      </c>
      <c r="H29" s="7">
        <v>25</v>
      </c>
      <c r="I29" s="12">
        <f t="shared" si="3"/>
        <v>0.625</v>
      </c>
      <c r="J29" s="8">
        <v>4</v>
      </c>
      <c r="K29" s="20" t="s">
        <v>90</v>
      </c>
      <c r="L29" s="14">
        <v>3000</v>
      </c>
      <c r="M29" s="7">
        <v>100000</v>
      </c>
      <c r="N29" s="14">
        <f t="shared" si="4"/>
        <v>0.03</v>
      </c>
      <c r="O29" s="7"/>
    </row>
    <row r="30" spans="1:15" ht="15.75" customHeight="1" x14ac:dyDescent="0.15">
      <c r="A30" s="8">
        <v>19</v>
      </c>
      <c r="B30" s="8" t="s">
        <v>24</v>
      </c>
      <c r="C30" s="12">
        <f>C28+C29</f>
        <v>35.832628215562508</v>
      </c>
      <c r="D30" s="92"/>
      <c r="E30" s="11" t="s">
        <v>117</v>
      </c>
      <c r="F30" s="7">
        <v>3</v>
      </c>
      <c r="G30" s="7">
        <v>2</v>
      </c>
      <c r="H30" s="7">
        <v>30</v>
      </c>
      <c r="I30" s="12">
        <f t="shared" si="3"/>
        <v>3</v>
      </c>
      <c r="J30" s="8">
        <v>5</v>
      </c>
      <c r="K30" s="20" t="s">
        <v>92</v>
      </c>
      <c r="L30" s="14">
        <v>2800</v>
      </c>
      <c r="M30" s="7">
        <v>100000</v>
      </c>
      <c r="N30" s="14">
        <f t="shared" si="4"/>
        <v>2.8000000000000001E-2</v>
      </c>
      <c r="O30" s="7"/>
    </row>
    <row r="31" spans="1:15" ht="23.25" customHeight="1" x14ac:dyDescent="0.15">
      <c r="A31" s="21"/>
      <c r="B31" s="16"/>
      <c r="C31" s="14">
        <v>51.7</v>
      </c>
      <c r="D31" s="8">
        <v>2</v>
      </c>
      <c r="E31" s="8" t="s">
        <v>48</v>
      </c>
      <c r="F31" s="11" t="s">
        <v>93</v>
      </c>
      <c r="G31" s="47" t="s">
        <v>34</v>
      </c>
      <c r="H31" s="22" t="s">
        <v>94</v>
      </c>
      <c r="I31" s="39" t="s">
        <v>95</v>
      </c>
      <c r="J31" s="7"/>
      <c r="K31" s="8"/>
      <c r="L31" s="14"/>
      <c r="M31" s="7"/>
      <c r="N31" s="14"/>
      <c r="O31" s="7"/>
    </row>
    <row r="32" spans="1:15" ht="15.75" customHeight="1" x14ac:dyDescent="0.15">
      <c r="A32" s="21"/>
      <c r="B32" s="16"/>
      <c r="C32" s="14"/>
      <c r="D32" s="90" t="s">
        <v>96</v>
      </c>
      <c r="E32" s="13" t="s">
        <v>97</v>
      </c>
      <c r="F32" s="7">
        <v>120000</v>
      </c>
      <c r="G32" s="23">
        <v>1.8</v>
      </c>
      <c r="H32" s="7">
        <v>10</v>
      </c>
      <c r="I32" s="12">
        <f>F32*0.9/H32/300/20/60*G32</f>
        <v>5.4000000000000006E-2</v>
      </c>
      <c r="J32" s="7"/>
      <c r="K32" s="8"/>
      <c r="L32" s="14"/>
      <c r="M32" s="7"/>
      <c r="N32" s="14"/>
      <c r="O32" s="7"/>
    </row>
    <row r="33" spans="1:15" ht="15.75" customHeight="1" x14ac:dyDescent="0.15">
      <c r="A33" s="21"/>
      <c r="B33" s="16"/>
      <c r="C33" s="14"/>
      <c r="D33" s="91"/>
      <c r="E33" s="13" t="s">
        <v>98</v>
      </c>
      <c r="F33" s="7">
        <v>350000</v>
      </c>
      <c r="G33" s="23">
        <v>2.4</v>
      </c>
      <c r="H33" s="7">
        <v>20</v>
      </c>
      <c r="I33" s="12">
        <f t="shared" ref="I33:I35" si="5">F33*0.9/H33/300/20/60*G33</f>
        <v>0.105</v>
      </c>
      <c r="J33" s="7"/>
      <c r="K33" s="8"/>
      <c r="L33" s="14"/>
      <c r="M33" s="7"/>
      <c r="N33" s="14"/>
      <c r="O33" s="7"/>
    </row>
    <row r="34" spans="1:15" ht="15.75" customHeight="1" x14ac:dyDescent="0.15">
      <c r="A34" s="21"/>
      <c r="B34" s="16"/>
      <c r="C34" s="14"/>
      <c r="D34" s="91"/>
      <c r="E34" s="13" t="s">
        <v>99</v>
      </c>
      <c r="F34" s="7">
        <v>4200</v>
      </c>
      <c r="G34" s="7">
        <v>6</v>
      </c>
      <c r="H34" s="7">
        <v>2</v>
      </c>
      <c r="I34" s="12">
        <f t="shared" si="5"/>
        <v>3.15E-2</v>
      </c>
      <c r="J34" s="7"/>
      <c r="K34" s="8"/>
      <c r="L34" s="14"/>
      <c r="M34" s="7"/>
      <c r="N34" s="14"/>
      <c r="O34" s="7"/>
    </row>
    <row r="35" spans="1:15" ht="15.75" customHeight="1" x14ac:dyDescent="0.15">
      <c r="A35" s="21"/>
      <c r="B35" s="16"/>
      <c r="C35" s="14"/>
      <c r="D35" s="92"/>
      <c r="E35" s="13" t="s">
        <v>100</v>
      </c>
      <c r="F35" s="7">
        <v>210000</v>
      </c>
      <c r="G35" s="7">
        <v>1.5</v>
      </c>
      <c r="H35" s="7">
        <v>20</v>
      </c>
      <c r="I35" s="12">
        <f t="shared" si="5"/>
        <v>3.9375E-2</v>
      </c>
      <c r="J35" s="7"/>
      <c r="K35" s="8"/>
      <c r="L35" s="14"/>
      <c r="M35" s="7"/>
      <c r="N35" s="14"/>
      <c r="O35" s="7"/>
    </row>
    <row r="36" spans="1:15" ht="15.75" customHeight="1" x14ac:dyDescent="0.15">
      <c r="A36" s="7"/>
      <c r="B36" s="8"/>
      <c r="C36" s="7"/>
      <c r="D36" s="7"/>
      <c r="E36" s="11" t="s">
        <v>66</v>
      </c>
      <c r="F36" s="7"/>
      <c r="G36" s="7"/>
      <c r="H36" s="7"/>
      <c r="I36" s="12">
        <f>I26+I32+I33+I34+I35</f>
        <v>5.2548750000000011</v>
      </c>
      <c r="J36" s="7"/>
      <c r="K36" s="11" t="s">
        <v>66</v>
      </c>
      <c r="L36" s="14"/>
      <c r="M36" s="7"/>
      <c r="N36" s="12">
        <f>SUM(N26:N34)</f>
        <v>0.13799999999999998</v>
      </c>
      <c r="O36" s="7"/>
    </row>
    <row r="37" spans="1:15" ht="13.5" x14ac:dyDescent="0.15">
      <c r="A37" s="24" t="s">
        <v>101</v>
      </c>
      <c r="B37" s="25"/>
      <c r="C37" s="24"/>
      <c r="D37" s="24"/>
      <c r="E37" s="24"/>
      <c r="F37" s="24"/>
      <c r="G37" s="24"/>
      <c r="H37" s="24"/>
      <c r="I37" s="24"/>
      <c r="J37" s="24"/>
      <c r="K37" s="40"/>
      <c r="L37" s="41"/>
      <c r="M37" s="41"/>
      <c r="N37" s="41"/>
      <c r="O37" s="41"/>
    </row>
    <row r="38" spans="1:15" ht="13.5" x14ac:dyDescent="0.15">
      <c r="B38" s="86" t="s">
        <v>102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1:15" ht="13.5" x14ac:dyDescent="0.15">
      <c r="A39" s="26" t="s">
        <v>103</v>
      </c>
      <c r="B39" s="25"/>
      <c r="C39" s="24"/>
      <c r="D39" s="24"/>
      <c r="E39" s="24"/>
      <c r="F39" s="24"/>
      <c r="G39" s="24"/>
      <c r="H39" s="24"/>
      <c r="I39" s="24"/>
      <c r="J39" s="24"/>
      <c r="K39" s="40"/>
      <c r="L39" s="41"/>
      <c r="M39" s="41"/>
      <c r="N39" s="41"/>
      <c r="O39" s="41"/>
    </row>
    <row r="42" spans="1:15" x14ac:dyDescent="0.15">
      <c r="L42" s="2"/>
    </row>
    <row r="43" spans="1:15" x14ac:dyDescent="0.15">
      <c r="L43" s="2"/>
    </row>
    <row r="44" spans="1:15" x14ac:dyDescent="0.15">
      <c r="L44" s="2"/>
    </row>
    <row r="45" spans="1:15" x14ac:dyDescent="0.15">
      <c r="L45" s="2"/>
    </row>
    <row r="48" spans="1:15" x14ac:dyDescent="0.15">
      <c r="M48" s="2" t="s">
        <v>135</v>
      </c>
    </row>
    <row r="49" spans="11:18" x14ac:dyDescent="0.15">
      <c r="M49" s="51" t="s">
        <v>136</v>
      </c>
      <c r="N49" s="51"/>
    </row>
    <row r="50" spans="11:18" x14ac:dyDescent="0.15">
      <c r="K50" s="3" t="s">
        <v>119</v>
      </c>
      <c r="L50" s="3" t="s">
        <v>120</v>
      </c>
      <c r="M50" s="3" t="s">
        <v>121</v>
      </c>
      <c r="N50" s="3" t="s">
        <v>122</v>
      </c>
      <c r="O50" s="3" t="s">
        <v>116</v>
      </c>
      <c r="P50" s="3" t="s">
        <v>115</v>
      </c>
      <c r="Q50" s="3" t="s">
        <v>114</v>
      </c>
    </row>
    <row r="51" spans="11:18" x14ac:dyDescent="0.15">
      <c r="K51" s="2">
        <v>0.01</v>
      </c>
      <c r="L51" s="3">
        <v>4</v>
      </c>
      <c r="M51" s="49">
        <f>K51*L51</f>
        <v>0.04</v>
      </c>
      <c r="N51" s="2" t="s">
        <v>118</v>
      </c>
    </row>
    <row r="52" spans="11:18" x14ac:dyDescent="0.15">
      <c r="K52" s="2">
        <v>0.18099999999999999</v>
      </c>
      <c r="L52" s="3">
        <v>1</v>
      </c>
      <c r="M52" s="2">
        <f t="shared" ref="M52:M64" si="6">K52*L52</f>
        <v>0.18099999999999999</v>
      </c>
      <c r="N52" s="2" t="s">
        <v>114</v>
      </c>
      <c r="Q52" s="2">
        <f>M52</f>
        <v>0.18099999999999999</v>
      </c>
    </row>
    <row r="53" spans="11:18" x14ac:dyDescent="0.15">
      <c r="K53" s="2">
        <v>0.22800000000000001</v>
      </c>
      <c r="L53" s="3">
        <v>2</v>
      </c>
      <c r="M53" s="2">
        <f t="shared" si="6"/>
        <v>0.45600000000000002</v>
      </c>
      <c r="N53" s="50" t="s">
        <v>116</v>
      </c>
      <c r="O53" s="2">
        <f>M53</f>
        <v>0.45600000000000002</v>
      </c>
    </row>
    <row r="54" spans="11:18" x14ac:dyDescent="0.15">
      <c r="K54" s="2">
        <v>0.192</v>
      </c>
      <c r="L54" s="3">
        <v>2</v>
      </c>
      <c r="M54" s="2">
        <f t="shared" si="6"/>
        <v>0.38400000000000001</v>
      </c>
      <c r="N54" s="2" t="s">
        <v>114</v>
      </c>
      <c r="Q54" s="2">
        <f>M54</f>
        <v>0.38400000000000001</v>
      </c>
    </row>
    <row r="55" spans="11:18" x14ac:dyDescent="0.15">
      <c r="K55" s="2">
        <v>0.32800000000000001</v>
      </c>
      <c r="L55" s="3">
        <v>1</v>
      </c>
      <c r="M55" s="2">
        <f t="shared" si="6"/>
        <v>0.32800000000000001</v>
      </c>
      <c r="N55" s="53" t="s">
        <v>116</v>
      </c>
      <c r="O55" s="51">
        <f>M55</f>
        <v>0.32800000000000001</v>
      </c>
    </row>
    <row r="56" spans="11:18" x14ac:dyDescent="0.15">
      <c r="K56" s="2">
        <v>5.7500000000000002E-2</v>
      </c>
      <c r="L56" s="3">
        <v>2</v>
      </c>
      <c r="M56" s="49">
        <f t="shared" si="6"/>
        <v>0.115</v>
      </c>
      <c r="N56" s="2" t="s">
        <v>118</v>
      </c>
    </row>
    <row r="57" spans="11:18" x14ac:dyDescent="0.15">
      <c r="K57" s="2">
        <v>6.5799999999999997E-2</v>
      </c>
      <c r="L57" s="3">
        <v>3</v>
      </c>
      <c r="M57" s="2">
        <f t="shared" si="6"/>
        <v>0.19739999999999999</v>
      </c>
      <c r="N57" s="2" t="s">
        <v>115</v>
      </c>
      <c r="P57" s="2">
        <f>M57</f>
        <v>0.19739999999999999</v>
      </c>
    </row>
    <row r="58" spans="11:18" x14ac:dyDescent="0.15">
      <c r="K58" s="2">
        <v>0.28399999999999997</v>
      </c>
      <c r="L58" s="3">
        <v>1</v>
      </c>
      <c r="M58" s="2">
        <f t="shared" si="6"/>
        <v>0.28399999999999997</v>
      </c>
      <c r="N58" s="50" t="s">
        <v>116</v>
      </c>
      <c r="O58" s="2">
        <f>M58</f>
        <v>0.28399999999999997</v>
      </c>
    </row>
    <row r="59" spans="11:18" x14ac:dyDescent="0.15">
      <c r="K59" s="2">
        <v>4.8300000000000003E-2</v>
      </c>
      <c r="L59" s="3">
        <v>2</v>
      </c>
      <c r="M59" s="2">
        <f t="shared" si="6"/>
        <v>9.6600000000000005E-2</v>
      </c>
      <c r="N59" s="50"/>
      <c r="P59" s="2">
        <f>M59</f>
        <v>9.6600000000000005E-2</v>
      </c>
    </row>
    <row r="60" spans="11:18" x14ac:dyDescent="0.15">
      <c r="K60" s="2">
        <v>0.107</v>
      </c>
      <c r="L60" s="3">
        <v>1</v>
      </c>
      <c r="M60" s="2">
        <f t="shared" si="6"/>
        <v>0.107</v>
      </c>
      <c r="N60" s="2" t="s">
        <v>115</v>
      </c>
      <c r="P60" s="2">
        <f>M60</f>
        <v>0.107</v>
      </c>
    </row>
    <row r="61" spans="11:18" x14ac:dyDescent="0.15">
      <c r="K61" s="2">
        <v>0.628</v>
      </c>
      <c r="L61" s="3">
        <v>1</v>
      </c>
      <c r="M61" s="2">
        <f t="shared" si="6"/>
        <v>0.628</v>
      </c>
      <c r="N61" s="53" t="s">
        <v>116</v>
      </c>
      <c r="O61" s="51">
        <f>M61</f>
        <v>0.628</v>
      </c>
      <c r="R61" s="51" t="s">
        <v>127</v>
      </c>
    </row>
    <row r="62" spans="11:18" x14ac:dyDescent="0.15">
      <c r="K62" s="2">
        <v>2.3E-2</v>
      </c>
      <c r="L62" s="3">
        <v>2</v>
      </c>
      <c r="M62" s="2">
        <f t="shared" si="6"/>
        <v>4.5999999999999999E-2</v>
      </c>
      <c r="N62" s="2" t="s">
        <v>115</v>
      </c>
      <c r="P62" s="2">
        <f>M62</f>
        <v>4.5999999999999999E-2</v>
      </c>
    </row>
    <row r="63" spans="11:18" x14ac:dyDescent="0.15">
      <c r="K63" s="2">
        <v>4.2999999999999997E-2</v>
      </c>
      <c r="L63" s="3">
        <v>1</v>
      </c>
      <c r="M63" s="2">
        <f t="shared" si="6"/>
        <v>4.2999999999999997E-2</v>
      </c>
      <c r="N63" s="2" t="s">
        <v>115</v>
      </c>
      <c r="P63" s="2">
        <f>M63</f>
        <v>4.2999999999999997E-2</v>
      </c>
    </row>
    <row r="64" spans="11:18" x14ac:dyDescent="0.15">
      <c r="K64" s="2">
        <v>0.32800000000000001</v>
      </c>
      <c r="L64" s="3">
        <v>1</v>
      </c>
      <c r="M64" s="2">
        <f t="shared" si="6"/>
        <v>0.32800000000000001</v>
      </c>
      <c r="N64" s="50" t="s">
        <v>116</v>
      </c>
      <c r="O64" s="2">
        <f>M64</f>
        <v>0.32800000000000001</v>
      </c>
    </row>
    <row r="66" spans="12:17" x14ac:dyDescent="0.15">
      <c r="L66" s="3" t="s">
        <v>113</v>
      </c>
      <c r="M66" s="2">
        <f>SUM(M51:M65)</f>
        <v>3.234</v>
      </c>
      <c r="O66" s="2">
        <f t="shared" ref="O66:Q66" si="7">SUM(O51:O65)</f>
        <v>2.024</v>
      </c>
      <c r="P66" s="2">
        <f t="shared" si="7"/>
        <v>0.48999999999999994</v>
      </c>
      <c r="Q66" s="2">
        <f t="shared" si="7"/>
        <v>0.56499999999999995</v>
      </c>
    </row>
    <row r="67" spans="12:17" x14ac:dyDescent="0.15">
      <c r="M67" s="2">
        <f>M66-M56-M51</f>
        <v>3.0789999999999997</v>
      </c>
      <c r="O67" s="2">
        <f>O55+O61+O64</f>
        <v>1.284</v>
      </c>
    </row>
  </sheetData>
  <mergeCells count="50">
    <mergeCell ref="D27:D30"/>
    <mergeCell ref="D32:D35"/>
    <mergeCell ref="B38:O38"/>
    <mergeCell ref="H24:H25"/>
    <mergeCell ref="I24:I25"/>
    <mergeCell ref="K24:K25"/>
    <mergeCell ref="L24:L25"/>
    <mergeCell ref="M24:M25"/>
    <mergeCell ref="N24:N25"/>
    <mergeCell ref="K10:O10"/>
    <mergeCell ref="E17:I17"/>
    <mergeCell ref="K19:O19"/>
    <mergeCell ref="D23:D25"/>
    <mergeCell ref="E23:I23"/>
    <mergeCell ref="J23:J25"/>
    <mergeCell ref="K23:O23"/>
    <mergeCell ref="E24:E25"/>
    <mergeCell ref="F24:F25"/>
    <mergeCell ref="G24:G25"/>
    <mergeCell ref="J10:J11"/>
    <mergeCell ref="O24:O25"/>
    <mergeCell ref="A10:A11"/>
    <mergeCell ref="B10:B11"/>
    <mergeCell ref="C10:C11"/>
    <mergeCell ref="D10:D11"/>
    <mergeCell ref="E10:I10"/>
    <mergeCell ref="C7:E7"/>
    <mergeCell ref="F7:G7"/>
    <mergeCell ref="H7:I7"/>
    <mergeCell ref="L7:M7"/>
    <mergeCell ref="C8:E8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A1:H3"/>
    <mergeCell ref="I1:O1"/>
    <mergeCell ref="J2:O2"/>
    <mergeCell ref="J3:O3"/>
    <mergeCell ref="A4:B4"/>
    <mergeCell ref="C4:H4"/>
    <mergeCell ref="J4:K4"/>
    <mergeCell ref="M4:O4"/>
  </mergeCells>
  <phoneticPr fontId="1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R74"/>
  <sheetViews>
    <sheetView topLeftCell="A19" zoomScale="80" zoomScaleNormal="80" workbookViewId="0">
      <selection activeCell="C28" sqref="C28"/>
    </sheetView>
  </sheetViews>
  <sheetFormatPr defaultColWidth="9" defaultRowHeight="12" x14ac:dyDescent="0.15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9" style="2" customWidth="1"/>
    <col min="6" max="6" width="9.625" style="2" customWidth="1"/>
    <col min="7" max="7" width="13" style="2" customWidth="1"/>
    <col min="8" max="8" width="15.125" style="2" customWidth="1"/>
    <col min="9" max="9" width="16.25" style="2" customWidth="1"/>
    <col min="10" max="10" width="5.25" style="2" customWidth="1"/>
    <col min="11" max="11" width="13" style="2" customWidth="1"/>
    <col min="12" max="12" width="9.5" style="3" customWidth="1"/>
    <col min="13" max="13" width="9" style="2"/>
    <col min="14" max="14" width="14.25" style="2" customWidth="1"/>
    <col min="15" max="15" width="11.25" style="2" customWidth="1"/>
    <col min="16" max="16384" width="9" style="2"/>
  </cols>
  <sheetData>
    <row r="1" spans="1:15" ht="15" customHeight="1" x14ac:dyDescent="0.15">
      <c r="A1" s="72" t="s">
        <v>0</v>
      </c>
      <c r="B1" s="73"/>
      <c r="C1" s="73"/>
      <c r="D1" s="73"/>
      <c r="E1" s="73"/>
      <c r="F1" s="73"/>
      <c r="G1" s="73"/>
      <c r="H1" s="74"/>
      <c r="I1" s="99" t="s">
        <v>1</v>
      </c>
      <c r="J1" s="100"/>
      <c r="K1" s="100"/>
      <c r="L1" s="100"/>
      <c r="M1" s="100"/>
      <c r="N1" s="100"/>
      <c r="O1" s="101"/>
    </row>
    <row r="2" spans="1:15" s="1" customFormat="1" ht="15" customHeight="1" x14ac:dyDescent="0.15">
      <c r="A2" s="75"/>
      <c r="B2" s="76"/>
      <c r="C2" s="76"/>
      <c r="D2" s="76"/>
      <c r="E2" s="76"/>
      <c r="F2" s="76"/>
      <c r="G2" s="76"/>
      <c r="H2" s="77"/>
      <c r="I2" s="27" t="s">
        <v>2</v>
      </c>
      <c r="J2" s="102" t="s">
        <v>3</v>
      </c>
      <c r="K2" s="103"/>
      <c r="L2" s="103"/>
      <c r="M2" s="103"/>
      <c r="N2" s="103"/>
      <c r="O2" s="104"/>
    </row>
    <row r="3" spans="1:15" s="1" customFormat="1" ht="15" customHeight="1" x14ac:dyDescent="0.15">
      <c r="A3" s="75"/>
      <c r="B3" s="76"/>
      <c r="C3" s="76"/>
      <c r="D3" s="76"/>
      <c r="E3" s="76"/>
      <c r="F3" s="76"/>
      <c r="G3" s="76"/>
      <c r="H3" s="77"/>
      <c r="I3" s="27" t="s">
        <v>4</v>
      </c>
      <c r="J3" s="102" t="s">
        <v>5</v>
      </c>
      <c r="K3" s="103"/>
      <c r="L3" s="103"/>
      <c r="M3" s="103"/>
      <c r="N3" s="103"/>
      <c r="O3" s="104"/>
    </row>
    <row r="4" spans="1:15" s="1" customFormat="1" ht="15" customHeight="1" x14ac:dyDescent="0.15">
      <c r="A4" s="105" t="s">
        <v>6</v>
      </c>
      <c r="B4" s="105"/>
      <c r="C4" s="105" t="s">
        <v>7</v>
      </c>
      <c r="D4" s="105"/>
      <c r="E4" s="105"/>
      <c r="F4" s="105"/>
      <c r="G4" s="105"/>
      <c r="H4" s="105"/>
      <c r="I4" s="27" t="s">
        <v>8</v>
      </c>
      <c r="J4" s="106" t="s">
        <v>9</v>
      </c>
      <c r="K4" s="106"/>
      <c r="L4" s="27" t="s">
        <v>10</v>
      </c>
      <c r="M4" s="107">
        <v>13503173691</v>
      </c>
      <c r="N4" s="108"/>
      <c r="O4" s="109"/>
    </row>
    <row r="5" spans="1:15" ht="13.5" x14ac:dyDescent="0.15">
      <c r="A5" s="4"/>
      <c r="B5" s="4"/>
      <c r="C5" s="81"/>
      <c r="D5" s="79"/>
      <c r="E5" s="80"/>
      <c r="F5" s="81"/>
      <c r="G5" s="80"/>
      <c r="H5" s="81"/>
      <c r="I5" s="80"/>
      <c r="J5" s="28"/>
      <c r="K5" s="60" t="s">
        <v>11</v>
      </c>
      <c r="L5" s="97">
        <v>0.13</v>
      </c>
      <c r="M5" s="80"/>
      <c r="N5" s="8" t="s">
        <v>12</v>
      </c>
      <c r="O5" s="7"/>
    </row>
    <row r="6" spans="1:15" ht="13.5" x14ac:dyDescent="0.15">
      <c r="A6" s="7"/>
      <c r="B6" s="8"/>
      <c r="C6" s="81"/>
      <c r="D6" s="79"/>
      <c r="E6" s="80"/>
      <c r="F6" s="81"/>
      <c r="G6" s="80"/>
      <c r="H6" s="81"/>
      <c r="I6" s="80"/>
      <c r="J6" s="28"/>
      <c r="K6" s="57" t="s">
        <v>13</v>
      </c>
      <c r="L6" s="78" t="s">
        <v>14</v>
      </c>
      <c r="M6" s="98"/>
      <c r="N6" s="11" t="s">
        <v>15</v>
      </c>
      <c r="O6" s="7"/>
    </row>
    <row r="7" spans="1:15" ht="13.5" x14ac:dyDescent="0.15">
      <c r="A7" s="7"/>
      <c r="B7" s="8"/>
      <c r="C7" s="81"/>
      <c r="D7" s="79"/>
      <c r="E7" s="80"/>
      <c r="F7" s="81"/>
      <c r="G7" s="80"/>
      <c r="H7" s="81"/>
      <c r="I7" s="80"/>
      <c r="J7" s="28"/>
      <c r="K7" s="8" t="s">
        <v>16</v>
      </c>
      <c r="L7" s="85" t="s">
        <v>108</v>
      </c>
      <c r="M7" s="80"/>
      <c r="N7" s="11" t="s">
        <v>17</v>
      </c>
      <c r="O7" s="30"/>
    </row>
    <row r="8" spans="1:15" ht="13.5" x14ac:dyDescent="0.15">
      <c r="A8" s="8" t="s">
        <v>18</v>
      </c>
      <c r="B8" s="8" t="s">
        <v>19</v>
      </c>
      <c r="C8" s="70" t="s">
        <v>20</v>
      </c>
      <c r="D8" s="70"/>
      <c r="E8" s="70"/>
      <c r="F8" s="81" t="s">
        <v>21</v>
      </c>
      <c r="G8" s="80"/>
      <c r="H8" s="83" t="s">
        <v>22</v>
      </c>
      <c r="I8" s="84"/>
      <c r="J8" s="31"/>
      <c r="K8" s="55" t="s">
        <v>23</v>
      </c>
      <c r="L8" s="81"/>
      <c r="M8" s="80"/>
      <c r="N8" s="11" t="s">
        <v>24</v>
      </c>
      <c r="O8" s="32">
        <f>C30</f>
        <v>44.433204773737508</v>
      </c>
    </row>
    <row r="9" spans="1:15" ht="4.5" customHeight="1" x14ac:dyDescent="0.15">
      <c r="A9" s="56"/>
      <c r="B9" s="56"/>
      <c r="C9" s="56"/>
      <c r="D9" s="56"/>
      <c r="E9" s="56"/>
      <c r="F9" s="58"/>
      <c r="G9" s="58"/>
      <c r="H9" s="58"/>
      <c r="I9" s="56"/>
      <c r="J9" s="33"/>
      <c r="K9" s="56"/>
      <c r="L9" s="56"/>
      <c r="M9" s="56"/>
      <c r="N9" s="56"/>
      <c r="O9" s="34"/>
    </row>
    <row r="10" spans="1:15" ht="13.5" x14ac:dyDescent="0.15">
      <c r="A10" s="69" t="s">
        <v>18</v>
      </c>
      <c r="B10" s="87" t="s">
        <v>25</v>
      </c>
      <c r="C10" s="88" t="s">
        <v>26</v>
      </c>
      <c r="D10" s="88" t="s">
        <v>18</v>
      </c>
      <c r="E10" s="78" t="s">
        <v>27</v>
      </c>
      <c r="F10" s="79"/>
      <c r="G10" s="79"/>
      <c r="H10" s="79"/>
      <c r="I10" s="80"/>
      <c r="J10" s="88" t="s">
        <v>18</v>
      </c>
      <c r="K10" s="78" t="s">
        <v>28</v>
      </c>
      <c r="L10" s="79"/>
      <c r="M10" s="79"/>
      <c r="N10" s="79"/>
      <c r="O10" s="80"/>
    </row>
    <row r="11" spans="1:15" ht="40.5" x14ac:dyDescent="0.15">
      <c r="A11" s="70"/>
      <c r="B11" s="84"/>
      <c r="C11" s="84"/>
      <c r="D11" s="84"/>
      <c r="E11" s="8" t="s">
        <v>29</v>
      </c>
      <c r="F11" s="8" t="s">
        <v>30</v>
      </c>
      <c r="G11" s="8" t="s">
        <v>31</v>
      </c>
      <c r="H11" s="8" t="s">
        <v>32</v>
      </c>
      <c r="I11" s="8" t="s">
        <v>26</v>
      </c>
      <c r="J11" s="70"/>
      <c r="K11" s="11" t="s">
        <v>33</v>
      </c>
      <c r="L11" s="22" t="s">
        <v>34</v>
      </c>
      <c r="M11" s="11" t="s">
        <v>32</v>
      </c>
      <c r="N11" s="22" t="s">
        <v>35</v>
      </c>
      <c r="O11" s="8" t="s">
        <v>26</v>
      </c>
    </row>
    <row r="12" spans="1:15" ht="15.75" customHeight="1" x14ac:dyDescent="0.15">
      <c r="A12" s="8">
        <v>1</v>
      </c>
      <c r="B12" s="11" t="s">
        <v>36</v>
      </c>
      <c r="C12" s="12">
        <f>I12+I13+I14+I15+I16</f>
        <v>21.774170000000002</v>
      </c>
      <c r="D12" s="8">
        <v>1</v>
      </c>
      <c r="E12" s="48" t="s">
        <v>138</v>
      </c>
      <c r="F12" s="11" t="s">
        <v>109</v>
      </c>
      <c r="G12" s="7">
        <v>3.0186999999999999</v>
      </c>
      <c r="H12" s="14">
        <v>4.9000000000000004</v>
      </c>
      <c r="I12" s="12">
        <f t="shared" ref="I12:I16" si="0">G12*H12</f>
        <v>14.791630000000001</v>
      </c>
      <c r="J12" s="8">
        <v>1</v>
      </c>
      <c r="K12" s="11" t="s">
        <v>39</v>
      </c>
      <c r="L12" s="35">
        <v>5</v>
      </c>
      <c r="M12" s="11">
        <v>0.95</v>
      </c>
      <c r="N12" s="8">
        <v>4</v>
      </c>
      <c r="O12" s="36">
        <f>L12/60*M12*N12</f>
        <v>0.31666666666666665</v>
      </c>
    </row>
    <row r="13" spans="1:15" ht="15.75" customHeight="1" x14ac:dyDescent="0.15">
      <c r="A13" s="8">
        <v>2</v>
      </c>
      <c r="B13" s="8" t="s">
        <v>40</v>
      </c>
      <c r="C13" s="12">
        <f>I19+I20+I21</f>
        <v>5.3879999999999999</v>
      </c>
      <c r="D13" s="8">
        <v>2</v>
      </c>
      <c r="E13" s="13" t="s">
        <v>41</v>
      </c>
      <c r="F13" s="11" t="s">
        <v>109</v>
      </c>
      <c r="G13" s="7">
        <v>0.49</v>
      </c>
      <c r="H13" s="14">
        <v>4.5999999999999996</v>
      </c>
      <c r="I13" s="12">
        <f t="shared" si="0"/>
        <v>2.254</v>
      </c>
      <c r="J13" s="8">
        <v>2</v>
      </c>
      <c r="K13" s="11" t="s">
        <v>42</v>
      </c>
      <c r="L13" s="35"/>
      <c r="M13" s="8"/>
      <c r="N13" s="8"/>
      <c r="O13" s="36">
        <f t="shared" ref="O13:O14" si="1">L13/60*M13*N13</f>
        <v>0</v>
      </c>
    </row>
    <row r="14" spans="1:15" ht="15.75" customHeight="1" x14ac:dyDescent="0.15">
      <c r="A14" s="8">
        <v>3</v>
      </c>
      <c r="B14" s="8" t="s">
        <v>43</v>
      </c>
      <c r="C14" s="12">
        <f>O18</f>
        <v>0.7</v>
      </c>
      <c r="D14" s="8">
        <v>3</v>
      </c>
      <c r="E14" s="13" t="s">
        <v>44</v>
      </c>
      <c r="F14" s="11" t="s">
        <v>109</v>
      </c>
      <c r="G14" s="7">
        <v>0.56499999999999995</v>
      </c>
      <c r="H14" s="14">
        <v>4.5999999999999996</v>
      </c>
      <c r="I14" s="12">
        <f t="shared" si="0"/>
        <v>2.5989999999999998</v>
      </c>
      <c r="J14" s="8">
        <v>3</v>
      </c>
      <c r="K14" s="20" t="s">
        <v>45</v>
      </c>
      <c r="L14" s="35">
        <v>5</v>
      </c>
      <c r="M14" s="8">
        <v>2.2999999999999998</v>
      </c>
      <c r="N14" s="8">
        <v>2</v>
      </c>
      <c r="O14" s="36">
        <f t="shared" si="1"/>
        <v>0.3833333333333333</v>
      </c>
    </row>
    <row r="15" spans="1:15" ht="15.75" customHeight="1" x14ac:dyDescent="0.15">
      <c r="A15" s="8">
        <v>4</v>
      </c>
      <c r="B15" s="11" t="s">
        <v>46</v>
      </c>
      <c r="C15" s="12">
        <f>I26</f>
        <v>5.0250000000000004</v>
      </c>
      <c r="D15" s="8">
        <v>4</v>
      </c>
      <c r="E15" s="48" t="s">
        <v>111</v>
      </c>
      <c r="F15" s="11" t="s">
        <v>109</v>
      </c>
      <c r="G15" s="7">
        <v>0.43459999999999999</v>
      </c>
      <c r="H15" s="14">
        <v>4.9000000000000004</v>
      </c>
      <c r="I15" s="12">
        <f t="shared" si="0"/>
        <v>2.12954</v>
      </c>
      <c r="J15" s="8">
        <v>4</v>
      </c>
      <c r="K15" s="8"/>
      <c r="L15" s="35"/>
      <c r="M15" s="8"/>
      <c r="N15" s="8"/>
      <c r="O15" s="35"/>
    </row>
    <row r="16" spans="1:15" ht="15.75" customHeight="1" x14ac:dyDescent="0.15">
      <c r="A16" s="8">
        <v>5</v>
      </c>
      <c r="B16" s="8" t="s">
        <v>48</v>
      </c>
      <c r="C16" s="12">
        <f>I32+I33+I34+I35</f>
        <v>0.229875</v>
      </c>
      <c r="D16" s="8">
        <v>5</v>
      </c>
      <c r="E16" s="48"/>
      <c r="F16" s="11"/>
      <c r="G16" s="7"/>
      <c r="H16" s="14"/>
      <c r="I16" s="12">
        <f t="shared" si="0"/>
        <v>0</v>
      </c>
      <c r="J16" s="8">
        <v>5</v>
      </c>
      <c r="K16" s="11"/>
      <c r="L16" s="35"/>
      <c r="M16" s="8"/>
      <c r="N16" s="8"/>
      <c r="O16" s="35"/>
    </row>
    <row r="17" spans="1:15" ht="15.75" customHeight="1" x14ac:dyDescent="0.15">
      <c r="A17" s="8">
        <v>6</v>
      </c>
      <c r="B17" s="8" t="s">
        <v>49</v>
      </c>
      <c r="C17" s="12">
        <f>N36</f>
        <v>0.13799999999999998</v>
      </c>
      <c r="D17" s="7"/>
      <c r="E17" s="81" t="s">
        <v>50</v>
      </c>
      <c r="F17" s="79"/>
      <c r="G17" s="79"/>
      <c r="H17" s="79"/>
      <c r="I17" s="80"/>
      <c r="J17" s="8">
        <v>6</v>
      </c>
      <c r="K17" s="8"/>
      <c r="L17" s="14"/>
      <c r="M17" s="7"/>
      <c r="N17" s="7"/>
      <c r="O17" s="14"/>
    </row>
    <row r="18" spans="1:15" ht="15.75" customHeight="1" x14ac:dyDescent="0.15">
      <c r="A18" s="8">
        <v>7</v>
      </c>
      <c r="B18" s="8"/>
      <c r="C18" s="14"/>
      <c r="D18" s="7"/>
      <c r="E18" s="8" t="s">
        <v>29</v>
      </c>
      <c r="F18" s="8" t="s">
        <v>30</v>
      </c>
      <c r="G18" s="8" t="s">
        <v>31</v>
      </c>
      <c r="H18" s="8" t="s">
        <v>32</v>
      </c>
      <c r="I18" s="8" t="s">
        <v>26</v>
      </c>
      <c r="J18" s="8"/>
      <c r="K18" s="8" t="s">
        <v>51</v>
      </c>
      <c r="L18" s="14"/>
      <c r="M18" s="7"/>
      <c r="N18" s="7"/>
      <c r="O18" s="12">
        <f>SUM(O12:O17)</f>
        <v>0.7</v>
      </c>
    </row>
    <row r="19" spans="1:15" ht="15.75" customHeight="1" x14ac:dyDescent="0.15">
      <c r="A19" s="8">
        <v>8</v>
      </c>
      <c r="B19" s="11" t="s">
        <v>52</v>
      </c>
      <c r="C19" s="12">
        <f>SUM(C12:C18)</f>
        <v>33.255045000000003</v>
      </c>
      <c r="D19" s="8">
        <v>1</v>
      </c>
      <c r="E19" s="13" t="s">
        <v>53</v>
      </c>
      <c r="F19" s="20" t="s">
        <v>54</v>
      </c>
      <c r="G19" s="7">
        <v>2</v>
      </c>
      <c r="H19" s="14">
        <v>1</v>
      </c>
      <c r="I19" s="12">
        <f t="shared" ref="I19:I21" si="2">G19*H19</f>
        <v>2</v>
      </c>
      <c r="J19" s="8"/>
      <c r="K19" s="78" t="s">
        <v>55</v>
      </c>
      <c r="L19" s="79"/>
      <c r="M19" s="79"/>
      <c r="N19" s="79"/>
      <c r="O19" s="80"/>
    </row>
    <row r="20" spans="1:15" ht="15.75" customHeight="1" x14ac:dyDescent="0.15">
      <c r="A20" s="8">
        <v>9</v>
      </c>
      <c r="B20" s="8" t="s">
        <v>56</v>
      </c>
      <c r="C20" s="12">
        <f>O21+O22</f>
        <v>0.43</v>
      </c>
      <c r="D20" s="8">
        <v>2</v>
      </c>
      <c r="E20" s="13" t="s">
        <v>57</v>
      </c>
      <c r="F20" s="20" t="s">
        <v>54</v>
      </c>
      <c r="G20" s="7">
        <v>4</v>
      </c>
      <c r="H20" s="14">
        <v>9.7000000000000003E-2</v>
      </c>
      <c r="I20" s="12">
        <f t="shared" si="2"/>
        <v>0.38800000000000001</v>
      </c>
      <c r="J20" s="11" t="s">
        <v>18</v>
      </c>
      <c r="K20" s="11" t="s">
        <v>58</v>
      </c>
      <c r="L20" s="37" t="s">
        <v>59</v>
      </c>
      <c r="M20" s="11" t="s">
        <v>32</v>
      </c>
      <c r="N20" s="11" t="s">
        <v>60</v>
      </c>
      <c r="O20" s="37" t="s">
        <v>26</v>
      </c>
    </row>
    <row r="21" spans="1:15" ht="15.75" customHeight="1" x14ac:dyDescent="0.15">
      <c r="A21" s="8">
        <v>10</v>
      </c>
      <c r="B21" s="8" t="s">
        <v>61</v>
      </c>
      <c r="C21" s="15">
        <v>2.6</v>
      </c>
      <c r="D21" s="8">
        <v>3</v>
      </c>
      <c r="E21" s="13" t="s">
        <v>62</v>
      </c>
      <c r="F21" s="20" t="s">
        <v>54</v>
      </c>
      <c r="G21" s="7">
        <v>1</v>
      </c>
      <c r="H21" s="14">
        <v>3</v>
      </c>
      <c r="I21" s="12">
        <f t="shared" si="2"/>
        <v>3</v>
      </c>
      <c r="J21" s="8">
        <v>1</v>
      </c>
      <c r="K21" s="20" t="s">
        <v>63</v>
      </c>
      <c r="L21" s="38" t="s">
        <v>64</v>
      </c>
      <c r="M21" s="7">
        <v>35</v>
      </c>
      <c r="N21" s="7">
        <v>100</v>
      </c>
      <c r="O21" s="12">
        <f>M21/N21</f>
        <v>0.35</v>
      </c>
    </row>
    <row r="22" spans="1:15" ht="15.75" customHeight="1" x14ac:dyDescent="0.15">
      <c r="A22" s="8">
        <v>11</v>
      </c>
      <c r="B22" s="11" t="s">
        <v>65</v>
      </c>
      <c r="C22" s="12">
        <f>C19*0.015</f>
        <v>0.49882567500000002</v>
      </c>
      <c r="D22" s="7"/>
      <c r="E22" s="11" t="s">
        <v>66</v>
      </c>
      <c r="F22" s="7"/>
      <c r="G22" s="7"/>
      <c r="H22" s="14"/>
      <c r="I22" s="12">
        <f>I12+I13+I14+I15+I16+I19+I20+I21</f>
        <v>27.162170000000003</v>
      </c>
      <c r="J22" s="8">
        <v>2</v>
      </c>
      <c r="K22" s="20" t="s">
        <v>67</v>
      </c>
      <c r="L22" s="14"/>
      <c r="M22" s="7">
        <v>8</v>
      </c>
      <c r="N22" s="7">
        <v>100</v>
      </c>
      <c r="O22" s="12">
        <f>M22/N22</f>
        <v>0.08</v>
      </c>
    </row>
    <row r="23" spans="1:15" ht="15.75" customHeight="1" x14ac:dyDescent="0.15">
      <c r="A23" s="8">
        <v>12</v>
      </c>
      <c r="B23" s="55" t="s">
        <v>68</v>
      </c>
      <c r="C23" s="12">
        <f>C19*0.02</f>
        <v>0.66510090000000011</v>
      </c>
      <c r="D23" s="69" t="s">
        <v>18</v>
      </c>
      <c r="E23" s="82" t="s">
        <v>69</v>
      </c>
      <c r="F23" s="83"/>
      <c r="G23" s="83"/>
      <c r="H23" s="83"/>
      <c r="I23" s="84"/>
      <c r="J23" s="69" t="s">
        <v>18</v>
      </c>
      <c r="K23" s="78" t="s">
        <v>70</v>
      </c>
      <c r="L23" s="79"/>
      <c r="M23" s="79"/>
      <c r="N23" s="79"/>
      <c r="O23" s="80"/>
    </row>
    <row r="24" spans="1:15" ht="15.75" customHeight="1" x14ac:dyDescent="0.15">
      <c r="A24" s="8">
        <v>13</v>
      </c>
      <c r="B24" s="16"/>
      <c r="C24" s="17"/>
      <c r="D24" s="89"/>
      <c r="E24" s="71" t="s">
        <v>71</v>
      </c>
      <c r="F24" s="71" t="s">
        <v>72</v>
      </c>
      <c r="G24" s="93" t="s">
        <v>34</v>
      </c>
      <c r="H24" s="95" t="s">
        <v>73</v>
      </c>
      <c r="I24" s="69" t="s">
        <v>26</v>
      </c>
      <c r="J24" s="89"/>
      <c r="K24" s="71" t="s">
        <v>74</v>
      </c>
      <c r="L24" s="69" t="s">
        <v>32</v>
      </c>
      <c r="M24" s="71" t="s">
        <v>75</v>
      </c>
      <c r="N24" s="69" t="s">
        <v>26</v>
      </c>
      <c r="O24" s="69" t="s">
        <v>76</v>
      </c>
    </row>
    <row r="25" spans="1:15" ht="15.75" customHeight="1" x14ac:dyDescent="0.15">
      <c r="A25" s="8">
        <v>14</v>
      </c>
      <c r="B25" s="16"/>
      <c r="C25" s="17"/>
      <c r="D25" s="70"/>
      <c r="E25" s="70"/>
      <c r="F25" s="70"/>
      <c r="G25" s="94"/>
      <c r="H25" s="96"/>
      <c r="I25" s="70"/>
      <c r="J25" s="70"/>
      <c r="K25" s="70"/>
      <c r="L25" s="70"/>
      <c r="M25" s="70"/>
      <c r="N25" s="70"/>
      <c r="O25" s="70"/>
    </row>
    <row r="26" spans="1:15" ht="15.75" customHeight="1" x14ac:dyDescent="0.15">
      <c r="A26" s="8">
        <v>15</v>
      </c>
      <c r="B26" s="11" t="s">
        <v>77</v>
      </c>
      <c r="C26" s="12">
        <f>C19+C20+C21+C22+C23+C24+C25</f>
        <v>37.448971575000002</v>
      </c>
      <c r="D26" s="8">
        <v>1</v>
      </c>
      <c r="E26" s="11" t="s">
        <v>78</v>
      </c>
      <c r="F26" s="11" t="s">
        <v>79</v>
      </c>
      <c r="G26" s="11" t="s">
        <v>79</v>
      </c>
      <c r="H26" s="11" t="s">
        <v>79</v>
      </c>
      <c r="I26" s="12">
        <f>I27+I28+I29+I30</f>
        <v>5.0250000000000004</v>
      </c>
      <c r="J26" s="8">
        <v>1</v>
      </c>
      <c r="K26" s="20" t="s">
        <v>80</v>
      </c>
      <c r="L26" s="14">
        <v>3700</v>
      </c>
      <c r="M26" s="7">
        <v>100000</v>
      </c>
      <c r="N26" s="14">
        <f>L26/M26</f>
        <v>3.6999999999999998E-2</v>
      </c>
      <c r="O26" s="7"/>
    </row>
    <row r="27" spans="1:15" ht="15.75" customHeight="1" x14ac:dyDescent="0.15">
      <c r="A27" s="8">
        <v>16</v>
      </c>
      <c r="B27" s="11" t="s">
        <v>81</v>
      </c>
      <c r="C27" s="12">
        <f>C26*0.05</f>
        <v>1.8724485787500003</v>
      </c>
      <c r="D27" s="90" t="s">
        <v>82</v>
      </c>
      <c r="E27" s="19" t="s">
        <v>83</v>
      </c>
      <c r="F27" s="7">
        <v>2</v>
      </c>
      <c r="G27" s="7">
        <v>0.9</v>
      </c>
      <c r="H27" s="7">
        <v>20</v>
      </c>
      <c r="I27" s="12">
        <f t="shared" ref="I27:I30" si="3">F27*G27/60*H27</f>
        <v>0.60000000000000009</v>
      </c>
      <c r="J27" s="8">
        <v>2</v>
      </c>
      <c r="K27" s="20" t="s">
        <v>84</v>
      </c>
      <c r="L27" s="14">
        <v>1800</v>
      </c>
      <c r="M27" s="7">
        <v>100000</v>
      </c>
      <c r="N27" s="14">
        <f t="shared" ref="N27:N30" si="4">L27/M27</f>
        <v>1.7999999999999999E-2</v>
      </c>
      <c r="O27" s="7"/>
    </row>
    <row r="28" spans="1:15" ht="15.75" customHeight="1" x14ac:dyDescent="0.15">
      <c r="A28" s="8">
        <v>17</v>
      </c>
      <c r="B28" s="11" t="s">
        <v>85</v>
      </c>
      <c r="C28" s="12">
        <f>C26+C27</f>
        <v>39.321420153750005</v>
      </c>
      <c r="D28" s="91"/>
      <c r="E28" s="20" t="s">
        <v>86</v>
      </c>
      <c r="F28" s="7">
        <v>2</v>
      </c>
      <c r="G28" s="7">
        <v>1.2</v>
      </c>
      <c r="H28" s="7">
        <v>20</v>
      </c>
      <c r="I28" s="12">
        <f t="shared" si="3"/>
        <v>0.8</v>
      </c>
      <c r="J28" s="8">
        <v>3</v>
      </c>
      <c r="K28" s="20" t="s">
        <v>87</v>
      </c>
      <c r="L28" s="14">
        <v>2500</v>
      </c>
      <c r="M28" s="7">
        <v>100000</v>
      </c>
      <c r="N28" s="14">
        <f t="shared" si="4"/>
        <v>2.5000000000000001E-2</v>
      </c>
      <c r="O28" s="7"/>
    </row>
    <row r="29" spans="1:15" ht="15.75" customHeight="1" x14ac:dyDescent="0.15">
      <c r="A29" s="8">
        <v>18</v>
      </c>
      <c r="B29" s="11" t="s">
        <v>88</v>
      </c>
      <c r="C29" s="12">
        <f>C28*L5</f>
        <v>5.1117846199875006</v>
      </c>
      <c r="D29" s="91"/>
      <c r="E29" s="20" t="s">
        <v>89</v>
      </c>
      <c r="F29" s="7">
        <v>1</v>
      </c>
      <c r="G29" s="7">
        <v>1.5</v>
      </c>
      <c r="H29" s="7">
        <v>25</v>
      </c>
      <c r="I29" s="12">
        <f t="shared" si="3"/>
        <v>0.625</v>
      </c>
      <c r="J29" s="8">
        <v>4</v>
      </c>
      <c r="K29" s="20" t="s">
        <v>90</v>
      </c>
      <c r="L29" s="14">
        <v>3000</v>
      </c>
      <c r="M29" s="7">
        <v>100000</v>
      </c>
      <c r="N29" s="14">
        <f t="shared" si="4"/>
        <v>0.03</v>
      </c>
      <c r="O29" s="7"/>
    </row>
    <row r="30" spans="1:15" ht="15.75" customHeight="1" x14ac:dyDescent="0.15">
      <c r="A30" s="8">
        <v>19</v>
      </c>
      <c r="B30" s="8" t="s">
        <v>24</v>
      </c>
      <c r="C30" s="12">
        <f>C28+C29</f>
        <v>44.433204773737508</v>
      </c>
      <c r="D30" s="92"/>
      <c r="E30" s="11" t="s">
        <v>117</v>
      </c>
      <c r="F30" s="7">
        <v>3</v>
      </c>
      <c r="G30" s="7">
        <v>2</v>
      </c>
      <c r="H30" s="7">
        <v>30</v>
      </c>
      <c r="I30" s="12">
        <f t="shared" si="3"/>
        <v>3</v>
      </c>
      <c r="J30" s="8">
        <v>5</v>
      </c>
      <c r="K30" s="20" t="s">
        <v>92</v>
      </c>
      <c r="L30" s="14">
        <v>2800</v>
      </c>
      <c r="M30" s="7">
        <v>100000</v>
      </c>
      <c r="N30" s="14">
        <f t="shared" si="4"/>
        <v>2.8000000000000001E-2</v>
      </c>
      <c r="O30" s="7"/>
    </row>
    <row r="31" spans="1:15" ht="23.25" customHeight="1" x14ac:dyDescent="0.15">
      <c r="A31" s="21"/>
      <c r="B31" s="16"/>
      <c r="C31" s="14">
        <v>51.7</v>
      </c>
      <c r="D31" s="8">
        <v>2</v>
      </c>
      <c r="E31" s="8" t="s">
        <v>48</v>
      </c>
      <c r="F31" s="11" t="s">
        <v>93</v>
      </c>
      <c r="G31" s="59" t="s">
        <v>34</v>
      </c>
      <c r="H31" s="22" t="s">
        <v>94</v>
      </c>
      <c r="I31" s="39" t="s">
        <v>95</v>
      </c>
      <c r="J31" s="7"/>
      <c r="K31" s="8"/>
      <c r="L31" s="14"/>
      <c r="M31" s="7"/>
      <c r="N31" s="14"/>
      <c r="O31" s="7"/>
    </row>
    <row r="32" spans="1:15" ht="15.75" customHeight="1" x14ac:dyDescent="0.15">
      <c r="A32" s="21"/>
      <c r="B32" s="16"/>
      <c r="C32" s="14"/>
      <c r="D32" s="90" t="s">
        <v>96</v>
      </c>
      <c r="E32" s="13" t="s">
        <v>97</v>
      </c>
      <c r="F32" s="7">
        <v>120000</v>
      </c>
      <c r="G32" s="23">
        <v>1.8</v>
      </c>
      <c r="H32" s="7">
        <v>10</v>
      </c>
      <c r="I32" s="12">
        <f>F32*0.9/H32/300/20/60*G32</f>
        <v>5.4000000000000006E-2</v>
      </c>
      <c r="J32" s="7"/>
      <c r="K32" s="8"/>
      <c r="L32" s="14"/>
      <c r="M32" s="7"/>
      <c r="N32" s="14"/>
      <c r="O32" s="7"/>
    </row>
    <row r="33" spans="1:15" ht="15.75" customHeight="1" x14ac:dyDescent="0.15">
      <c r="A33" s="21"/>
      <c r="B33" s="16"/>
      <c r="C33" s="14"/>
      <c r="D33" s="91"/>
      <c r="E33" s="13" t="s">
        <v>98</v>
      </c>
      <c r="F33" s="7">
        <v>350000</v>
      </c>
      <c r="G33" s="23">
        <v>2.4</v>
      </c>
      <c r="H33" s="7">
        <v>20</v>
      </c>
      <c r="I33" s="12">
        <f t="shared" ref="I33:I35" si="5">F33*0.9/H33/300/20/60*G33</f>
        <v>0.105</v>
      </c>
      <c r="J33" s="7"/>
      <c r="K33" s="8"/>
      <c r="L33" s="14"/>
      <c r="M33" s="7"/>
      <c r="N33" s="14"/>
      <c r="O33" s="7"/>
    </row>
    <row r="34" spans="1:15" ht="15.75" customHeight="1" x14ac:dyDescent="0.15">
      <c r="A34" s="21"/>
      <c r="B34" s="16"/>
      <c r="C34" s="14"/>
      <c r="D34" s="91"/>
      <c r="E34" s="13" t="s">
        <v>99</v>
      </c>
      <c r="F34" s="7">
        <v>4200</v>
      </c>
      <c r="G34" s="7">
        <v>6</v>
      </c>
      <c r="H34" s="7">
        <v>2</v>
      </c>
      <c r="I34" s="12">
        <f t="shared" si="5"/>
        <v>3.15E-2</v>
      </c>
      <c r="J34" s="7"/>
      <c r="K34" s="8"/>
      <c r="L34" s="14"/>
      <c r="M34" s="7"/>
      <c r="N34" s="14"/>
      <c r="O34" s="7"/>
    </row>
    <row r="35" spans="1:15" ht="15.75" customHeight="1" x14ac:dyDescent="0.15">
      <c r="A35" s="21"/>
      <c r="B35" s="16"/>
      <c r="C35" s="14"/>
      <c r="D35" s="92"/>
      <c r="E35" s="13" t="s">
        <v>100</v>
      </c>
      <c r="F35" s="7">
        <v>210000</v>
      </c>
      <c r="G35" s="7">
        <v>1.5</v>
      </c>
      <c r="H35" s="7">
        <v>20</v>
      </c>
      <c r="I35" s="12">
        <f t="shared" si="5"/>
        <v>3.9375E-2</v>
      </c>
      <c r="J35" s="7"/>
      <c r="K35" s="8"/>
      <c r="L35" s="14"/>
      <c r="M35" s="7"/>
      <c r="N35" s="14"/>
      <c r="O35" s="7"/>
    </row>
    <row r="36" spans="1:15" ht="15.75" customHeight="1" x14ac:dyDescent="0.15">
      <c r="A36" s="7"/>
      <c r="B36" s="8"/>
      <c r="C36" s="7"/>
      <c r="D36" s="7"/>
      <c r="E36" s="11" t="s">
        <v>66</v>
      </c>
      <c r="F36" s="7"/>
      <c r="G36" s="7"/>
      <c r="H36" s="7"/>
      <c r="I36" s="12">
        <f>I26+I32+I33+I34+I35</f>
        <v>5.2548750000000011</v>
      </c>
      <c r="J36" s="7"/>
      <c r="K36" s="11" t="s">
        <v>66</v>
      </c>
      <c r="L36" s="14"/>
      <c r="M36" s="7"/>
      <c r="N36" s="12">
        <f>SUM(N26:N34)</f>
        <v>0.13799999999999998</v>
      </c>
      <c r="O36" s="7"/>
    </row>
    <row r="37" spans="1:15" ht="13.5" x14ac:dyDescent="0.15">
      <c r="A37" s="24" t="s">
        <v>101</v>
      </c>
      <c r="B37" s="25"/>
      <c r="C37" s="24"/>
      <c r="D37" s="24"/>
      <c r="E37" s="24"/>
      <c r="F37" s="24"/>
      <c r="G37" s="24"/>
      <c r="H37" s="24"/>
      <c r="I37" s="24"/>
      <c r="J37" s="24"/>
      <c r="K37" s="40"/>
      <c r="L37" s="41"/>
      <c r="M37" s="41"/>
      <c r="N37" s="41"/>
      <c r="O37" s="41"/>
    </row>
    <row r="38" spans="1:15" ht="13.5" x14ac:dyDescent="0.15">
      <c r="B38" s="86" t="s">
        <v>102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1:15" ht="13.5" x14ac:dyDescent="0.15">
      <c r="A39" s="26" t="s">
        <v>103</v>
      </c>
      <c r="B39" s="25"/>
      <c r="C39" s="24"/>
      <c r="D39" s="24"/>
      <c r="E39" s="24"/>
      <c r="F39" s="24"/>
      <c r="G39" s="24"/>
      <c r="H39" s="24"/>
      <c r="I39" s="24"/>
      <c r="J39" s="24"/>
      <c r="K39" s="40"/>
      <c r="L39" s="41"/>
      <c r="M39" s="41"/>
      <c r="N39" s="41"/>
      <c r="O39" s="41"/>
    </row>
    <row r="42" spans="1:15" x14ac:dyDescent="0.15">
      <c r="L42" s="2"/>
    </row>
    <row r="43" spans="1:15" x14ac:dyDescent="0.15">
      <c r="L43" s="2"/>
    </row>
    <row r="44" spans="1:15" x14ac:dyDescent="0.15">
      <c r="L44" s="2"/>
    </row>
    <row r="45" spans="1:15" x14ac:dyDescent="0.15">
      <c r="L45" s="2"/>
    </row>
    <row r="48" spans="1:15" x14ac:dyDescent="0.15">
      <c r="M48" s="2" t="s">
        <v>135</v>
      </c>
    </row>
    <row r="49" spans="11:18" x14ac:dyDescent="0.15">
      <c r="M49" s="51" t="s">
        <v>137</v>
      </c>
      <c r="N49" s="51"/>
    </row>
    <row r="50" spans="11:18" x14ac:dyDescent="0.15">
      <c r="K50" s="3" t="s">
        <v>119</v>
      </c>
      <c r="L50" s="3" t="s">
        <v>120</v>
      </c>
      <c r="M50" s="3" t="s">
        <v>121</v>
      </c>
      <c r="N50" s="3" t="s">
        <v>122</v>
      </c>
      <c r="O50" s="3" t="s">
        <v>116</v>
      </c>
      <c r="P50" s="3" t="s">
        <v>115</v>
      </c>
      <c r="Q50" s="3" t="s">
        <v>114</v>
      </c>
    </row>
    <row r="51" spans="11:18" x14ac:dyDescent="0.15">
      <c r="K51" s="2">
        <v>0.01</v>
      </c>
      <c r="L51" s="3">
        <v>4</v>
      </c>
      <c r="M51" s="49">
        <f>K51*L51</f>
        <v>0.04</v>
      </c>
      <c r="N51" s="2" t="s">
        <v>118</v>
      </c>
    </row>
    <row r="52" spans="11:18" x14ac:dyDescent="0.15">
      <c r="K52" s="2">
        <v>0.18099999999999999</v>
      </c>
      <c r="L52" s="3">
        <v>1</v>
      </c>
      <c r="M52" s="2">
        <f t="shared" ref="M52:M64" si="6">K52*L52</f>
        <v>0.18099999999999999</v>
      </c>
      <c r="N52" s="2" t="s">
        <v>114</v>
      </c>
      <c r="Q52" s="2">
        <f>M52</f>
        <v>0.18099999999999999</v>
      </c>
    </row>
    <row r="53" spans="11:18" x14ac:dyDescent="0.15">
      <c r="K53" s="2">
        <v>0.1368</v>
      </c>
      <c r="L53" s="3">
        <v>2</v>
      </c>
      <c r="M53" s="111">
        <f t="shared" si="6"/>
        <v>0.27360000000000001</v>
      </c>
      <c r="N53" s="50" t="s">
        <v>116</v>
      </c>
      <c r="O53" s="2">
        <f>M53</f>
        <v>0.27360000000000001</v>
      </c>
    </row>
    <row r="54" spans="11:18" x14ac:dyDescent="0.15">
      <c r="K54" s="2">
        <v>0.192</v>
      </c>
      <c r="L54" s="3">
        <v>2</v>
      </c>
      <c r="M54" s="2">
        <f t="shared" si="6"/>
        <v>0.38400000000000001</v>
      </c>
      <c r="N54" s="2" t="s">
        <v>114</v>
      </c>
      <c r="Q54" s="2">
        <f>M54</f>
        <v>0.38400000000000001</v>
      </c>
    </row>
    <row r="55" spans="11:18" x14ac:dyDescent="0.15">
      <c r="K55" s="2">
        <v>0.32800000000000001</v>
      </c>
      <c r="L55" s="3">
        <v>1</v>
      </c>
      <c r="M55" s="111">
        <v>0.41970000000000002</v>
      </c>
      <c r="N55" s="53" t="s">
        <v>116</v>
      </c>
      <c r="O55" s="51">
        <f>M55</f>
        <v>0.41970000000000002</v>
      </c>
      <c r="R55" s="67">
        <v>2</v>
      </c>
    </row>
    <row r="56" spans="11:18" x14ac:dyDescent="0.15">
      <c r="K56" s="2">
        <v>5.7500000000000002E-2</v>
      </c>
      <c r="L56" s="3">
        <v>2</v>
      </c>
      <c r="M56" s="49">
        <f t="shared" si="6"/>
        <v>0.115</v>
      </c>
      <c r="N56" s="2" t="s">
        <v>118</v>
      </c>
    </row>
    <row r="57" spans="11:18" x14ac:dyDescent="0.15">
      <c r="K57" s="2">
        <v>6.5799999999999997E-2</v>
      </c>
      <c r="L57" s="3">
        <v>3</v>
      </c>
      <c r="M57" s="2">
        <f t="shared" si="6"/>
        <v>0.19739999999999999</v>
      </c>
      <c r="N57" s="2" t="s">
        <v>115</v>
      </c>
      <c r="P57" s="2">
        <f>M57</f>
        <v>0.19739999999999999</v>
      </c>
    </row>
    <row r="58" spans="11:18" x14ac:dyDescent="0.15">
      <c r="K58" s="2">
        <v>0.28399999999999997</v>
      </c>
      <c r="L58" s="3">
        <v>1</v>
      </c>
      <c r="M58" s="111">
        <v>0.41970000000000002</v>
      </c>
      <c r="N58" s="50" t="s">
        <v>116</v>
      </c>
      <c r="O58" s="2">
        <f>M58</f>
        <v>0.41970000000000002</v>
      </c>
    </row>
    <row r="59" spans="11:18" x14ac:dyDescent="0.15">
      <c r="K59" s="2">
        <v>4.8300000000000003E-2</v>
      </c>
      <c r="L59" s="3">
        <v>2</v>
      </c>
      <c r="M59" s="2">
        <f t="shared" si="6"/>
        <v>9.6600000000000005E-2</v>
      </c>
      <c r="N59" s="50"/>
      <c r="P59" s="2">
        <f>M59</f>
        <v>9.6600000000000005E-2</v>
      </c>
    </row>
    <row r="60" spans="11:18" x14ac:dyDescent="0.15">
      <c r="K60" s="2">
        <v>0.107</v>
      </c>
      <c r="L60" s="3">
        <v>1</v>
      </c>
      <c r="M60" s="2">
        <f t="shared" si="6"/>
        <v>0.107</v>
      </c>
      <c r="N60" s="2" t="s">
        <v>115</v>
      </c>
      <c r="P60" s="2">
        <f>M60</f>
        <v>0.107</v>
      </c>
    </row>
    <row r="61" spans="11:18" x14ac:dyDescent="0.15">
      <c r="K61" s="2">
        <v>0.628</v>
      </c>
      <c r="L61" s="3">
        <v>1</v>
      </c>
      <c r="M61" s="111">
        <v>1.9056999999999999</v>
      </c>
      <c r="N61" s="53" t="s">
        <v>116</v>
      </c>
      <c r="O61" s="51">
        <f>M61</f>
        <v>1.9056999999999999</v>
      </c>
      <c r="R61" s="67">
        <v>2</v>
      </c>
    </row>
    <row r="62" spans="11:18" x14ac:dyDescent="0.15">
      <c r="K62" s="2">
        <v>2.3E-2</v>
      </c>
      <c r="L62" s="3">
        <v>2</v>
      </c>
      <c r="M62" s="2">
        <f t="shared" si="6"/>
        <v>4.5999999999999999E-2</v>
      </c>
      <c r="N62" s="2" t="s">
        <v>115</v>
      </c>
      <c r="P62" s="2">
        <f>M62</f>
        <v>4.5999999999999999E-2</v>
      </c>
    </row>
    <row r="63" spans="11:18" x14ac:dyDescent="0.15">
      <c r="K63" s="2">
        <v>4.2999999999999997E-2</v>
      </c>
      <c r="L63" s="3">
        <v>1</v>
      </c>
      <c r="M63" s="2">
        <f t="shared" si="6"/>
        <v>4.2999999999999997E-2</v>
      </c>
      <c r="N63" s="2" t="s">
        <v>115</v>
      </c>
      <c r="P63" s="2">
        <f>M63</f>
        <v>4.2999999999999997E-2</v>
      </c>
    </row>
    <row r="64" spans="11:18" x14ac:dyDescent="0.15">
      <c r="K64" s="2">
        <v>0.32800000000000001</v>
      </c>
      <c r="L64" s="3">
        <v>1</v>
      </c>
      <c r="M64" s="111">
        <v>0.43459999999999999</v>
      </c>
      <c r="N64" s="50" t="s">
        <v>116</v>
      </c>
      <c r="O64" s="2">
        <f>M64</f>
        <v>0.43459999999999999</v>
      </c>
    </row>
    <row r="66" spans="12:17" x14ac:dyDescent="0.15">
      <c r="L66" s="3" t="s">
        <v>113</v>
      </c>
      <c r="M66" s="2">
        <f>SUM(M51:M65)</f>
        <v>4.6633000000000004</v>
      </c>
      <c r="O66" s="2">
        <f t="shared" ref="O66:Q66" si="7">SUM(O51:O65)</f>
        <v>3.4533</v>
      </c>
      <c r="P66" s="2">
        <f t="shared" si="7"/>
        <v>0.48999999999999994</v>
      </c>
      <c r="Q66" s="2">
        <f t="shared" si="7"/>
        <v>0.56499999999999995</v>
      </c>
    </row>
    <row r="67" spans="12:17" x14ac:dyDescent="0.15">
      <c r="M67" s="2">
        <f>M66-M56-M51</f>
        <v>4.5083000000000002</v>
      </c>
    </row>
    <row r="69" spans="12:17" ht="18.75" x14ac:dyDescent="0.15">
      <c r="L69" s="68" t="s">
        <v>139</v>
      </c>
    </row>
    <row r="70" spans="12:17" x14ac:dyDescent="0.15">
      <c r="L70" s="3" t="s">
        <v>140</v>
      </c>
      <c r="N70" s="2" t="s">
        <v>141</v>
      </c>
      <c r="O70" s="2" t="s">
        <v>142</v>
      </c>
      <c r="P70" s="2" t="s">
        <v>143</v>
      </c>
    </row>
    <row r="71" spans="12:17" x14ac:dyDescent="0.15">
      <c r="L71" s="3">
        <f>0.628/((25-1.5)*1.5*0.02466)</f>
        <v>0.72244942566421055</v>
      </c>
      <c r="N71" s="2">
        <f>(25-2)*2*L71*0.02466</f>
        <v>0.81951773049645393</v>
      </c>
      <c r="O71" s="2">
        <v>0.628</v>
      </c>
      <c r="P71" s="2">
        <f>N71-O71</f>
        <v>0.19151773049645393</v>
      </c>
    </row>
    <row r="72" spans="12:17" x14ac:dyDescent="0.15">
      <c r="L72" s="3">
        <f>0.328/((25-1.5)*1.5*0.02466)</f>
        <v>0.37733027327684882</v>
      </c>
      <c r="N72" s="2">
        <f>(25-2)*2*L72*0.02466</f>
        <v>0.42802836879432621</v>
      </c>
      <c r="O72" s="2">
        <v>0.32800000000000001</v>
      </c>
      <c r="P72" s="2">
        <f>N72-O72</f>
        <v>0.10002836879432619</v>
      </c>
    </row>
    <row r="74" spans="12:17" x14ac:dyDescent="0.15">
      <c r="O74" s="2" t="s">
        <v>144</v>
      </c>
      <c r="P74" s="2">
        <f>SUM(P71:P73)</f>
        <v>0.29154609929078013</v>
      </c>
    </row>
  </sheetData>
  <mergeCells count="50">
    <mergeCell ref="A1:H3"/>
    <mergeCell ref="I1:O1"/>
    <mergeCell ref="J2:O2"/>
    <mergeCell ref="J3:O3"/>
    <mergeCell ref="A4:B4"/>
    <mergeCell ref="C4:H4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A10:A11"/>
    <mergeCell ref="B10:B11"/>
    <mergeCell ref="C10:C11"/>
    <mergeCell ref="D10:D11"/>
    <mergeCell ref="E10:I10"/>
    <mergeCell ref="K10:O10"/>
    <mergeCell ref="E17:I17"/>
    <mergeCell ref="K19:O19"/>
    <mergeCell ref="D23:D25"/>
    <mergeCell ref="E23:I23"/>
    <mergeCell ref="J23:J25"/>
    <mergeCell ref="K23:O23"/>
    <mergeCell ref="E24:E25"/>
    <mergeCell ref="F24:F25"/>
    <mergeCell ref="G24:G25"/>
    <mergeCell ref="J10:J11"/>
    <mergeCell ref="O24:O25"/>
    <mergeCell ref="D27:D30"/>
    <mergeCell ref="D32:D35"/>
    <mergeCell ref="B38:O38"/>
    <mergeCell ref="H24:H25"/>
    <mergeCell ref="I24:I25"/>
    <mergeCell ref="K24:K25"/>
    <mergeCell ref="L24:L25"/>
    <mergeCell ref="M24:M25"/>
    <mergeCell ref="N24:N25"/>
  </mergeCells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R74"/>
  <sheetViews>
    <sheetView topLeftCell="A13" zoomScale="80" zoomScaleNormal="80" workbookViewId="0">
      <selection activeCell="C28" sqref="C28"/>
    </sheetView>
  </sheetViews>
  <sheetFormatPr defaultColWidth="9" defaultRowHeight="12" x14ac:dyDescent="0.15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9" style="2" customWidth="1"/>
    <col min="6" max="6" width="9.625" style="2" customWidth="1"/>
    <col min="7" max="7" width="13" style="2" customWidth="1"/>
    <col min="8" max="8" width="15.125" style="2" customWidth="1"/>
    <col min="9" max="9" width="16.25" style="2" customWidth="1"/>
    <col min="10" max="10" width="5.25" style="2" customWidth="1"/>
    <col min="11" max="11" width="13" style="2" customWidth="1"/>
    <col min="12" max="12" width="9.5" style="3" customWidth="1"/>
    <col min="13" max="13" width="9" style="2"/>
    <col min="14" max="14" width="14.25" style="2" customWidth="1"/>
    <col min="15" max="15" width="11.25" style="2" customWidth="1"/>
    <col min="16" max="16384" width="9" style="2"/>
  </cols>
  <sheetData>
    <row r="1" spans="1:15" ht="15" customHeight="1" x14ac:dyDescent="0.15">
      <c r="A1" s="72" t="s">
        <v>0</v>
      </c>
      <c r="B1" s="73"/>
      <c r="C1" s="73"/>
      <c r="D1" s="73"/>
      <c r="E1" s="73"/>
      <c r="F1" s="73"/>
      <c r="G1" s="73"/>
      <c r="H1" s="74"/>
      <c r="I1" s="99" t="s">
        <v>1</v>
      </c>
      <c r="J1" s="100"/>
      <c r="K1" s="100"/>
      <c r="L1" s="100"/>
      <c r="M1" s="100"/>
      <c r="N1" s="100"/>
      <c r="O1" s="101"/>
    </row>
    <row r="2" spans="1:15" s="1" customFormat="1" ht="15" customHeight="1" x14ac:dyDescent="0.15">
      <c r="A2" s="75"/>
      <c r="B2" s="76"/>
      <c r="C2" s="76"/>
      <c r="D2" s="76"/>
      <c r="E2" s="76"/>
      <c r="F2" s="76"/>
      <c r="G2" s="76"/>
      <c r="H2" s="77"/>
      <c r="I2" s="27" t="s">
        <v>2</v>
      </c>
      <c r="J2" s="102" t="s">
        <v>3</v>
      </c>
      <c r="K2" s="103"/>
      <c r="L2" s="103"/>
      <c r="M2" s="103"/>
      <c r="N2" s="103"/>
      <c r="O2" s="104"/>
    </row>
    <row r="3" spans="1:15" s="1" customFormat="1" ht="15" customHeight="1" x14ac:dyDescent="0.15">
      <c r="A3" s="75"/>
      <c r="B3" s="76"/>
      <c r="C3" s="76"/>
      <c r="D3" s="76"/>
      <c r="E3" s="76"/>
      <c r="F3" s="76"/>
      <c r="G3" s="76"/>
      <c r="H3" s="77"/>
      <c r="I3" s="27" t="s">
        <v>4</v>
      </c>
      <c r="J3" s="102" t="s">
        <v>5</v>
      </c>
      <c r="K3" s="103"/>
      <c r="L3" s="103"/>
      <c r="M3" s="103"/>
      <c r="N3" s="103"/>
      <c r="O3" s="104"/>
    </row>
    <row r="4" spans="1:15" s="1" customFormat="1" ht="15" customHeight="1" x14ac:dyDescent="0.15">
      <c r="A4" s="105" t="s">
        <v>6</v>
      </c>
      <c r="B4" s="105"/>
      <c r="C4" s="105" t="s">
        <v>7</v>
      </c>
      <c r="D4" s="105"/>
      <c r="E4" s="105"/>
      <c r="F4" s="105"/>
      <c r="G4" s="105"/>
      <c r="H4" s="105"/>
      <c r="I4" s="27" t="s">
        <v>8</v>
      </c>
      <c r="J4" s="106" t="s">
        <v>9</v>
      </c>
      <c r="K4" s="106"/>
      <c r="L4" s="27" t="s">
        <v>10</v>
      </c>
      <c r="M4" s="107">
        <v>13503173691</v>
      </c>
      <c r="N4" s="108"/>
      <c r="O4" s="109"/>
    </row>
    <row r="5" spans="1:15" ht="13.5" x14ac:dyDescent="0.15">
      <c r="A5" s="4"/>
      <c r="B5" s="4"/>
      <c r="C5" s="81"/>
      <c r="D5" s="79"/>
      <c r="E5" s="80"/>
      <c r="F5" s="81"/>
      <c r="G5" s="80"/>
      <c r="H5" s="81"/>
      <c r="I5" s="80"/>
      <c r="J5" s="28"/>
      <c r="K5" s="64" t="s">
        <v>11</v>
      </c>
      <c r="L5" s="97">
        <v>0.13</v>
      </c>
      <c r="M5" s="80"/>
      <c r="N5" s="8" t="s">
        <v>12</v>
      </c>
      <c r="O5" s="7"/>
    </row>
    <row r="6" spans="1:15" ht="13.5" x14ac:dyDescent="0.15">
      <c r="A6" s="7"/>
      <c r="B6" s="8"/>
      <c r="C6" s="81"/>
      <c r="D6" s="79"/>
      <c r="E6" s="80"/>
      <c r="F6" s="81"/>
      <c r="G6" s="80"/>
      <c r="H6" s="81"/>
      <c r="I6" s="80"/>
      <c r="J6" s="28"/>
      <c r="K6" s="61" t="s">
        <v>13</v>
      </c>
      <c r="L6" s="78" t="s">
        <v>14</v>
      </c>
      <c r="M6" s="98"/>
      <c r="N6" s="11" t="s">
        <v>15</v>
      </c>
      <c r="O6" s="7"/>
    </row>
    <row r="7" spans="1:15" ht="13.5" x14ac:dyDescent="0.15">
      <c r="A7" s="7"/>
      <c r="B7" s="8"/>
      <c r="C7" s="81"/>
      <c r="D7" s="79"/>
      <c r="E7" s="80"/>
      <c r="F7" s="81"/>
      <c r="G7" s="80"/>
      <c r="H7" s="81"/>
      <c r="I7" s="80"/>
      <c r="J7" s="28"/>
      <c r="K7" s="8" t="s">
        <v>16</v>
      </c>
      <c r="L7" s="85" t="s">
        <v>108</v>
      </c>
      <c r="M7" s="80"/>
      <c r="N7" s="11" t="s">
        <v>17</v>
      </c>
      <c r="O7" s="30"/>
    </row>
    <row r="8" spans="1:15" ht="13.5" x14ac:dyDescent="0.15">
      <c r="A8" s="8" t="s">
        <v>18</v>
      </c>
      <c r="B8" s="8" t="s">
        <v>19</v>
      </c>
      <c r="C8" s="70" t="s">
        <v>20</v>
      </c>
      <c r="D8" s="70"/>
      <c r="E8" s="70"/>
      <c r="F8" s="81" t="s">
        <v>21</v>
      </c>
      <c r="G8" s="80"/>
      <c r="H8" s="83" t="s">
        <v>22</v>
      </c>
      <c r="I8" s="84"/>
      <c r="J8" s="31"/>
      <c r="K8" s="65" t="s">
        <v>23</v>
      </c>
      <c r="L8" s="81"/>
      <c r="M8" s="80"/>
      <c r="N8" s="11" t="s">
        <v>24</v>
      </c>
      <c r="O8" s="32">
        <f>C30</f>
        <v>50.782266592312503</v>
      </c>
    </row>
    <row r="9" spans="1:15" ht="4.5" customHeight="1" x14ac:dyDescent="0.15">
      <c r="A9" s="63"/>
      <c r="B9" s="63"/>
      <c r="C9" s="63"/>
      <c r="D9" s="63"/>
      <c r="E9" s="63"/>
      <c r="F9" s="62"/>
      <c r="G9" s="62"/>
      <c r="H9" s="62"/>
      <c r="I9" s="63"/>
      <c r="J9" s="33"/>
      <c r="K9" s="63"/>
      <c r="L9" s="63"/>
      <c r="M9" s="63"/>
      <c r="N9" s="63"/>
      <c r="O9" s="34"/>
    </row>
    <row r="10" spans="1:15" ht="13.5" x14ac:dyDescent="0.15">
      <c r="A10" s="69" t="s">
        <v>18</v>
      </c>
      <c r="B10" s="87" t="s">
        <v>25</v>
      </c>
      <c r="C10" s="88" t="s">
        <v>26</v>
      </c>
      <c r="D10" s="88" t="s">
        <v>18</v>
      </c>
      <c r="E10" s="78" t="s">
        <v>27</v>
      </c>
      <c r="F10" s="79"/>
      <c r="G10" s="79"/>
      <c r="H10" s="79"/>
      <c r="I10" s="80"/>
      <c r="J10" s="88" t="s">
        <v>18</v>
      </c>
      <c r="K10" s="78" t="s">
        <v>28</v>
      </c>
      <c r="L10" s="79"/>
      <c r="M10" s="79"/>
      <c r="N10" s="79"/>
      <c r="O10" s="80"/>
    </row>
    <row r="11" spans="1:15" ht="40.5" x14ac:dyDescent="0.15">
      <c r="A11" s="70"/>
      <c r="B11" s="84"/>
      <c r="C11" s="84"/>
      <c r="D11" s="84"/>
      <c r="E11" s="8" t="s">
        <v>29</v>
      </c>
      <c r="F11" s="8" t="s">
        <v>30</v>
      </c>
      <c r="G11" s="8" t="s">
        <v>31</v>
      </c>
      <c r="H11" s="8" t="s">
        <v>32</v>
      </c>
      <c r="I11" s="8" t="s">
        <v>26</v>
      </c>
      <c r="J11" s="70"/>
      <c r="K11" s="11" t="s">
        <v>33</v>
      </c>
      <c r="L11" s="22" t="s">
        <v>34</v>
      </c>
      <c r="M11" s="11" t="s">
        <v>32</v>
      </c>
      <c r="N11" s="22" t="s">
        <v>35</v>
      </c>
      <c r="O11" s="8" t="s">
        <v>26</v>
      </c>
    </row>
    <row r="12" spans="1:15" ht="15.75" customHeight="1" x14ac:dyDescent="0.15">
      <c r="A12" s="8">
        <v>1</v>
      </c>
      <c r="B12" s="11" t="s">
        <v>36</v>
      </c>
      <c r="C12" s="12">
        <f>I12+I13+I14+I15+I16</f>
        <v>26.944299999999998</v>
      </c>
      <c r="D12" s="8">
        <v>1</v>
      </c>
      <c r="E12" s="48" t="s">
        <v>138</v>
      </c>
      <c r="F12" s="11" t="s">
        <v>109</v>
      </c>
      <c r="G12" s="7">
        <v>3.0186999999999999</v>
      </c>
      <c r="H12" s="14">
        <v>6</v>
      </c>
      <c r="I12" s="12">
        <f t="shared" ref="I12:I16" si="0">G12*H12</f>
        <v>18.112200000000001</v>
      </c>
      <c r="J12" s="8">
        <v>1</v>
      </c>
      <c r="K12" s="11" t="s">
        <v>39</v>
      </c>
      <c r="L12" s="35">
        <v>5</v>
      </c>
      <c r="M12" s="11">
        <v>0.95</v>
      </c>
      <c r="N12" s="8">
        <v>4</v>
      </c>
      <c r="O12" s="36">
        <f>L12/60*M12*N12</f>
        <v>0.31666666666666665</v>
      </c>
    </row>
    <row r="13" spans="1:15" ht="15.75" customHeight="1" x14ac:dyDescent="0.15">
      <c r="A13" s="8">
        <v>2</v>
      </c>
      <c r="B13" s="8" t="s">
        <v>40</v>
      </c>
      <c r="C13" s="12">
        <f>I19+I20+I21</f>
        <v>5.3879999999999999</v>
      </c>
      <c r="D13" s="8">
        <v>2</v>
      </c>
      <c r="E13" s="13" t="s">
        <v>41</v>
      </c>
      <c r="F13" s="11" t="s">
        <v>109</v>
      </c>
      <c r="G13" s="7">
        <v>0.49</v>
      </c>
      <c r="H13" s="14">
        <v>5.9</v>
      </c>
      <c r="I13" s="12">
        <f t="shared" si="0"/>
        <v>2.891</v>
      </c>
      <c r="J13" s="8">
        <v>2</v>
      </c>
      <c r="K13" s="11" t="s">
        <v>42</v>
      </c>
      <c r="L13" s="35"/>
      <c r="M13" s="8"/>
      <c r="N13" s="8"/>
      <c r="O13" s="36">
        <f t="shared" ref="O13:O14" si="1">L13/60*M13*N13</f>
        <v>0</v>
      </c>
    </row>
    <row r="14" spans="1:15" ht="15.75" customHeight="1" x14ac:dyDescent="0.15">
      <c r="A14" s="8">
        <v>3</v>
      </c>
      <c r="B14" s="8" t="s">
        <v>43</v>
      </c>
      <c r="C14" s="12">
        <f>O18</f>
        <v>0.7</v>
      </c>
      <c r="D14" s="8">
        <v>3</v>
      </c>
      <c r="E14" s="13" t="s">
        <v>44</v>
      </c>
      <c r="F14" s="11" t="s">
        <v>109</v>
      </c>
      <c r="G14" s="7">
        <v>0.56499999999999995</v>
      </c>
      <c r="H14" s="14">
        <v>5.9</v>
      </c>
      <c r="I14" s="12">
        <f t="shared" si="0"/>
        <v>3.3334999999999999</v>
      </c>
      <c r="J14" s="8">
        <v>3</v>
      </c>
      <c r="K14" s="20" t="s">
        <v>45</v>
      </c>
      <c r="L14" s="35">
        <v>5</v>
      </c>
      <c r="M14" s="8">
        <v>2.2999999999999998</v>
      </c>
      <c r="N14" s="8">
        <v>2</v>
      </c>
      <c r="O14" s="36">
        <f t="shared" si="1"/>
        <v>0.3833333333333333</v>
      </c>
    </row>
    <row r="15" spans="1:15" ht="15.75" customHeight="1" x14ac:dyDescent="0.15">
      <c r="A15" s="8">
        <v>4</v>
      </c>
      <c r="B15" s="11" t="s">
        <v>46</v>
      </c>
      <c r="C15" s="12">
        <f>I26</f>
        <v>5.0250000000000004</v>
      </c>
      <c r="D15" s="8">
        <v>4</v>
      </c>
      <c r="E15" s="48" t="s">
        <v>111</v>
      </c>
      <c r="F15" s="11" t="s">
        <v>109</v>
      </c>
      <c r="G15" s="7">
        <v>0.43459999999999999</v>
      </c>
      <c r="H15" s="14">
        <v>6</v>
      </c>
      <c r="I15" s="12">
        <f t="shared" si="0"/>
        <v>2.6075999999999997</v>
      </c>
      <c r="J15" s="8">
        <v>4</v>
      </c>
      <c r="K15" s="8"/>
      <c r="L15" s="35"/>
      <c r="M15" s="8"/>
      <c r="N15" s="8"/>
      <c r="O15" s="35"/>
    </row>
    <row r="16" spans="1:15" ht="15.75" customHeight="1" x14ac:dyDescent="0.15">
      <c r="A16" s="8">
        <v>5</v>
      </c>
      <c r="B16" s="8" t="s">
        <v>48</v>
      </c>
      <c r="C16" s="12">
        <f>I32+I33+I34+I35</f>
        <v>0.229875</v>
      </c>
      <c r="D16" s="8">
        <v>5</v>
      </c>
      <c r="E16" s="48"/>
      <c r="F16" s="11"/>
      <c r="G16" s="7"/>
      <c r="H16" s="14"/>
      <c r="I16" s="12">
        <f t="shared" si="0"/>
        <v>0</v>
      </c>
      <c r="J16" s="8">
        <v>5</v>
      </c>
      <c r="K16" s="11"/>
      <c r="L16" s="35"/>
      <c r="M16" s="8"/>
      <c r="N16" s="8"/>
      <c r="O16" s="35"/>
    </row>
    <row r="17" spans="1:15" ht="15.75" customHeight="1" x14ac:dyDescent="0.15">
      <c r="A17" s="8">
        <v>6</v>
      </c>
      <c r="B17" s="8" t="s">
        <v>49</v>
      </c>
      <c r="C17" s="12">
        <f>N36</f>
        <v>0.13799999999999998</v>
      </c>
      <c r="D17" s="7"/>
      <c r="E17" s="81" t="s">
        <v>50</v>
      </c>
      <c r="F17" s="79"/>
      <c r="G17" s="79"/>
      <c r="H17" s="79"/>
      <c r="I17" s="80"/>
      <c r="J17" s="8">
        <v>6</v>
      </c>
      <c r="K17" s="8"/>
      <c r="L17" s="14"/>
      <c r="M17" s="7"/>
      <c r="N17" s="7"/>
      <c r="O17" s="14"/>
    </row>
    <row r="18" spans="1:15" ht="15.75" customHeight="1" x14ac:dyDescent="0.15">
      <c r="A18" s="8">
        <v>7</v>
      </c>
      <c r="B18" s="8"/>
      <c r="C18" s="14"/>
      <c r="D18" s="7"/>
      <c r="E18" s="8" t="s">
        <v>29</v>
      </c>
      <c r="F18" s="8" t="s">
        <v>30</v>
      </c>
      <c r="G18" s="8" t="s">
        <v>31</v>
      </c>
      <c r="H18" s="8" t="s">
        <v>32</v>
      </c>
      <c r="I18" s="8" t="s">
        <v>26</v>
      </c>
      <c r="J18" s="8"/>
      <c r="K18" s="8" t="s">
        <v>51</v>
      </c>
      <c r="L18" s="14"/>
      <c r="M18" s="7"/>
      <c r="N18" s="7"/>
      <c r="O18" s="12">
        <f>SUM(O12:O17)</f>
        <v>0.7</v>
      </c>
    </row>
    <row r="19" spans="1:15" ht="15.75" customHeight="1" x14ac:dyDescent="0.15">
      <c r="A19" s="8">
        <v>8</v>
      </c>
      <c r="B19" s="11" t="s">
        <v>52</v>
      </c>
      <c r="C19" s="12">
        <f>SUM(C12:C18)</f>
        <v>38.425174999999996</v>
      </c>
      <c r="D19" s="8">
        <v>1</v>
      </c>
      <c r="E19" s="13" t="s">
        <v>53</v>
      </c>
      <c r="F19" s="20" t="s">
        <v>54</v>
      </c>
      <c r="G19" s="7">
        <v>2</v>
      </c>
      <c r="H19" s="14">
        <v>1</v>
      </c>
      <c r="I19" s="12">
        <f t="shared" ref="I19:I21" si="2">G19*H19</f>
        <v>2</v>
      </c>
      <c r="J19" s="8"/>
      <c r="K19" s="78" t="s">
        <v>55</v>
      </c>
      <c r="L19" s="79"/>
      <c r="M19" s="79"/>
      <c r="N19" s="79"/>
      <c r="O19" s="80"/>
    </row>
    <row r="20" spans="1:15" ht="15.75" customHeight="1" x14ac:dyDescent="0.15">
      <c r="A20" s="8">
        <v>9</v>
      </c>
      <c r="B20" s="8" t="s">
        <v>56</v>
      </c>
      <c r="C20" s="12">
        <f>O21+O22</f>
        <v>0.43</v>
      </c>
      <c r="D20" s="8">
        <v>2</v>
      </c>
      <c r="E20" s="13" t="s">
        <v>57</v>
      </c>
      <c r="F20" s="20" t="s">
        <v>54</v>
      </c>
      <c r="G20" s="7">
        <v>4</v>
      </c>
      <c r="H20" s="14">
        <v>9.7000000000000003E-2</v>
      </c>
      <c r="I20" s="12">
        <f t="shared" si="2"/>
        <v>0.38800000000000001</v>
      </c>
      <c r="J20" s="11" t="s">
        <v>18</v>
      </c>
      <c r="K20" s="11" t="s">
        <v>58</v>
      </c>
      <c r="L20" s="37" t="s">
        <v>59</v>
      </c>
      <c r="M20" s="11" t="s">
        <v>32</v>
      </c>
      <c r="N20" s="11" t="s">
        <v>60</v>
      </c>
      <c r="O20" s="37" t="s">
        <v>26</v>
      </c>
    </row>
    <row r="21" spans="1:15" ht="15.75" customHeight="1" x14ac:dyDescent="0.15">
      <c r="A21" s="8">
        <v>10</v>
      </c>
      <c r="B21" s="8" t="s">
        <v>61</v>
      </c>
      <c r="C21" s="15">
        <v>2.6</v>
      </c>
      <c r="D21" s="8">
        <v>3</v>
      </c>
      <c r="E21" s="13" t="s">
        <v>62</v>
      </c>
      <c r="F21" s="20" t="s">
        <v>54</v>
      </c>
      <c r="G21" s="7">
        <v>1</v>
      </c>
      <c r="H21" s="14">
        <v>3</v>
      </c>
      <c r="I21" s="12">
        <f t="shared" si="2"/>
        <v>3</v>
      </c>
      <c r="J21" s="8">
        <v>1</v>
      </c>
      <c r="K21" s="20" t="s">
        <v>63</v>
      </c>
      <c r="L21" s="38" t="s">
        <v>64</v>
      </c>
      <c r="M21" s="7">
        <v>35</v>
      </c>
      <c r="N21" s="7">
        <v>100</v>
      </c>
      <c r="O21" s="12">
        <f>M21/N21</f>
        <v>0.35</v>
      </c>
    </row>
    <row r="22" spans="1:15" ht="15.75" customHeight="1" x14ac:dyDescent="0.15">
      <c r="A22" s="8">
        <v>11</v>
      </c>
      <c r="B22" s="11" t="s">
        <v>65</v>
      </c>
      <c r="C22" s="12">
        <f>C19*0.015</f>
        <v>0.57637762499999989</v>
      </c>
      <c r="D22" s="7"/>
      <c r="E22" s="11" t="s">
        <v>66</v>
      </c>
      <c r="F22" s="7"/>
      <c r="G22" s="7"/>
      <c r="H22" s="14"/>
      <c r="I22" s="12">
        <f>I12+I13+I14+I15+I16+I19+I20+I21</f>
        <v>32.332300000000004</v>
      </c>
      <c r="J22" s="8">
        <v>2</v>
      </c>
      <c r="K22" s="20" t="s">
        <v>67</v>
      </c>
      <c r="L22" s="14"/>
      <c r="M22" s="7">
        <v>8</v>
      </c>
      <c r="N22" s="7">
        <v>100</v>
      </c>
      <c r="O22" s="12">
        <f>M22/N22</f>
        <v>0.08</v>
      </c>
    </row>
    <row r="23" spans="1:15" ht="15.75" customHeight="1" x14ac:dyDescent="0.15">
      <c r="A23" s="8">
        <v>12</v>
      </c>
      <c r="B23" s="65" t="s">
        <v>68</v>
      </c>
      <c r="C23" s="12">
        <f>C19*0.02</f>
        <v>0.7685034999999999</v>
      </c>
      <c r="D23" s="69" t="s">
        <v>18</v>
      </c>
      <c r="E23" s="82" t="s">
        <v>69</v>
      </c>
      <c r="F23" s="83"/>
      <c r="G23" s="83"/>
      <c r="H23" s="83"/>
      <c r="I23" s="84"/>
      <c r="J23" s="69" t="s">
        <v>18</v>
      </c>
      <c r="K23" s="78" t="s">
        <v>70</v>
      </c>
      <c r="L23" s="79"/>
      <c r="M23" s="79"/>
      <c r="N23" s="79"/>
      <c r="O23" s="80"/>
    </row>
    <row r="24" spans="1:15" ht="15.75" customHeight="1" x14ac:dyDescent="0.15">
      <c r="A24" s="8">
        <v>13</v>
      </c>
      <c r="B24" s="16"/>
      <c r="C24" s="17"/>
      <c r="D24" s="89"/>
      <c r="E24" s="71" t="s">
        <v>71</v>
      </c>
      <c r="F24" s="71" t="s">
        <v>72</v>
      </c>
      <c r="G24" s="93" t="s">
        <v>34</v>
      </c>
      <c r="H24" s="95" t="s">
        <v>73</v>
      </c>
      <c r="I24" s="69" t="s">
        <v>26</v>
      </c>
      <c r="J24" s="89"/>
      <c r="K24" s="71" t="s">
        <v>74</v>
      </c>
      <c r="L24" s="69" t="s">
        <v>32</v>
      </c>
      <c r="M24" s="71" t="s">
        <v>75</v>
      </c>
      <c r="N24" s="69" t="s">
        <v>26</v>
      </c>
      <c r="O24" s="69" t="s">
        <v>76</v>
      </c>
    </row>
    <row r="25" spans="1:15" ht="15.75" customHeight="1" x14ac:dyDescent="0.15">
      <c r="A25" s="8">
        <v>14</v>
      </c>
      <c r="B25" s="16"/>
      <c r="C25" s="17"/>
      <c r="D25" s="70"/>
      <c r="E25" s="70"/>
      <c r="F25" s="70"/>
      <c r="G25" s="94"/>
      <c r="H25" s="96"/>
      <c r="I25" s="70"/>
      <c r="J25" s="70"/>
      <c r="K25" s="70"/>
      <c r="L25" s="70"/>
      <c r="M25" s="70"/>
      <c r="N25" s="70"/>
      <c r="O25" s="70"/>
    </row>
    <row r="26" spans="1:15" ht="15.75" customHeight="1" x14ac:dyDescent="0.15">
      <c r="A26" s="8">
        <v>15</v>
      </c>
      <c r="B26" s="11" t="s">
        <v>77</v>
      </c>
      <c r="C26" s="12">
        <f>C19+C20+C21+C22+C23+C24+C25</f>
        <v>42.800056124999998</v>
      </c>
      <c r="D26" s="8">
        <v>1</v>
      </c>
      <c r="E26" s="11" t="s">
        <v>78</v>
      </c>
      <c r="F26" s="11" t="s">
        <v>79</v>
      </c>
      <c r="G26" s="11" t="s">
        <v>79</v>
      </c>
      <c r="H26" s="11" t="s">
        <v>79</v>
      </c>
      <c r="I26" s="12">
        <f>I27+I28+I29+I30</f>
        <v>5.0250000000000004</v>
      </c>
      <c r="J26" s="8">
        <v>1</v>
      </c>
      <c r="K26" s="20" t="s">
        <v>80</v>
      </c>
      <c r="L26" s="14">
        <v>3700</v>
      </c>
      <c r="M26" s="7">
        <v>100000</v>
      </c>
      <c r="N26" s="14">
        <f>L26/M26</f>
        <v>3.6999999999999998E-2</v>
      </c>
      <c r="O26" s="7"/>
    </row>
    <row r="27" spans="1:15" ht="15.75" customHeight="1" x14ac:dyDescent="0.15">
      <c r="A27" s="8">
        <v>16</v>
      </c>
      <c r="B27" s="11" t="s">
        <v>81</v>
      </c>
      <c r="C27" s="12">
        <f>C26*0.05</f>
        <v>2.1400028062500001</v>
      </c>
      <c r="D27" s="90" t="s">
        <v>82</v>
      </c>
      <c r="E27" s="19" t="s">
        <v>83</v>
      </c>
      <c r="F27" s="7">
        <v>2</v>
      </c>
      <c r="G27" s="7">
        <v>0.9</v>
      </c>
      <c r="H27" s="7">
        <v>20</v>
      </c>
      <c r="I27" s="12">
        <f t="shared" ref="I27:I30" si="3">F27*G27/60*H27</f>
        <v>0.60000000000000009</v>
      </c>
      <c r="J27" s="8">
        <v>2</v>
      </c>
      <c r="K27" s="20" t="s">
        <v>84</v>
      </c>
      <c r="L27" s="14">
        <v>1800</v>
      </c>
      <c r="M27" s="7">
        <v>100000</v>
      </c>
      <c r="N27" s="14">
        <f t="shared" ref="N27:N30" si="4">L27/M27</f>
        <v>1.7999999999999999E-2</v>
      </c>
      <c r="O27" s="7"/>
    </row>
    <row r="28" spans="1:15" ht="15.75" customHeight="1" x14ac:dyDescent="0.15">
      <c r="A28" s="8">
        <v>17</v>
      </c>
      <c r="B28" s="11" t="s">
        <v>85</v>
      </c>
      <c r="C28" s="12">
        <f>C26+C27</f>
        <v>44.94005893125</v>
      </c>
      <c r="D28" s="91"/>
      <c r="E28" s="20" t="s">
        <v>86</v>
      </c>
      <c r="F28" s="7">
        <v>2</v>
      </c>
      <c r="G28" s="7">
        <v>1.2</v>
      </c>
      <c r="H28" s="7">
        <v>20</v>
      </c>
      <c r="I28" s="12">
        <f t="shared" si="3"/>
        <v>0.8</v>
      </c>
      <c r="J28" s="8">
        <v>3</v>
      </c>
      <c r="K28" s="20" t="s">
        <v>87</v>
      </c>
      <c r="L28" s="14">
        <v>2500</v>
      </c>
      <c r="M28" s="7">
        <v>100000</v>
      </c>
      <c r="N28" s="14">
        <f t="shared" si="4"/>
        <v>2.5000000000000001E-2</v>
      </c>
      <c r="O28" s="7"/>
    </row>
    <row r="29" spans="1:15" ht="15.75" customHeight="1" x14ac:dyDescent="0.15">
      <c r="A29" s="8">
        <v>18</v>
      </c>
      <c r="B29" s="11" t="s">
        <v>88</v>
      </c>
      <c r="C29" s="12">
        <f>C28*L5</f>
        <v>5.8422076610625</v>
      </c>
      <c r="D29" s="91"/>
      <c r="E29" s="20" t="s">
        <v>89</v>
      </c>
      <c r="F29" s="7">
        <v>1</v>
      </c>
      <c r="G29" s="7">
        <v>1.5</v>
      </c>
      <c r="H29" s="7">
        <v>25</v>
      </c>
      <c r="I29" s="12">
        <f t="shared" si="3"/>
        <v>0.625</v>
      </c>
      <c r="J29" s="8">
        <v>4</v>
      </c>
      <c r="K29" s="20" t="s">
        <v>90</v>
      </c>
      <c r="L29" s="14">
        <v>3000</v>
      </c>
      <c r="M29" s="7">
        <v>100000</v>
      </c>
      <c r="N29" s="14">
        <f t="shared" si="4"/>
        <v>0.03</v>
      </c>
      <c r="O29" s="7"/>
    </row>
    <row r="30" spans="1:15" ht="15.75" customHeight="1" x14ac:dyDescent="0.15">
      <c r="A30" s="8">
        <v>19</v>
      </c>
      <c r="B30" s="8" t="s">
        <v>24</v>
      </c>
      <c r="C30" s="12">
        <f>C28+C29</f>
        <v>50.782266592312503</v>
      </c>
      <c r="D30" s="92"/>
      <c r="E30" s="11" t="s">
        <v>117</v>
      </c>
      <c r="F30" s="7">
        <v>3</v>
      </c>
      <c r="G30" s="7">
        <v>2</v>
      </c>
      <c r="H30" s="7">
        <v>30</v>
      </c>
      <c r="I30" s="12">
        <f t="shared" si="3"/>
        <v>3</v>
      </c>
      <c r="J30" s="8">
        <v>5</v>
      </c>
      <c r="K30" s="20" t="s">
        <v>92</v>
      </c>
      <c r="L30" s="14">
        <v>2800</v>
      </c>
      <c r="M30" s="7">
        <v>100000</v>
      </c>
      <c r="N30" s="14">
        <f t="shared" si="4"/>
        <v>2.8000000000000001E-2</v>
      </c>
      <c r="O30" s="7"/>
    </row>
    <row r="31" spans="1:15" ht="23.25" customHeight="1" x14ac:dyDescent="0.15">
      <c r="A31" s="21"/>
      <c r="B31" s="16"/>
      <c r="C31" s="14">
        <v>51.7</v>
      </c>
      <c r="D31" s="8">
        <v>2</v>
      </c>
      <c r="E31" s="8" t="s">
        <v>48</v>
      </c>
      <c r="F31" s="11" t="s">
        <v>93</v>
      </c>
      <c r="G31" s="66" t="s">
        <v>34</v>
      </c>
      <c r="H31" s="22" t="s">
        <v>94</v>
      </c>
      <c r="I31" s="39" t="s">
        <v>95</v>
      </c>
      <c r="J31" s="7"/>
      <c r="K31" s="8"/>
      <c r="L31" s="14"/>
      <c r="M31" s="7"/>
      <c r="N31" s="14"/>
      <c r="O31" s="7"/>
    </row>
    <row r="32" spans="1:15" ht="15.75" customHeight="1" x14ac:dyDescent="0.15">
      <c r="A32" s="21"/>
      <c r="B32" s="16"/>
      <c r="C32" s="14"/>
      <c r="D32" s="90" t="s">
        <v>96</v>
      </c>
      <c r="E32" s="13" t="s">
        <v>97</v>
      </c>
      <c r="F32" s="7">
        <v>120000</v>
      </c>
      <c r="G32" s="23">
        <v>1.8</v>
      </c>
      <c r="H32" s="7">
        <v>10</v>
      </c>
      <c r="I32" s="12">
        <f>F32*0.9/H32/300/20/60*G32</f>
        <v>5.4000000000000006E-2</v>
      </c>
      <c r="J32" s="7"/>
      <c r="K32" s="8"/>
      <c r="L32" s="14"/>
      <c r="M32" s="7"/>
      <c r="N32" s="14"/>
      <c r="O32" s="7"/>
    </row>
    <row r="33" spans="1:15" ht="15.75" customHeight="1" x14ac:dyDescent="0.15">
      <c r="A33" s="21"/>
      <c r="B33" s="16"/>
      <c r="C33" s="14"/>
      <c r="D33" s="91"/>
      <c r="E33" s="13" t="s">
        <v>98</v>
      </c>
      <c r="F33" s="7">
        <v>350000</v>
      </c>
      <c r="G33" s="23">
        <v>2.4</v>
      </c>
      <c r="H33" s="7">
        <v>20</v>
      </c>
      <c r="I33" s="12">
        <f t="shared" ref="I33:I35" si="5">F33*0.9/H33/300/20/60*G33</f>
        <v>0.105</v>
      </c>
      <c r="J33" s="7"/>
      <c r="K33" s="8"/>
      <c r="L33" s="14"/>
      <c r="M33" s="7"/>
      <c r="N33" s="14"/>
      <c r="O33" s="7"/>
    </row>
    <row r="34" spans="1:15" ht="15.75" customHeight="1" x14ac:dyDescent="0.15">
      <c r="A34" s="21"/>
      <c r="B34" s="16"/>
      <c r="C34" s="14"/>
      <c r="D34" s="91"/>
      <c r="E34" s="13" t="s">
        <v>99</v>
      </c>
      <c r="F34" s="7">
        <v>4200</v>
      </c>
      <c r="G34" s="7">
        <v>6</v>
      </c>
      <c r="H34" s="7">
        <v>2</v>
      </c>
      <c r="I34" s="12">
        <f t="shared" si="5"/>
        <v>3.15E-2</v>
      </c>
      <c r="J34" s="7"/>
      <c r="K34" s="8"/>
      <c r="L34" s="14"/>
      <c r="M34" s="7"/>
      <c r="N34" s="14"/>
      <c r="O34" s="7"/>
    </row>
    <row r="35" spans="1:15" ht="15.75" customHeight="1" x14ac:dyDescent="0.15">
      <c r="A35" s="21"/>
      <c r="B35" s="16"/>
      <c r="C35" s="14"/>
      <c r="D35" s="92"/>
      <c r="E35" s="13" t="s">
        <v>100</v>
      </c>
      <c r="F35" s="7">
        <v>210000</v>
      </c>
      <c r="G35" s="7">
        <v>1.5</v>
      </c>
      <c r="H35" s="7">
        <v>20</v>
      </c>
      <c r="I35" s="12">
        <f t="shared" si="5"/>
        <v>3.9375E-2</v>
      </c>
      <c r="J35" s="7"/>
      <c r="K35" s="8"/>
      <c r="L35" s="14"/>
      <c r="M35" s="7"/>
      <c r="N35" s="14"/>
      <c r="O35" s="7"/>
    </row>
    <row r="36" spans="1:15" ht="15.75" customHeight="1" x14ac:dyDescent="0.15">
      <c r="A36" s="7"/>
      <c r="B36" s="8"/>
      <c r="C36" s="7"/>
      <c r="D36" s="7"/>
      <c r="E36" s="11" t="s">
        <v>66</v>
      </c>
      <c r="F36" s="7"/>
      <c r="G36" s="7"/>
      <c r="H36" s="7"/>
      <c r="I36" s="12">
        <f>I26+I32+I33+I34+I35</f>
        <v>5.2548750000000011</v>
      </c>
      <c r="J36" s="7"/>
      <c r="K36" s="11" t="s">
        <v>66</v>
      </c>
      <c r="L36" s="14"/>
      <c r="M36" s="7"/>
      <c r="N36" s="12">
        <f>SUM(N26:N34)</f>
        <v>0.13799999999999998</v>
      </c>
      <c r="O36" s="7"/>
    </row>
    <row r="37" spans="1:15" ht="13.5" x14ac:dyDescent="0.15">
      <c r="A37" s="24" t="s">
        <v>101</v>
      </c>
      <c r="B37" s="25"/>
      <c r="C37" s="24"/>
      <c r="D37" s="24"/>
      <c r="E37" s="24"/>
      <c r="F37" s="24"/>
      <c r="G37" s="24"/>
      <c r="H37" s="24"/>
      <c r="I37" s="24"/>
      <c r="J37" s="24"/>
      <c r="K37" s="40"/>
      <c r="L37" s="41"/>
      <c r="M37" s="41"/>
      <c r="N37" s="41"/>
      <c r="O37" s="41"/>
    </row>
    <row r="38" spans="1:15" ht="13.5" x14ac:dyDescent="0.15">
      <c r="B38" s="86" t="s">
        <v>102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</row>
    <row r="39" spans="1:15" ht="13.5" x14ac:dyDescent="0.15">
      <c r="A39" s="26" t="s">
        <v>103</v>
      </c>
      <c r="B39" s="25"/>
      <c r="C39" s="24"/>
      <c r="D39" s="24"/>
      <c r="E39" s="24"/>
      <c r="F39" s="24"/>
      <c r="G39" s="24"/>
      <c r="H39" s="24"/>
      <c r="I39" s="24"/>
      <c r="J39" s="24"/>
      <c r="K39" s="40"/>
      <c r="L39" s="41"/>
      <c r="M39" s="41"/>
      <c r="N39" s="41"/>
      <c r="O39" s="41"/>
    </row>
    <row r="42" spans="1:15" x14ac:dyDescent="0.15">
      <c r="L42" s="2"/>
    </row>
    <row r="43" spans="1:15" x14ac:dyDescent="0.15">
      <c r="L43" s="2"/>
    </row>
    <row r="44" spans="1:15" x14ac:dyDescent="0.15">
      <c r="L44" s="2"/>
    </row>
    <row r="45" spans="1:15" x14ac:dyDescent="0.15">
      <c r="L45" s="2"/>
    </row>
    <row r="48" spans="1:15" x14ac:dyDescent="0.15">
      <c r="M48" s="2" t="s">
        <v>135</v>
      </c>
    </row>
    <row r="49" spans="11:18" x14ac:dyDescent="0.15">
      <c r="M49" s="51" t="s">
        <v>137</v>
      </c>
      <c r="N49" s="51"/>
    </row>
    <row r="50" spans="11:18" x14ac:dyDescent="0.15">
      <c r="K50" s="3" t="s">
        <v>119</v>
      </c>
      <c r="L50" s="3" t="s">
        <v>120</v>
      </c>
      <c r="M50" s="3" t="s">
        <v>121</v>
      </c>
      <c r="N50" s="3" t="s">
        <v>122</v>
      </c>
      <c r="O50" s="3" t="s">
        <v>116</v>
      </c>
      <c r="P50" s="3" t="s">
        <v>115</v>
      </c>
      <c r="Q50" s="3" t="s">
        <v>114</v>
      </c>
    </row>
    <row r="51" spans="11:18" x14ac:dyDescent="0.15">
      <c r="K51" s="2">
        <v>0.01</v>
      </c>
      <c r="L51" s="3">
        <v>4</v>
      </c>
      <c r="M51" s="49">
        <f>K51*L51</f>
        <v>0.04</v>
      </c>
      <c r="N51" s="2" t="s">
        <v>118</v>
      </c>
    </row>
    <row r="52" spans="11:18" x14ac:dyDescent="0.15">
      <c r="K52" s="2">
        <v>0.18099999999999999</v>
      </c>
      <c r="L52" s="3">
        <v>1</v>
      </c>
      <c r="M52" s="2">
        <f t="shared" ref="M52:M64" si="6">K52*L52</f>
        <v>0.18099999999999999</v>
      </c>
      <c r="N52" s="2" t="s">
        <v>114</v>
      </c>
      <c r="Q52" s="2">
        <f>M52</f>
        <v>0.18099999999999999</v>
      </c>
    </row>
    <row r="53" spans="11:18" x14ac:dyDescent="0.15">
      <c r="K53" s="2">
        <v>0.1368</v>
      </c>
      <c r="L53" s="3">
        <v>2</v>
      </c>
      <c r="M53" s="111">
        <f t="shared" si="6"/>
        <v>0.27360000000000001</v>
      </c>
      <c r="N53" s="50" t="s">
        <v>116</v>
      </c>
      <c r="O53" s="2">
        <f>M53</f>
        <v>0.27360000000000001</v>
      </c>
    </row>
    <row r="54" spans="11:18" x14ac:dyDescent="0.15">
      <c r="K54" s="2">
        <v>0.192</v>
      </c>
      <c r="L54" s="3">
        <v>2</v>
      </c>
      <c r="M54" s="2">
        <f t="shared" si="6"/>
        <v>0.38400000000000001</v>
      </c>
      <c r="N54" s="2" t="s">
        <v>114</v>
      </c>
      <c r="Q54" s="2">
        <f>M54</f>
        <v>0.38400000000000001</v>
      </c>
    </row>
    <row r="55" spans="11:18" x14ac:dyDescent="0.15">
      <c r="K55" s="2">
        <v>0.32800000000000001</v>
      </c>
      <c r="L55" s="3">
        <v>1</v>
      </c>
      <c r="M55" s="111">
        <v>0.41970000000000002</v>
      </c>
      <c r="N55" s="53" t="s">
        <v>116</v>
      </c>
      <c r="O55" s="51">
        <f>M55</f>
        <v>0.41970000000000002</v>
      </c>
      <c r="R55" s="67">
        <v>2</v>
      </c>
    </row>
    <row r="56" spans="11:18" x14ac:dyDescent="0.15">
      <c r="K56" s="2">
        <v>5.7500000000000002E-2</v>
      </c>
      <c r="L56" s="3">
        <v>2</v>
      </c>
      <c r="M56" s="49">
        <f t="shared" si="6"/>
        <v>0.115</v>
      </c>
      <c r="N56" s="2" t="s">
        <v>118</v>
      </c>
    </row>
    <row r="57" spans="11:18" x14ac:dyDescent="0.15">
      <c r="K57" s="2">
        <v>6.5799999999999997E-2</v>
      </c>
      <c r="L57" s="3">
        <v>3</v>
      </c>
      <c r="M57" s="2">
        <f t="shared" si="6"/>
        <v>0.19739999999999999</v>
      </c>
      <c r="N57" s="2" t="s">
        <v>115</v>
      </c>
      <c r="P57" s="2">
        <f>M57</f>
        <v>0.19739999999999999</v>
      </c>
    </row>
    <row r="58" spans="11:18" x14ac:dyDescent="0.15">
      <c r="K58" s="2">
        <v>0.28399999999999997</v>
      </c>
      <c r="L58" s="3">
        <v>1</v>
      </c>
      <c r="M58" s="111">
        <v>0.41970000000000002</v>
      </c>
      <c r="N58" s="50" t="s">
        <v>116</v>
      </c>
      <c r="O58" s="2">
        <f>M58</f>
        <v>0.41970000000000002</v>
      </c>
    </row>
    <row r="59" spans="11:18" x14ac:dyDescent="0.15">
      <c r="K59" s="2">
        <v>4.8300000000000003E-2</v>
      </c>
      <c r="L59" s="3">
        <v>2</v>
      </c>
      <c r="M59" s="2">
        <f t="shared" si="6"/>
        <v>9.6600000000000005E-2</v>
      </c>
      <c r="N59" s="50"/>
      <c r="P59" s="2">
        <f>M59</f>
        <v>9.6600000000000005E-2</v>
      </c>
    </row>
    <row r="60" spans="11:18" x14ac:dyDescent="0.15">
      <c r="K60" s="2">
        <v>0.107</v>
      </c>
      <c r="L60" s="3">
        <v>1</v>
      </c>
      <c r="M60" s="2">
        <f t="shared" si="6"/>
        <v>0.107</v>
      </c>
      <c r="N60" s="2" t="s">
        <v>115</v>
      </c>
      <c r="P60" s="2">
        <f>M60</f>
        <v>0.107</v>
      </c>
    </row>
    <row r="61" spans="11:18" x14ac:dyDescent="0.15">
      <c r="K61" s="2">
        <v>0.628</v>
      </c>
      <c r="L61" s="3">
        <v>1</v>
      </c>
      <c r="M61" s="111">
        <v>1.9056999999999999</v>
      </c>
      <c r="N61" s="53" t="s">
        <v>116</v>
      </c>
      <c r="O61" s="51">
        <f>M61</f>
        <v>1.9056999999999999</v>
      </c>
      <c r="R61" s="67">
        <v>2</v>
      </c>
    </row>
    <row r="62" spans="11:18" x14ac:dyDescent="0.15">
      <c r="K62" s="2">
        <v>2.3E-2</v>
      </c>
      <c r="L62" s="3">
        <v>2</v>
      </c>
      <c r="M62" s="2">
        <f t="shared" si="6"/>
        <v>4.5999999999999999E-2</v>
      </c>
      <c r="N62" s="2" t="s">
        <v>115</v>
      </c>
      <c r="P62" s="2">
        <f>M62</f>
        <v>4.5999999999999999E-2</v>
      </c>
    </row>
    <row r="63" spans="11:18" x14ac:dyDescent="0.15">
      <c r="K63" s="2">
        <v>4.2999999999999997E-2</v>
      </c>
      <c r="L63" s="3">
        <v>1</v>
      </c>
      <c r="M63" s="2">
        <f t="shared" si="6"/>
        <v>4.2999999999999997E-2</v>
      </c>
      <c r="N63" s="2" t="s">
        <v>115</v>
      </c>
      <c r="P63" s="2">
        <f>M63</f>
        <v>4.2999999999999997E-2</v>
      </c>
    </row>
    <row r="64" spans="11:18" x14ac:dyDescent="0.15">
      <c r="K64" s="2">
        <v>0.32800000000000001</v>
      </c>
      <c r="L64" s="3">
        <v>1</v>
      </c>
      <c r="M64" s="111">
        <v>0.43459999999999999</v>
      </c>
      <c r="N64" s="50" t="s">
        <v>116</v>
      </c>
      <c r="O64" s="2">
        <f>M64</f>
        <v>0.43459999999999999</v>
      </c>
    </row>
    <row r="66" spans="12:17" x14ac:dyDescent="0.15">
      <c r="L66" s="3" t="s">
        <v>113</v>
      </c>
      <c r="M66" s="2">
        <f>SUM(M51:M65)</f>
        <v>4.6633000000000004</v>
      </c>
      <c r="O66" s="2">
        <f t="shared" ref="O66:Q66" si="7">SUM(O51:O65)</f>
        <v>3.4533</v>
      </c>
      <c r="P66" s="2">
        <f t="shared" si="7"/>
        <v>0.48999999999999994</v>
      </c>
      <c r="Q66" s="2">
        <f t="shared" si="7"/>
        <v>0.56499999999999995</v>
      </c>
    </row>
    <row r="67" spans="12:17" x14ac:dyDescent="0.15">
      <c r="M67" s="2">
        <f>M66-M56-M51</f>
        <v>4.5083000000000002</v>
      </c>
    </row>
    <row r="69" spans="12:17" ht="18.75" x14ac:dyDescent="0.15">
      <c r="L69" s="68" t="s">
        <v>139</v>
      </c>
    </row>
    <row r="70" spans="12:17" x14ac:dyDescent="0.15">
      <c r="L70" s="3" t="s">
        <v>140</v>
      </c>
      <c r="N70" s="2" t="s">
        <v>141</v>
      </c>
      <c r="O70" s="2" t="s">
        <v>142</v>
      </c>
      <c r="P70" s="2" t="s">
        <v>143</v>
      </c>
    </row>
    <row r="71" spans="12:17" x14ac:dyDescent="0.15">
      <c r="L71" s="3">
        <f>0.628/((25-1.5)*1.5*0.02466)</f>
        <v>0.72244942566421055</v>
      </c>
      <c r="N71" s="2">
        <f>(25-2)*2*L71*0.02466</f>
        <v>0.81951773049645393</v>
      </c>
      <c r="O71" s="2">
        <v>0.628</v>
      </c>
      <c r="P71" s="2">
        <f>N71-O71</f>
        <v>0.19151773049645393</v>
      </c>
    </row>
    <row r="72" spans="12:17" x14ac:dyDescent="0.15">
      <c r="L72" s="3">
        <f>0.328/((25-1.5)*1.5*0.02466)</f>
        <v>0.37733027327684882</v>
      </c>
      <c r="N72" s="2">
        <f>(25-2)*2*L72*0.02466</f>
        <v>0.42802836879432621</v>
      </c>
      <c r="O72" s="2">
        <v>0.32800000000000001</v>
      </c>
      <c r="P72" s="2">
        <f>N72-O72</f>
        <v>0.10002836879432619</v>
      </c>
    </row>
    <row r="74" spans="12:17" x14ac:dyDescent="0.15">
      <c r="O74" s="2" t="s">
        <v>144</v>
      </c>
      <c r="P74" s="2">
        <f>SUM(P71:P73)</f>
        <v>0.29154609929078013</v>
      </c>
    </row>
  </sheetData>
  <mergeCells count="50">
    <mergeCell ref="O24:O25"/>
    <mergeCell ref="D27:D30"/>
    <mergeCell ref="D32:D35"/>
    <mergeCell ref="B38:O38"/>
    <mergeCell ref="H24:H25"/>
    <mergeCell ref="I24:I25"/>
    <mergeCell ref="K24:K25"/>
    <mergeCell ref="L24:L25"/>
    <mergeCell ref="M24:M25"/>
    <mergeCell ref="N24:N25"/>
    <mergeCell ref="K10:O10"/>
    <mergeCell ref="E17:I17"/>
    <mergeCell ref="K19:O19"/>
    <mergeCell ref="D23:D25"/>
    <mergeCell ref="E23:I23"/>
    <mergeCell ref="J23:J25"/>
    <mergeCell ref="K23:O23"/>
    <mergeCell ref="E24:E25"/>
    <mergeCell ref="F24:F25"/>
    <mergeCell ref="G24:G25"/>
    <mergeCell ref="A10:A11"/>
    <mergeCell ref="B10:B11"/>
    <mergeCell ref="C10:C11"/>
    <mergeCell ref="D10:D11"/>
    <mergeCell ref="E10:I10"/>
    <mergeCell ref="J10:J11"/>
    <mergeCell ref="C7:E7"/>
    <mergeCell ref="F7:G7"/>
    <mergeCell ref="H7:I7"/>
    <mergeCell ref="L7:M7"/>
    <mergeCell ref="C8:E8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A1:H3"/>
    <mergeCell ref="I1:O1"/>
    <mergeCell ref="J2:O2"/>
    <mergeCell ref="J3:O3"/>
    <mergeCell ref="A4:B4"/>
    <mergeCell ref="C4:H4"/>
    <mergeCell ref="J4:K4"/>
    <mergeCell ref="M4:O4"/>
  </mergeCells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7" zoomScale="80" zoomScaleNormal="80" workbookViewId="0">
      <selection activeCell="H12" sqref="H12:H13"/>
    </sheetView>
  </sheetViews>
  <sheetFormatPr defaultColWidth="9" defaultRowHeight="12" x14ac:dyDescent="0.15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4.625" style="2" customWidth="1"/>
    <col min="6" max="6" width="9.625" style="2" customWidth="1"/>
    <col min="7" max="7" width="13" style="2" customWidth="1"/>
    <col min="8" max="8" width="15.125" style="2" customWidth="1"/>
    <col min="9" max="9" width="16.25" style="2" customWidth="1"/>
    <col min="10" max="10" width="5.25" style="2" customWidth="1"/>
    <col min="11" max="11" width="13" style="2" customWidth="1"/>
    <col min="12" max="12" width="9.5" style="3" customWidth="1"/>
    <col min="13" max="13" width="9" style="2"/>
    <col min="14" max="14" width="14.25" style="2" customWidth="1"/>
    <col min="15" max="15" width="11.25" style="2" customWidth="1"/>
    <col min="16" max="16384" width="9" style="2"/>
  </cols>
  <sheetData>
    <row r="1" spans="1:15" ht="15" customHeight="1" x14ac:dyDescent="0.15">
      <c r="A1" s="72" t="s">
        <v>0</v>
      </c>
      <c r="B1" s="73"/>
      <c r="C1" s="73"/>
      <c r="D1" s="73"/>
      <c r="E1" s="73"/>
      <c r="F1" s="73"/>
      <c r="G1" s="73"/>
      <c r="H1" s="74"/>
      <c r="I1" s="99" t="s">
        <v>1</v>
      </c>
      <c r="J1" s="100"/>
      <c r="K1" s="100"/>
      <c r="L1" s="100"/>
      <c r="M1" s="100"/>
      <c r="N1" s="100"/>
      <c r="O1" s="101"/>
    </row>
    <row r="2" spans="1:15" s="1" customFormat="1" ht="15" customHeight="1" x14ac:dyDescent="0.15">
      <c r="A2" s="75"/>
      <c r="B2" s="76"/>
      <c r="C2" s="76"/>
      <c r="D2" s="76"/>
      <c r="E2" s="76"/>
      <c r="F2" s="76"/>
      <c r="G2" s="76"/>
      <c r="H2" s="77"/>
      <c r="I2" s="27" t="s">
        <v>2</v>
      </c>
      <c r="J2" s="102" t="s">
        <v>3</v>
      </c>
      <c r="K2" s="103"/>
      <c r="L2" s="103"/>
      <c r="M2" s="103"/>
      <c r="N2" s="103"/>
      <c r="O2" s="104"/>
    </row>
    <row r="3" spans="1:15" s="1" customFormat="1" ht="15" customHeight="1" x14ac:dyDescent="0.15">
      <c r="A3" s="75"/>
      <c r="B3" s="76"/>
      <c r="C3" s="76"/>
      <c r="D3" s="76"/>
      <c r="E3" s="76"/>
      <c r="F3" s="76"/>
      <c r="G3" s="76"/>
      <c r="H3" s="77"/>
      <c r="I3" s="27" t="s">
        <v>4</v>
      </c>
      <c r="J3" s="102" t="s">
        <v>5</v>
      </c>
      <c r="K3" s="103"/>
      <c r="L3" s="103"/>
      <c r="M3" s="103"/>
      <c r="N3" s="103"/>
      <c r="O3" s="104"/>
    </row>
    <row r="4" spans="1:15" s="1" customFormat="1" ht="15" customHeight="1" x14ac:dyDescent="0.15">
      <c r="A4" s="105" t="s">
        <v>6</v>
      </c>
      <c r="B4" s="105"/>
      <c r="C4" s="105" t="s">
        <v>7</v>
      </c>
      <c r="D4" s="105"/>
      <c r="E4" s="105"/>
      <c r="F4" s="105"/>
      <c r="G4" s="105"/>
      <c r="H4" s="105"/>
      <c r="I4" s="27" t="s">
        <v>8</v>
      </c>
      <c r="J4" s="106" t="s">
        <v>9</v>
      </c>
      <c r="K4" s="106"/>
      <c r="L4" s="27" t="s">
        <v>10</v>
      </c>
      <c r="M4" s="107">
        <v>13503173691</v>
      </c>
      <c r="N4" s="108"/>
      <c r="O4" s="109"/>
    </row>
    <row r="5" spans="1:15" ht="13.5" x14ac:dyDescent="0.15">
      <c r="A5" s="4"/>
      <c r="B5" s="4"/>
      <c r="C5" s="81"/>
      <c r="D5" s="79"/>
      <c r="E5" s="80"/>
      <c r="F5" s="81"/>
      <c r="G5" s="80"/>
      <c r="H5" s="81"/>
      <c r="I5" s="80"/>
      <c r="J5" s="28"/>
      <c r="K5" s="29" t="s">
        <v>11</v>
      </c>
      <c r="L5" s="97">
        <v>0.13</v>
      </c>
      <c r="M5" s="80"/>
      <c r="N5" s="8" t="s">
        <v>12</v>
      </c>
      <c r="O5" s="7"/>
    </row>
    <row r="6" spans="1:15" ht="13.5" x14ac:dyDescent="0.15">
      <c r="A6" s="7"/>
      <c r="B6" s="8"/>
      <c r="C6" s="81"/>
      <c r="D6" s="79"/>
      <c r="E6" s="80"/>
      <c r="F6" s="81"/>
      <c r="G6" s="80"/>
      <c r="H6" s="81"/>
      <c r="I6" s="80"/>
      <c r="J6" s="28"/>
      <c r="K6" s="6" t="s">
        <v>13</v>
      </c>
      <c r="L6" s="78" t="s">
        <v>14</v>
      </c>
      <c r="M6" s="98"/>
      <c r="N6" s="11" t="s">
        <v>15</v>
      </c>
      <c r="O6" s="7"/>
    </row>
    <row r="7" spans="1:15" ht="13.5" x14ac:dyDescent="0.15">
      <c r="A7" s="7"/>
      <c r="B7" s="8"/>
      <c r="C7" s="81"/>
      <c r="D7" s="79"/>
      <c r="E7" s="80"/>
      <c r="F7" s="81"/>
      <c r="G7" s="80"/>
      <c r="H7" s="81"/>
      <c r="I7" s="80"/>
      <c r="J7" s="28"/>
      <c r="K7" s="8" t="s">
        <v>16</v>
      </c>
      <c r="L7" s="110" t="s">
        <v>104</v>
      </c>
      <c r="M7" s="80"/>
      <c r="N7" s="11" t="s">
        <v>17</v>
      </c>
      <c r="O7" s="30"/>
    </row>
    <row r="8" spans="1:15" ht="13.5" x14ac:dyDescent="0.15">
      <c r="A8" s="8" t="s">
        <v>18</v>
      </c>
      <c r="B8" s="8" t="s">
        <v>19</v>
      </c>
      <c r="C8" s="70" t="s">
        <v>20</v>
      </c>
      <c r="D8" s="70"/>
      <c r="E8" s="70"/>
      <c r="F8" s="81" t="s">
        <v>21</v>
      </c>
      <c r="G8" s="80"/>
      <c r="H8" s="83" t="s">
        <v>22</v>
      </c>
      <c r="I8" s="84"/>
      <c r="J8" s="31"/>
      <c r="K8" s="10" t="s">
        <v>23</v>
      </c>
      <c r="L8" s="81"/>
      <c r="M8" s="80"/>
      <c r="N8" s="11" t="s">
        <v>24</v>
      </c>
      <c r="O8" s="32">
        <f>C30</f>
        <v>80.285325200208334</v>
      </c>
    </row>
    <row r="9" spans="1:15" ht="4.5" customHeight="1" x14ac:dyDescent="0.15">
      <c r="A9" s="5"/>
      <c r="B9" s="5"/>
      <c r="C9" s="5"/>
      <c r="D9" s="5"/>
      <c r="E9" s="5"/>
      <c r="F9" s="9"/>
      <c r="G9" s="9"/>
      <c r="H9" s="9"/>
      <c r="I9" s="5"/>
      <c r="J9" s="33"/>
      <c r="K9" s="5"/>
      <c r="L9" s="5"/>
      <c r="M9" s="5"/>
      <c r="N9" s="5"/>
      <c r="O9" s="34"/>
    </row>
    <row r="10" spans="1:15" ht="13.5" x14ac:dyDescent="0.15">
      <c r="A10" s="69" t="s">
        <v>18</v>
      </c>
      <c r="B10" s="87" t="s">
        <v>25</v>
      </c>
      <c r="C10" s="88" t="s">
        <v>26</v>
      </c>
      <c r="D10" s="88" t="s">
        <v>18</v>
      </c>
      <c r="E10" s="78" t="s">
        <v>27</v>
      </c>
      <c r="F10" s="79"/>
      <c r="G10" s="79"/>
      <c r="H10" s="79"/>
      <c r="I10" s="80"/>
      <c r="J10" s="88" t="s">
        <v>18</v>
      </c>
      <c r="K10" s="78" t="s">
        <v>28</v>
      </c>
      <c r="L10" s="79"/>
      <c r="M10" s="79"/>
      <c r="N10" s="79"/>
      <c r="O10" s="80"/>
    </row>
    <row r="11" spans="1:15" ht="40.5" x14ac:dyDescent="0.15">
      <c r="A11" s="70"/>
      <c r="B11" s="84"/>
      <c r="C11" s="84"/>
      <c r="D11" s="84"/>
      <c r="E11" s="8" t="s">
        <v>29</v>
      </c>
      <c r="F11" s="8" t="s">
        <v>30</v>
      </c>
      <c r="G11" s="8" t="s">
        <v>31</v>
      </c>
      <c r="H11" s="8" t="s">
        <v>32</v>
      </c>
      <c r="I11" s="8" t="s">
        <v>26</v>
      </c>
      <c r="J11" s="70"/>
      <c r="K11" s="11" t="s">
        <v>33</v>
      </c>
      <c r="L11" s="22" t="s">
        <v>34</v>
      </c>
      <c r="M11" s="11" t="s">
        <v>32</v>
      </c>
      <c r="N11" s="22" t="s">
        <v>35</v>
      </c>
      <c r="O11" s="8" t="s">
        <v>26</v>
      </c>
    </row>
    <row r="12" spans="1:15" ht="15.75" customHeight="1" x14ac:dyDescent="0.15">
      <c r="A12" s="8">
        <v>1</v>
      </c>
      <c r="B12" s="11" t="s">
        <v>36</v>
      </c>
      <c r="C12" s="12">
        <f>I12+I13+I14+I15+I16</f>
        <v>27.292999999999999</v>
      </c>
      <c r="D12" s="8">
        <v>1</v>
      </c>
      <c r="E12" s="13" t="s">
        <v>37</v>
      </c>
      <c r="F12" s="13" t="s">
        <v>38</v>
      </c>
      <c r="G12" s="7">
        <v>3.6539999999999999</v>
      </c>
      <c r="H12" s="14">
        <v>6</v>
      </c>
      <c r="I12" s="12">
        <f t="shared" ref="I12:I16" si="0">G12*H12</f>
        <v>21.923999999999999</v>
      </c>
      <c r="J12" s="8">
        <v>1</v>
      </c>
      <c r="K12" s="11" t="s">
        <v>39</v>
      </c>
      <c r="L12" s="35">
        <v>5</v>
      </c>
      <c r="M12" s="11">
        <v>0.95</v>
      </c>
      <c r="N12" s="8">
        <v>5</v>
      </c>
      <c r="O12" s="36">
        <f>L12/60*M12*N12</f>
        <v>0.39583333333333331</v>
      </c>
    </row>
    <row r="13" spans="1:15" ht="15.75" customHeight="1" x14ac:dyDescent="0.15">
      <c r="A13" s="8">
        <v>2</v>
      </c>
      <c r="B13" s="8" t="s">
        <v>40</v>
      </c>
      <c r="C13" s="12">
        <f>I19+I20+I21+I22</f>
        <v>28.1</v>
      </c>
      <c r="D13" s="8">
        <v>2</v>
      </c>
      <c r="E13" s="13" t="s">
        <v>41</v>
      </c>
      <c r="F13" s="13" t="s">
        <v>38</v>
      </c>
      <c r="G13" s="7">
        <v>0.85</v>
      </c>
      <c r="H13" s="14">
        <v>5.9</v>
      </c>
      <c r="I13" s="12">
        <f t="shared" si="0"/>
        <v>5.0150000000000006</v>
      </c>
      <c r="J13" s="8">
        <v>2</v>
      </c>
      <c r="K13" s="11" t="s">
        <v>42</v>
      </c>
      <c r="L13" s="35"/>
      <c r="M13" s="8"/>
      <c r="N13" s="8"/>
      <c r="O13" s="36">
        <f t="shared" ref="O13:O14" si="1">L13/60*M13*N13</f>
        <v>0</v>
      </c>
    </row>
    <row r="14" spans="1:15" ht="15.75" customHeight="1" x14ac:dyDescent="0.15">
      <c r="A14" s="8">
        <v>3</v>
      </c>
      <c r="B14" s="8" t="s">
        <v>43</v>
      </c>
      <c r="C14" s="12">
        <f>O18</f>
        <v>0.97083333333333321</v>
      </c>
      <c r="D14" s="8">
        <v>3</v>
      </c>
      <c r="E14" s="13" t="s">
        <v>44</v>
      </c>
      <c r="F14" s="13" t="s">
        <v>38</v>
      </c>
      <c r="G14" s="7">
        <v>0.06</v>
      </c>
      <c r="H14" s="14">
        <v>5.9</v>
      </c>
      <c r="I14" s="12">
        <f t="shared" si="0"/>
        <v>0.35399999999999998</v>
      </c>
      <c r="J14" s="8">
        <v>3</v>
      </c>
      <c r="K14" s="20" t="s">
        <v>45</v>
      </c>
      <c r="L14" s="35">
        <v>5</v>
      </c>
      <c r="M14" s="8">
        <v>2.2999999999999998</v>
      </c>
      <c r="N14" s="8">
        <v>3</v>
      </c>
      <c r="O14" s="36">
        <f t="shared" si="1"/>
        <v>0.57499999999999996</v>
      </c>
    </row>
    <row r="15" spans="1:15" ht="15.75" customHeight="1" x14ac:dyDescent="0.15">
      <c r="A15" s="8">
        <v>4</v>
      </c>
      <c r="B15" s="11" t="s">
        <v>46</v>
      </c>
      <c r="C15" s="12">
        <f>I27</f>
        <v>4.75</v>
      </c>
      <c r="D15" s="8">
        <v>4</v>
      </c>
      <c r="E15" s="7"/>
      <c r="F15" s="7"/>
      <c r="G15" s="7"/>
      <c r="H15" s="14"/>
      <c r="I15" s="12">
        <f t="shared" si="0"/>
        <v>0</v>
      </c>
      <c r="J15" s="8">
        <v>4</v>
      </c>
      <c r="K15" s="8"/>
      <c r="L15" s="35"/>
      <c r="M15" s="8"/>
      <c r="N15" s="8"/>
      <c r="O15" s="35"/>
    </row>
    <row r="16" spans="1:15" ht="15.75" customHeight="1" x14ac:dyDescent="0.15">
      <c r="A16" s="8">
        <v>5</v>
      </c>
      <c r="B16" s="8" t="s">
        <v>48</v>
      </c>
      <c r="C16" s="12">
        <f>I33+I34+I35+I36</f>
        <v>0.21074999999999999</v>
      </c>
      <c r="D16" s="8">
        <v>5</v>
      </c>
      <c r="E16" s="7"/>
      <c r="F16" s="7"/>
      <c r="G16" s="7"/>
      <c r="H16" s="14"/>
      <c r="I16" s="12">
        <f t="shared" si="0"/>
        <v>0</v>
      </c>
      <c r="J16" s="8">
        <v>5</v>
      </c>
      <c r="K16" s="11"/>
      <c r="L16" s="35"/>
      <c r="M16" s="8"/>
      <c r="N16" s="8"/>
      <c r="O16" s="35"/>
    </row>
    <row r="17" spans="1:15" ht="15.75" customHeight="1" x14ac:dyDescent="0.15">
      <c r="A17" s="8">
        <v>6</v>
      </c>
      <c r="B17" s="8" t="s">
        <v>49</v>
      </c>
      <c r="C17" s="12">
        <f>N37</f>
        <v>0.11299999999999999</v>
      </c>
      <c r="D17" s="7"/>
      <c r="E17" s="81" t="s">
        <v>50</v>
      </c>
      <c r="F17" s="79"/>
      <c r="G17" s="79"/>
      <c r="H17" s="79"/>
      <c r="I17" s="80"/>
      <c r="J17" s="8">
        <v>6</v>
      </c>
      <c r="K17" s="8"/>
      <c r="L17" s="14"/>
      <c r="M17" s="7"/>
      <c r="N17" s="7"/>
      <c r="O17" s="14"/>
    </row>
    <row r="18" spans="1:15" ht="15.75" customHeight="1" x14ac:dyDescent="0.15">
      <c r="A18" s="8">
        <v>7</v>
      </c>
      <c r="B18" s="8"/>
      <c r="C18" s="14"/>
      <c r="D18" s="7"/>
      <c r="E18" s="8" t="s">
        <v>29</v>
      </c>
      <c r="F18" s="8" t="s">
        <v>30</v>
      </c>
      <c r="G18" s="8" t="s">
        <v>31</v>
      </c>
      <c r="H18" s="8" t="s">
        <v>32</v>
      </c>
      <c r="I18" s="8" t="s">
        <v>26</v>
      </c>
      <c r="J18" s="8"/>
      <c r="K18" s="8" t="s">
        <v>51</v>
      </c>
      <c r="L18" s="14"/>
      <c r="M18" s="7"/>
      <c r="N18" s="7"/>
      <c r="O18" s="12">
        <f>SUM(O12:O17)</f>
        <v>0.97083333333333321</v>
      </c>
    </row>
    <row r="19" spans="1:15" ht="15.75" customHeight="1" x14ac:dyDescent="0.15">
      <c r="A19" s="8">
        <v>8</v>
      </c>
      <c r="B19" s="11" t="s">
        <v>52</v>
      </c>
      <c r="C19" s="12">
        <f>SUM(C12:C18)</f>
        <v>61.437583333333329</v>
      </c>
      <c r="D19" s="8">
        <v>1</v>
      </c>
      <c r="E19" s="13" t="s">
        <v>105</v>
      </c>
      <c r="F19" s="13" t="s">
        <v>54</v>
      </c>
      <c r="G19" s="7">
        <v>1</v>
      </c>
      <c r="H19" s="14">
        <v>5.0999999999999996</v>
      </c>
      <c r="I19" s="12">
        <f t="shared" ref="I19:I22" si="2">G19*H19</f>
        <v>5.0999999999999996</v>
      </c>
      <c r="J19" s="8"/>
      <c r="K19" s="78" t="s">
        <v>55</v>
      </c>
      <c r="L19" s="79"/>
      <c r="M19" s="79"/>
      <c r="N19" s="79"/>
      <c r="O19" s="80"/>
    </row>
    <row r="20" spans="1:15" ht="15.75" customHeight="1" x14ac:dyDescent="0.15">
      <c r="A20" s="8">
        <v>9</v>
      </c>
      <c r="B20" s="8" t="s">
        <v>56</v>
      </c>
      <c r="C20" s="12">
        <f>O21+O22</f>
        <v>0.4777777777777778</v>
      </c>
      <c r="D20" s="8">
        <v>2</v>
      </c>
      <c r="E20" s="13" t="s">
        <v>106</v>
      </c>
      <c r="F20" s="13" t="s">
        <v>54</v>
      </c>
      <c r="G20" s="7">
        <v>2</v>
      </c>
      <c r="H20" s="14">
        <v>6.5</v>
      </c>
      <c r="I20" s="12">
        <f t="shared" si="2"/>
        <v>13</v>
      </c>
      <c r="J20" s="11" t="s">
        <v>18</v>
      </c>
      <c r="K20" s="11" t="s">
        <v>58</v>
      </c>
      <c r="L20" s="37" t="s">
        <v>59</v>
      </c>
      <c r="M20" s="11" t="s">
        <v>32</v>
      </c>
      <c r="N20" s="11" t="s">
        <v>60</v>
      </c>
      <c r="O20" s="37" t="s">
        <v>26</v>
      </c>
    </row>
    <row r="21" spans="1:15" ht="15.75" customHeight="1" x14ac:dyDescent="0.15">
      <c r="A21" s="8">
        <v>10</v>
      </c>
      <c r="B21" s="8" t="s">
        <v>61</v>
      </c>
      <c r="C21" s="15">
        <v>3.6</v>
      </c>
      <c r="D21" s="8">
        <v>3</v>
      </c>
      <c r="E21" s="13" t="s">
        <v>44</v>
      </c>
      <c r="F21" s="13" t="s">
        <v>54</v>
      </c>
      <c r="G21" s="7">
        <v>7</v>
      </c>
      <c r="H21" s="14">
        <v>1</v>
      </c>
      <c r="I21" s="12">
        <f t="shared" si="2"/>
        <v>7</v>
      </c>
      <c r="J21" s="8">
        <v>1</v>
      </c>
      <c r="K21" s="20" t="s">
        <v>63</v>
      </c>
      <c r="L21" s="38" t="s">
        <v>64</v>
      </c>
      <c r="M21" s="7">
        <v>35</v>
      </c>
      <c r="N21" s="7">
        <v>90</v>
      </c>
      <c r="O21" s="12">
        <f>M21/N21</f>
        <v>0.3888888888888889</v>
      </c>
    </row>
    <row r="22" spans="1:15" ht="15.75" customHeight="1" x14ac:dyDescent="0.15">
      <c r="A22" s="8">
        <v>11</v>
      </c>
      <c r="B22" s="11" t="s">
        <v>65</v>
      </c>
      <c r="C22" s="12">
        <f>C19*0.015</f>
        <v>0.9215637499999999</v>
      </c>
      <c r="D22" s="8"/>
      <c r="E22" s="13" t="s">
        <v>62</v>
      </c>
      <c r="F22" s="13" t="s">
        <v>54</v>
      </c>
      <c r="G22" s="7">
        <v>1</v>
      </c>
      <c r="H22" s="14">
        <v>3</v>
      </c>
      <c r="I22" s="12">
        <f t="shared" si="2"/>
        <v>3</v>
      </c>
      <c r="J22" s="8">
        <v>2</v>
      </c>
      <c r="K22" s="20" t="s">
        <v>67</v>
      </c>
      <c r="L22" s="14"/>
      <c r="M22" s="7">
        <v>8</v>
      </c>
      <c r="N22" s="7">
        <v>90</v>
      </c>
      <c r="O22" s="12">
        <f>M22/N22</f>
        <v>8.8888888888888892E-2</v>
      </c>
    </row>
    <row r="23" spans="1:15" ht="15.75" customHeight="1" x14ac:dyDescent="0.15">
      <c r="A23" s="8">
        <v>12</v>
      </c>
      <c r="B23" s="10" t="s">
        <v>68</v>
      </c>
      <c r="C23" s="12">
        <f>C19*0.02</f>
        <v>1.2287516666666667</v>
      </c>
      <c r="D23" s="7"/>
      <c r="E23" s="11" t="s">
        <v>66</v>
      </c>
      <c r="F23" s="7"/>
      <c r="G23" s="7"/>
      <c r="H23" s="14"/>
      <c r="I23" s="12">
        <f>I12+I13+I14+I15+I16+I19+I20+I21</f>
        <v>52.393000000000001</v>
      </c>
      <c r="J23" s="21"/>
      <c r="K23" s="21"/>
      <c r="L23" s="21"/>
      <c r="M23" s="21"/>
      <c r="N23" s="21"/>
      <c r="O23" s="21"/>
    </row>
    <row r="24" spans="1:15" ht="15.75" customHeight="1" x14ac:dyDescent="0.15">
      <c r="A24" s="8">
        <v>13</v>
      </c>
      <c r="B24" s="16"/>
      <c r="C24" s="17"/>
      <c r="D24" s="69" t="s">
        <v>18</v>
      </c>
      <c r="E24" s="82" t="s">
        <v>69</v>
      </c>
      <c r="F24" s="83"/>
      <c r="G24" s="83"/>
      <c r="H24" s="83"/>
      <c r="I24" s="84"/>
      <c r="J24" s="69" t="s">
        <v>18</v>
      </c>
      <c r="K24" s="78" t="s">
        <v>70</v>
      </c>
      <c r="L24" s="79"/>
      <c r="M24" s="79"/>
      <c r="N24" s="79"/>
      <c r="O24" s="80"/>
    </row>
    <row r="25" spans="1:15" ht="15.75" customHeight="1" x14ac:dyDescent="0.15">
      <c r="A25" s="8">
        <v>14</v>
      </c>
      <c r="B25" s="16"/>
      <c r="C25" s="17"/>
      <c r="D25" s="89"/>
      <c r="E25" s="71" t="s">
        <v>71</v>
      </c>
      <c r="F25" s="71" t="s">
        <v>72</v>
      </c>
      <c r="G25" s="93" t="s">
        <v>34</v>
      </c>
      <c r="H25" s="95" t="s">
        <v>73</v>
      </c>
      <c r="I25" s="69" t="s">
        <v>26</v>
      </c>
      <c r="J25" s="89"/>
      <c r="K25" s="71" t="s">
        <v>74</v>
      </c>
      <c r="L25" s="69" t="s">
        <v>32</v>
      </c>
      <c r="M25" s="71" t="s">
        <v>75</v>
      </c>
      <c r="N25" s="69" t="s">
        <v>26</v>
      </c>
      <c r="O25" s="69" t="s">
        <v>76</v>
      </c>
    </row>
    <row r="26" spans="1:15" ht="15.75" customHeight="1" x14ac:dyDescent="0.15">
      <c r="A26" s="8">
        <v>15</v>
      </c>
      <c r="B26" s="11" t="s">
        <v>77</v>
      </c>
      <c r="C26" s="12">
        <f>C19+C20+C21+C22+C23+C24+C25</f>
        <v>67.665676527777777</v>
      </c>
      <c r="D26" s="70"/>
      <c r="E26" s="70"/>
      <c r="F26" s="70"/>
      <c r="G26" s="94"/>
      <c r="H26" s="96"/>
      <c r="I26" s="70"/>
      <c r="J26" s="70"/>
      <c r="K26" s="70"/>
      <c r="L26" s="70"/>
      <c r="M26" s="70"/>
      <c r="N26" s="70"/>
      <c r="O26" s="70"/>
    </row>
    <row r="27" spans="1:15" ht="15.75" customHeight="1" x14ac:dyDescent="0.15">
      <c r="A27" s="8">
        <v>16</v>
      </c>
      <c r="B27" s="11" t="s">
        <v>81</v>
      </c>
      <c r="C27" s="12">
        <f>C26*0.05</f>
        <v>3.3832838263888889</v>
      </c>
      <c r="D27" s="8">
        <v>1</v>
      </c>
      <c r="E27" s="11" t="s">
        <v>78</v>
      </c>
      <c r="F27" s="11" t="s">
        <v>79</v>
      </c>
      <c r="G27" s="11" t="s">
        <v>79</v>
      </c>
      <c r="H27" s="11" t="s">
        <v>79</v>
      </c>
      <c r="I27" s="12">
        <f>I28+I29+I30+I31</f>
        <v>4.75</v>
      </c>
      <c r="J27" s="8">
        <v>1</v>
      </c>
      <c r="K27" s="20" t="s">
        <v>80</v>
      </c>
      <c r="L27" s="14">
        <v>3700</v>
      </c>
      <c r="M27" s="7">
        <v>100000</v>
      </c>
      <c r="N27" s="14">
        <f>L27/M27</f>
        <v>3.6999999999999998E-2</v>
      </c>
      <c r="O27" s="7"/>
    </row>
    <row r="28" spans="1:15" ht="15.75" customHeight="1" x14ac:dyDescent="0.15">
      <c r="A28" s="8">
        <v>17</v>
      </c>
      <c r="B28" s="11" t="s">
        <v>85</v>
      </c>
      <c r="C28" s="12">
        <f>C26+C27</f>
        <v>71.048960354166667</v>
      </c>
      <c r="D28" s="90" t="s">
        <v>82</v>
      </c>
      <c r="E28" s="19" t="s">
        <v>83</v>
      </c>
      <c r="F28" s="7">
        <v>2</v>
      </c>
      <c r="G28" s="7">
        <v>0.8</v>
      </c>
      <c r="H28" s="7">
        <v>20</v>
      </c>
      <c r="I28" s="12">
        <f t="shared" ref="I28:I31" si="3">F28*G28/60*H28</f>
        <v>0.53333333333333333</v>
      </c>
      <c r="J28" s="8">
        <v>2</v>
      </c>
      <c r="K28" s="20" t="s">
        <v>107</v>
      </c>
      <c r="L28" s="14">
        <v>1800</v>
      </c>
      <c r="M28" s="7">
        <v>100000</v>
      </c>
      <c r="N28" s="14">
        <f t="shared" ref="N28:N30" si="4">L28/M28</f>
        <v>1.7999999999999999E-2</v>
      </c>
      <c r="O28" s="7"/>
    </row>
    <row r="29" spans="1:15" ht="15.75" customHeight="1" x14ac:dyDescent="0.15">
      <c r="A29" s="8">
        <v>18</v>
      </c>
      <c r="B29" s="11" t="s">
        <v>88</v>
      </c>
      <c r="C29" s="12">
        <f>C28*L5</f>
        <v>9.236364846041667</v>
      </c>
      <c r="D29" s="91"/>
      <c r="E29" s="20" t="s">
        <v>86</v>
      </c>
      <c r="F29" s="7">
        <v>2</v>
      </c>
      <c r="G29" s="7">
        <v>1.2</v>
      </c>
      <c r="H29" s="7">
        <v>20</v>
      </c>
      <c r="I29" s="12">
        <f t="shared" si="3"/>
        <v>0.8</v>
      </c>
      <c r="J29" s="8">
        <v>3</v>
      </c>
      <c r="K29" s="20" t="s">
        <v>90</v>
      </c>
      <c r="L29" s="14">
        <v>3000</v>
      </c>
      <c r="M29" s="7">
        <v>100000</v>
      </c>
      <c r="N29" s="14">
        <f t="shared" si="4"/>
        <v>0.03</v>
      </c>
      <c r="O29" s="7"/>
    </row>
    <row r="30" spans="1:15" ht="15.75" customHeight="1" x14ac:dyDescent="0.15">
      <c r="A30" s="8">
        <v>19</v>
      </c>
      <c r="B30" s="8" t="s">
        <v>24</v>
      </c>
      <c r="C30" s="12">
        <f>C28+C29</f>
        <v>80.285325200208334</v>
      </c>
      <c r="D30" s="91"/>
      <c r="E30" s="20" t="s">
        <v>89</v>
      </c>
      <c r="F30" s="7">
        <v>1</v>
      </c>
      <c r="G30" s="7">
        <v>1</v>
      </c>
      <c r="H30" s="7">
        <v>25</v>
      </c>
      <c r="I30" s="12">
        <f t="shared" si="3"/>
        <v>0.41666666666666669</v>
      </c>
      <c r="J30" s="8">
        <v>4</v>
      </c>
      <c r="K30" s="20" t="s">
        <v>92</v>
      </c>
      <c r="L30" s="14">
        <v>2800</v>
      </c>
      <c r="M30" s="7">
        <v>100000</v>
      </c>
      <c r="N30" s="14">
        <f t="shared" si="4"/>
        <v>2.8000000000000001E-2</v>
      </c>
      <c r="O30" s="7"/>
    </row>
    <row r="31" spans="1:15" ht="15.75" customHeight="1" x14ac:dyDescent="0.15">
      <c r="A31" s="21"/>
      <c r="B31" s="21"/>
      <c r="C31" s="21">
        <v>71.5</v>
      </c>
      <c r="D31" s="92"/>
      <c r="E31" s="20" t="s">
        <v>91</v>
      </c>
      <c r="F31" s="7">
        <v>3</v>
      </c>
      <c r="G31" s="7">
        <v>2</v>
      </c>
      <c r="H31" s="7">
        <v>30</v>
      </c>
      <c r="I31" s="12">
        <f t="shared" si="3"/>
        <v>3</v>
      </c>
      <c r="J31" s="7"/>
      <c r="K31" s="8"/>
      <c r="L31" s="14"/>
      <c r="M31" s="7"/>
      <c r="N31" s="14"/>
      <c r="O31" s="7"/>
    </row>
    <row r="32" spans="1:15" ht="23.25" customHeight="1" x14ac:dyDescent="0.15">
      <c r="A32" s="21"/>
      <c r="B32" s="16"/>
      <c r="C32" s="14"/>
      <c r="D32" s="8">
        <v>2</v>
      </c>
      <c r="E32" s="8" t="s">
        <v>48</v>
      </c>
      <c r="F32" s="11" t="s">
        <v>93</v>
      </c>
      <c r="G32" s="18" t="s">
        <v>34</v>
      </c>
      <c r="H32" s="22" t="s">
        <v>94</v>
      </c>
      <c r="I32" s="39" t="s">
        <v>95</v>
      </c>
      <c r="J32" s="7"/>
      <c r="K32" s="8"/>
      <c r="L32" s="14"/>
      <c r="M32" s="7"/>
      <c r="N32" s="14"/>
      <c r="O32" s="7"/>
    </row>
    <row r="33" spans="1:15" ht="15.75" customHeight="1" x14ac:dyDescent="0.15">
      <c r="A33" s="21"/>
      <c r="B33" s="16"/>
      <c r="C33" s="14"/>
      <c r="D33" s="90" t="s">
        <v>96</v>
      </c>
      <c r="E33" s="13" t="s">
        <v>97</v>
      </c>
      <c r="F33" s="7">
        <v>120000</v>
      </c>
      <c r="G33" s="23">
        <v>1.6</v>
      </c>
      <c r="H33" s="7">
        <v>10</v>
      </c>
      <c r="I33" s="12">
        <f>F33*0.9/H33/300/20/60*G33</f>
        <v>4.8000000000000008E-2</v>
      </c>
      <c r="J33" s="7"/>
      <c r="K33" s="8"/>
      <c r="L33" s="14"/>
      <c r="M33" s="7"/>
      <c r="N33" s="14"/>
      <c r="O33" s="7"/>
    </row>
    <row r="34" spans="1:15" ht="15.75" customHeight="1" x14ac:dyDescent="0.15">
      <c r="A34" s="21"/>
      <c r="B34" s="16"/>
      <c r="C34" s="14"/>
      <c r="D34" s="91"/>
      <c r="E34" s="13" t="s">
        <v>98</v>
      </c>
      <c r="F34" s="7">
        <v>350000</v>
      </c>
      <c r="G34" s="23">
        <v>2.4</v>
      </c>
      <c r="H34" s="7">
        <v>20</v>
      </c>
      <c r="I34" s="12">
        <f t="shared" ref="I34:I36" si="5">F34*0.9/H34/300/20/60*G34</f>
        <v>0.105</v>
      </c>
      <c r="J34" s="7"/>
      <c r="K34" s="8"/>
      <c r="L34" s="14"/>
      <c r="M34" s="7"/>
      <c r="N34" s="14"/>
      <c r="O34" s="7"/>
    </row>
    <row r="35" spans="1:15" ht="15.75" customHeight="1" x14ac:dyDescent="0.15">
      <c r="A35" s="21"/>
      <c r="B35" s="16"/>
      <c r="C35" s="14"/>
      <c r="D35" s="91"/>
      <c r="E35" s="13" t="s">
        <v>99</v>
      </c>
      <c r="F35" s="7">
        <v>4200</v>
      </c>
      <c r="G35" s="7">
        <v>6</v>
      </c>
      <c r="H35" s="7">
        <v>2</v>
      </c>
      <c r="I35" s="12">
        <f t="shared" si="5"/>
        <v>3.15E-2</v>
      </c>
      <c r="J35" s="7"/>
      <c r="K35" s="8"/>
      <c r="L35" s="14"/>
      <c r="M35" s="7"/>
      <c r="N35" s="14"/>
      <c r="O35" s="7"/>
    </row>
    <row r="36" spans="1:15" ht="15.75" customHeight="1" x14ac:dyDescent="0.15">
      <c r="A36" s="21"/>
      <c r="B36" s="16"/>
      <c r="C36" s="14"/>
      <c r="D36" s="92"/>
      <c r="E36" s="13" t="s">
        <v>100</v>
      </c>
      <c r="F36" s="7">
        <v>210000</v>
      </c>
      <c r="G36" s="7">
        <v>1</v>
      </c>
      <c r="H36" s="7">
        <v>20</v>
      </c>
      <c r="I36" s="12">
        <f t="shared" si="5"/>
        <v>2.6249999999999999E-2</v>
      </c>
      <c r="J36" s="7"/>
      <c r="K36" s="8"/>
      <c r="L36" s="14"/>
      <c r="M36" s="7"/>
      <c r="N36" s="14"/>
      <c r="O36" s="7"/>
    </row>
    <row r="37" spans="1:15" ht="15.75" customHeight="1" x14ac:dyDescent="0.15">
      <c r="A37" s="7"/>
      <c r="B37" s="8"/>
      <c r="C37" s="7"/>
      <c r="D37" s="7"/>
      <c r="E37" s="11" t="s">
        <v>66</v>
      </c>
      <c r="F37" s="7"/>
      <c r="G37" s="7"/>
      <c r="H37" s="7"/>
      <c r="I37" s="12">
        <f>I27+I33+I34+I35</f>
        <v>4.9345000000000008</v>
      </c>
      <c r="J37" s="7"/>
      <c r="K37" s="11" t="s">
        <v>66</v>
      </c>
      <c r="L37" s="14"/>
      <c r="M37" s="7"/>
      <c r="N37" s="12">
        <f>SUM(N27:N35)</f>
        <v>0.11299999999999999</v>
      </c>
      <c r="O37" s="7"/>
    </row>
    <row r="38" spans="1:15" ht="13.5" x14ac:dyDescent="0.15">
      <c r="A38" s="24" t="s">
        <v>101</v>
      </c>
      <c r="B38" s="25"/>
      <c r="C38" s="24"/>
      <c r="D38" s="24"/>
      <c r="E38" s="24"/>
      <c r="F38" s="24"/>
      <c r="G38" s="24"/>
      <c r="H38" s="24"/>
      <c r="I38" s="24"/>
      <c r="J38" s="24"/>
      <c r="K38" s="40"/>
      <c r="L38" s="41"/>
      <c r="M38" s="41"/>
      <c r="N38" s="41"/>
      <c r="O38" s="41"/>
    </row>
    <row r="39" spans="1:15" ht="13.5" x14ac:dyDescent="0.15">
      <c r="B39" s="86" t="s">
        <v>102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5" ht="13.5" x14ac:dyDescent="0.15">
      <c r="A40" s="26" t="s">
        <v>103</v>
      </c>
      <c r="B40" s="25"/>
      <c r="C40" s="24"/>
      <c r="D40" s="24"/>
      <c r="E40" s="24"/>
      <c r="F40" s="24"/>
      <c r="G40" s="24"/>
      <c r="H40" s="24"/>
      <c r="I40" s="24"/>
      <c r="J40" s="24"/>
      <c r="K40" s="40"/>
      <c r="L40" s="41"/>
      <c r="M40" s="41"/>
      <c r="N40" s="41"/>
      <c r="O40" s="41"/>
    </row>
    <row r="43" spans="1:15" x14ac:dyDescent="0.15">
      <c r="L43" s="2"/>
    </row>
    <row r="44" spans="1:15" x14ac:dyDescent="0.15">
      <c r="L44" s="2"/>
    </row>
    <row r="45" spans="1:15" x14ac:dyDescent="0.15">
      <c r="L45" s="2"/>
    </row>
    <row r="46" spans="1:15" x14ac:dyDescent="0.15">
      <c r="L46" s="2"/>
    </row>
  </sheetData>
  <mergeCells count="50">
    <mergeCell ref="I1:O1"/>
    <mergeCell ref="J2:O2"/>
    <mergeCell ref="J3:O3"/>
    <mergeCell ref="A4:B4"/>
    <mergeCell ref="C4:H4"/>
    <mergeCell ref="J4:K4"/>
    <mergeCell ref="M4:O4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B39:O39"/>
    <mergeCell ref="A10:A11"/>
    <mergeCell ref="B10:B11"/>
    <mergeCell ref="C10:C11"/>
    <mergeCell ref="D10:D11"/>
    <mergeCell ref="D24:D26"/>
    <mergeCell ref="D28:D31"/>
    <mergeCell ref="D33:D36"/>
    <mergeCell ref="E25:E26"/>
    <mergeCell ref="F25:F26"/>
    <mergeCell ref="G25:G26"/>
    <mergeCell ref="H25:H26"/>
    <mergeCell ref="I25:I26"/>
    <mergeCell ref="J10:J11"/>
    <mergeCell ref="J24:J26"/>
    <mergeCell ref="K25:K26"/>
    <mergeCell ref="L25:L26"/>
    <mergeCell ref="M25:M26"/>
    <mergeCell ref="N25:N26"/>
    <mergeCell ref="O25:O26"/>
    <mergeCell ref="A1:H3"/>
    <mergeCell ref="E10:I10"/>
    <mergeCell ref="K10:O10"/>
    <mergeCell ref="E17:I17"/>
    <mergeCell ref="K19:O19"/>
    <mergeCell ref="E24:I24"/>
    <mergeCell ref="K24:O24"/>
    <mergeCell ref="C7:E7"/>
    <mergeCell ref="F7:G7"/>
    <mergeCell ref="H7:I7"/>
    <mergeCell ref="L7:M7"/>
    <mergeCell ref="C8:E8"/>
  </mergeCells>
  <phoneticPr fontId="10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88"/>
  <sheetViews>
    <sheetView topLeftCell="A13" zoomScale="80" zoomScaleNormal="80" workbookViewId="0">
      <selection activeCell="C28" sqref="C28"/>
    </sheetView>
  </sheetViews>
  <sheetFormatPr defaultColWidth="9" defaultRowHeight="12" x14ac:dyDescent="0.15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9.125" style="2" customWidth="1"/>
    <col min="6" max="6" width="9.625" style="2" customWidth="1"/>
    <col min="7" max="7" width="13" style="2" customWidth="1"/>
    <col min="8" max="8" width="15.125" style="2" customWidth="1"/>
    <col min="9" max="9" width="16.25" style="2" customWidth="1"/>
    <col min="10" max="10" width="5.25" style="2" customWidth="1"/>
    <col min="11" max="11" width="13" style="2" customWidth="1"/>
    <col min="12" max="12" width="9.5" style="3" customWidth="1"/>
    <col min="13" max="13" width="9" style="2"/>
    <col min="14" max="14" width="14.25" style="2" customWidth="1"/>
    <col min="15" max="15" width="11.25" style="2" customWidth="1"/>
    <col min="16" max="16384" width="9" style="2"/>
  </cols>
  <sheetData>
    <row r="1" spans="1:15" ht="15" customHeight="1" x14ac:dyDescent="0.15">
      <c r="A1" s="72" t="s">
        <v>0</v>
      </c>
      <c r="B1" s="73"/>
      <c r="C1" s="73"/>
      <c r="D1" s="73"/>
      <c r="E1" s="73"/>
      <c r="F1" s="73"/>
      <c r="G1" s="73"/>
      <c r="H1" s="74"/>
      <c r="I1" s="99" t="s">
        <v>1</v>
      </c>
      <c r="J1" s="100"/>
      <c r="K1" s="100"/>
      <c r="L1" s="100"/>
      <c r="M1" s="100"/>
      <c r="N1" s="100"/>
      <c r="O1" s="101"/>
    </row>
    <row r="2" spans="1:15" s="1" customFormat="1" ht="15" customHeight="1" x14ac:dyDescent="0.15">
      <c r="A2" s="75"/>
      <c r="B2" s="76"/>
      <c r="C2" s="76"/>
      <c r="D2" s="76"/>
      <c r="E2" s="76"/>
      <c r="F2" s="76"/>
      <c r="G2" s="76"/>
      <c r="H2" s="77"/>
      <c r="I2" s="27" t="s">
        <v>2</v>
      </c>
      <c r="J2" s="102" t="s">
        <v>3</v>
      </c>
      <c r="K2" s="103"/>
      <c r="L2" s="103"/>
      <c r="M2" s="103"/>
      <c r="N2" s="103"/>
      <c r="O2" s="104"/>
    </row>
    <row r="3" spans="1:15" s="1" customFormat="1" ht="15" customHeight="1" x14ac:dyDescent="0.15">
      <c r="A3" s="75"/>
      <c r="B3" s="76"/>
      <c r="C3" s="76"/>
      <c r="D3" s="76"/>
      <c r="E3" s="76"/>
      <c r="F3" s="76"/>
      <c r="G3" s="76"/>
      <c r="H3" s="77"/>
      <c r="I3" s="27" t="s">
        <v>4</v>
      </c>
      <c r="J3" s="102" t="s">
        <v>5</v>
      </c>
      <c r="K3" s="103"/>
      <c r="L3" s="103"/>
      <c r="M3" s="103"/>
      <c r="N3" s="103"/>
      <c r="O3" s="104"/>
    </row>
    <row r="4" spans="1:15" s="1" customFormat="1" ht="15" customHeight="1" x14ac:dyDescent="0.15">
      <c r="A4" s="105" t="s">
        <v>6</v>
      </c>
      <c r="B4" s="105"/>
      <c r="C4" s="105" t="s">
        <v>7</v>
      </c>
      <c r="D4" s="105"/>
      <c r="E4" s="105"/>
      <c r="F4" s="105"/>
      <c r="G4" s="105"/>
      <c r="H4" s="105"/>
      <c r="I4" s="27" t="s">
        <v>8</v>
      </c>
      <c r="J4" s="106" t="s">
        <v>9</v>
      </c>
      <c r="K4" s="106"/>
      <c r="L4" s="27" t="s">
        <v>10</v>
      </c>
      <c r="M4" s="107">
        <v>13503173691</v>
      </c>
      <c r="N4" s="108"/>
      <c r="O4" s="109"/>
    </row>
    <row r="5" spans="1:15" ht="13.5" x14ac:dyDescent="0.15">
      <c r="A5" s="4"/>
      <c r="B5" s="4"/>
      <c r="C5" s="81"/>
      <c r="D5" s="79"/>
      <c r="E5" s="80"/>
      <c r="F5" s="81"/>
      <c r="G5" s="80"/>
      <c r="H5" s="81"/>
      <c r="I5" s="80"/>
      <c r="J5" s="28"/>
      <c r="K5" s="44" t="s">
        <v>11</v>
      </c>
      <c r="L5" s="97">
        <v>0.13</v>
      </c>
      <c r="M5" s="80"/>
      <c r="N5" s="8" t="s">
        <v>12</v>
      </c>
      <c r="O5" s="7"/>
    </row>
    <row r="6" spans="1:15" ht="13.5" x14ac:dyDescent="0.15">
      <c r="A6" s="7"/>
      <c r="B6" s="8"/>
      <c r="C6" s="81"/>
      <c r="D6" s="79"/>
      <c r="E6" s="80"/>
      <c r="F6" s="81"/>
      <c r="G6" s="80"/>
      <c r="H6" s="81"/>
      <c r="I6" s="80"/>
      <c r="J6" s="28"/>
      <c r="K6" s="43" t="s">
        <v>13</v>
      </c>
      <c r="L6" s="78" t="s">
        <v>14</v>
      </c>
      <c r="M6" s="98"/>
      <c r="N6" s="11" t="s">
        <v>15</v>
      </c>
      <c r="O6" s="7"/>
    </row>
    <row r="7" spans="1:15" ht="13.5" x14ac:dyDescent="0.15">
      <c r="A7" s="7"/>
      <c r="B7" s="8"/>
      <c r="C7" s="81"/>
      <c r="D7" s="79"/>
      <c r="E7" s="80"/>
      <c r="F7" s="81"/>
      <c r="G7" s="80"/>
      <c r="H7" s="81"/>
      <c r="I7" s="80"/>
      <c r="J7" s="28"/>
      <c r="K7" s="8" t="s">
        <v>16</v>
      </c>
      <c r="L7" s="110" t="s">
        <v>104</v>
      </c>
      <c r="M7" s="80"/>
      <c r="N7" s="11" t="s">
        <v>17</v>
      </c>
      <c r="O7" s="30"/>
    </row>
    <row r="8" spans="1:15" ht="13.5" x14ac:dyDescent="0.15">
      <c r="A8" s="8" t="s">
        <v>18</v>
      </c>
      <c r="B8" s="8" t="s">
        <v>19</v>
      </c>
      <c r="C8" s="70" t="s">
        <v>20</v>
      </c>
      <c r="D8" s="70"/>
      <c r="E8" s="70"/>
      <c r="F8" s="81" t="s">
        <v>21</v>
      </c>
      <c r="G8" s="80"/>
      <c r="H8" s="83" t="s">
        <v>22</v>
      </c>
      <c r="I8" s="84"/>
      <c r="J8" s="31"/>
      <c r="K8" s="46" t="s">
        <v>23</v>
      </c>
      <c r="L8" s="81"/>
      <c r="M8" s="80"/>
      <c r="N8" s="11" t="s">
        <v>24</v>
      </c>
      <c r="O8" s="32">
        <f>C30</f>
        <v>63.65467242948332</v>
      </c>
    </row>
    <row r="9" spans="1:15" ht="4.5" customHeight="1" x14ac:dyDescent="0.15">
      <c r="A9" s="42"/>
      <c r="B9" s="42"/>
      <c r="C9" s="42"/>
      <c r="D9" s="42"/>
      <c r="E9" s="42"/>
      <c r="F9" s="45"/>
      <c r="G9" s="45"/>
      <c r="H9" s="45"/>
      <c r="I9" s="42"/>
      <c r="J9" s="33"/>
      <c r="K9" s="42"/>
      <c r="L9" s="42"/>
      <c r="M9" s="42"/>
      <c r="N9" s="42"/>
      <c r="O9" s="34"/>
    </row>
    <row r="10" spans="1:15" ht="13.5" x14ac:dyDescent="0.15">
      <c r="A10" s="69" t="s">
        <v>18</v>
      </c>
      <c r="B10" s="87" t="s">
        <v>25</v>
      </c>
      <c r="C10" s="88" t="s">
        <v>26</v>
      </c>
      <c r="D10" s="88" t="s">
        <v>18</v>
      </c>
      <c r="E10" s="78" t="s">
        <v>27</v>
      </c>
      <c r="F10" s="79"/>
      <c r="G10" s="79"/>
      <c r="H10" s="79"/>
      <c r="I10" s="80"/>
      <c r="J10" s="88" t="s">
        <v>18</v>
      </c>
      <c r="K10" s="78" t="s">
        <v>28</v>
      </c>
      <c r="L10" s="79"/>
      <c r="M10" s="79"/>
      <c r="N10" s="79"/>
      <c r="O10" s="80"/>
    </row>
    <row r="11" spans="1:15" ht="40.5" x14ac:dyDescent="0.15">
      <c r="A11" s="70"/>
      <c r="B11" s="84"/>
      <c r="C11" s="84"/>
      <c r="D11" s="84"/>
      <c r="E11" s="8" t="s">
        <v>29</v>
      </c>
      <c r="F11" s="8" t="s">
        <v>30</v>
      </c>
      <c r="G11" s="8" t="s">
        <v>31</v>
      </c>
      <c r="H11" s="8" t="s">
        <v>32</v>
      </c>
      <c r="I11" s="8" t="s">
        <v>26</v>
      </c>
      <c r="J11" s="70"/>
      <c r="K11" s="11" t="s">
        <v>33</v>
      </c>
      <c r="L11" s="22" t="s">
        <v>34</v>
      </c>
      <c r="M11" s="11" t="s">
        <v>32</v>
      </c>
      <c r="N11" s="22" t="s">
        <v>35</v>
      </c>
      <c r="O11" s="8" t="s">
        <v>26</v>
      </c>
    </row>
    <row r="12" spans="1:15" ht="15.75" customHeight="1" x14ac:dyDescent="0.15">
      <c r="A12" s="8">
        <v>1</v>
      </c>
      <c r="B12" s="11" t="s">
        <v>36</v>
      </c>
      <c r="C12" s="12">
        <f>I12+I13+I14+I15+I16</f>
        <v>18.316610000000001</v>
      </c>
      <c r="D12" s="8">
        <v>1</v>
      </c>
      <c r="E12" s="48" t="s">
        <v>128</v>
      </c>
      <c r="F12" s="20" t="s">
        <v>129</v>
      </c>
      <c r="G12" s="7">
        <v>2.7086999999999999</v>
      </c>
      <c r="H12" s="14">
        <v>4.9000000000000004</v>
      </c>
      <c r="I12" s="12">
        <f t="shared" ref="I12:I16" si="0">G12*H12</f>
        <v>13.272630000000001</v>
      </c>
      <c r="J12" s="8">
        <v>1</v>
      </c>
      <c r="K12" s="11" t="s">
        <v>39</v>
      </c>
      <c r="L12" s="35">
        <v>5</v>
      </c>
      <c r="M12" s="11">
        <v>0.95</v>
      </c>
      <c r="N12" s="8">
        <v>5</v>
      </c>
      <c r="O12" s="36">
        <f>L12/60*M12*N12</f>
        <v>0.39583333333333331</v>
      </c>
    </row>
    <row r="13" spans="1:15" ht="15.75" customHeight="1" x14ac:dyDescent="0.15">
      <c r="A13" s="8">
        <v>2</v>
      </c>
      <c r="B13" s="8" t="s">
        <v>40</v>
      </c>
      <c r="C13" s="12">
        <f>I19+I20+I21+I22</f>
        <v>24.5</v>
      </c>
      <c r="D13" s="8">
        <v>2</v>
      </c>
      <c r="E13" s="13" t="s">
        <v>41</v>
      </c>
      <c r="F13" s="20" t="s">
        <v>129</v>
      </c>
      <c r="G13" s="7">
        <v>0.5</v>
      </c>
      <c r="H13" s="14">
        <v>4.5999999999999996</v>
      </c>
      <c r="I13" s="12">
        <f t="shared" si="0"/>
        <v>2.2999999999999998</v>
      </c>
      <c r="J13" s="8">
        <v>2</v>
      </c>
      <c r="K13" s="11" t="s">
        <v>42</v>
      </c>
      <c r="L13" s="35"/>
      <c r="M13" s="8"/>
      <c r="N13" s="8"/>
      <c r="O13" s="36">
        <f t="shared" ref="O13:O14" si="1">L13/60*M13*N13</f>
        <v>0</v>
      </c>
    </row>
    <row r="14" spans="1:15" ht="15.75" customHeight="1" x14ac:dyDescent="0.15">
      <c r="A14" s="8">
        <v>3</v>
      </c>
      <c r="B14" s="8" t="s">
        <v>43</v>
      </c>
      <c r="C14" s="12">
        <f>O18</f>
        <v>0.97083333333333321</v>
      </c>
      <c r="D14" s="8">
        <v>3</v>
      </c>
      <c r="E14" s="13" t="s">
        <v>44</v>
      </c>
      <c r="F14" s="20" t="s">
        <v>129</v>
      </c>
      <c r="G14" s="7">
        <v>0.2026</v>
      </c>
      <c r="H14" s="14">
        <v>4.5999999999999996</v>
      </c>
      <c r="I14" s="12">
        <f t="shared" si="0"/>
        <v>0.9319599999999999</v>
      </c>
      <c r="J14" s="8">
        <v>3</v>
      </c>
      <c r="K14" s="20" t="s">
        <v>45</v>
      </c>
      <c r="L14" s="35">
        <v>5</v>
      </c>
      <c r="M14" s="8">
        <v>2.2999999999999998</v>
      </c>
      <c r="N14" s="8">
        <v>3</v>
      </c>
      <c r="O14" s="36">
        <f t="shared" si="1"/>
        <v>0.57499999999999996</v>
      </c>
    </row>
    <row r="15" spans="1:15" ht="15.75" customHeight="1" x14ac:dyDescent="0.15">
      <c r="A15" s="8">
        <v>4</v>
      </c>
      <c r="B15" s="11" t="s">
        <v>46</v>
      </c>
      <c r="C15" s="12">
        <f>I27</f>
        <v>4.75</v>
      </c>
      <c r="D15" s="8">
        <v>4</v>
      </c>
      <c r="E15" s="48" t="s">
        <v>130</v>
      </c>
      <c r="F15" s="8" t="s">
        <v>129</v>
      </c>
      <c r="G15" s="7">
        <v>0.36980000000000002</v>
      </c>
      <c r="H15" s="14">
        <v>4.9000000000000004</v>
      </c>
      <c r="I15" s="12">
        <f t="shared" si="0"/>
        <v>1.8120200000000002</v>
      </c>
      <c r="J15" s="8">
        <v>4</v>
      </c>
      <c r="K15" s="8"/>
      <c r="L15" s="35"/>
      <c r="M15" s="8"/>
      <c r="N15" s="8"/>
      <c r="O15" s="35"/>
    </row>
    <row r="16" spans="1:15" ht="15.75" customHeight="1" x14ac:dyDescent="0.15">
      <c r="A16" s="8">
        <v>5</v>
      </c>
      <c r="B16" s="8" t="s">
        <v>48</v>
      </c>
      <c r="C16" s="12">
        <f>I33+I34+I35+I36</f>
        <v>0.21074999999999999</v>
      </c>
      <c r="D16" s="8">
        <v>5</v>
      </c>
      <c r="E16" s="7"/>
      <c r="F16" s="8" t="s">
        <v>129</v>
      </c>
      <c r="G16" s="7"/>
      <c r="H16" s="14"/>
      <c r="I16" s="12">
        <f t="shared" si="0"/>
        <v>0</v>
      </c>
      <c r="J16" s="8">
        <v>5</v>
      </c>
      <c r="K16" s="11"/>
      <c r="L16" s="35"/>
      <c r="M16" s="8"/>
      <c r="N16" s="8"/>
      <c r="O16" s="35"/>
    </row>
    <row r="17" spans="1:15" ht="15.75" customHeight="1" x14ac:dyDescent="0.15">
      <c r="A17" s="8">
        <v>6</v>
      </c>
      <c r="B17" s="8" t="s">
        <v>49</v>
      </c>
      <c r="C17" s="12">
        <f>N37</f>
        <v>0.11299999999999999</v>
      </c>
      <c r="D17" s="7"/>
      <c r="E17" s="81" t="s">
        <v>50</v>
      </c>
      <c r="F17" s="79"/>
      <c r="G17" s="79"/>
      <c r="H17" s="79"/>
      <c r="I17" s="80"/>
      <c r="J17" s="8">
        <v>6</v>
      </c>
      <c r="K17" s="8"/>
      <c r="L17" s="14"/>
      <c r="M17" s="7"/>
      <c r="N17" s="7"/>
      <c r="O17" s="14"/>
    </row>
    <row r="18" spans="1:15" ht="15.75" customHeight="1" x14ac:dyDescent="0.15">
      <c r="A18" s="8">
        <v>7</v>
      </c>
      <c r="B18" s="8"/>
      <c r="C18" s="14"/>
      <c r="D18" s="7"/>
      <c r="E18" s="8" t="s">
        <v>29</v>
      </c>
      <c r="F18" s="8" t="s">
        <v>30</v>
      </c>
      <c r="G18" s="8" t="s">
        <v>31</v>
      </c>
      <c r="H18" s="8" t="s">
        <v>32</v>
      </c>
      <c r="I18" s="8" t="s">
        <v>26</v>
      </c>
      <c r="J18" s="8"/>
      <c r="K18" s="8" t="s">
        <v>51</v>
      </c>
      <c r="L18" s="14"/>
      <c r="M18" s="7"/>
      <c r="N18" s="7"/>
      <c r="O18" s="12">
        <f>SUM(O12:O17)</f>
        <v>0.97083333333333321</v>
      </c>
    </row>
    <row r="19" spans="1:15" ht="15.75" customHeight="1" x14ac:dyDescent="0.15">
      <c r="A19" s="8">
        <v>8</v>
      </c>
      <c r="B19" s="11" t="s">
        <v>52</v>
      </c>
      <c r="C19" s="12">
        <f>SUM(C12:C18)</f>
        <v>48.861193333333325</v>
      </c>
      <c r="D19" s="8">
        <v>1</v>
      </c>
      <c r="E19" s="13" t="s">
        <v>105</v>
      </c>
      <c r="F19" s="20" t="s">
        <v>54</v>
      </c>
      <c r="G19" s="7">
        <v>1</v>
      </c>
      <c r="H19" s="14">
        <v>3.5</v>
      </c>
      <c r="I19" s="12">
        <f t="shared" ref="I19:I22" si="2">G19*H19</f>
        <v>3.5</v>
      </c>
      <c r="J19" s="8"/>
      <c r="K19" s="78" t="s">
        <v>55</v>
      </c>
      <c r="L19" s="79"/>
      <c r="M19" s="79"/>
      <c r="N19" s="79"/>
      <c r="O19" s="80"/>
    </row>
    <row r="20" spans="1:15" ht="15.75" customHeight="1" x14ac:dyDescent="0.15">
      <c r="A20" s="8">
        <v>9</v>
      </c>
      <c r="B20" s="8" t="s">
        <v>56</v>
      </c>
      <c r="C20" s="12">
        <f>O21+O22</f>
        <v>0.4777777777777778</v>
      </c>
      <c r="D20" s="8">
        <v>2</v>
      </c>
      <c r="E20" s="13" t="s">
        <v>106</v>
      </c>
      <c r="F20" s="20" t="s">
        <v>54</v>
      </c>
      <c r="G20" s="7">
        <v>2</v>
      </c>
      <c r="H20" s="14">
        <v>6.5</v>
      </c>
      <c r="I20" s="12">
        <f t="shared" si="2"/>
        <v>13</v>
      </c>
      <c r="J20" s="11" t="s">
        <v>18</v>
      </c>
      <c r="K20" s="11" t="s">
        <v>58</v>
      </c>
      <c r="L20" s="37" t="s">
        <v>59</v>
      </c>
      <c r="M20" s="11" t="s">
        <v>32</v>
      </c>
      <c r="N20" s="11" t="s">
        <v>60</v>
      </c>
      <c r="O20" s="37" t="s">
        <v>26</v>
      </c>
    </row>
    <row r="21" spans="1:15" ht="15.75" customHeight="1" x14ac:dyDescent="0.15">
      <c r="A21" s="8">
        <v>10</v>
      </c>
      <c r="B21" s="8" t="s">
        <v>61</v>
      </c>
      <c r="C21" s="15">
        <v>2.6</v>
      </c>
      <c r="D21" s="8">
        <v>3</v>
      </c>
      <c r="E21" s="13" t="s">
        <v>44</v>
      </c>
      <c r="F21" s="20" t="s">
        <v>54</v>
      </c>
      <c r="G21" s="52">
        <v>5</v>
      </c>
      <c r="H21" s="14">
        <v>1</v>
      </c>
      <c r="I21" s="12">
        <f t="shared" si="2"/>
        <v>5</v>
      </c>
      <c r="J21" s="8">
        <v>1</v>
      </c>
      <c r="K21" s="20" t="s">
        <v>63</v>
      </c>
      <c r="L21" s="38" t="s">
        <v>64</v>
      </c>
      <c r="M21" s="7">
        <v>35</v>
      </c>
      <c r="N21" s="7">
        <v>90</v>
      </c>
      <c r="O21" s="12">
        <f>M21/N21</f>
        <v>0.3888888888888889</v>
      </c>
    </row>
    <row r="22" spans="1:15" ht="15.75" customHeight="1" x14ac:dyDescent="0.15">
      <c r="A22" s="8">
        <v>11</v>
      </c>
      <c r="B22" s="11" t="s">
        <v>65</v>
      </c>
      <c r="C22" s="12">
        <f>C19*0.015</f>
        <v>0.7329178999999999</v>
      </c>
      <c r="D22" s="8"/>
      <c r="E22" s="13" t="s">
        <v>62</v>
      </c>
      <c r="F22" s="20" t="s">
        <v>54</v>
      </c>
      <c r="G22" s="7">
        <v>1</v>
      </c>
      <c r="H22" s="14">
        <v>3</v>
      </c>
      <c r="I22" s="12">
        <f t="shared" si="2"/>
        <v>3</v>
      </c>
      <c r="J22" s="8">
        <v>2</v>
      </c>
      <c r="K22" s="20" t="s">
        <v>67</v>
      </c>
      <c r="L22" s="14"/>
      <c r="M22" s="7">
        <v>8</v>
      </c>
      <c r="N22" s="7">
        <v>90</v>
      </c>
      <c r="O22" s="12">
        <f>M22/N22</f>
        <v>8.8888888888888892E-2</v>
      </c>
    </row>
    <row r="23" spans="1:15" ht="15.75" customHeight="1" x14ac:dyDescent="0.15">
      <c r="A23" s="8">
        <v>12</v>
      </c>
      <c r="B23" s="46" t="s">
        <v>68</v>
      </c>
      <c r="C23" s="12">
        <f>C19*0.02</f>
        <v>0.9772238666666665</v>
      </c>
      <c r="D23" s="7"/>
      <c r="E23" s="11" t="s">
        <v>66</v>
      </c>
      <c r="F23" s="7"/>
      <c r="G23" s="7"/>
      <c r="H23" s="14"/>
      <c r="I23" s="12">
        <f>I12+I13+I14+I15+I16+I19+I20+I21</f>
        <v>39.816609999999997</v>
      </c>
      <c r="J23" s="21"/>
      <c r="K23" s="21"/>
      <c r="L23" s="21"/>
      <c r="M23" s="21"/>
      <c r="N23" s="21"/>
      <c r="O23" s="21"/>
    </row>
    <row r="24" spans="1:15" ht="15.75" customHeight="1" x14ac:dyDescent="0.15">
      <c r="A24" s="8">
        <v>13</v>
      </c>
      <c r="B24" s="16"/>
      <c r="C24" s="17"/>
      <c r="D24" s="69" t="s">
        <v>18</v>
      </c>
      <c r="E24" s="82" t="s">
        <v>69</v>
      </c>
      <c r="F24" s="83"/>
      <c r="G24" s="83"/>
      <c r="H24" s="83"/>
      <c r="I24" s="84"/>
      <c r="J24" s="69" t="s">
        <v>18</v>
      </c>
      <c r="K24" s="78" t="s">
        <v>70</v>
      </c>
      <c r="L24" s="79"/>
      <c r="M24" s="79"/>
      <c r="N24" s="79"/>
      <c r="O24" s="80"/>
    </row>
    <row r="25" spans="1:15" ht="15.75" customHeight="1" x14ac:dyDescent="0.15">
      <c r="A25" s="8">
        <v>14</v>
      </c>
      <c r="B25" s="16"/>
      <c r="C25" s="17"/>
      <c r="D25" s="89"/>
      <c r="E25" s="71" t="s">
        <v>71</v>
      </c>
      <c r="F25" s="71" t="s">
        <v>72</v>
      </c>
      <c r="G25" s="93" t="s">
        <v>34</v>
      </c>
      <c r="H25" s="95" t="s">
        <v>73</v>
      </c>
      <c r="I25" s="69" t="s">
        <v>26</v>
      </c>
      <c r="J25" s="89"/>
      <c r="K25" s="71" t="s">
        <v>74</v>
      </c>
      <c r="L25" s="69" t="s">
        <v>32</v>
      </c>
      <c r="M25" s="71" t="s">
        <v>75</v>
      </c>
      <c r="N25" s="69" t="s">
        <v>26</v>
      </c>
      <c r="O25" s="69" t="s">
        <v>76</v>
      </c>
    </row>
    <row r="26" spans="1:15" ht="15.75" customHeight="1" x14ac:dyDescent="0.15">
      <c r="A26" s="8">
        <v>15</v>
      </c>
      <c r="B26" s="11" t="s">
        <v>77</v>
      </c>
      <c r="C26" s="12">
        <f>C19+C20+C21+C22+C23+C24+C25</f>
        <v>53.649112877777767</v>
      </c>
      <c r="D26" s="70"/>
      <c r="E26" s="70"/>
      <c r="F26" s="70"/>
      <c r="G26" s="94"/>
      <c r="H26" s="96"/>
      <c r="I26" s="70"/>
      <c r="J26" s="70"/>
      <c r="K26" s="70"/>
      <c r="L26" s="70"/>
      <c r="M26" s="70"/>
      <c r="N26" s="70"/>
      <c r="O26" s="70"/>
    </row>
    <row r="27" spans="1:15" ht="15.75" customHeight="1" x14ac:dyDescent="0.15">
      <c r="A27" s="8">
        <v>16</v>
      </c>
      <c r="B27" s="11" t="s">
        <v>81</v>
      </c>
      <c r="C27" s="12">
        <f>C26*0.05</f>
        <v>2.6824556438888885</v>
      </c>
      <c r="D27" s="8">
        <v>1</v>
      </c>
      <c r="E27" s="11" t="s">
        <v>78</v>
      </c>
      <c r="F27" s="11" t="s">
        <v>79</v>
      </c>
      <c r="G27" s="11" t="s">
        <v>79</v>
      </c>
      <c r="H27" s="11" t="s">
        <v>79</v>
      </c>
      <c r="I27" s="12">
        <f>I28+I29+I30+I31</f>
        <v>4.75</v>
      </c>
      <c r="J27" s="8">
        <v>1</v>
      </c>
      <c r="K27" s="20" t="s">
        <v>80</v>
      </c>
      <c r="L27" s="14">
        <v>3700</v>
      </c>
      <c r="M27" s="7">
        <v>100000</v>
      </c>
      <c r="N27" s="14">
        <f>L27/M27</f>
        <v>3.6999999999999998E-2</v>
      </c>
      <c r="O27" s="7"/>
    </row>
    <row r="28" spans="1:15" ht="15.75" customHeight="1" x14ac:dyDescent="0.15">
      <c r="A28" s="8">
        <v>17</v>
      </c>
      <c r="B28" s="11" t="s">
        <v>85</v>
      </c>
      <c r="C28" s="12">
        <f>C26+C27</f>
        <v>56.331568521666654</v>
      </c>
      <c r="D28" s="90" t="s">
        <v>82</v>
      </c>
      <c r="E28" s="19" t="s">
        <v>83</v>
      </c>
      <c r="F28" s="7">
        <v>2</v>
      </c>
      <c r="G28" s="7">
        <v>0.8</v>
      </c>
      <c r="H28" s="7">
        <v>20</v>
      </c>
      <c r="I28" s="12">
        <f t="shared" ref="I28:I31" si="3">F28*G28/60*H28</f>
        <v>0.53333333333333333</v>
      </c>
      <c r="J28" s="8">
        <v>2</v>
      </c>
      <c r="K28" s="20" t="s">
        <v>107</v>
      </c>
      <c r="L28" s="14">
        <v>1800</v>
      </c>
      <c r="M28" s="7">
        <v>100000</v>
      </c>
      <c r="N28" s="14">
        <f t="shared" ref="N28:N30" si="4">L28/M28</f>
        <v>1.7999999999999999E-2</v>
      </c>
      <c r="O28" s="7"/>
    </row>
    <row r="29" spans="1:15" ht="15.75" customHeight="1" x14ac:dyDescent="0.15">
      <c r="A29" s="8">
        <v>18</v>
      </c>
      <c r="B29" s="11" t="s">
        <v>88</v>
      </c>
      <c r="C29" s="12">
        <f>C28*L5</f>
        <v>7.3231039078166651</v>
      </c>
      <c r="D29" s="91"/>
      <c r="E29" s="20" t="s">
        <v>86</v>
      </c>
      <c r="F29" s="7">
        <v>2</v>
      </c>
      <c r="G29" s="7">
        <v>1.2</v>
      </c>
      <c r="H29" s="7">
        <v>20</v>
      </c>
      <c r="I29" s="12">
        <f t="shared" si="3"/>
        <v>0.8</v>
      </c>
      <c r="J29" s="8">
        <v>3</v>
      </c>
      <c r="K29" s="20" t="s">
        <v>90</v>
      </c>
      <c r="L29" s="14">
        <v>3000</v>
      </c>
      <c r="M29" s="7">
        <v>100000</v>
      </c>
      <c r="N29" s="14">
        <f t="shared" si="4"/>
        <v>0.03</v>
      </c>
      <c r="O29" s="7"/>
    </row>
    <row r="30" spans="1:15" ht="15.75" customHeight="1" x14ac:dyDescent="0.15">
      <c r="A30" s="8">
        <v>19</v>
      </c>
      <c r="B30" s="8" t="s">
        <v>24</v>
      </c>
      <c r="C30" s="12">
        <f>C28+C29</f>
        <v>63.65467242948332</v>
      </c>
      <c r="D30" s="91"/>
      <c r="E30" s="20" t="s">
        <v>89</v>
      </c>
      <c r="F30" s="7">
        <v>1</v>
      </c>
      <c r="G30" s="7">
        <v>1</v>
      </c>
      <c r="H30" s="7">
        <v>25</v>
      </c>
      <c r="I30" s="12">
        <f t="shared" si="3"/>
        <v>0.41666666666666669</v>
      </c>
      <c r="J30" s="8">
        <v>4</v>
      </c>
      <c r="K30" s="20" t="s">
        <v>92</v>
      </c>
      <c r="L30" s="14">
        <v>2800</v>
      </c>
      <c r="M30" s="7">
        <v>100000</v>
      </c>
      <c r="N30" s="14">
        <f t="shared" si="4"/>
        <v>2.8000000000000001E-2</v>
      </c>
      <c r="O30" s="7"/>
    </row>
    <row r="31" spans="1:15" ht="15.75" customHeight="1" x14ac:dyDescent="0.15">
      <c r="A31" s="21"/>
      <c r="B31" s="21"/>
      <c r="C31" s="21">
        <v>71.5</v>
      </c>
      <c r="D31" s="92"/>
      <c r="E31" s="20" t="s">
        <v>91</v>
      </c>
      <c r="F31" s="7">
        <v>3</v>
      </c>
      <c r="G31" s="7">
        <v>2</v>
      </c>
      <c r="H31" s="7">
        <v>30</v>
      </c>
      <c r="I31" s="12">
        <f t="shared" si="3"/>
        <v>3</v>
      </c>
      <c r="J31" s="7"/>
      <c r="K31" s="8"/>
      <c r="L31" s="14"/>
      <c r="M31" s="7"/>
      <c r="N31" s="14"/>
      <c r="O31" s="7"/>
    </row>
    <row r="32" spans="1:15" ht="23.25" customHeight="1" x14ac:dyDescent="0.15">
      <c r="A32" s="21"/>
      <c r="B32" s="16"/>
      <c r="C32" s="14"/>
      <c r="D32" s="8">
        <v>2</v>
      </c>
      <c r="E32" s="8" t="s">
        <v>48</v>
      </c>
      <c r="F32" s="11" t="s">
        <v>93</v>
      </c>
      <c r="G32" s="47" t="s">
        <v>34</v>
      </c>
      <c r="H32" s="22" t="s">
        <v>94</v>
      </c>
      <c r="I32" s="39" t="s">
        <v>95</v>
      </c>
      <c r="J32" s="7"/>
      <c r="K32" s="8"/>
      <c r="L32" s="14"/>
      <c r="M32" s="7"/>
      <c r="N32" s="14"/>
      <c r="O32" s="7"/>
    </row>
    <row r="33" spans="1:17" ht="15.75" customHeight="1" x14ac:dyDescent="0.15">
      <c r="A33" s="21"/>
      <c r="B33" s="16"/>
      <c r="C33" s="14"/>
      <c r="D33" s="90" t="s">
        <v>96</v>
      </c>
      <c r="E33" s="13" t="s">
        <v>97</v>
      </c>
      <c r="F33" s="7">
        <v>120000</v>
      </c>
      <c r="G33" s="23">
        <v>1.6</v>
      </c>
      <c r="H33" s="7">
        <v>10</v>
      </c>
      <c r="I33" s="12">
        <f>F33*0.9/H33/300/20/60*G33</f>
        <v>4.8000000000000008E-2</v>
      </c>
      <c r="J33" s="7"/>
      <c r="K33" s="8"/>
      <c r="L33" s="14"/>
      <c r="M33" s="7"/>
      <c r="N33" s="14"/>
      <c r="O33" s="7"/>
    </row>
    <row r="34" spans="1:17" ht="15.75" customHeight="1" x14ac:dyDescent="0.15">
      <c r="A34" s="21"/>
      <c r="B34" s="16"/>
      <c r="C34" s="14"/>
      <c r="D34" s="91"/>
      <c r="E34" s="13" t="s">
        <v>98</v>
      </c>
      <c r="F34" s="7">
        <v>350000</v>
      </c>
      <c r="G34" s="23">
        <v>2.4</v>
      </c>
      <c r="H34" s="7">
        <v>20</v>
      </c>
      <c r="I34" s="12">
        <f t="shared" ref="I34:I36" si="5">F34*0.9/H34/300/20/60*G34</f>
        <v>0.105</v>
      </c>
      <c r="J34" s="7"/>
      <c r="K34" s="8"/>
      <c r="L34" s="14"/>
      <c r="M34" s="7"/>
      <c r="N34" s="14"/>
      <c r="O34" s="7"/>
    </row>
    <row r="35" spans="1:17" ht="15.75" customHeight="1" x14ac:dyDescent="0.15">
      <c r="A35" s="21"/>
      <c r="B35" s="16"/>
      <c r="C35" s="14"/>
      <c r="D35" s="91"/>
      <c r="E35" s="13" t="s">
        <v>99</v>
      </c>
      <c r="F35" s="7">
        <v>4200</v>
      </c>
      <c r="G35" s="7">
        <v>6</v>
      </c>
      <c r="H35" s="7">
        <v>2</v>
      </c>
      <c r="I35" s="12">
        <f t="shared" si="5"/>
        <v>3.15E-2</v>
      </c>
      <c r="J35" s="7"/>
      <c r="K35" s="8"/>
      <c r="L35" s="14"/>
      <c r="M35" s="7"/>
      <c r="N35" s="14"/>
      <c r="O35" s="7"/>
    </row>
    <row r="36" spans="1:17" ht="15.75" customHeight="1" x14ac:dyDescent="0.15">
      <c r="A36" s="21"/>
      <c r="B36" s="16"/>
      <c r="C36" s="14"/>
      <c r="D36" s="92"/>
      <c r="E36" s="13" t="s">
        <v>100</v>
      </c>
      <c r="F36" s="7">
        <v>210000</v>
      </c>
      <c r="G36" s="7">
        <v>1</v>
      </c>
      <c r="H36" s="7">
        <v>20</v>
      </c>
      <c r="I36" s="12">
        <f t="shared" si="5"/>
        <v>2.6249999999999999E-2</v>
      </c>
      <c r="J36" s="7"/>
      <c r="K36" s="8"/>
      <c r="L36" s="14"/>
      <c r="M36" s="7"/>
      <c r="N36" s="14"/>
      <c r="O36" s="7"/>
    </row>
    <row r="37" spans="1:17" ht="15.75" customHeight="1" x14ac:dyDescent="0.15">
      <c r="A37" s="7"/>
      <c r="B37" s="8"/>
      <c r="C37" s="7"/>
      <c r="D37" s="7"/>
      <c r="E37" s="11" t="s">
        <v>66</v>
      </c>
      <c r="F37" s="7"/>
      <c r="G37" s="7"/>
      <c r="H37" s="7"/>
      <c r="I37" s="12">
        <f>I27+I33+I34+I35</f>
        <v>4.9345000000000008</v>
      </c>
      <c r="J37" s="7"/>
      <c r="K37" s="11" t="s">
        <v>66</v>
      </c>
      <c r="L37" s="14"/>
      <c r="M37" s="7"/>
      <c r="N37" s="12">
        <f>SUM(N27:N35)</f>
        <v>0.11299999999999999</v>
      </c>
      <c r="O37" s="7"/>
    </row>
    <row r="38" spans="1:17" ht="13.5" x14ac:dyDescent="0.15">
      <c r="A38" s="24" t="s">
        <v>101</v>
      </c>
      <c r="B38" s="25"/>
      <c r="C38" s="24"/>
      <c r="D38" s="24"/>
      <c r="E38" s="24"/>
      <c r="F38" s="24"/>
      <c r="G38" s="24"/>
      <c r="H38" s="24"/>
      <c r="I38" s="24"/>
      <c r="J38" s="24"/>
      <c r="K38" s="40"/>
      <c r="L38" s="41"/>
      <c r="M38" s="41"/>
      <c r="N38" s="41"/>
      <c r="O38" s="41"/>
    </row>
    <row r="39" spans="1:17" ht="13.5" x14ac:dyDescent="0.15">
      <c r="B39" s="86" t="s">
        <v>102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7" ht="13.5" x14ac:dyDescent="0.15">
      <c r="A40" s="26" t="s">
        <v>103</v>
      </c>
      <c r="B40" s="25"/>
      <c r="C40" s="24"/>
      <c r="D40" s="24"/>
      <c r="E40" s="24"/>
      <c r="F40" s="24"/>
      <c r="G40" s="24"/>
      <c r="H40" s="24"/>
      <c r="I40" s="24"/>
      <c r="J40" s="24"/>
      <c r="K40" s="40"/>
      <c r="L40" s="41"/>
      <c r="M40" s="41"/>
      <c r="N40" s="41"/>
      <c r="O40" s="41"/>
    </row>
    <row r="43" spans="1:17" x14ac:dyDescent="0.15">
      <c r="K43" s="50" t="s">
        <v>133</v>
      </c>
      <c r="L43" s="2" t="s">
        <v>134</v>
      </c>
    </row>
    <row r="44" spans="1:17" x14ac:dyDescent="0.15">
      <c r="L44" s="2"/>
    </row>
    <row r="45" spans="1:17" x14ac:dyDescent="0.15">
      <c r="L45" s="2"/>
    </row>
    <row r="46" spans="1:17" x14ac:dyDescent="0.15">
      <c r="L46" s="2"/>
      <c r="M46" s="51" t="s">
        <v>131</v>
      </c>
      <c r="N46" s="51"/>
    </row>
    <row r="47" spans="1:17" x14ac:dyDescent="0.15">
      <c r="K47" s="50" t="s">
        <v>119</v>
      </c>
      <c r="L47" s="3" t="s">
        <v>120</v>
      </c>
      <c r="M47" s="3" t="s">
        <v>121</v>
      </c>
      <c r="N47" s="3" t="s">
        <v>122</v>
      </c>
      <c r="O47" s="3" t="s">
        <v>116</v>
      </c>
      <c r="P47" s="3" t="s">
        <v>115</v>
      </c>
      <c r="Q47" s="3" t="s">
        <v>114</v>
      </c>
    </row>
    <row r="48" spans="1:17" x14ac:dyDescent="0.15">
      <c r="K48" s="51">
        <v>0.42299999999999999</v>
      </c>
      <c r="L48" s="3">
        <v>1</v>
      </c>
      <c r="M48" s="49">
        <f>K48*L48</f>
        <v>0.42299999999999999</v>
      </c>
      <c r="N48" s="2" t="s">
        <v>124</v>
      </c>
    </row>
    <row r="49" spans="11:17" x14ac:dyDescent="0.15">
      <c r="K49" s="2">
        <v>8.9999999999999993E-3</v>
      </c>
      <c r="L49" s="3">
        <v>1</v>
      </c>
      <c r="M49" s="51"/>
      <c r="N49" s="51" t="s">
        <v>125</v>
      </c>
    </row>
    <row r="50" spans="11:17" x14ac:dyDescent="0.15">
      <c r="K50" s="51">
        <v>0.41339999999999999</v>
      </c>
      <c r="L50" s="3">
        <v>1</v>
      </c>
      <c r="M50" s="2">
        <f t="shared" ref="M50:M68" si="6">K50*L50</f>
        <v>0.41339999999999999</v>
      </c>
      <c r="O50" s="2">
        <f>M50</f>
        <v>0.41339999999999999</v>
      </c>
    </row>
    <row r="51" spans="11:17" x14ac:dyDescent="0.15">
      <c r="K51" s="2">
        <v>0.14099999999999999</v>
      </c>
      <c r="L51" s="3">
        <v>1</v>
      </c>
      <c r="M51" s="2">
        <f t="shared" si="6"/>
        <v>0.14099999999999999</v>
      </c>
      <c r="Q51" s="2">
        <f>M51</f>
        <v>0.14099999999999999</v>
      </c>
    </row>
    <row r="52" spans="11:17" x14ac:dyDescent="0.15">
      <c r="K52" s="2">
        <v>9.0999999999999998E-2</v>
      </c>
      <c r="L52" s="3">
        <v>1</v>
      </c>
      <c r="M52" s="2">
        <f t="shared" si="6"/>
        <v>9.0999999999999998E-2</v>
      </c>
      <c r="Q52" s="2">
        <f>M52</f>
        <v>9.0999999999999998E-2</v>
      </c>
    </row>
    <row r="53" spans="11:17" x14ac:dyDescent="0.15">
      <c r="K53" s="2">
        <v>0.22800000000000001</v>
      </c>
      <c r="L53" s="3">
        <v>1</v>
      </c>
      <c r="M53" s="2">
        <f t="shared" si="6"/>
        <v>0.22800000000000001</v>
      </c>
      <c r="Q53" s="2">
        <f>M53</f>
        <v>0.22800000000000001</v>
      </c>
    </row>
    <row r="54" spans="11:17" x14ac:dyDescent="0.15">
      <c r="K54" s="2">
        <v>0.1013</v>
      </c>
      <c r="L54" s="3">
        <v>2</v>
      </c>
      <c r="M54" s="2">
        <f t="shared" si="6"/>
        <v>0.2026</v>
      </c>
      <c r="Q54" s="2">
        <f>M54</f>
        <v>0.2026</v>
      </c>
    </row>
    <row r="55" spans="11:17" x14ac:dyDescent="0.15">
      <c r="K55" s="2">
        <v>0.63129999999999997</v>
      </c>
      <c r="L55" s="3">
        <v>1</v>
      </c>
      <c r="M55" s="49">
        <f t="shared" si="6"/>
        <v>0.63129999999999997</v>
      </c>
      <c r="N55" s="2" t="s">
        <v>124</v>
      </c>
    </row>
    <row r="56" spans="11:17" x14ac:dyDescent="0.15">
      <c r="M56" s="2">
        <f t="shared" si="6"/>
        <v>0</v>
      </c>
    </row>
    <row r="57" spans="11:17" x14ac:dyDescent="0.15">
      <c r="M57" s="2">
        <f t="shared" si="6"/>
        <v>0</v>
      </c>
    </row>
    <row r="58" spans="11:17" x14ac:dyDescent="0.15">
      <c r="K58" s="2">
        <v>4.2999999999999997E-2</v>
      </c>
      <c r="L58" s="3">
        <v>1</v>
      </c>
      <c r="M58" s="51"/>
      <c r="N58" s="51" t="s">
        <v>125</v>
      </c>
    </row>
    <row r="59" spans="11:17" x14ac:dyDescent="0.15">
      <c r="K59" s="2">
        <v>7.0999999999999994E-2</v>
      </c>
      <c r="L59" s="3">
        <v>1</v>
      </c>
      <c r="M59" s="51">
        <f t="shared" si="6"/>
        <v>7.0999999999999994E-2</v>
      </c>
      <c r="N59" s="51" t="s">
        <v>126</v>
      </c>
      <c r="P59" s="51">
        <f>M59</f>
        <v>7.0999999999999994E-2</v>
      </c>
    </row>
    <row r="60" spans="11:17" x14ac:dyDescent="0.15">
      <c r="K60" s="2">
        <v>7.0999999999999994E-2</v>
      </c>
      <c r="L60" s="3">
        <v>2</v>
      </c>
      <c r="M60" s="2">
        <f t="shared" si="6"/>
        <v>0.14199999999999999</v>
      </c>
      <c r="P60" s="2">
        <f>M60</f>
        <v>0.14199999999999999</v>
      </c>
    </row>
    <row r="61" spans="11:17" x14ac:dyDescent="0.15">
      <c r="K61" s="2">
        <v>6.4000000000000001E-2</v>
      </c>
      <c r="L61" s="3">
        <v>1</v>
      </c>
      <c r="M61" s="2">
        <f t="shared" si="6"/>
        <v>6.4000000000000001E-2</v>
      </c>
      <c r="P61" s="2">
        <f>M61</f>
        <v>6.4000000000000001E-2</v>
      </c>
    </row>
    <row r="62" spans="11:17" x14ac:dyDescent="0.15">
      <c r="K62" s="2">
        <v>4.6600000000000003E-2</v>
      </c>
      <c r="L62" s="3">
        <v>2</v>
      </c>
      <c r="M62" s="2">
        <f t="shared" si="6"/>
        <v>9.3200000000000005E-2</v>
      </c>
      <c r="P62" s="2">
        <f>M62</f>
        <v>9.3200000000000005E-2</v>
      </c>
    </row>
    <row r="63" spans="11:17" x14ac:dyDescent="0.15">
      <c r="K63" s="2">
        <v>0.36980000000000002</v>
      </c>
      <c r="L63" s="3">
        <v>1</v>
      </c>
      <c r="M63" s="2">
        <f t="shared" si="6"/>
        <v>0.36980000000000002</v>
      </c>
      <c r="O63" s="2">
        <f>M63</f>
        <v>0.36980000000000002</v>
      </c>
    </row>
    <row r="64" spans="11:17" x14ac:dyDescent="0.15">
      <c r="K64" s="2">
        <v>1.8919999999999999</v>
      </c>
      <c r="L64" s="3">
        <v>1</v>
      </c>
      <c r="M64" s="2">
        <f t="shared" si="6"/>
        <v>1.8919999999999999</v>
      </c>
      <c r="O64" s="2">
        <f>M64</f>
        <v>1.8919999999999999</v>
      </c>
    </row>
    <row r="65" spans="11:17" x14ac:dyDescent="0.15">
      <c r="K65" s="51">
        <v>0.40329999999999999</v>
      </c>
      <c r="L65" s="3">
        <v>1</v>
      </c>
      <c r="M65" s="2">
        <f t="shared" si="6"/>
        <v>0.40329999999999999</v>
      </c>
      <c r="O65" s="2">
        <f>M65</f>
        <v>0.40329999999999999</v>
      </c>
    </row>
    <row r="66" spans="11:17" x14ac:dyDescent="0.15">
      <c r="K66" s="2">
        <v>6.5799999999999997E-2</v>
      </c>
      <c r="L66" s="3">
        <v>3</v>
      </c>
      <c r="M66" s="2">
        <f t="shared" si="6"/>
        <v>0.19739999999999999</v>
      </c>
      <c r="P66" s="2">
        <f>M66</f>
        <v>0.19739999999999999</v>
      </c>
    </row>
    <row r="67" spans="11:17" x14ac:dyDescent="0.15">
      <c r="K67" s="2">
        <v>5.7500000000000002E-2</v>
      </c>
      <c r="L67" s="54">
        <v>1</v>
      </c>
      <c r="M67" s="2">
        <f t="shared" si="6"/>
        <v>5.7500000000000002E-2</v>
      </c>
      <c r="Q67" s="2">
        <f>M67</f>
        <v>5.7500000000000002E-2</v>
      </c>
    </row>
    <row r="68" spans="11:17" x14ac:dyDescent="0.15">
      <c r="K68" s="2">
        <v>0.63129999999999997</v>
      </c>
      <c r="L68" s="3">
        <v>1</v>
      </c>
      <c r="M68" s="49">
        <f t="shared" si="6"/>
        <v>0.63129999999999997</v>
      </c>
      <c r="N68" s="2" t="s">
        <v>124</v>
      </c>
    </row>
    <row r="69" spans="11:17" x14ac:dyDescent="0.15">
      <c r="K69" s="2">
        <v>0.189</v>
      </c>
      <c r="L69" s="3">
        <v>1</v>
      </c>
      <c r="M69" s="51"/>
      <c r="N69" s="51" t="s">
        <v>125</v>
      </c>
      <c r="Q69" s="2">
        <f>M69</f>
        <v>0</v>
      </c>
    </row>
    <row r="72" spans="11:17" x14ac:dyDescent="0.15">
      <c r="L72" s="3" t="s">
        <v>123</v>
      </c>
      <c r="M72" s="2">
        <f>SUM(M48:M71)</f>
        <v>6.0518000000000001</v>
      </c>
      <c r="O72" s="2">
        <f>SUM(O48:O71)</f>
        <v>3.0785</v>
      </c>
      <c r="P72" s="2">
        <f>SUM(P48:P71)</f>
        <v>0.56759999999999999</v>
      </c>
      <c r="Q72" s="2">
        <f>SUM(Q48:Q71)</f>
        <v>0.72009999999999996</v>
      </c>
    </row>
    <row r="73" spans="11:17" x14ac:dyDescent="0.15">
      <c r="M73" s="2">
        <f>M72-M68-M55-M48</f>
        <v>4.366200000000001</v>
      </c>
      <c r="O73" s="2">
        <f>O72-O63</f>
        <v>2.7086999999999999</v>
      </c>
      <c r="P73" s="2">
        <f>P72-P59</f>
        <v>0.49659999999999999</v>
      </c>
    </row>
    <row r="88" spans="3:3" x14ac:dyDescent="0.15">
      <c r="C88" s="2" t="s">
        <v>132</v>
      </c>
    </row>
  </sheetData>
  <mergeCells count="50">
    <mergeCell ref="D28:D31"/>
    <mergeCell ref="D33:D36"/>
    <mergeCell ref="B39:O39"/>
    <mergeCell ref="H25:H26"/>
    <mergeCell ref="I25:I26"/>
    <mergeCell ref="K25:K26"/>
    <mergeCell ref="L25:L26"/>
    <mergeCell ref="M25:M26"/>
    <mergeCell ref="N25:N26"/>
    <mergeCell ref="K10:O10"/>
    <mergeCell ref="E17:I17"/>
    <mergeCell ref="K19:O19"/>
    <mergeCell ref="D24:D26"/>
    <mergeCell ref="E24:I24"/>
    <mergeCell ref="J24:J26"/>
    <mergeCell ref="K24:O24"/>
    <mergeCell ref="E25:E26"/>
    <mergeCell ref="F25:F26"/>
    <mergeCell ref="G25:G26"/>
    <mergeCell ref="J10:J11"/>
    <mergeCell ref="O25:O26"/>
    <mergeCell ref="A10:A11"/>
    <mergeCell ref="B10:B11"/>
    <mergeCell ref="C10:C11"/>
    <mergeCell ref="D10:D11"/>
    <mergeCell ref="E10:I10"/>
    <mergeCell ref="C7:E7"/>
    <mergeCell ref="F7:G7"/>
    <mergeCell ref="H7:I7"/>
    <mergeCell ref="L7:M7"/>
    <mergeCell ref="C8:E8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A1:H3"/>
    <mergeCell ref="I1:O1"/>
    <mergeCell ref="J2:O2"/>
    <mergeCell ref="J3:O3"/>
    <mergeCell ref="A4:B4"/>
    <mergeCell ref="C4:H4"/>
    <mergeCell ref="J4:K4"/>
    <mergeCell ref="M4:O4"/>
  </mergeCells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88"/>
  <sheetViews>
    <sheetView topLeftCell="A16" zoomScale="80" zoomScaleNormal="80" workbookViewId="0">
      <selection activeCell="C28" sqref="C28"/>
    </sheetView>
  </sheetViews>
  <sheetFormatPr defaultColWidth="9" defaultRowHeight="12" x14ac:dyDescent="0.15"/>
  <cols>
    <col min="1" max="1" width="5.5" style="2" customWidth="1"/>
    <col min="2" max="2" width="10.625" style="3" customWidth="1"/>
    <col min="3" max="3" width="8" style="2" customWidth="1"/>
    <col min="4" max="4" width="4.375" style="2" customWidth="1"/>
    <col min="5" max="5" width="19.125" style="2" customWidth="1"/>
    <col min="6" max="6" width="9.625" style="2" customWidth="1"/>
    <col min="7" max="7" width="13" style="2" customWidth="1"/>
    <col min="8" max="8" width="15.125" style="2" customWidth="1"/>
    <col min="9" max="9" width="16.25" style="2" customWidth="1"/>
    <col min="10" max="10" width="5.25" style="2" customWidth="1"/>
    <col min="11" max="11" width="13" style="2" customWidth="1"/>
    <col min="12" max="12" width="9.5" style="3" customWidth="1"/>
    <col min="13" max="13" width="9" style="2"/>
    <col min="14" max="14" width="14.25" style="2" customWidth="1"/>
    <col min="15" max="15" width="11.25" style="2" customWidth="1"/>
    <col min="16" max="16384" width="9" style="2"/>
  </cols>
  <sheetData>
    <row r="1" spans="1:15" ht="15" customHeight="1" x14ac:dyDescent="0.15">
      <c r="A1" s="72" t="s">
        <v>0</v>
      </c>
      <c r="B1" s="73"/>
      <c r="C1" s="73"/>
      <c r="D1" s="73"/>
      <c r="E1" s="73"/>
      <c r="F1" s="73"/>
      <c r="G1" s="73"/>
      <c r="H1" s="74"/>
      <c r="I1" s="99" t="s">
        <v>1</v>
      </c>
      <c r="J1" s="100"/>
      <c r="K1" s="100"/>
      <c r="L1" s="100"/>
      <c r="M1" s="100"/>
      <c r="N1" s="100"/>
      <c r="O1" s="101"/>
    </row>
    <row r="2" spans="1:15" s="1" customFormat="1" ht="15" customHeight="1" x14ac:dyDescent="0.15">
      <c r="A2" s="75"/>
      <c r="B2" s="76"/>
      <c r="C2" s="76"/>
      <c r="D2" s="76"/>
      <c r="E2" s="76"/>
      <c r="F2" s="76"/>
      <c r="G2" s="76"/>
      <c r="H2" s="77"/>
      <c r="I2" s="27" t="s">
        <v>2</v>
      </c>
      <c r="J2" s="102" t="s">
        <v>3</v>
      </c>
      <c r="K2" s="103"/>
      <c r="L2" s="103"/>
      <c r="M2" s="103"/>
      <c r="N2" s="103"/>
      <c r="O2" s="104"/>
    </row>
    <row r="3" spans="1:15" s="1" customFormat="1" ht="15" customHeight="1" x14ac:dyDescent="0.15">
      <c r="A3" s="75"/>
      <c r="B3" s="76"/>
      <c r="C3" s="76"/>
      <c r="D3" s="76"/>
      <c r="E3" s="76"/>
      <c r="F3" s="76"/>
      <c r="G3" s="76"/>
      <c r="H3" s="77"/>
      <c r="I3" s="27" t="s">
        <v>4</v>
      </c>
      <c r="J3" s="102" t="s">
        <v>5</v>
      </c>
      <c r="K3" s="103"/>
      <c r="L3" s="103"/>
      <c r="M3" s="103"/>
      <c r="N3" s="103"/>
      <c r="O3" s="104"/>
    </row>
    <row r="4" spans="1:15" s="1" customFormat="1" ht="15" customHeight="1" x14ac:dyDescent="0.15">
      <c r="A4" s="105" t="s">
        <v>6</v>
      </c>
      <c r="B4" s="105"/>
      <c r="C4" s="105" t="s">
        <v>7</v>
      </c>
      <c r="D4" s="105"/>
      <c r="E4" s="105"/>
      <c r="F4" s="105"/>
      <c r="G4" s="105"/>
      <c r="H4" s="105"/>
      <c r="I4" s="27" t="s">
        <v>8</v>
      </c>
      <c r="J4" s="106" t="s">
        <v>9</v>
      </c>
      <c r="K4" s="106"/>
      <c r="L4" s="27" t="s">
        <v>10</v>
      </c>
      <c r="M4" s="107">
        <v>13503173691</v>
      </c>
      <c r="N4" s="108"/>
      <c r="O4" s="109"/>
    </row>
    <row r="5" spans="1:15" ht="13.5" x14ac:dyDescent="0.15">
      <c r="A5" s="4"/>
      <c r="B5" s="4"/>
      <c r="C5" s="81"/>
      <c r="D5" s="79"/>
      <c r="E5" s="80"/>
      <c r="F5" s="81"/>
      <c r="G5" s="80"/>
      <c r="H5" s="81"/>
      <c r="I5" s="80"/>
      <c r="J5" s="28"/>
      <c r="K5" s="64" t="s">
        <v>11</v>
      </c>
      <c r="L5" s="97">
        <v>0.13</v>
      </c>
      <c r="M5" s="80"/>
      <c r="N5" s="8" t="s">
        <v>12</v>
      </c>
      <c r="O5" s="7"/>
    </row>
    <row r="6" spans="1:15" ht="13.5" x14ac:dyDescent="0.15">
      <c r="A6" s="7"/>
      <c r="B6" s="8"/>
      <c r="C6" s="81"/>
      <c r="D6" s="79"/>
      <c r="E6" s="80"/>
      <c r="F6" s="81"/>
      <c r="G6" s="80"/>
      <c r="H6" s="81"/>
      <c r="I6" s="80"/>
      <c r="J6" s="28"/>
      <c r="K6" s="61" t="s">
        <v>13</v>
      </c>
      <c r="L6" s="78" t="s">
        <v>14</v>
      </c>
      <c r="M6" s="98"/>
      <c r="N6" s="11" t="s">
        <v>15</v>
      </c>
      <c r="O6" s="7"/>
    </row>
    <row r="7" spans="1:15" ht="13.5" x14ac:dyDescent="0.15">
      <c r="A7" s="7"/>
      <c r="B7" s="8"/>
      <c r="C7" s="81"/>
      <c r="D7" s="79"/>
      <c r="E7" s="80"/>
      <c r="F7" s="81"/>
      <c r="G7" s="80"/>
      <c r="H7" s="81"/>
      <c r="I7" s="80"/>
      <c r="J7" s="28"/>
      <c r="K7" s="8" t="s">
        <v>16</v>
      </c>
      <c r="L7" s="110" t="s">
        <v>104</v>
      </c>
      <c r="M7" s="80"/>
      <c r="N7" s="11" t="s">
        <v>17</v>
      </c>
      <c r="O7" s="30"/>
    </row>
    <row r="8" spans="1:15" ht="13.5" x14ac:dyDescent="0.15">
      <c r="A8" s="8" t="s">
        <v>18</v>
      </c>
      <c r="B8" s="8" t="s">
        <v>19</v>
      </c>
      <c r="C8" s="70" t="s">
        <v>20</v>
      </c>
      <c r="D8" s="70"/>
      <c r="E8" s="70"/>
      <c r="F8" s="81" t="s">
        <v>21</v>
      </c>
      <c r="G8" s="80"/>
      <c r="H8" s="83" t="s">
        <v>22</v>
      </c>
      <c r="I8" s="84"/>
      <c r="J8" s="31"/>
      <c r="K8" s="65" t="s">
        <v>23</v>
      </c>
      <c r="L8" s="81"/>
      <c r="M8" s="80"/>
      <c r="N8" s="11" t="s">
        <v>24</v>
      </c>
      <c r="O8" s="32">
        <f>C30</f>
        <v>68.934859112058334</v>
      </c>
    </row>
    <row r="9" spans="1:15" ht="4.5" customHeight="1" x14ac:dyDescent="0.15">
      <c r="A9" s="63"/>
      <c r="B9" s="63"/>
      <c r="C9" s="63"/>
      <c r="D9" s="63"/>
      <c r="E9" s="63"/>
      <c r="F9" s="62"/>
      <c r="G9" s="62"/>
      <c r="H9" s="62"/>
      <c r="I9" s="63"/>
      <c r="J9" s="33"/>
      <c r="K9" s="63"/>
      <c r="L9" s="63"/>
      <c r="M9" s="63"/>
      <c r="N9" s="63"/>
      <c r="O9" s="34"/>
    </row>
    <row r="10" spans="1:15" ht="13.5" x14ac:dyDescent="0.15">
      <c r="A10" s="69" t="s">
        <v>18</v>
      </c>
      <c r="B10" s="87" t="s">
        <v>25</v>
      </c>
      <c r="C10" s="88" t="s">
        <v>26</v>
      </c>
      <c r="D10" s="88" t="s">
        <v>18</v>
      </c>
      <c r="E10" s="78" t="s">
        <v>27</v>
      </c>
      <c r="F10" s="79"/>
      <c r="G10" s="79"/>
      <c r="H10" s="79"/>
      <c r="I10" s="80"/>
      <c r="J10" s="88" t="s">
        <v>18</v>
      </c>
      <c r="K10" s="78" t="s">
        <v>28</v>
      </c>
      <c r="L10" s="79"/>
      <c r="M10" s="79"/>
      <c r="N10" s="79"/>
      <c r="O10" s="80"/>
    </row>
    <row r="11" spans="1:15" ht="40.5" x14ac:dyDescent="0.15">
      <c r="A11" s="70"/>
      <c r="B11" s="84"/>
      <c r="C11" s="84"/>
      <c r="D11" s="84"/>
      <c r="E11" s="8" t="s">
        <v>29</v>
      </c>
      <c r="F11" s="8" t="s">
        <v>30</v>
      </c>
      <c r="G11" s="8" t="s">
        <v>31</v>
      </c>
      <c r="H11" s="8" t="s">
        <v>32</v>
      </c>
      <c r="I11" s="8" t="s">
        <v>26</v>
      </c>
      <c r="J11" s="70"/>
      <c r="K11" s="11" t="s">
        <v>33</v>
      </c>
      <c r="L11" s="22" t="s">
        <v>34</v>
      </c>
      <c r="M11" s="11" t="s">
        <v>32</v>
      </c>
      <c r="N11" s="22" t="s">
        <v>35</v>
      </c>
      <c r="O11" s="8" t="s">
        <v>26</v>
      </c>
    </row>
    <row r="12" spans="1:15" ht="15.75" customHeight="1" x14ac:dyDescent="0.15">
      <c r="A12" s="8">
        <v>1</v>
      </c>
      <c r="B12" s="11" t="s">
        <v>36</v>
      </c>
      <c r="C12" s="12">
        <f>I12+I13+I14+I15+I16</f>
        <v>22.616340000000001</v>
      </c>
      <c r="D12" s="8">
        <v>1</v>
      </c>
      <c r="E12" s="48" t="s">
        <v>128</v>
      </c>
      <c r="F12" s="20" t="s">
        <v>129</v>
      </c>
      <c r="G12" s="7">
        <v>2.7086999999999999</v>
      </c>
      <c r="H12" s="14">
        <v>6</v>
      </c>
      <c r="I12" s="12">
        <f t="shared" ref="I12:I16" si="0">G12*H12</f>
        <v>16.252199999999998</v>
      </c>
      <c r="J12" s="8">
        <v>1</v>
      </c>
      <c r="K12" s="11" t="s">
        <v>39</v>
      </c>
      <c r="L12" s="35">
        <v>5</v>
      </c>
      <c r="M12" s="11">
        <v>0.95</v>
      </c>
      <c r="N12" s="8">
        <v>5</v>
      </c>
      <c r="O12" s="36">
        <f>L12/60*M12*N12</f>
        <v>0.39583333333333331</v>
      </c>
    </row>
    <row r="13" spans="1:15" ht="15.75" customHeight="1" x14ac:dyDescent="0.15">
      <c r="A13" s="8">
        <v>2</v>
      </c>
      <c r="B13" s="8" t="s">
        <v>40</v>
      </c>
      <c r="C13" s="12">
        <f>I19+I20+I21+I22</f>
        <v>24.5</v>
      </c>
      <c r="D13" s="8">
        <v>2</v>
      </c>
      <c r="E13" s="13" t="s">
        <v>41</v>
      </c>
      <c r="F13" s="20" t="s">
        <v>129</v>
      </c>
      <c r="G13" s="7">
        <v>0.5</v>
      </c>
      <c r="H13" s="14">
        <v>5.9</v>
      </c>
      <c r="I13" s="12">
        <f t="shared" si="0"/>
        <v>2.95</v>
      </c>
      <c r="J13" s="8">
        <v>2</v>
      </c>
      <c r="K13" s="11" t="s">
        <v>42</v>
      </c>
      <c r="L13" s="35"/>
      <c r="M13" s="8"/>
      <c r="N13" s="8"/>
      <c r="O13" s="36">
        <f t="shared" ref="O13:O14" si="1">L13/60*M13*N13</f>
        <v>0</v>
      </c>
    </row>
    <row r="14" spans="1:15" ht="15.75" customHeight="1" x14ac:dyDescent="0.15">
      <c r="A14" s="8">
        <v>3</v>
      </c>
      <c r="B14" s="8" t="s">
        <v>43</v>
      </c>
      <c r="C14" s="12">
        <f>O18</f>
        <v>0.97083333333333321</v>
      </c>
      <c r="D14" s="8">
        <v>3</v>
      </c>
      <c r="E14" s="13" t="s">
        <v>44</v>
      </c>
      <c r="F14" s="20" t="s">
        <v>129</v>
      </c>
      <c r="G14" s="7">
        <v>0.2026</v>
      </c>
      <c r="H14" s="14">
        <v>5.9</v>
      </c>
      <c r="I14" s="12">
        <f t="shared" si="0"/>
        <v>1.1953400000000001</v>
      </c>
      <c r="J14" s="8">
        <v>3</v>
      </c>
      <c r="K14" s="20" t="s">
        <v>45</v>
      </c>
      <c r="L14" s="35">
        <v>5</v>
      </c>
      <c r="M14" s="8">
        <v>2.2999999999999998</v>
      </c>
      <c r="N14" s="8">
        <v>3</v>
      </c>
      <c r="O14" s="36">
        <f t="shared" si="1"/>
        <v>0.57499999999999996</v>
      </c>
    </row>
    <row r="15" spans="1:15" ht="15.75" customHeight="1" x14ac:dyDescent="0.15">
      <c r="A15" s="8">
        <v>4</v>
      </c>
      <c r="B15" s="11" t="s">
        <v>46</v>
      </c>
      <c r="C15" s="12">
        <f>I27</f>
        <v>4.75</v>
      </c>
      <c r="D15" s="8">
        <v>4</v>
      </c>
      <c r="E15" s="48" t="s">
        <v>130</v>
      </c>
      <c r="F15" s="8" t="s">
        <v>129</v>
      </c>
      <c r="G15" s="7">
        <v>0.36980000000000002</v>
      </c>
      <c r="H15" s="14">
        <v>6</v>
      </c>
      <c r="I15" s="12">
        <f t="shared" si="0"/>
        <v>2.2187999999999999</v>
      </c>
      <c r="J15" s="8">
        <v>4</v>
      </c>
      <c r="K15" s="8"/>
      <c r="L15" s="35"/>
      <c r="M15" s="8"/>
      <c r="N15" s="8"/>
      <c r="O15" s="35"/>
    </row>
    <row r="16" spans="1:15" ht="15.75" customHeight="1" x14ac:dyDescent="0.15">
      <c r="A16" s="8">
        <v>5</v>
      </c>
      <c r="B16" s="8" t="s">
        <v>48</v>
      </c>
      <c r="C16" s="12">
        <f>I33+I34+I35+I36</f>
        <v>0.21074999999999999</v>
      </c>
      <c r="D16" s="8">
        <v>5</v>
      </c>
      <c r="E16" s="7"/>
      <c r="F16" s="8" t="s">
        <v>129</v>
      </c>
      <c r="G16" s="7"/>
      <c r="H16" s="14"/>
      <c r="I16" s="12">
        <f t="shared" si="0"/>
        <v>0</v>
      </c>
      <c r="J16" s="8">
        <v>5</v>
      </c>
      <c r="K16" s="11"/>
      <c r="L16" s="35"/>
      <c r="M16" s="8"/>
      <c r="N16" s="8"/>
      <c r="O16" s="35"/>
    </row>
    <row r="17" spans="1:15" ht="15.75" customHeight="1" x14ac:dyDescent="0.15">
      <c r="A17" s="8">
        <v>6</v>
      </c>
      <c r="B17" s="8" t="s">
        <v>49</v>
      </c>
      <c r="C17" s="12">
        <f>N37</f>
        <v>0.11299999999999999</v>
      </c>
      <c r="D17" s="7"/>
      <c r="E17" s="81" t="s">
        <v>50</v>
      </c>
      <c r="F17" s="79"/>
      <c r="G17" s="79"/>
      <c r="H17" s="79"/>
      <c r="I17" s="80"/>
      <c r="J17" s="8">
        <v>6</v>
      </c>
      <c r="K17" s="8"/>
      <c r="L17" s="14"/>
      <c r="M17" s="7"/>
      <c r="N17" s="7"/>
      <c r="O17" s="14"/>
    </row>
    <row r="18" spans="1:15" ht="15.75" customHeight="1" x14ac:dyDescent="0.15">
      <c r="A18" s="8">
        <v>7</v>
      </c>
      <c r="B18" s="8"/>
      <c r="C18" s="14"/>
      <c r="D18" s="7"/>
      <c r="E18" s="8" t="s">
        <v>29</v>
      </c>
      <c r="F18" s="8" t="s">
        <v>30</v>
      </c>
      <c r="G18" s="8" t="s">
        <v>31</v>
      </c>
      <c r="H18" s="8" t="s">
        <v>32</v>
      </c>
      <c r="I18" s="8" t="s">
        <v>26</v>
      </c>
      <c r="J18" s="8"/>
      <c r="K18" s="8" t="s">
        <v>51</v>
      </c>
      <c r="L18" s="14"/>
      <c r="M18" s="7"/>
      <c r="N18" s="7"/>
      <c r="O18" s="12">
        <f>SUM(O12:O17)</f>
        <v>0.97083333333333321</v>
      </c>
    </row>
    <row r="19" spans="1:15" ht="15.75" customHeight="1" x14ac:dyDescent="0.15">
      <c r="A19" s="8">
        <v>8</v>
      </c>
      <c r="B19" s="11" t="s">
        <v>52</v>
      </c>
      <c r="C19" s="12">
        <f>SUM(C12:C18)</f>
        <v>53.160923333333329</v>
      </c>
      <c r="D19" s="8">
        <v>1</v>
      </c>
      <c r="E19" s="13" t="s">
        <v>105</v>
      </c>
      <c r="F19" s="20" t="s">
        <v>54</v>
      </c>
      <c r="G19" s="7">
        <v>1</v>
      </c>
      <c r="H19" s="14">
        <v>3.5</v>
      </c>
      <c r="I19" s="12">
        <f t="shared" ref="I19:I22" si="2">G19*H19</f>
        <v>3.5</v>
      </c>
      <c r="J19" s="8"/>
      <c r="K19" s="78" t="s">
        <v>55</v>
      </c>
      <c r="L19" s="79"/>
      <c r="M19" s="79"/>
      <c r="N19" s="79"/>
      <c r="O19" s="80"/>
    </row>
    <row r="20" spans="1:15" ht="15.75" customHeight="1" x14ac:dyDescent="0.15">
      <c r="A20" s="8">
        <v>9</v>
      </c>
      <c r="B20" s="8" t="s">
        <v>56</v>
      </c>
      <c r="C20" s="12">
        <f>O21+O22</f>
        <v>0.4777777777777778</v>
      </c>
      <c r="D20" s="8">
        <v>2</v>
      </c>
      <c r="E20" s="13" t="s">
        <v>106</v>
      </c>
      <c r="F20" s="20" t="s">
        <v>54</v>
      </c>
      <c r="G20" s="7">
        <v>2</v>
      </c>
      <c r="H20" s="14">
        <v>6.5</v>
      </c>
      <c r="I20" s="12">
        <f t="shared" si="2"/>
        <v>13</v>
      </c>
      <c r="J20" s="11" t="s">
        <v>18</v>
      </c>
      <c r="K20" s="11" t="s">
        <v>58</v>
      </c>
      <c r="L20" s="37" t="s">
        <v>59</v>
      </c>
      <c r="M20" s="11" t="s">
        <v>32</v>
      </c>
      <c r="N20" s="11" t="s">
        <v>60</v>
      </c>
      <c r="O20" s="37" t="s">
        <v>26</v>
      </c>
    </row>
    <row r="21" spans="1:15" ht="15.75" customHeight="1" x14ac:dyDescent="0.15">
      <c r="A21" s="8">
        <v>10</v>
      </c>
      <c r="B21" s="8" t="s">
        <v>61</v>
      </c>
      <c r="C21" s="15">
        <v>2.6</v>
      </c>
      <c r="D21" s="8">
        <v>3</v>
      </c>
      <c r="E21" s="13" t="s">
        <v>44</v>
      </c>
      <c r="F21" s="20" t="s">
        <v>54</v>
      </c>
      <c r="G21" s="52">
        <v>5</v>
      </c>
      <c r="H21" s="14">
        <v>1</v>
      </c>
      <c r="I21" s="12">
        <f t="shared" si="2"/>
        <v>5</v>
      </c>
      <c r="J21" s="8">
        <v>1</v>
      </c>
      <c r="K21" s="20" t="s">
        <v>63</v>
      </c>
      <c r="L21" s="38" t="s">
        <v>64</v>
      </c>
      <c r="M21" s="7">
        <v>35</v>
      </c>
      <c r="N21" s="7">
        <v>90</v>
      </c>
      <c r="O21" s="12">
        <f>M21/N21</f>
        <v>0.3888888888888889</v>
      </c>
    </row>
    <row r="22" spans="1:15" ht="15.75" customHeight="1" x14ac:dyDescent="0.15">
      <c r="A22" s="8">
        <v>11</v>
      </c>
      <c r="B22" s="11" t="s">
        <v>65</v>
      </c>
      <c r="C22" s="12">
        <f>C19*0.015</f>
        <v>0.79741384999999987</v>
      </c>
      <c r="D22" s="8"/>
      <c r="E22" s="13" t="s">
        <v>62</v>
      </c>
      <c r="F22" s="20" t="s">
        <v>54</v>
      </c>
      <c r="G22" s="7">
        <v>1</v>
      </c>
      <c r="H22" s="14">
        <v>3</v>
      </c>
      <c r="I22" s="12">
        <f t="shared" si="2"/>
        <v>3</v>
      </c>
      <c r="J22" s="8">
        <v>2</v>
      </c>
      <c r="K22" s="20" t="s">
        <v>67</v>
      </c>
      <c r="L22" s="14"/>
      <c r="M22" s="7">
        <v>8</v>
      </c>
      <c r="N22" s="7">
        <v>90</v>
      </c>
      <c r="O22" s="12">
        <f>M22/N22</f>
        <v>8.8888888888888892E-2</v>
      </c>
    </row>
    <row r="23" spans="1:15" ht="15.75" customHeight="1" x14ac:dyDescent="0.15">
      <c r="A23" s="8">
        <v>12</v>
      </c>
      <c r="B23" s="65" t="s">
        <v>68</v>
      </c>
      <c r="C23" s="12">
        <f>C19*0.02</f>
        <v>1.0632184666666666</v>
      </c>
      <c r="D23" s="7"/>
      <c r="E23" s="11" t="s">
        <v>66</v>
      </c>
      <c r="F23" s="7"/>
      <c r="G23" s="7"/>
      <c r="H23" s="14"/>
      <c r="I23" s="12">
        <f>I12+I13+I14+I15+I16+I19+I20+I21</f>
        <v>44.116340000000001</v>
      </c>
      <c r="J23" s="21"/>
      <c r="K23" s="21"/>
      <c r="L23" s="21"/>
      <c r="M23" s="21"/>
      <c r="N23" s="21"/>
      <c r="O23" s="21"/>
    </row>
    <row r="24" spans="1:15" ht="15.75" customHeight="1" x14ac:dyDescent="0.15">
      <c r="A24" s="8">
        <v>13</v>
      </c>
      <c r="B24" s="16"/>
      <c r="C24" s="17"/>
      <c r="D24" s="69" t="s">
        <v>18</v>
      </c>
      <c r="E24" s="82" t="s">
        <v>69</v>
      </c>
      <c r="F24" s="83"/>
      <c r="G24" s="83"/>
      <c r="H24" s="83"/>
      <c r="I24" s="84"/>
      <c r="J24" s="69" t="s">
        <v>18</v>
      </c>
      <c r="K24" s="78" t="s">
        <v>70</v>
      </c>
      <c r="L24" s="79"/>
      <c r="M24" s="79"/>
      <c r="N24" s="79"/>
      <c r="O24" s="80"/>
    </row>
    <row r="25" spans="1:15" ht="15.75" customHeight="1" x14ac:dyDescent="0.15">
      <c r="A25" s="8">
        <v>14</v>
      </c>
      <c r="B25" s="16"/>
      <c r="C25" s="17"/>
      <c r="D25" s="89"/>
      <c r="E25" s="71" t="s">
        <v>71</v>
      </c>
      <c r="F25" s="71" t="s">
        <v>72</v>
      </c>
      <c r="G25" s="93" t="s">
        <v>34</v>
      </c>
      <c r="H25" s="95" t="s">
        <v>73</v>
      </c>
      <c r="I25" s="69" t="s">
        <v>26</v>
      </c>
      <c r="J25" s="89"/>
      <c r="K25" s="71" t="s">
        <v>74</v>
      </c>
      <c r="L25" s="69" t="s">
        <v>32</v>
      </c>
      <c r="M25" s="71" t="s">
        <v>75</v>
      </c>
      <c r="N25" s="69" t="s">
        <v>26</v>
      </c>
      <c r="O25" s="69" t="s">
        <v>76</v>
      </c>
    </row>
    <row r="26" spans="1:15" ht="15.75" customHeight="1" x14ac:dyDescent="0.15">
      <c r="A26" s="8">
        <v>15</v>
      </c>
      <c r="B26" s="11" t="s">
        <v>77</v>
      </c>
      <c r="C26" s="12">
        <f>C19+C20+C21+C22+C23+C24+C25</f>
        <v>58.099333427777772</v>
      </c>
      <c r="D26" s="70"/>
      <c r="E26" s="70"/>
      <c r="F26" s="70"/>
      <c r="G26" s="94"/>
      <c r="H26" s="96"/>
      <c r="I26" s="70"/>
      <c r="J26" s="70"/>
      <c r="K26" s="70"/>
      <c r="L26" s="70"/>
      <c r="M26" s="70"/>
      <c r="N26" s="70"/>
      <c r="O26" s="70"/>
    </row>
    <row r="27" spans="1:15" ht="15.75" customHeight="1" x14ac:dyDescent="0.15">
      <c r="A27" s="8">
        <v>16</v>
      </c>
      <c r="B27" s="11" t="s">
        <v>81</v>
      </c>
      <c r="C27" s="12">
        <f>C26*0.05</f>
        <v>2.9049666713888889</v>
      </c>
      <c r="D27" s="8">
        <v>1</v>
      </c>
      <c r="E27" s="11" t="s">
        <v>78</v>
      </c>
      <c r="F27" s="11" t="s">
        <v>79</v>
      </c>
      <c r="G27" s="11" t="s">
        <v>79</v>
      </c>
      <c r="H27" s="11" t="s">
        <v>79</v>
      </c>
      <c r="I27" s="12">
        <f>I28+I29+I30+I31</f>
        <v>4.75</v>
      </c>
      <c r="J27" s="8">
        <v>1</v>
      </c>
      <c r="K27" s="20" t="s">
        <v>80</v>
      </c>
      <c r="L27" s="14">
        <v>3700</v>
      </c>
      <c r="M27" s="7">
        <v>100000</v>
      </c>
      <c r="N27" s="14">
        <f>L27/M27</f>
        <v>3.6999999999999998E-2</v>
      </c>
      <c r="O27" s="7"/>
    </row>
    <row r="28" spans="1:15" ht="15.75" customHeight="1" x14ac:dyDescent="0.15">
      <c r="A28" s="8">
        <v>17</v>
      </c>
      <c r="B28" s="11" t="s">
        <v>85</v>
      </c>
      <c r="C28" s="12">
        <f>C26+C27</f>
        <v>61.004300099166663</v>
      </c>
      <c r="D28" s="90" t="s">
        <v>82</v>
      </c>
      <c r="E28" s="19" t="s">
        <v>83</v>
      </c>
      <c r="F28" s="7">
        <v>2</v>
      </c>
      <c r="G28" s="7">
        <v>0.8</v>
      </c>
      <c r="H28" s="7">
        <v>20</v>
      </c>
      <c r="I28" s="12">
        <f t="shared" ref="I28:I31" si="3">F28*G28/60*H28</f>
        <v>0.53333333333333333</v>
      </c>
      <c r="J28" s="8">
        <v>2</v>
      </c>
      <c r="K28" s="20" t="s">
        <v>107</v>
      </c>
      <c r="L28" s="14">
        <v>1800</v>
      </c>
      <c r="M28" s="7">
        <v>100000</v>
      </c>
      <c r="N28" s="14">
        <f t="shared" ref="N28:N30" si="4">L28/M28</f>
        <v>1.7999999999999999E-2</v>
      </c>
      <c r="O28" s="7"/>
    </row>
    <row r="29" spans="1:15" ht="15.75" customHeight="1" x14ac:dyDescent="0.15">
      <c r="A29" s="8">
        <v>18</v>
      </c>
      <c r="B29" s="11" t="s">
        <v>88</v>
      </c>
      <c r="C29" s="12">
        <f>C28*L5</f>
        <v>7.9305590128916661</v>
      </c>
      <c r="D29" s="91"/>
      <c r="E29" s="20" t="s">
        <v>86</v>
      </c>
      <c r="F29" s="7">
        <v>2</v>
      </c>
      <c r="G29" s="7">
        <v>1.2</v>
      </c>
      <c r="H29" s="7">
        <v>20</v>
      </c>
      <c r="I29" s="12">
        <f t="shared" si="3"/>
        <v>0.8</v>
      </c>
      <c r="J29" s="8">
        <v>3</v>
      </c>
      <c r="K29" s="20" t="s">
        <v>90</v>
      </c>
      <c r="L29" s="14">
        <v>3000</v>
      </c>
      <c r="M29" s="7">
        <v>100000</v>
      </c>
      <c r="N29" s="14">
        <f t="shared" si="4"/>
        <v>0.03</v>
      </c>
      <c r="O29" s="7"/>
    </row>
    <row r="30" spans="1:15" ht="15.75" customHeight="1" x14ac:dyDescent="0.15">
      <c r="A30" s="8">
        <v>19</v>
      </c>
      <c r="B30" s="8" t="s">
        <v>24</v>
      </c>
      <c r="C30" s="12">
        <f>C28+C29</f>
        <v>68.934859112058334</v>
      </c>
      <c r="D30" s="91"/>
      <c r="E30" s="20" t="s">
        <v>89</v>
      </c>
      <c r="F30" s="7">
        <v>1</v>
      </c>
      <c r="G30" s="7">
        <v>1</v>
      </c>
      <c r="H30" s="7">
        <v>25</v>
      </c>
      <c r="I30" s="12">
        <f t="shared" si="3"/>
        <v>0.41666666666666669</v>
      </c>
      <c r="J30" s="8">
        <v>4</v>
      </c>
      <c r="K30" s="20" t="s">
        <v>92</v>
      </c>
      <c r="L30" s="14">
        <v>2800</v>
      </c>
      <c r="M30" s="7">
        <v>100000</v>
      </c>
      <c r="N30" s="14">
        <f t="shared" si="4"/>
        <v>2.8000000000000001E-2</v>
      </c>
      <c r="O30" s="7"/>
    </row>
    <row r="31" spans="1:15" ht="15.75" customHeight="1" x14ac:dyDescent="0.15">
      <c r="A31" s="21"/>
      <c r="B31" s="21"/>
      <c r="C31" s="21">
        <v>71.5</v>
      </c>
      <c r="D31" s="92"/>
      <c r="E31" s="20" t="s">
        <v>91</v>
      </c>
      <c r="F31" s="7">
        <v>3</v>
      </c>
      <c r="G31" s="7">
        <v>2</v>
      </c>
      <c r="H31" s="7">
        <v>30</v>
      </c>
      <c r="I31" s="12">
        <f t="shared" si="3"/>
        <v>3</v>
      </c>
      <c r="J31" s="7"/>
      <c r="K31" s="8"/>
      <c r="L31" s="14"/>
      <c r="M31" s="7"/>
      <c r="N31" s="14"/>
      <c r="O31" s="7"/>
    </row>
    <row r="32" spans="1:15" ht="23.25" customHeight="1" x14ac:dyDescent="0.15">
      <c r="A32" s="21"/>
      <c r="B32" s="16"/>
      <c r="C32" s="14"/>
      <c r="D32" s="8">
        <v>2</v>
      </c>
      <c r="E32" s="8" t="s">
        <v>48</v>
      </c>
      <c r="F32" s="11" t="s">
        <v>93</v>
      </c>
      <c r="G32" s="66" t="s">
        <v>34</v>
      </c>
      <c r="H32" s="22" t="s">
        <v>94</v>
      </c>
      <c r="I32" s="39" t="s">
        <v>95</v>
      </c>
      <c r="J32" s="7"/>
      <c r="K32" s="8"/>
      <c r="L32" s="14"/>
      <c r="M32" s="7"/>
      <c r="N32" s="14"/>
      <c r="O32" s="7"/>
    </row>
    <row r="33" spans="1:17" ht="15.75" customHeight="1" x14ac:dyDescent="0.15">
      <c r="A33" s="21"/>
      <c r="B33" s="16"/>
      <c r="C33" s="14"/>
      <c r="D33" s="90" t="s">
        <v>96</v>
      </c>
      <c r="E33" s="13" t="s">
        <v>97</v>
      </c>
      <c r="F33" s="7">
        <v>120000</v>
      </c>
      <c r="G33" s="23">
        <v>1.6</v>
      </c>
      <c r="H33" s="7">
        <v>10</v>
      </c>
      <c r="I33" s="12">
        <f>F33*0.9/H33/300/20/60*G33</f>
        <v>4.8000000000000008E-2</v>
      </c>
      <c r="J33" s="7"/>
      <c r="K33" s="8"/>
      <c r="L33" s="14"/>
      <c r="M33" s="7"/>
      <c r="N33" s="14"/>
      <c r="O33" s="7"/>
    </row>
    <row r="34" spans="1:17" ht="15.75" customHeight="1" x14ac:dyDescent="0.15">
      <c r="A34" s="21"/>
      <c r="B34" s="16"/>
      <c r="C34" s="14"/>
      <c r="D34" s="91"/>
      <c r="E34" s="13" t="s">
        <v>98</v>
      </c>
      <c r="F34" s="7">
        <v>350000</v>
      </c>
      <c r="G34" s="23">
        <v>2.4</v>
      </c>
      <c r="H34" s="7">
        <v>20</v>
      </c>
      <c r="I34" s="12">
        <f t="shared" ref="I34:I36" si="5">F34*0.9/H34/300/20/60*G34</f>
        <v>0.105</v>
      </c>
      <c r="J34" s="7"/>
      <c r="K34" s="8"/>
      <c r="L34" s="14"/>
      <c r="M34" s="7"/>
      <c r="N34" s="14"/>
      <c r="O34" s="7"/>
    </row>
    <row r="35" spans="1:17" ht="15.75" customHeight="1" x14ac:dyDescent="0.15">
      <c r="A35" s="21"/>
      <c r="B35" s="16"/>
      <c r="C35" s="14"/>
      <c r="D35" s="91"/>
      <c r="E35" s="13" t="s">
        <v>99</v>
      </c>
      <c r="F35" s="7">
        <v>4200</v>
      </c>
      <c r="G35" s="7">
        <v>6</v>
      </c>
      <c r="H35" s="7">
        <v>2</v>
      </c>
      <c r="I35" s="12">
        <f t="shared" si="5"/>
        <v>3.15E-2</v>
      </c>
      <c r="J35" s="7"/>
      <c r="K35" s="8"/>
      <c r="L35" s="14"/>
      <c r="M35" s="7"/>
      <c r="N35" s="14"/>
      <c r="O35" s="7"/>
    </row>
    <row r="36" spans="1:17" ht="15.75" customHeight="1" x14ac:dyDescent="0.15">
      <c r="A36" s="21"/>
      <c r="B36" s="16"/>
      <c r="C36" s="14"/>
      <c r="D36" s="92"/>
      <c r="E36" s="13" t="s">
        <v>100</v>
      </c>
      <c r="F36" s="7">
        <v>210000</v>
      </c>
      <c r="G36" s="7">
        <v>1</v>
      </c>
      <c r="H36" s="7">
        <v>20</v>
      </c>
      <c r="I36" s="12">
        <f t="shared" si="5"/>
        <v>2.6249999999999999E-2</v>
      </c>
      <c r="J36" s="7"/>
      <c r="K36" s="8"/>
      <c r="L36" s="14"/>
      <c r="M36" s="7"/>
      <c r="N36" s="14"/>
      <c r="O36" s="7"/>
    </row>
    <row r="37" spans="1:17" ht="15.75" customHeight="1" x14ac:dyDescent="0.15">
      <c r="A37" s="7"/>
      <c r="B37" s="8"/>
      <c r="C37" s="7"/>
      <c r="D37" s="7"/>
      <c r="E37" s="11" t="s">
        <v>66</v>
      </c>
      <c r="F37" s="7"/>
      <c r="G37" s="7"/>
      <c r="H37" s="7"/>
      <c r="I37" s="12">
        <f>I27+I33+I34+I35</f>
        <v>4.9345000000000008</v>
      </c>
      <c r="J37" s="7"/>
      <c r="K37" s="11" t="s">
        <v>66</v>
      </c>
      <c r="L37" s="14"/>
      <c r="M37" s="7"/>
      <c r="N37" s="12">
        <f>SUM(N27:N35)</f>
        <v>0.11299999999999999</v>
      </c>
      <c r="O37" s="7"/>
    </row>
    <row r="38" spans="1:17" ht="13.5" x14ac:dyDescent="0.15">
      <c r="A38" s="24" t="s">
        <v>101</v>
      </c>
      <c r="B38" s="25"/>
      <c r="C38" s="24"/>
      <c r="D38" s="24"/>
      <c r="E38" s="24"/>
      <c r="F38" s="24"/>
      <c r="G38" s="24"/>
      <c r="H38" s="24"/>
      <c r="I38" s="24"/>
      <c r="J38" s="24"/>
      <c r="K38" s="40"/>
      <c r="L38" s="41"/>
      <c r="M38" s="41"/>
      <c r="N38" s="41"/>
      <c r="O38" s="41"/>
    </row>
    <row r="39" spans="1:17" ht="13.5" x14ac:dyDescent="0.15">
      <c r="B39" s="86" t="s">
        <v>102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</row>
    <row r="40" spans="1:17" ht="13.5" x14ac:dyDescent="0.15">
      <c r="A40" s="26" t="s">
        <v>103</v>
      </c>
      <c r="B40" s="25"/>
      <c r="C40" s="24"/>
      <c r="D40" s="24"/>
      <c r="E40" s="24"/>
      <c r="F40" s="24"/>
      <c r="G40" s="24"/>
      <c r="H40" s="24"/>
      <c r="I40" s="24"/>
      <c r="J40" s="24"/>
      <c r="K40" s="40"/>
      <c r="L40" s="41"/>
      <c r="M40" s="41"/>
      <c r="N40" s="41"/>
      <c r="O40" s="41"/>
    </row>
    <row r="43" spans="1:17" x14ac:dyDescent="0.15">
      <c r="K43" s="50" t="s">
        <v>133</v>
      </c>
      <c r="L43" s="2" t="s">
        <v>134</v>
      </c>
    </row>
    <row r="44" spans="1:17" x14ac:dyDescent="0.15">
      <c r="L44" s="2"/>
    </row>
    <row r="45" spans="1:17" x14ac:dyDescent="0.15">
      <c r="L45" s="2"/>
    </row>
    <row r="46" spans="1:17" x14ac:dyDescent="0.15">
      <c r="L46" s="2"/>
      <c r="M46" s="51" t="s">
        <v>131</v>
      </c>
      <c r="N46" s="51"/>
    </row>
    <row r="47" spans="1:17" x14ac:dyDescent="0.15">
      <c r="K47" s="50" t="s">
        <v>119</v>
      </c>
      <c r="L47" s="3" t="s">
        <v>120</v>
      </c>
      <c r="M47" s="3" t="s">
        <v>121</v>
      </c>
      <c r="N47" s="3" t="s">
        <v>122</v>
      </c>
      <c r="O47" s="3" t="s">
        <v>116</v>
      </c>
      <c r="P47" s="3" t="s">
        <v>115</v>
      </c>
      <c r="Q47" s="3" t="s">
        <v>114</v>
      </c>
    </row>
    <row r="48" spans="1:17" x14ac:dyDescent="0.15">
      <c r="K48" s="51">
        <v>0.42299999999999999</v>
      </c>
      <c r="L48" s="3">
        <v>1</v>
      </c>
      <c r="M48" s="49">
        <f>K48*L48</f>
        <v>0.42299999999999999</v>
      </c>
      <c r="N48" s="2" t="s">
        <v>124</v>
      </c>
    </row>
    <row r="49" spans="11:17" x14ac:dyDescent="0.15">
      <c r="K49" s="2">
        <v>8.9999999999999993E-3</v>
      </c>
      <c r="L49" s="3">
        <v>1</v>
      </c>
      <c r="M49" s="51"/>
      <c r="N49" s="51" t="s">
        <v>125</v>
      </c>
    </row>
    <row r="50" spans="11:17" x14ac:dyDescent="0.15">
      <c r="K50" s="51">
        <v>0.41339999999999999</v>
      </c>
      <c r="L50" s="3">
        <v>1</v>
      </c>
      <c r="M50" s="2">
        <f t="shared" ref="M50:M68" si="6">K50*L50</f>
        <v>0.41339999999999999</v>
      </c>
      <c r="O50" s="2">
        <f>M50</f>
        <v>0.41339999999999999</v>
      </c>
    </row>
    <row r="51" spans="11:17" x14ac:dyDescent="0.15">
      <c r="K51" s="2">
        <v>0.14099999999999999</v>
      </c>
      <c r="L51" s="3">
        <v>1</v>
      </c>
      <c r="M51" s="2">
        <f t="shared" si="6"/>
        <v>0.14099999999999999</v>
      </c>
      <c r="Q51" s="2">
        <f>M51</f>
        <v>0.14099999999999999</v>
      </c>
    </row>
    <row r="52" spans="11:17" x14ac:dyDescent="0.15">
      <c r="K52" s="2">
        <v>9.0999999999999998E-2</v>
      </c>
      <c r="L52" s="3">
        <v>1</v>
      </c>
      <c r="M52" s="2">
        <f t="shared" si="6"/>
        <v>9.0999999999999998E-2</v>
      </c>
      <c r="Q52" s="2">
        <f>M52</f>
        <v>9.0999999999999998E-2</v>
      </c>
    </row>
    <row r="53" spans="11:17" x14ac:dyDescent="0.15">
      <c r="K53" s="2">
        <v>0.22800000000000001</v>
      </c>
      <c r="L53" s="3">
        <v>1</v>
      </c>
      <c r="M53" s="2">
        <f t="shared" si="6"/>
        <v>0.22800000000000001</v>
      </c>
      <c r="Q53" s="2">
        <f>M53</f>
        <v>0.22800000000000001</v>
      </c>
    </row>
    <row r="54" spans="11:17" x14ac:dyDescent="0.15">
      <c r="K54" s="2">
        <v>0.1013</v>
      </c>
      <c r="L54" s="3">
        <v>2</v>
      </c>
      <c r="M54" s="2">
        <f t="shared" si="6"/>
        <v>0.2026</v>
      </c>
      <c r="Q54" s="2">
        <f>M54</f>
        <v>0.2026</v>
      </c>
    </row>
    <row r="55" spans="11:17" x14ac:dyDescent="0.15">
      <c r="K55" s="2">
        <v>0.63129999999999997</v>
      </c>
      <c r="L55" s="3">
        <v>1</v>
      </c>
      <c r="M55" s="49">
        <f t="shared" si="6"/>
        <v>0.63129999999999997</v>
      </c>
      <c r="N55" s="2" t="s">
        <v>124</v>
      </c>
    </row>
    <row r="56" spans="11:17" x14ac:dyDescent="0.15">
      <c r="M56" s="2">
        <f t="shared" si="6"/>
        <v>0</v>
      </c>
    </row>
    <row r="57" spans="11:17" x14ac:dyDescent="0.15">
      <c r="M57" s="2">
        <f t="shared" si="6"/>
        <v>0</v>
      </c>
    </row>
    <row r="58" spans="11:17" x14ac:dyDescent="0.15">
      <c r="K58" s="2">
        <v>4.2999999999999997E-2</v>
      </c>
      <c r="L58" s="3">
        <v>1</v>
      </c>
      <c r="M58" s="51"/>
      <c r="N58" s="51" t="s">
        <v>125</v>
      </c>
    </row>
    <row r="59" spans="11:17" x14ac:dyDescent="0.15">
      <c r="K59" s="2">
        <v>7.0999999999999994E-2</v>
      </c>
      <c r="L59" s="3">
        <v>1</v>
      </c>
      <c r="M59" s="51">
        <f t="shared" si="6"/>
        <v>7.0999999999999994E-2</v>
      </c>
      <c r="N59" s="51" t="s">
        <v>126</v>
      </c>
      <c r="P59" s="51">
        <f>M59</f>
        <v>7.0999999999999994E-2</v>
      </c>
    </row>
    <row r="60" spans="11:17" x14ac:dyDescent="0.15">
      <c r="K60" s="2">
        <v>7.0999999999999994E-2</v>
      </c>
      <c r="L60" s="3">
        <v>2</v>
      </c>
      <c r="M60" s="2">
        <f t="shared" si="6"/>
        <v>0.14199999999999999</v>
      </c>
      <c r="P60" s="2">
        <f>M60</f>
        <v>0.14199999999999999</v>
      </c>
    </row>
    <row r="61" spans="11:17" x14ac:dyDescent="0.15">
      <c r="K61" s="2">
        <v>6.4000000000000001E-2</v>
      </c>
      <c r="L61" s="3">
        <v>1</v>
      </c>
      <c r="M61" s="2">
        <f t="shared" si="6"/>
        <v>6.4000000000000001E-2</v>
      </c>
      <c r="P61" s="2">
        <f>M61</f>
        <v>6.4000000000000001E-2</v>
      </c>
    </row>
    <row r="62" spans="11:17" x14ac:dyDescent="0.15">
      <c r="K62" s="2">
        <v>4.6600000000000003E-2</v>
      </c>
      <c r="L62" s="3">
        <v>2</v>
      </c>
      <c r="M62" s="2">
        <f t="shared" si="6"/>
        <v>9.3200000000000005E-2</v>
      </c>
      <c r="P62" s="2">
        <f>M62</f>
        <v>9.3200000000000005E-2</v>
      </c>
    </row>
    <row r="63" spans="11:17" x14ac:dyDescent="0.15">
      <c r="K63" s="2">
        <v>0.36980000000000002</v>
      </c>
      <c r="L63" s="3">
        <v>1</v>
      </c>
      <c r="M63" s="2">
        <f t="shared" si="6"/>
        <v>0.36980000000000002</v>
      </c>
      <c r="O63" s="2">
        <f>M63</f>
        <v>0.36980000000000002</v>
      </c>
    </row>
    <row r="64" spans="11:17" x14ac:dyDescent="0.15">
      <c r="K64" s="2">
        <v>1.8919999999999999</v>
      </c>
      <c r="L64" s="3">
        <v>1</v>
      </c>
      <c r="M64" s="2">
        <f t="shared" si="6"/>
        <v>1.8919999999999999</v>
      </c>
      <c r="O64" s="2">
        <f>M64</f>
        <v>1.8919999999999999</v>
      </c>
    </row>
    <row r="65" spans="11:17" x14ac:dyDescent="0.15">
      <c r="K65" s="51">
        <v>0.40329999999999999</v>
      </c>
      <c r="L65" s="3">
        <v>1</v>
      </c>
      <c r="M65" s="2">
        <f t="shared" si="6"/>
        <v>0.40329999999999999</v>
      </c>
      <c r="O65" s="2">
        <f>M65</f>
        <v>0.40329999999999999</v>
      </c>
    </row>
    <row r="66" spans="11:17" x14ac:dyDescent="0.15">
      <c r="K66" s="2">
        <v>6.5799999999999997E-2</v>
      </c>
      <c r="L66" s="3">
        <v>3</v>
      </c>
      <c r="M66" s="2">
        <f t="shared" si="6"/>
        <v>0.19739999999999999</v>
      </c>
      <c r="P66" s="2">
        <f>M66</f>
        <v>0.19739999999999999</v>
      </c>
    </row>
    <row r="67" spans="11:17" x14ac:dyDescent="0.15">
      <c r="K67" s="2">
        <v>5.7500000000000002E-2</v>
      </c>
      <c r="L67" s="54">
        <v>1</v>
      </c>
      <c r="M67" s="2">
        <f t="shared" si="6"/>
        <v>5.7500000000000002E-2</v>
      </c>
      <c r="Q67" s="2">
        <f>M67</f>
        <v>5.7500000000000002E-2</v>
      </c>
    </row>
    <row r="68" spans="11:17" x14ac:dyDescent="0.15">
      <c r="K68" s="2">
        <v>0.63129999999999997</v>
      </c>
      <c r="L68" s="3">
        <v>1</v>
      </c>
      <c r="M68" s="49">
        <f t="shared" si="6"/>
        <v>0.63129999999999997</v>
      </c>
      <c r="N68" s="2" t="s">
        <v>124</v>
      </c>
    </row>
    <row r="69" spans="11:17" x14ac:dyDescent="0.15">
      <c r="K69" s="2">
        <v>0.189</v>
      </c>
      <c r="L69" s="3">
        <v>1</v>
      </c>
      <c r="M69" s="51"/>
      <c r="N69" s="51" t="s">
        <v>125</v>
      </c>
      <c r="Q69" s="2">
        <f>M69</f>
        <v>0</v>
      </c>
    </row>
    <row r="72" spans="11:17" x14ac:dyDescent="0.15">
      <c r="L72" s="3" t="s">
        <v>123</v>
      </c>
      <c r="M72" s="2">
        <f>SUM(M48:M71)</f>
        <v>6.0518000000000001</v>
      </c>
      <c r="O72" s="2">
        <f>SUM(O48:O71)</f>
        <v>3.0785</v>
      </c>
      <c r="P72" s="2">
        <f>SUM(P48:P71)</f>
        <v>0.56759999999999999</v>
      </c>
      <c r="Q72" s="2">
        <f>SUM(Q48:Q71)</f>
        <v>0.72009999999999996</v>
      </c>
    </row>
    <row r="73" spans="11:17" x14ac:dyDescent="0.15">
      <c r="M73" s="2">
        <f>M72-M68-M55-M48</f>
        <v>4.366200000000001</v>
      </c>
      <c r="O73" s="2">
        <f>O72-O63</f>
        <v>2.7086999999999999</v>
      </c>
      <c r="P73" s="2">
        <f>P72-P59</f>
        <v>0.49659999999999999</v>
      </c>
    </row>
    <row r="88" spans="3:3" x14ac:dyDescent="0.15">
      <c r="C88" s="2" t="s">
        <v>132</v>
      </c>
    </row>
  </sheetData>
  <mergeCells count="50">
    <mergeCell ref="O25:O26"/>
    <mergeCell ref="D28:D31"/>
    <mergeCell ref="D33:D36"/>
    <mergeCell ref="B39:O39"/>
    <mergeCell ref="H25:H26"/>
    <mergeCell ref="I25:I26"/>
    <mergeCell ref="K25:K26"/>
    <mergeCell ref="L25:L26"/>
    <mergeCell ref="M25:M26"/>
    <mergeCell ref="N25:N26"/>
    <mergeCell ref="K10:O10"/>
    <mergeCell ref="E17:I17"/>
    <mergeCell ref="K19:O19"/>
    <mergeCell ref="D24:D26"/>
    <mergeCell ref="E24:I24"/>
    <mergeCell ref="J24:J26"/>
    <mergeCell ref="K24:O24"/>
    <mergeCell ref="E25:E26"/>
    <mergeCell ref="F25:F26"/>
    <mergeCell ref="G25:G26"/>
    <mergeCell ref="A10:A11"/>
    <mergeCell ref="B10:B11"/>
    <mergeCell ref="C10:C11"/>
    <mergeCell ref="D10:D11"/>
    <mergeCell ref="E10:I10"/>
    <mergeCell ref="J10:J11"/>
    <mergeCell ref="C7:E7"/>
    <mergeCell ref="F7:G7"/>
    <mergeCell ref="H7:I7"/>
    <mergeCell ref="L7:M7"/>
    <mergeCell ref="C8:E8"/>
    <mergeCell ref="F8:G8"/>
    <mergeCell ref="H8:I8"/>
    <mergeCell ref="L8:M8"/>
    <mergeCell ref="C5:E5"/>
    <mergeCell ref="F5:G5"/>
    <mergeCell ref="H5:I5"/>
    <mergeCell ref="L5:M5"/>
    <mergeCell ref="C6:E6"/>
    <mergeCell ref="F6:G6"/>
    <mergeCell ref="H6:I6"/>
    <mergeCell ref="L6:M6"/>
    <mergeCell ref="A1:H3"/>
    <mergeCell ref="I1:O1"/>
    <mergeCell ref="J2:O2"/>
    <mergeCell ref="J3:O3"/>
    <mergeCell ref="A4:B4"/>
    <mergeCell ref="C4:H4"/>
    <mergeCell ref="J4:K4"/>
    <mergeCell ref="M4:O4"/>
  </mergeCells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"/>
  <sheetViews>
    <sheetView tabSelected="1" workbookViewId="0">
      <selection activeCell="K4" sqref="K4"/>
    </sheetView>
  </sheetViews>
  <sheetFormatPr defaultRowHeight="13.5" x14ac:dyDescent="0.15"/>
  <cols>
    <col min="1" max="1" width="5.5" customWidth="1"/>
    <col min="2" max="2" width="12.875" customWidth="1"/>
    <col min="3" max="3" width="20.5" customWidth="1"/>
    <col min="4" max="5" width="8.125" customWidth="1"/>
    <col min="6" max="6" width="11.25" customWidth="1"/>
    <col min="7" max="7" width="11.5" customWidth="1"/>
    <col min="8" max="8" width="19.75" customWidth="1"/>
    <col min="9" max="9" width="36.875" customWidth="1"/>
  </cols>
  <sheetData>
    <row r="1" spans="1:9" ht="20.25" customHeight="1" x14ac:dyDescent="0.15">
      <c r="H1" s="112" t="s">
        <v>147</v>
      </c>
    </row>
    <row r="2" spans="1:9" ht="16.5" customHeight="1" x14ac:dyDescent="0.15">
      <c r="A2" s="114" t="s">
        <v>146</v>
      </c>
      <c r="B2" s="114" t="s">
        <v>150</v>
      </c>
      <c r="C2" s="120" t="s">
        <v>154</v>
      </c>
      <c r="D2" s="125" t="s">
        <v>151</v>
      </c>
      <c r="E2" s="125" t="s">
        <v>152</v>
      </c>
      <c r="F2" s="114" t="s">
        <v>158</v>
      </c>
      <c r="G2" s="114"/>
      <c r="H2" s="115" t="s">
        <v>157</v>
      </c>
      <c r="I2" s="127" t="s">
        <v>161</v>
      </c>
    </row>
    <row r="3" spans="1:9" ht="27" customHeight="1" x14ac:dyDescent="0.15">
      <c r="A3" s="114"/>
      <c r="B3" s="114"/>
      <c r="C3" s="121"/>
      <c r="D3" s="125"/>
      <c r="E3" s="125"/>
      <c r="F3" s="129" t="s">
        <v>148</v>
      </c>
      <c r="G3" s="123" t="s">
        <v>149</v>
      </c>
      <c r="H3" s="115"/>
      <c r="I3" s="127"/>
    </row>
    <row r="4" spans="1:9" ht="75.75" customHeight="1" x14ac:dyDescent="0.15">
      <c r="A4" s="117">
        <v>1</v>
      </c>
      <c r="B4" s="118" t="s">
        <v>145</v>
      </c>
      <c r="C4" s="118" t="s">
        <v>14</v>
      </c>
      <c r="D4" s="122">
        <v>50.52</v>
      </c>
      <c r="E4" s="122">
        <v>51.7</v>
      </c>
      <c r="F4" s="130">
        <f>'SHT0012305 (审核 主管壁厚2.0)'!$C$28</f>
        <v>39.321420153750005</v>
      </c>
      <c r="G4" s="122">
        <f>'SHT0012305 (审核 主管壁厚2.0) (按供应商原)'!$C$28</f>
        <v>44.94005893125</v>
      </c>
      <c r="H4" s="116" t="s">
        <v>159</v>
      </c>
      <c r="I4" s="128" t="s">
        <v>155</v>
      </c>
    </row>
    <row r="5" spans="1:9" ht="75.75" customHeight="1" x14ac:dyDescent="0.15">
      <c r="A5" s="117">
        <v>2</v>
      </c>
      <c r="B5" s="118" t="s">
        <v>104</v>
      </c>
      <c r="C5" s="119" t="s">
        <v>153</v>
      </c>
      <c r="D5" s="122">
        <v>71.05</v>
      </c>
      <c r="E5" s="122">
        <v>71.5</v>
      </c>
      <c r="F5" s="130">
        <f>'SHT0012236 (审核)'!$C$28</f>
        <v>56.331568521666654</v>
      </c>
      <c r="G5" s="122">
        <f>'SHT0012236 (审核) (按供应商原材料)'!$C$28</f>
        <v>61.004300099166663</v>
      </c>
      <c r="H5" s="126" t="s">
        <v>160</v>
      </c>
      <c r="I5" s="128"/>
    </row>
    <row r="6" spans="1:9" x14ac:dyDescent="0.15">
      <c r="B6" s="124" t="s">
        <v>156</v>
      </c>
    </row>
    <row r="7" spans="1:9" x14ac:dyDescent="0.15">
      <c r="C7" s="113"/>
    </row>
  </sheetData>
  <mergeCells count="9">
    <mergeCell ref="I4:I5"/>
    <mergeCell ref="I2:I3"/>
    <mergeCell ref="F2:G2"/>
    <mergeCell ref="A2:A3"/>
    <mergeCell ref="B2:B3"/>
    <mergeCell ref="D2:D3"/>
    <mergeCell ref="E2:E3"/>
    <mergeCell ref="H2:H3"/>
    <mergeCell ref="C2:C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SHT0012305</vt:lpstr>
      <vt:lpstr>SHT0012305 (审核 主管壁厚1.5)</vt:lpstr>
      <vt:lpstr>SHT0012305 (审核 主管壁厚2.0)</vt:lpstr>
      <vt:lpstr>SHT0012305 (审核 主管壁厚2.0) (按供应商原)</vt:lpstr>
      <vt:lpstr>SHT0012236</vt:lpstr>
      <vt:lpstr>SHT0012236 (审核)</vt:lpstr>
      <vt:lpstr>SHT0012236 (审核) (按供应商原材料)</vt:lpstr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2021-11-23T07:00:00Z</dcterms:created>
  <dcterms:modified xsi:type="dcterms:W3CDTF">2021-12-02T09:07:29Z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E89850067489470C837171E3402003E8</vt:lpwstr>
  </property>
  <property fmtid="{D5CDD505-2E9C-101B-9397-08002B2CF9AE}" pid="3" name="KSOProductBuildVer">
    <vt:lpwstr>2052-11.1.0.11045</vt:lpwstr>
  </property>
</Properties>
</file>