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8F13997E-E3E1-48DC-9981-F8D12BFF6C6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价格协议" sheetId="2" r:id="rId1"/>
    <sheet name="价格协议 (原价+材料增加费用)" sheetId="3" r:id="rId2"/>
    <sheet name="钢联数据" sheetId="1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8" i="3" l="1"/>
  <c r="Y38" i="3" s="1"/>
  <c r="W46" i="3"/>
  <c r="Y46" i="3" s="1"/>
  <c r="W54" i="3"/>
  <c r="Y54" i="3" s="1"/>
  <c r="U6" i="3"/>
  <c r="U31" i="3"/>
  <c r="T7" i="3"/>
  <c r="T8" i="3"/>
  <c r="T10" i="3"/>
  <c r="T11" i="3"/>
  <c r="T12" i="3"/>
  <c r="T13" i="3"/>
  <c r="T14" i="3"/>
  <c r="T15" i="3"/>
  <c r="T16" i="3"/>
  <c r="T17" i="3"/>
  <c r="T18" i="3"/>
  <c r="T19" i="3"/>
  <c r="T20" i="3"/>
  <c r="T21" i="3"/>
  <c r="T24" i="3"/>
  <c r="T25" i="3"/>
  <c r="T26" i="3"/>
  <c r="T27" i="3"/>
  <c r="T28" i="3"/>
  <c r="T29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2" i="3"/>
  <c r="T53" i="3"/>
  <c r="T54" i="3"/>
  <c r="T55" i="3"/>
  <c r="T56" i="3"/>
  <c r="T58" i="3"/>
  <c r="T59" i="3"/>
  <c r="T60" i="3"/>
  <c r="T63" i="3"/>
  <c r="T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R31" i="3" s="1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" i="3"/>
  <c r="V31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" i="3"/>
  <c r="W31" i="3"/>
  <c r="X31" i="3" s="1"/>
  <c r="W7" i="3"/>
  <c r="X7" i="3" s="1"/>
  <c r="W8" i="3"/>
  <c r="X8" i="3" s="1"/>
  <c r="W9" i="3"/>
  <c r="Y9" i="3" s="1"/>
  <c r="W10" i="3"/>
  <c r="X10" i="3" s="1"/>
  <c r="W11" i="3"/>
  <c r="X11" i="3" s="1"/>
  <c r="W12" i="3"/>
  <c r="Z12" i="3" s="1"/>
  <c r="W13" i="3"/>
  <c r="X13" i="3" s="1"/>
  <c r="W14" i="3"/>
  <c r="Y14" i="3" s="1"/>
  <c r="W15" i="3"/>
  <c r="X15" i="3" s="1"/>
  <c r="W16" i="3"/>
  <c r="X16" i="3" s="1"/>
  <c r="W17" i="3"/>
  <c r="Y17" i="3" s="1"/>
  <c r="W18" i="3"/>
  <c r="X18" i="3" s="1"/>
  <c r="W19" i="3"/>
  <c r="X19" i="3" s="1"/>
  <c r="W20" i="3"/>
  <c r="Z20" i="3" s="1"/>
  <c r="W21" i="3"/>
  <c r="X21" i="3" s="1"/>
  <c r="W22" i="3"/>
  <c r="Y22" i="3" s="1"/>
  <c r="W23" i="3"/>
  <c r="X23" i="3" s="1"/>
  <c r="W24" i="3"/>
  <c r="X24" i="3" s="1"/>
  <c r="W25" i="3"/>
  <c r="Y25" i="3" s="1"/>
  <c r="W26" i="3"/>
  <c r="X26" i="3" s="1"/>
  <c r="W27" i="3"/>
  <c r="X27" i="3" s="1"/>
  <c r="W28" i="3"/>
  <c r="Z28" i="3" s="1"/>
  <c r="W29" i="3"/>
  <c r="X29" i="3" s="1"/>
  <c r="W30" i="3"/>
  <c r="Y30" i="3" s="1"/>
  <c r="W32" i="3"/>
  <c r="X32" i="3" s="1"/>
  <c r="W33" i="3"/>
  <c r="Y33" i="3" s="1"/>
  <c r="W34" i="3"/>
  <c r="X34" i="3" s="1"/>
  <c r="W35" i="3"/>
  <c r="X35" i="3" s="1"/>
  <c r="W36" i="3"/>
  <c r="Z36" i="3" s="1"/>
  <c r="W37" i="3"/>
  <c r="X37" i="3" s="1"/>
  <c r="W39" i="3"/>
  <c r="X39" i="3" s="1"/>
  <c r="W40" i="3"/>
  <c r="X40" i="3" s="1"/>
  <c r="W41" i="3"/>
  <c r="Y41" i="3" s="1"/>
  <c r="W42" i="3"/>
  <c r="X42" i="3" s="1"/>
  <c r="W43" i="3"/>
  <c r="X43" i="3" s="1"/>
  <c r="W44" i="3"/>
  <c r="Z44" i="3" s="1"/>
  <c r="W45" i="3"/>
  <c r="X45" i="3" s="1"/>
  <c r="W47" i="3"/>
  <c r="X47" i="3" s="1"/>
  <c r="W48" i="3"/>
  <c r="X48" i="3" s="1"/>
  <c r="W49" i="3"/>
  <c r="Y49" i="3" s="1"/>
  <c r="W50" i="3"/>
  <c r="X50" i="3" s="1"/>
  <c r="W51" i="3"/>
  <c r="X51" i="3" s="1"/>
  <c r="W52" i="3"/>
  <c r="Z52" i="3" s="1"/>
  <c r="W53" i="3"/>
  <c r="X53" i="3" s="1"/>
  <c r="W55" i="3"/>
  <c r="X55" i="3" s="1"/>
  <c r="W56" i="3"/>
  <c r="X56" i="3" s="1"/>
  <c r="W57" i="3"/>
  <c r="Y57" i="3" s="1"/>
  <c r="W58" i="3"/>
  <c r="X58" i="3" s="1"/>
  <c r="W59" i="3"/>
  <c r="X59" i="3" s="1"/>
  <c r="W60" i="3"/>
  <c r="Z60" i="3" s="1"/>
  <c r="W61" i="3"/>
  <c r="X61" i="3" s="1"/>
  <c r="W62" i="3"/>
  <c r="Y62" i="3" s="1"/>
  <c r="W63" i="3"/>
  <c r="X63" i="3" s="1"/>
  <c r="W6" i="3"/>
  <c r="X6" i="3" s="1"/>
  <c r="M5" i="3"/>
  <c r="M9" i="3" s="1"/>
  <c r="X28" i="3" l="1"/>
  <c r="X60" i="3"/>
  <c r="X52" i="3"/>
  <c r="X20" i="3"/>
  <c r="X44" i="3"/>
  <c r="X12" i="3"/>
  <c r="X36" i="3"/>
  <c r="X57" i="3"/>
  <c r="X49" i="3"/>
  <c r="X41" i="3"/>
  <c r="X33" i="3"/>
  <c r="X25" i="3"/>
  <c r="X17" i="3"/>
  <c r="X9" i="3"/>
  <c r="Y24" i="3"/>
  <c r="Y16" i="3"/>
  <c r="Y8" i="3"/>
  <c r="Y6" i="3"/>
  <c r="Y56" i="3"/>
  <c r="Y48" i="3"/>
  <c r="Y40" i="3"/>
  <c r="Y32" i="3"/>
  <c r="X62" i="3"/>
  <c r="X54" i="3"/>
  <c r="X46" i="3"/>
  <c r="X38" i="3"/>
  <c r="X30" i="3"/>
  <c r="X22" i="3"/>
  <c r="X14" i="3"/>
  <c r="Y23" i="3"/>
  <c r="Y15" i="3"/>
  <c r="Y7" i="3"/>
  <c r="Y63" i="3"/>
  <c r="Y47" i="3"/>
  <c r="Y39" i="3"/>
  <c r="Y55" i="3"/>
  <c r="Y27" i="3"/>
  <c r="Y19" i="3"/>
  <c r="Y11" i="3"/>
  <c r="Y59" i="3"/>
  <c r="Y51" i="3"/>
  <c r="Y43" i="3"/>
  <c r="Y35" i="3"/>
  <c r="Y29" i="3"/>
  <c r="Y21" i="3"/>
  <c r="Y13" i="3"/>
  <c r="Y61" i="3"/>
  <c r="Y53" i="3"/>
  <c r="Y45" i="3"/>
  <c r="Y37" i="3"/>
  <c r="Z45" i="3"/>
  <c r="Y26" i="3"/>
  <c r="Y18" i="3"/>
  <c r="Y10" i="3"/>
  <c r="Y58" i="3"/>
  <c r="Y50" i="3"/>
  <c r="Y42" i="3"/>
  <c r="Y34" i="3"/>
  <c r="Z61" i="3"/>
  <c r="Z53" i="3"/>
  <c r="Z37" i="3"/>
  <c r="Z29" i="3"/>
  <c r="Z21" i="3"/>
  <c r="Z13" i="3"/>
  <c r="Z59" i="3"/>
  <c r="Z51" i="3"/>
  <c r="Z43" i="3"/>
  <c r="Z35" i="3"/>
  <c r="Z27" i="3"/>
  <c r="Z19" i="3"/>
  <c r="Z11" i="3"/>
  <c r="Z58" i="3"/>
  <c r="Z50" i="3"/>
  <c r="Z42" i="3"/>
  <c r="Z34" i="3"/>
  <c r="Z26" i="3"/>
  <c r="Z18" i="3"/>
  <c r="Z10" i="3"/>
  <c r="Z57" i="3"/>
  <c r="Z49" i="3"/>
  <c r="Z41" i="3"/>
  <c r="Z33" i="3"/>
  <c r="Z25" i="3"/>
  <c r="Z17" i="3"/>
  <c r="Z9" i="3"/>
  <c r="Y28" i="3"/>
  <c r="Y20" i="3"/>
  <c r="Y12" i="3"/>
  <c r="Z6" i="3"/>
  <c r="Z56" i="3"/>
  <c r="Z48" i="3"/>
  <c r="Z40" i="3"/>
  <c r="Z32" i="3"/>
  <c r="Z24" i="3"/>
  <c r="Z16" i="3"/>
  <c r="Z8" i="3"/>
  <c r="Y60" i="3"/>
  <c r="Y52" i="3"/>
  <c r="Y44" i="3"/>
  <c r="Y36" i="3"/>
  <c r="Z63" i="3"/>
  <c r="Z55" i="3"/>
  <c r="Z47" i="3"/>
  <c r="Z39" i="3"/>
  <c r="Z31" i="3"/>
  <c r="Z23" i="3"/>
  <c r="Z15" i="3"/>
  <c r="Z7" i="3"/>
  <c r="Z62" i="3"/>
  <c r="Z54" i="3"/>
  <c r="Z46" i="3"/>
  <c r="Z38" i="3"/>
  <c r="Z30" i="3"/>
  <c r="Z22" i="3"/>
  <c r="Z14" i="3"/>
  <c r="Y31" i="3"/>
  <c r="W64" i="3"/>
  <c r="M63" i="3"/>
  <c r="M55" i="3"/>
  <c r="M47" i="3"/>
  <c r="M39" i="3"/>
  <c r="M31" i="3"/>
  <c r="M23" i="3"/>
  <c r="M15" i="3"/>
  <c r="M7" i="3"/>
  <c r="M6" i="3"/>
  <c r="M56" i="3"/>
  <c r="M48" i="3"/>
  <c r="M40" i="3"/>
  <c r="M32" i="3"/>
  <c r="M24" i="3"/>
  <c r="M16" i="3"/>
  <c r="M8" i="3"/>
  <c r="M62" i="3"/>
  <c r="M54" i="3"/>
  <c r="M46" i="3"/>
  <c r="M38" i="3"/>
  <c r="M30" i="3"/>
  <c r="M22" i="3"/>
  <c r="M14" i="3"/>
  <c r="M61" i="3"/>
  <c r="M53" i="3"/>
  <c r="M45" i="3"/>
  <c r="M37" i="3"/>
  <c r="M29" i="3"/>
  <c r="M21" i="3"/>
  <c r="M13" i="3"/>
  <c r="M60" i="3"/>
  <c r="M52" i="3"/>
  <c r="M44" i="3"/>
  <c r="M36" i="3"/>
  <c r="M28" i="3"/>
  <c r="M20" i="3"/>
  <c r="M12" i="3"/>
  <c r="M59" i="3"/>
  <c r="M51" i="3"/>
  <c r="M43" i="3"/>
  <c r="M35" i="3"/>
  <c r="M27" i="3"/>
  <c r="M19" i="3"/>
  <c r="M11" i="3"/>
  <c r="M58" i="3"/>
  <c r="M50" i="3"/>
  <c r="M42" i="3"/>
  <c r="M34" i="3"/>
  <c r="M26" i="3"/>
  <c r="M18" i="3"/>
  <c r="M10" i="3"/>
  <c r="M57" i="3"/>
  <c r="M49" i="3"/>
  <c r="M41" i="3"/>
  <c r="M33" i="3"/>
  <c r="M25" i="3"/>
  <c r="M17" i="3"/>
  <c r="L5" i="3"/>
  <c r="K5" i="3"/>
  <c r="J5" i="3"/>
  <c r="I5" i="3"/>
  <c r="H5" i="3"/>
  <c r="H6" i="2"/>
  <c r="I6" i="2"/>
  <c r="J6" i="2"/>
  <c r="K6" i="2"/>
  <c r="G6" i="2"/>
  <c r="X64" i="3" l="1"/>
  <c r="S24" i="3"/>
  <c r="S12" i="3"/>
  <c r="S52" i="3"/>
  <c r="S8" i="3"/>
  <c r="Z64" i="3"/>
  <c r="Y64" i="3"/>
  <c r="L8" i="3"/>
  <c r="L11" i="3"/>
  <c r="S11" i="3" s="1"/>
  <c r="L14" i="3"/>
  <c r="S14" i="3" s="1"/>
  <c r="L17" i="3"/>
  <c r="S17" i="3" s="1"/>
  <c r="L20" i="3"/>
  <c r="S20" i="3" s="1"/>
  <c r="L23" i="3"/>
  <c r="S23" i="3" s="1"/>
  <c r="L26" i="3"/>
  <c r="S26" i="3" s="1"/>
  <c r="L29" i="3"/>
  <c r="S29" i="3" s="1"/>
  <c r="L32" i="3"/>
  <c r="S32" i="3" s="1"/>
  <c r="L35" i="3"/>
  <c r="S35" i="3" s="1"/>
  <c r="L38" i="3"/>
  <c r="S38" i="3" s="1"/>
  <c r="L41" i="3"/>
  <c r="S41" i="3" s="1"/>
  <c r="L44" i="3"/>
  <c r="S44" i="3" s="1"/>
  <c r="L47" i="3"/>
  <c r="S47" i="3" s="1"/>
  <c r="L50" i="3"/>
  <c r="S50" i="3" s="1"/>
  <c r="L53" i="3"/>
  <c r="S53" i="3" s="1"/>
  <c r="L56" i="3"/>
  <c r="S56" i="3" s="1"/>
  <c r="L59" i="3"/>
  <c r="S59" i="3" s="1"/>
  <c r="L62" i="3"/>
  <c r="S62" i="3" s="1"/>
  <c r="L6" i="3"/>
  <c r="S6" i="3" s="1"/>
  <c r="L7" i="3"/>
  <c r="S7" i="3" s="1"/>
  <c r="L10" i="3"/>
  <c r="S10" i="3" s="1"/>
  <c r="L13" i="3"/>
  <c r="S13" i="3" s="1"/>
  <c r="L16" i="3"/>
  <c r="S16" i="3" s="1"/>
  <c r="L19" i="3"/>
  <c r="S19" i="3" s="1"/>
  <c r="L22" i="3"/>
  <c r="S22" i="3" s="1"/>
  <c r="L25" i="3"/>
  <c r="S25" i="3" s="1"/>
  <c r="L28" i="3"/>
  <c r="S28" i="3" s="1"/>
  <c r="L31" i="3"/>
  <c r="L34" i="3"/>
  <c r="S34" i="3" s="1"/>
  <c r="L37" i="3"/>
  <c r="S37" i="3" s="1"/>
  <c r="L40" i="3"/>
  <c r="S40" i="3" s="1"/>
  <c r="L43" i="3"/>
  <c r="S43" i="3" s="1"/>
  <c r="L46" i="3"/>
  <c r="S46" i="3" s="1"/>
  <c r="L49" i="3"/>
  <c r="S49" i="3" s="1"/>
  <c r="L52" i="3"/>
  <c r="L55" i="3"/>
  <c r="S55" i="3" s="1"/>
  <c r="L58" i="3"/>
  <c r="S58" i="3" s="1"/>
  <c r="L61" i="3"/>
  <c r="S61" i="3" s="1"/>
  <c r="L9" i="3"/>
  <c r="S9" i="3" s="1"/>
  <c r="L12" i="3"/>
  <c r="L15" i="3"/>
  <c r="S15" i="3" s="1"/>
  <c r="L18" i="3"/>
  <c r="S18" i="3" s="1"/>
  <c r="L27" i="3"/>
  <c r="S27" i="3" s="1"/>
  <c r="L36" i="3"/>
  <c r="S36" i="3" s="1"/>
  <c r="L45" i="3"/>
  <c r="S45" i="3" s="1"/>
  <c r="L54" i="3"/>
  <c r="S54" i="3" s="1"/>
  <c r="L63" i="3"/>
  <c r="S63" i="3" s="1"/>
  <c r="L24" i="3"/>
  <c r="L33" i="3"/>
  <c r="S33" i="3" s="1"/>
  <c r="L42" i="3"/>
  <c r="S42" i="3" s="1"/>
  <c r="L51" i="3"/>
  <c r="S51" i="3" s="1"/>
  <c r="L60" i="3"/>
  <c r="S60" i="3" s="1"/>
  <c r="L21" i="3"/>
  <c r="S21" i="3" s="1"/>
  <c r="L30" i="3"/>
  <c r="S30" i="3" s="1"/>
  <c r="L39" i="3"/>
  <c r="S39" i="3" s="1"/>
  <c r="L48" i="3"/>
  <c r="S48" i="3" s="1"/>
  <c r="L57" i="3"/>
  <c r="S57" i="3" s="1"/>
  <c r="K7" i="3"/>
  <c r="K10" i="3"/>
  <c r="K13" i="3"/>
  <c r="K16" i="3"/>
  <c r="K19" i="3"/>
  <c r="K22" i="3"/>
  <c r="K25" i="3"/>
  <c r="K28" i="3"/>
  <c r="K31" i="3"/>
  <c r="K34" i="3"/>
  <c r="K37" i="3"/>
  <c r="K40" i="3"/>
  <c r="K43" i="3"/>
  <c r="K46" i="3"/>
  <c r="K49" i="3"/>
  <c r="K52" i="3"/>
  <c r="K55" i="3"/>
  <c r="K58" i="3"/>
  <c r="K61" i="3"/>
  <c r="K9" i="3"/>
  <c r="K12" i="3"/>
  <c r="K15" i="3"/>
  <c r="K18" i="3"/>
  <c r="K21" i="3"/>
  <c r="K24" i="3"/>
  <c r="K27" i="3"/>
  <c r="K30" i="3"/>
  <c r="K33" i="3"/>
  <c r="K36" i="3"/>
  <c r="K39" i="3"/>
  <c r="K42" i="3"/>
  <c r="K45" i="3"/>
  <c r="K48" i="3"/>
  <c r="K51" i="3"/>
  <c r="K54" i="3"/>
  <c r="K57" i="3"/>
  <c r="K60" i="3"/>
  <c r="K63" i="3"/>
  <c r="K6" i="3"/>
  <c r="K8" i="3"/>
  <c r="K11" i="3"/>
  <c r="K14" i="3"/>
  <c r="K17" i="3"/>
  <c r="K23" i="3"/>
  <c r="K32" i="3"/>
  <c r="K41" i="3"/>
  <c r="K50" i="3"/>
  <c r="K59" i="3"/>
  <c r="K20" i="3"/>
  <c r="K29" i="3"/>
  <c r="K38" i="3"/>
  <c r="K47" i="3"/>
  <c r="K56" i="3"/>
  <c r="K26" i="3"/>
  <c r="K35" i="3"/>
  <c r="K44" i="3"/>
  <c r="K53" i="3"/>
  <c r="K62" i="3"/>
  <c r="J9" i="3"/>
  <c r="J12" i="3"/>
  <c r="J15" i="3"/>
  <c r="J18" i="3"/>
  <c r="J21" i="3"/>
  <c r="J24" i="3"/>
  <c r="J27" i="3"/>
  <c r="J30" i="3"/>
  <c r="J33" i="3"/>
  <c r="J36" i="3"/>
  <c r="J39" i="3"/>
  <c r="J42" i="3"/>
  <c r="J45" i="3"/>
  <c r="J48" i="3"/>
  <c r="J51" i="3"/>
  <c r="J54" i="3"/>
  <c r="J57" i="3"/>
  <c r="J60" i="3"/>
  <c r="J63" i="3"/>
  <c r="J7" i="3"/>
  <c r="J10" i="3"/>
  <c r="J13" i="3"/>
  <c r="J16" i="3"/>
  <c r="J19" i="3"/>
  <c r="J22" i="3"/>
  <c r="J25" i="3"/>
  <c r="J28" i="3"/>
  <c r="J31" i="3"/>
  <c r="J34" i="3"/>
  <c r="J37" i="3"/>
  <c r="J40" i="3"/>
  <c r="J43" i="3"/>
  <c r="J46" i="3"/>
  <c r="J49" i="3"/>
  <c r="J52" i="3"/>
  <c r="J55" i="3"/>
  <c r="J58" i="3"/>
  <c r="J61" i="3"/>
  <c r="J6" i="3"/>
  <c r="J8" i="3"/>
  <c r="J17" i="3"/>
  <c r="J26" i="3"/>
  <c r="J35" i="3"/>
  <c r="J44" i="3"/>
  <c r="J53" i="3"/>
  <c r="J62" i="3"/>
  <c r="J11" i="3"/>
  <c r="J20" i="3"/>
  <c r="J29" i="3"/>
  <c r="J38" i="3"/>
  <c r="J47" i="3"/>
  <c r="J56" i="3"/>
  <c r="J14" i="3"/>
  <c r="J23" i="3"/>
  <c r="J32" i="3"/>
  <c r="J41" i="3"/>
  <c r="J50" i="3"/>
  <c r="J59" i="3"/>
  <c r="H7" i="3"/>
  <c r="H10" i="3"/>
  <c r="H13" i="3"/>
  <c r="H16" i="3"/>
  <c r="H19" i="3"/>
  <c r="H22" i="3"/>
  <c r="H25" i="3"/>
  <c r="H28" i="3"/>
  <c r="H31" i="3"/>
  <c r="H34" i="3"/>
  <c r="H37" i="3"/>
  <c r="H40" i="3"/>
  <c r="H43" i="3"/>
  <c r="H46" i="3"/>
  <c r="H49" i="3"/>
  <c r="H52" i="3"/>
  <c r="H55" i="3"/>
  <c r="H58" i="3"/>
  <c r="H61" i="3"/>
  <c r="H6" i="3"/>
  <c r="H8" i="3"/>
  <c r="H12" i="3"/>
  <c r="H17" i="3"/>
  <c r="H21" i="3"/>
  <c r="H26" i="3"/>
  <c r="H30" i="3"/>
  <c r="H35" i="3"/>
  <c r="H39" i="3"/>
  <c r="H44" i="3"/>
  <c r="H48" i="3"/>
  <c r="H53" i="3"/>
  <c r="H57" i="3"/>
  <c r="H62" i="3"/>
  <c r="H9" i="3"/>
  <c r="H14" i="3"/>
  <c r="H18" i="3"/>
  <c r="H23" i="3"/>
  <c r="H27" i="3"/>
  <c r="H32" i="3"/>
  <c r="H36" i="3"/>
  <c r="H41" i="3"/>
  <c r="H45" i="3"/>
  <c r="H50" i="3"/>
  <c r="H54" i="3"/>
  <c r="H59" i="3"/>
  <c r="H63" i="3"/>
  <c r="H11" i="3"/>
  <c r="H15" i="3"/>
  <c r="H20" i="3"/>
  <c r="H24" i="3"/>
  <c r="H29" i="3"/>
  <c r="H33" i="3"/>
  <c r="H38" i="3"/>
  <c r="H42" i="3"/>
  <c r="H47" i="3"/>
  <c r="H60" i="3"/>
  <c r="H51" i="3"/>
  <c r="H56" i="3"/>
  <c r="I8" i="3"/>
  <c r="I11" i="3"/>
  <c r="I14" i="3"/>
  <c r="I17" i="3"/>
  <c r="I20" i="3"/>
  <c r="I23" i="3"/>
  <c r="I26" i="3"/>
  <c r="I29" i="3"/>
  <c r="I32" i="3"/>
  <c r="I35" i="3"/>
  <c r="I38" i="3"/>
  <c r="I41" i="3"/>
  <c r="I44" i="3"/>
  <c r="I47" i="3"/>
  <c r="I50" i="3"/>
  <c r="I53" i="3"/>
  <c r="I56" i="3"/>
  <c r="I59" i="3"/>
  <c r="I62" i="3"/>
  <c r="I9" i="3"/>
  <c r="I12" i="3"/>
  <c r="I15" i="3"/>
  <c r="I18" i="3"/>
  <c r="I21" i="3"/>
  <c r="I24" i="3"/>
  <c r="I27" i="3"/>
  <c r="I13" i="3"/>
  <c r="I22" i="3"/>
  <c r="I30" i="3"/>
  <c r="I34" i="3"/>
  <c r="I39" i="3"/>
  <c r="I43" i="3"/>
  <c r="I48" i="3"/>
  <c r="I52" i="3"/>
  <c r="I57" i="3"/>
  <c r="I61" i="3"/>
  <c r="I7" i="3"/>
  <c r="I16" i="3"/>
  <c r="I25" i="3"/>
  <c r="I31" i="3"/>
  <c r="I36" i="3"/>
  <c r="I40" i="3"/>
  <c r="I45" i="3"/>
  <c r="I49" i="3"/>
  <c r="I54" i="3"/>
  <c r="I58" i="3"/>
  <c r="I63" i="3"/>
  <c r="I10" i="3"/>
  <c r="I19" i="3"/>
  <c r="I28" i="3"/>
  <c r="I33" i="3"/>
  <c r="I37" i="3"/>
  <c r="I42" i="3"/>
  <c r="I46" i="3"/>
  <c r="I51" i="3"/>
  <c r="I55" i="3"/>
  <c r="I60" i="3"/>
  <c r="I6" i="3"/>
  <c r="K7" i="2"/>
  <c r="J7" i="2"/>
  <c r="I7" i="2"/>
  <c r="S31" i="3" l="1"/>
  <c r="S64" i="3" s="1"/>
  <c r="P17" i="3"/>
  <c r="U17" i="3" s="1"/>
  <c r="P58" i="3"/>
  <c r="U58" i="3" s="1"/>
  <c r="P34" i="3"/>
  <c r="U34" i="3" s="1"/>
  <c r="P10" i="3"/>
  <c r="U10" i="3" s="1"/>
  <c r="P47" i="3"/>
  <c r="U47" i="3" s="1"/>
  <c r="P14" i="3"/>
  <c r="U14" i="3" s="1"/>
  <c r="P53" i="3"/>
  <c r="U53" i="3" s="1"/>
  <c r="P44" i="3"/>
  <c r="U44" i="3" s="1"/>
  <c r="P55" i="3"/>
  <c r="P7" i="3"/>
  <c r="U7" i="3" s="1"/>
  <c r="P52" i="3"/>
  <c r="U52" i="3" s="1"/>
  <c r="P28" i="3"/>
  <c r="U28" i="3" s="1"/>
  <c r="P59" i="3"/>
  <c r="P11" i="3"/>
  <c r="U11" i="3" s="1"/>
  <c r="P45" i="3"/>
  <c r="U45" i="3" s="1"/>
  <c r="P21" i="3"/>
  <c r="U21" i="3" s="1"/>
  <c r="P18" i="3"/>
  <c r="U18" i="3" s="1"/>
  <c r="P38" i="3"/>
  <c r="U38" i="3" s="1"/>
  <c r="P20" i="3"/>
  <c r="U20" i="3" s="1"/>
  <c r="P56" i="3"/>
  <c r="U56" i="3" s="1"/>
  <c r="P42" i="3"/>
  <c r="U42" i="3" s="1"/>
  <c r="P35" i="3"/>
  <c r="U35" i="3" s="1"/>
  <c r="P39" i="3"/>
  <c r="U39" i="3" s="1"/>
  <c r="P25" i="3"/>
  <c r="U25" i="3" s="1"/>
  <c r="P36" i="3"/>
  <c r="U36" i="3" s="1"/>
  <c r="P12" i="3"/>
  <c r="U12" i="3" s="1"/>
  <c r="P50" i="3"/>
  <c r="U50" i="3" s="1"/>
  <c r="P29" i="3"/>
  <c r="U29" i="3" s="1"/>
  <c r="P46" i="3"/>
  <c r="U46" i="3" s="1"/>
  <c r="P22" i="3"/>
  <c r="U22" i="3" s="1"/>
  <c r="P57" i="3"/>
  <c r="U57" i="3" s="1"/>
  <c r="P33" i="3"/>
  <c r="U33" i="3" s="1"/>
  <c r="P9" i="3"/>
  <c r="U9" i="3" s="1"/>
  <c r="P15" i="3"/>
  <c r="U15" i="3" s="1"/>
  <c r="P26" i="3"/>
  <c r="U26" i="3" s="1"/>
  <c r="P41" i="3"/>
  <c r="U41" i="3" s="1"/>
  <c r="P8" i="3"/>
  <c r="U8" i="3" s="1"/>
  <c r="P54" i="3"/>
  <c r="U54" i="3" s="1"/>
  <c r="P30" i="3"/>
  <c r="U30" i="3" s="1"/>
  <c r="P49" i="3"/>
  <c r="U49" i="3" s="1"/>
  <c r="P43" i="3"/>
  <c r="U43" i="3" s="1"/>
  <c r="P32" i="3"/>
  <c r="U32" i="3" s="1"/>
  <c r="P6" i="3"/>
  <c r="P40" i="3"/>
  <c r="U40" i="3" s="1"/>
  <c r="P16" i="3"/>
  <c r="U16" i="3" s="1"/>
  <c r="P51" i="3"/>
  <c r="U51" i="3" s="1"/>
  <c r="P27" i="3"/>
  <c r="U27" i="3" s="1"/>
  <c r="P63" i="3"/>
  <c r="U63" i="3" s="1"/>
  <c r="P60" i="3"/>
  <c r="U60" i="3" s="1"/>
  <c r="P19" i="3"/>
  <c r="U19" i="3" s="1"/>
  <c r="P23" i="3"/>
  <c r="U23" i="3" s="1"/>
  <c r="P62" i="3"/>
  <c r="U62" i="3" s="1"/>
  <c r="P61" i="3"/>
  <c r="U61" i="3" s="1"/>
  <c r="P37" i="3"/>
  <c r="U37" i="3" s="1"/>
  <c r="P13" i="3"/>
  <c r="U13" i="3" s="1"/>
  <c r="P48" i="3"/>
  <c r="U48" i="3" s="1"/>
  <c r="P24" i="3"/>
  <c r="U24" i="3" s="1"/>
  <c r="K65" i="2"/>
  <c r="J65" i="2"/>
  <c r="I65" i="2"/>
  <c r="H65" i="2"/>
  <c r="K64" i="2"/>
  <c r="J64" i="2"/>
  <c r="I64" i="2"/>
  <c r="H64" i="2"/>
  <c r="K63" i="2"/>
  <c r="J63" i="2"/>
  <c r="I63" i="2"/>
  <c r="H63" i="2"/>
  <c r="K62" i="2"/>
  <c r="J62" i="2"/>
  <c r="I62" i="2"/>
  <c r="H62" i="2"/>
  <c r="K61" i="2"/>
  <c r="J61" i="2"/>
  <c r="I61" i="2"/>
  <c r="H61" i="2"/>
  <c r="K60" i="2"/>
  <c r="J60" i="2"/>
  <c r="I60" i="2"/>
  <c r="H60" i="2"/>
  <c r="K59" i="2"/>
  <c r="J59" i="2"/>
  <c r="I59" i="2"/>
  <c r="H59" i="2"/>
  <c r="K58" i="2"/>
  <c r="J58" i="2"/>
  <c r="I58" i="2"/>
  <c r="H58" i="2"/>
  <c r="K57" i="2"/>
  <c r="J57" i="2"/>
  <c r="I57" i="2"/>
  <c r="H57" i="2"/>
  <c r="K56" i="2"/>
  <c r="J56" i="2"/>
  <c r="I56" i="2"/>
  <c r="H56" i="2"/>
  <c r="K55" i="2"/>
  <c r="J55" i="2"/>
  <c r="I55" i="2"/>
  <c r="H55" i="2"/>
  <c r="K54" i="2"/>
  <c r="J54" i="2"/>
  <c r="I54" i="2"/>
  <c r="H54" i="2"/>
  <c r="K53" i="2"/>
  <c r="J53" i="2"/>
  <c r="I53" i="2"/>
  <c r="H53" i="2"/>
  <c r="K52" i="2"/>
  <c r="J52" i="2"/>
  <c r="I52" i="2"/>
  <c r="H52" i="2"/>
  <c r="K51" i="2"/>
  <c r="J51" i="2"/>
  <c r="I51" i="2"/>
  <c r="H51" i="2"/>
  <c r="K50" i="2"/>
  <c r="J50" i="2"/>
  <c r="I50" i="2"/>
  <c r="H50" i="2"/>
  <c r="K49" i="2"/>
  <c r="J49" i="2"/>
  <c r="I49" i="2"/>
  <c r="H49" i="2"/>
  <c r="K48" i="2"/>
  <c r="J48" i="2"/>
  <c r="I48" i="2"/>
  <c r="H48" i="2"/>
  <c r="K47" i="2"/>
  <c r="J47" i="2"/>
  <c r="I47" i="2"/>
  <c r="H47" i="2"/>
  <c r="K46" i="2"/>
  <c r="J46" i="2"/>
  <c r="I46" i="2"/>
  <c r="H46" i="2"/>
  <c r="K45" i="2"/>
  <c r="J45" i="2"/>
  <c r="I45" i="2"/>
  <c r="H45" i="2"/>
  <c r="K44" i="2"/>
  <c r="J44" i="2"/>
  <c r="I44" i="2"/>
  <c r="H44" i="2"/>
  <c r="K43" i="2"/>
  <c r="J43" i="2"/>
  <c r="I43" i="2"/>
  <c r="H43" i="2"/>
  <c r="K42" i="2"/>
  <c r="J42" i="2"/>
  <c r="I42" i="2"/>
  <c r="H42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K37" i="2"/>
  <c r="J37" i="2"/>
  <c r="I37" i="2"/>
  <c r="H37" i="2"/>
  <c r="K36" i="2"/>
  <c r="J36" i="2"/>
  <c r="I36" i="2"/>
  <c r="H36" i="2"/>
  <c r="K35" i="2"/>
  <c r="J35" i="2"/>
  <c r="I35" i="2"/>
  <c r="H35" i="2"/>
  <c r="K34" i="2"/>
  <c r="J34" i="2"/>
  <c r="I34" i="2"/>
  <c r="H34" i="2"/>
  <c r="K33" i="2"/>
  <c r="J33" i="2"/>
  <c r="I33" i="2"/>
  <c r="H33" i="2"/>
  <c r="K32" i="2"/>
  <c r="J32" i="2"/>
  <c r="I32" i="2"/>
  <c r="H32" i="2"/>
  <c r="K31" i="2"/>
  <c r="J31" i="2"/>
  <c r="I31" i="2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K25" i="2"/>
  <c r="J25" i="2"/>
  <c r="I25" i="2"/>
  <c r="H25" i="2"/>
  <c r="K24" i="2"/>
  <c r="J24" i="2"/>
  <c r="I24" i="2"/>
  <c r="H24" i="2"/>
  <c r="K23" i="2"/>
  <c r="J23" i="2"/>
  <c r="I23" i="2"/>
  <c r="H23" i="2"/>
  <c r="K22" i="2"/>
  <c r="J22" i="2"/>
  <c r="I22" i="2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H18" i="2"/>
  <c r="K17" i="2"/>
  <c r="J17" i="2"/>
  <c r="I17" i="2"/>
  <c r="H17" i="2"/>
  <c r="K16" i="2"/>
  <c r="J16" i="2"/>
  <c r="I16" i="2"/>
  <c r="H16" i="2"/>
  <c r="U15" i="2"/>
  <c r="T15" i="2"/>
  <c r="S15" i="2"/>
  <c r="R15" i="2"/>
  <c r="K15" i="2"/>
  <c r="J15" i="2"/>
  <c r="I15" i="2"/>
  <c r="H15" i="2"/>
  <c r="N14" i="2"/>
  <c r="N15" i="2" s="1"/>
  <c r="K14" i="2"/>
  <c r="J14" i="2"/>
  <c r="I14" i="2"/>
  <c r="H14" i="2"/>
  <c r="K13" i="2"/>
  <c r="J13" i="2"/>
  <c r="I13" i="2"/>
  <c r="H13" i="2"/>
  <c r="K12" i="2"/>
  <c r="J12" i="2"/>
  <c r="I12" i="2"/>
  <c r="H12" i="2"/>
  <c r="K11" i="2"/>
  <c r="J11" i="2"/>
  <c r="I11" i="2"/>
  <c r="H11" i="2"/>
  <c r="K10" i="2"/>
  <c r="J10" i="2"/>
  <c r="I10" i="2"/>
  <c r="H10" i="2"/>
  <c r="K9" i="2"/>
  <c r="J9" i="2"/>
  <c r="I9" i="2"/>
  <c r="H9" i="2"/>
  <c r="K8" i="2"/>
  <c r="J8" i="2"/>
  <c r="I8" i="2"/>
  <c r="H8" i="2"/>
  <c r="R59" i="3" l="1"/>
  <c r="U59" i="3"/>
  <c r="R6" i="3"/>
  <c r="R55" i="3"/>
  <c r="U55" i="3"/>
  <c r="V63" i="3"/>
  <c r="R63" i="3"/>
  <c r="V13" i="3"/>
  <c r="R13" i="3"/>
  <c r="V27" i="3"/>
  <c r="R27" i="3"/>
  <c r="V30" i="3"/>
  <c r="R30" i="3"/>
  <c r="V57" i="3"/>
  <c r="R57" i="3"/>
  <c r="V39" i="3"/>
  <c r="R39" i="3"/>
  <c r="V45" i="3"/>
  <c r="R45" i="3"/>
  <c r="V53" i="3"/>
  <c r="R53" i="3"/>
  <c r="V49" i="3"/>
  <c r="R49" i="3"/>
  <c r="V37" i="3"/>
  <c r="R37" i="3"/>
  <c r="V51" i="3"/>
  <c r="R51" i="3"/>
  <c r="V54" i="3"/>
  <c r="R54" i="3"/>
  <c r="V22" i="3"/>
  <c r="R22" i="3"/>
  <c r="V35" i="3"/>
  <c r="R35" i="3"/>
  <c r="V11" i="3"/>
  <c r="R11" i="3"/>
  <c r="V14" i="3"/>
  <c r="R14" i="3"/>
  <c r="V44" i="3"/>
  <c r="R44" i="3"/>
  <c r="V61" i="3"/>
  <c r="R61" i="3"/>
  <c r="V16" i="3"/>
  <c r="R16" i="3"/>
  <c r="V8" i="3"/>
  <c r="R8" i="3"/>
  <c r="V46" i="3"/>
  <c r="R46" i="3"/>
  <c r="V42" i="3"/>
  <c r="R42" i="3"/>
  <c r="V47" i="3"/>
  <c r="R47" i="3"/>
  <c r="V48" i="3"/>
  <c r="R48" i="3"/>
  <c r="V62" i="3"/>
  <c r="R62" i="3"/>
  <c r="V40" i="3"/>
  <c r="R40" i="3"/>
  <c r="V41" i="3"/>
  <c r="R41" i="3"/>
  <c r="V29" i="3"/>
  <c r="R29" i="3"/>
  <c r="V56" i="3"/>
  <c r="R56" i="3"/>
  <c r="V28" i="3"/>
  <c r="R28" i="3"/>
  <c r="V10" i="3"/>
  <c r="R10" i="3"/>
  <c r="V33" i="3"/>
  <c r="R33" i="3"/>
  <c r="V23" i="3"/>
  <c r="R23" i="3"/>
  <c r="V26" i="3"/>
  <c r="R26" i="3"/>
  <c r="V50" i="3"/>
  <c r="R50" i="3"/>
  <c r="V20" i="3"/>
  <c r="R20" i="3"/>
  <c r="V52" i="3"/>
  <c r="R52" i="3"/>
  <c r="V34" i="3"/>
  <c r="R34" i="3"/>
  <c r="V21" i="3"/>
  <c r="R21" i="3"/>
  <c r="V19" i="3"/>
  <c r="R19" i="3"/>
  <c r="V32" i="3"/>
  <c r="R32" i="3"/>
  <c r="V15" i="3"/>
  <c r="R15" i="3"/>
  <c r="V12" i="3"/>
  <c r="R12" i="3"/>
  <c r="V38" i="3"/>
  <c r="R38" i="3"/>
  <c r="V7" i="3"/>
  <c r="R7" i="3"/>
  <c r="V58" i="3"/>
  <c r="R58" i="3"/>
  <c r="V25" i="3"/>
  <c r="R25" i="3"/>
  <c r="V24" i="3"/>
  <c r="R24" i="3"/>
  <c r="V60" i="3"/>
  <c r="R60" i="3"/>
  <c r="V43" i="3"/>
  <c r="R43" i="3"/>
  <c r="V9" i="3"/>
  <c r="R9" i="3"/>
  <c r="V36" i="3"/>
  <c r="R36" i="3"/>
  <c r="V18" i="3"/>
  <c r="R18" i="3"/>
  <c r="V17" i="3"/>
  <c r="R17" i="3"/>
  <c r="V59" i="3"/>
  <c r="V55" i="3"/>
  <c r="V6" i="3"/>
  <c r="P64" i="3"/>
  <c r="U64" i="3" l="1"/>
  <c r="R64" i="3"/>
  <c r="V6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200-000001000000}">
      <text>
        <r>
          <rPr>
            <sz val="10"/>
            <rFont val="宋体"/>
            <family val="3"/>
            <charset val="134"/>
          </rPr>
          <t>{"IsCreateChart":true,"HasEmptyRows":false,"IsNewWorkbook":false,"DateTimeTag":"637756716315070000","DateBlockCount":1,"StartDate":null,"HasDescription":true,"BlankValue":"0","HasSourceName":true,"HasIndexID":true,"HasUnit":true,"HasTimeInterval":true,"DateBlock":0,"ver":2,"HasFrequency":true,"ChartLineType":"0","LookModel":null,"Position":"光标位置","CanMark":true,"Transpose":false,"EndDate":null,"DateFormat":0,"IsDataSort":true,"Models":[{"IndexFormulaList":["timeFrequency,Month,AverageValue,Day,3"],"DataStartDate":"","IndexFormula":"ID00408342","DisplayIndexCode":"STD_2","IndexCode":"ID00408342","ExtendIndicatorsModelList":[{"IndexFormulaList":[],"IndexFormula":"ID00408342","IndexCode":"ID00408342","DisplayIndexCode":"ID00408342","ExtendIndicatorsModelList":[]}]}],"IsNewSheet":false,"RangeData":"A2:B45"}</t>
        </r>
      </text>
    </comment>
  </commentList>
</comments>
</file>

<file path=xl/sharedStrings.xml><?xml version="1.0" encoding="utf-8"?>
<sst xmlns="http://schemas.openxmlformats.org/spreadsheetml/2006/main" count="551" uniqueCount="242">
  <si>
    <t>价格协议</t>
  </si>
  <si>
    <t>序号</t>
  </si>
  <si>
    <t>QAD编码</t>
  </si>
  <si>
    <t>零部件名称（QAD）</t>
  </si>
  <si>
    <t>图号或规格</t>
  </si>
  <si>
    <t>单位</t>
  </si>
  <si>
    <t>产品重量</t>
  </si>
  <si>
    <t>2021.4-7月执行铝合金材料价格17.2/kg</t>
  </si>
  <si>
    <t>2021.8月铝合金材料执行价格19.2/kg</t>
  </si>
  <si>
    <t>2021.11月铝合金材料执行价格21.2/kg</t>
  </si>
  <si>
    <t>2021.9月铝合金材料执行价格23.2/kg</t>
  </si>
  <si>
    <t>2021.10.铝合金材料执行价格25.2/kg</t>
  </si>
  <si>
    <t>㎏</t>
  </si>
  <si>
    <t>目标价</t>
  </si>
  <si>
    <t>降半</t>
  </si>
  <si>
    <t>REM0001991</t>
  </si>
  <si>
    <t>欧马克室内镜杆</t>
  </si>
  <si>
    <t>02.01.02.159</t>
  </si>
  <si>
    <t>件</t>
  </si>
  <si>
    <t>RIM0000068</t>
  </si>
  <si>
    <t>济南重汽室内镜杆</t>
  </si>
  <si>
    <t>02.01.02.176</t>
  </si>
  <si>
    <t>RSM0000113</t>
  </si>
  <si>
    <t>H4前下铝镜杆</t>
  </si>
  <si>
    <t>02.01.02.310</t>
  </si>
  <si>
    <t>RIM0000121</t>
  </si>
  <si>
    <t>M20室内镜杆</t>
  </si>
  <si>
    <t>02.01.02.344</t>
  </si>
  <si>
    <t>我的钢铁网，华东与保定地区，ADC12价格查询</t>
  </si>
  <si>
    <t>REM0001649</t>
  </si>
  <si>
    <t>1580镜座左</t>
  </si>
  <si>
    <t>02.01.03.094</t>
  </si>
  <si>
    <t>4月</t>
  </si>
  <si>
    <t>5月</t>
  </si>
  <si>
    <t>6月</t>
  </si>
  <si>
    <t>7月</t>
  </si>
  <si>
    <t>8月</t>
  </si>
  <si>
    <t>9月</t>
  </si>
  <si>
    <t>10月</t>
  </si>
  <si>
    <t>11月</t>
  </si>
  <si>
    <t>REM0001657</t>
  </si>
  <si>
    <t>1580镜座右</t>
  </si>
  <si>
    <t>02.01.03.095</t>
  </si>
  <si>
    <t>平均价</t>
  </si>
  <si>
    <t>REM0001801</t>
  </si>
  <si>
    <t>豪泺左上镜座</t>
  </si>
  <si>
    <t>02.01.03.102</t>
  </si>
  <si>
    <t>REM0001802</t>
  </si>
  <si>
    <t>豪泺左下镜座</t>
  </si>
  <si>
    <t>02.01.03.103</t>
  </si>
  <si>
    <t>REM0000570</t>
  </si>
  <si>
    <t>豪泺豪华平顶下镜座左</t>
  </si>
  <si>
    <t>02.01.03.103A</t>
  </si>
  <si>
    <t>REM0001812</t>
  </si>
  <si>
    <t>豪泺右上镜座</t>
  </si>
  <si>
    <t>02.01.03.104</t>
  </si>
  <si>
    <t>REM0001813</t>
  </si>
  <si>
    <t>豪泺右下镜座</t>
  </si>
  <si>
    <t>02.01.03.105</t>
  </si>
  <si>
    <t>REM0000584</t>
  </si>
  <si>
    <t>豪泺豪华平顶下镜座右</t>
  </si>
  <si>
    <t>02.01.03.105A</t>
  </si>
  <si>
    <t>REM0001700</t>
  </si>
  <si>
    <t>K1镜座左</t>
  </si>
  <si>
    <t>02.01.03.176</t>
  </si>
  <si>
    <t>REM0001710</t>
  </si>
  <si>
    <t>K1镜座右</t>
  </si>
  <si>
    <t>02.01.03.177</t>
  </si>
  <si>
    <t>REM0002632</t>
  </si>
  <si>
    <t>H4补盲镜座</t>
  </si>
  <si>
    <t>02.01.03.202</t>
  </si>
  <si>
    <t>RSM0000120</t>
  </si>
  <si>
    <t>曼项目前下镜座</t>
  </si>
  <si>
    <t>02.01.03.203</t>
  </si>
  <si>
    <t>REM0002127</t>
  </si>
  <si>
    <t>M31RB镜座左</t>
  </si>
  <si>
    <t>02.01.03.204</t>
  </si>
  <si>
    <t>REM0002128</t>
  </si>
  <si>
    <t>M31RB镜座右</t>
  </si>
  <si>
    <t>02.01.03.205</t>
  </si>
  <si>
    <t>REM0002129</t>
  </si>
  <si>
    <t>B40L右镜座</t>
  </si>
  <si>
    <t>02.01.03.212</t>
  </si>
  <si>
    <t>REM0002130</t>
  </si>
  <si>
    <t>B40L左镜座</t>
  </si>
  <si>
    <t>02.01.03.213</t>
  </si>
  <si>
    <t>REM0000630</t>
  </si>
  <si>
    <t>MV3左上座</t>
  </si>
  <si>
    <t>02.01.03.219</t>
  </si>
  <si>
    <t>REM0000637</t>
  </si>
  <si>
    <t>MV3右上座</t>
  </si>
  <si>
    <t>02.01.03.220</t>
  </si>
  <si>
    <t>REM0000631</t>
  </si>
  <si>
    <t>MV3左下座</t>
  </si>
  <si>
    <t>02.01.03.221</t>
  </si>
  <si>
    <t>REM0000638</t>
  </si>
  <si>
    <t>MV3右下座</t>
  </si>
  <si>
    <t>02.01.03.222</t>
  </si>
  <si>
    <t>REM0000839</t>
  </si>
  <si>
    <t>M50N镜座左</t>
  </si>
  <si>
    <t>02.01.03.238</t>
  </si>
  <si>
    <t>M50N镜座右</t>
  </si>
  <si>
    <t>REM0000156</t>
  </si>
  <si>
    <t>C35DB镜座左</t>
  </si>
  <si>
    <t>02.01.03.240</t>
  </si>
  <si>
    <t>REM0000188</t>
  </si>
  <si>
    <t>C35DB镜座右</t>
  </si>
  <si>
    <t>02.01.03.241</t>
  </si>
  <si>
    <t>REM0001702</t>
  </si>
  <si>
    <t>K1调整座左</t>
  </si>
  <si>
    <t>02.01.04.238</t>
  </si>
  <si>
    <t>REM0001712</t>
  </si>
  <si>
    <t>K1调整座右</t>
  </si>
  <si>
    <t>02.01.04.239</t>
  </si>
  <si>
    <t>RSM0000132</t>
  </si>
  <si>
    <t>曼项目补盲镜座</t>
  </si>
  <si>
    <t>02.01.04.349</t>
  </si>
  <si>
    <t>RSM0000134</t>
  </si>
  <si>
    <t>曼项目前下固定座</t>
  </si>
  <si>
    <t>02.01.04.355</t>
  </si>
  <si>
    <t>REM0002148</t>
  </si>
  <si>
    <t>ETX镜臂左</t>
  </si>
  <si>
    <t>02.01.04.361</t>
  </si>
  <si>
    <t>REM0002150</t>
  </si>
  <si>
    <t>ETX镜臂右</t>
  </si>
  <si>
    <t>02.01.04.363</t>
  </si>
  <si>
    <t>REM0002640</t>
  </si>
  <si>
    <t>曼项目弹簧压盖</t>
  </si>
  <si>
    <t>02.01.04.408</t>
  </si>
  <si>
    <t>REM0001145</t>
  </si>
  <si>
    <t>B40L左电折压板</t>
  </si>
  <si>
    <t>02.01.04.416</t>
  </si>
  <si>
    <t>REM0001151</t>
  </si>
  <si>
    <t>B40L右电折压板</t>
  </si>
  <si>
    <t>02.01.04.423</t>
  </si>
  <si>
    <t>REM0001098</t>
  </si>
  <si>
    <t>B40L手折压板左</t>
  </si>
  <si>
    <t>02.01.04.439</t>
  </si>
  <si>
    <t>REM0001115</t>
  </si>
  <si>
    <t>B40L手折压板右</t>
  </si>
  <si>
    <t>02.01.04.440</t>
  </si>
  <si>
    <t>REM0001143</t>
  </si>
  <si>
    <t>B80C左镜座</t>
  </si>
  <si>
    <t>02.01.04.447</t>
  </si>
  <si>
    <t>REM0001165</t>
  </si>
  <si>
    <t>B80C右镜座</t>
  </si>
  <si>
    <t>02.01.04.448</t>
  </si>
  <si>
    <t>RSM0000148</t>
  </si>
  <si>
    <t>H4前下铝支臂</t>
  </si>
  <si>
    <t>02.01.05.102</t>
  </si>
  <si>
    <t>RCA0000114</t>
  </si>
  <si>
    <t>新标准大铰链左</t>
  </si>
  <si>
    <t>02.01.05.118</t>
  </si>
  <si>
    <t>RCA0000115</t>
  </si>
  <si>
    <t>新标准大铰链右</t>
  </si>
  <si>
    <t>02.01.05.119</t>
  </si>
  <si>
    <t>REM0000847</t>
  </si>
  <si>
    <t>M50N转轴左</t>
  </si>
  <si>
    <t>02.01.05.124</t>
  </si>
  <si>
    <t>REM0000873</t>
  </si>
  <si>
    <t>M50N转轴右</t>
  </si>
  <si>
    <t>02.01.05.125</t>
  </si>
  <si>
    <t>RCA0000070</t>
  </si>
  <si>
    <t>ETX铰链左</t>
  </si>
  <si>
    <t>02.01.05.126</t>
  </si>
  <si>
    <t>RCA0000069</t>
  </si>
  <si>
    <t>ETX铰链右</t>
  </si>
  <si>
    <t>02.01.05.127</t>
  </si>
  <si>
    <t>RSM0000260</t>
  </si>
  <si>
    <t>曼项目右置安装臂</t>
  </si>
  <si>
    <t>02.01.05.132</t>
  </si>
  <si>
    <t>RSM0000265</t>
  </si>
  <si>
    <t>曼项目右置固定座</t>
  </si>
  <si>
    <t>02.01.05.133</t>
  </si>
  <si>
    <t>REM0002641</t>
  </si>
  <si>
    <t>M20转轴左</t>
  </si>
  <si>
    <t>02.01.05.160</t>
  </si>
  <si>
    <t>REM0002642</t>
  </si>
  <si>
    <t>M20转轴右</t>
  </si>
  <si>
    <t>02.01.05.161</t>
  </si>
  <si>
    <t>REM0000924</t>
  </si>
  <si>
    <t>B40垫块</t>
  </si>
  <si>
    <t>02.01.05.183</t>
  </si>
  <si>
    <t>REM0001132</t>
  </si>
  <si>
    <t>B80C压板左</t>
  </si>
  <si>
    <t>02.01.05.204</t>
  </si>
  <si>
    <t>REM0001155</t>
  </si>
  <si>
    <t>B80C压板右</t>
  </si>
  <si>
    <t>02.01.05.205</t>
  </si>
  <si>
    <t>REM0000791</t>
  </si>
  <si>
    <t>C30D转轴左</t>
  </si>
  <si>
    <t>02.01.05.256</t>
  </si>
  <si>
    <t>REM0000818</t>
  </si>
  <si>
    <t>C30D转轴右</t>
  </si>
  <si>
    <t>02.01.05.257</t>
  </si>
  <si>
    <t>REM0001670</t>
  </si>
  <si>
    <t>1780镜座右（新2）</t>
  </si>
  <si>
    <t>02.01.03.179</t>
  </si>
  <si>
    <t>黄骅市恒伟五金制品有限公司    2021.9.7</t>
  </si>
  <si>
    <t>钢联数据</t>
  </si>
  <si>
    <t>指标名称</t>
  </si>
  <si>
    <t>铝合金锭：ADC12：市场价：保定（日）（变频月平均值）</t>
  </si>
  <si>
    <t>元/吨</t>
  </si>
  <si>
    <t>数据来源</t>
  </si>
  <si>
    <t>我的有色网</t>
  </si>
  <si>
    <t>指标编码</t>
  </si>
  <si>
    <t>STD_1</t>
  </si>
  <si>
    <t>频度</t>
  </si>
  <si>
    <t>月</t>
  </si>
  <si>
    <t>时间区间</t>
  </si>
  <si>
    <t>2018-12-31~2021-12-31</t>
  </si>
  <si>
    <t>指标描述</t>
  </si>
  <si>
    <t>2021-7-7日之前为河北省</t>
  </si>
  <si>
    <t>网上目标价</t>
    <phoneticPr fontId="10" type="noConversion"/>
  </si>
  <si>
    <t>根据价格协议按中华商务网站大宗商品采购信息ADC12铝合金(价格23800)9月价格调整表，沛霖落实</t>
    <phoneticPr fontId="10" type="noConversion"/>
  </si>
  <si>
    <t>苏部 你好  因今年铝合金价格不稳定我前期与郭总协商制定上下浮动价格，当时他也同意 ，我把此表发给沛霖，到今也未给我价格协议表，导致我三个月（9-11）未开发票，近期与李总联系他讲需你批复。无论材料价格多高我都把货供到，请苏部落实月底给于答复，我按答复落实12月计划。无论谁负责应按理办事贵司部分领导事情拖延不是解决问题方式。我不希望把应解决事情不解决造成合作分歧。2021.11.27号</t>
    <phoneticPr fontId="10" type="noConversion"/>
  </si>
  <si>
    <t>给供应商的上浮目标</t>
    <phoneticPr fontId="10" type="noConversion"/>
  </si>
  <si>
    <t>12月基准价</t>
    <phoneticPr fontId="10" type="noConversion"/>
  </si>
  <si>
    <t>差价</t>
    <phoneticPr fontId="10" type="noConversion"/>
  </si>
  <si>
    <t>基准价格</t>
    <phoneticPr fontId="10" type="noConversion"/>
  </si>
  <si>
    <t>序号</t>
    <phoneticPr fontId="10" type="noConversion"/>
  </si>
  <si>
    <t>QAD编码</t>
    <phoneticPr fontId="10" type="noConversion"/>
  </si>
  <si>
    <t>零部件名称（QAD）</t>
    <phoneticPr fontId="10" type="noConversion"/>
  </si>
  <si>
    <t>图号或规格</t>
    <phoneticPr fontId="10" type="noConversion"/>
  </si>
  <si>
    <t>单位</t>
    <phoneticPr fontId="10" type="noConversion"/>
  </si>
  <si>
    <t>20年基准价</t>
    <phoneticPr fontId="10" type="noConversion"/>
  </si>
  <si>
    <t>2021.12.铝合金材料执行价格   /kg</t>
    <phoneticPr fontId="10" type="noConversion"/>
  </si>
  <si>
    <t>第一次洽谈价</t>
    <phoneticPr fontId="10" type="noConversion"/>
  </si>
  <si>
    <t>02.01.03.239</t>
  </si>
  <si>
    <t>产品均价</t>
    <phoneticPr fontId="10" type="noConversion"/>
  </si>
  <si>
    <t>2021年1-8月产品价格</t>
    <phoneticPr fontId="10" type="noConversion"/>
  </si>
  <si>
    <t>相对1-8月涨幅</t>
    <phoneticPr fontId="10" type="noConversion"/>
  </si>
  <si>
    <t>合计</t>
    <phoneticPr fontId="10" type="noConversion"/>
  </si>
  <si>
    <t>平均值</t>
    <phoneticPr fontId="10" type="noConversion"/>
  </si>
  <si>
    <t>相对20年涨幅</t>
    <phoneticPr fontId="10" type="noConversion"/>
  </si>
  <si>
    <t>9月-12月此表数据</t>
    <phoneticPr fontId="10" type="noConversion"/>
  </si>
  <si>
    <t>第一次洽谈数据</t>
    <phoneticPr fontId="10" type="noConversion"/>
  </si>
  <si>
    <t>1-8月使用量</t>
    <phoneticPr fontId="10" type="noConversion"/>
  </si>
  <si>
    <t>9-12月使用量</t>
    <phoneticPr fontId="10" type="noConversion"/>
  </si>
  <si>
    <t>02.01.02.344</t>
    <phoneticPr fontId="10" type="noConversion"/>
  </si>
  <si>
    <t>相对20年增长金额</t>
    <phoneticPr fontId="10" type="noConversion"/>
  </si>
  <si>
    <t>9-12月相对20年增长金额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</si>
</sst>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0_);[Red]\(0.00\)"/>
    <numFmt numFmtId="177" formatCode="yyyy\-m\-d"/>
    <numFmt numFmtId="178" formatCode="#,##0.0000_ "/>
    <numFmt numFmtId="179" formatCode="0.00_ "/>
    <numFmt numFmtId="180" formatCode="#,##0.00_ "/>
    <numFmt numFmtId="181" formatCode="0_ "/>
    <numFmt numFmtId="182" formatCode="0.0000_ "/>
    <numFmt numFmtId="183" formatCode="0.0000"/>
    <numFmt numFmtId="184" formatCode="0.000_);[Red]\(0.000\)"/>
    <numFmt numFmtId="185" formatCode="&quot;¥&quot;#,##0.00_);[Red]\(&quot;¥&quot;#,##0.00\)"/>
  </numFmts>
  <fonts count="12">
    <font>
      <sz val="11"/>
      <color indexed="8"/>
      <name val="宋体"/>
      <charset val="134"/>
      <scheme val="minor"/>
    </font>
    <font>
      <b/>
      <sz val="11"/>
      <color indexed="10"/>
      <name val="Calibri"/>
      <family val="2"/>
    </font>
    <font>
      <sz val="11"/>
      <color theme="1"/>
      <name val="宋体"/>
      <family val="3"/>
      <charset val="134"/>
      <scheme val="minor"/>
    </font>
    <font>
      <sz val="26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SimSun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115">
    <xf numFmtId="0" fontId="0" fillId="0" borderId="0" xfId="0" applyFont="1">
      <alignment vertical="center"/>
    </xf>
    <xf numFmtId="0" fontId="1" fillId="0" borderId="0" xfId="0" applyFont="1" applyAlignment="1"/>
    <xf numFmtId="0" fontId="0" fillId="0" borderId="0" xfId="0" applyFont="1" applyAlignment="1">
      <alignment wrapText="1"/>
    </xf>
    <xf numFmtId="177" fontId="0" fillId="0" borderId="0" xfId="0" applyNumberFormat="1" applyFont="1" applyAlignment="1"/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8" fontId="2" fillId="0" borderId="0" xfId="0" applyNumberFormat="1" applyFont="1" applyFill="1" applyAlignment="1">
      <alignment vertical="center"/>
    </xf>
    <xf numFmtId="179" fontId="2" fillId="0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80" fontId="2" fillId="0" borderId="4" xfId="0" applyNumberFormat="1" applyFont="1" applyFill="1" applyBorder="1" applyAlignment="1">
      <alignment horizontal="center" vertical="center" wrapText="1"/>
    </xf>
    <xf numFmtId="179" fontId="2" fillId="0" borderId="4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81" fontId="8" fillId="2" borderId="6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8" fontId="7" fillId="2" borderId="4" xfId="0" applyNumberFormat="1" applyFont="1" applyFill="1" applyBorder="1" applyAlignment="1">
      <alignment horizontal="center" vertical="center"/>
    </xf>
    <xf numFmtId="182" fontId="7" fillId="2" borderId="4" xfId="0" applyNumberFormat="1" applyFont="1" applyFill="1" applyBorder="1" applyAlignment="1">
      <alignment horizontal="center" vertical="center"/>
    </xf>
    <xf numFmtId="181" fontId="8" fillId="2" borderId="7" xfId="0" applyNumberFormat="1" applyFont="1" applyFill="1" applyBorder="1" applyAlignment="1">
      <alignment horizontal="center" vertical="center"/>
    </xf>
    <xf numFmtId="181" fontId="8" fillId="2" borderId="8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82" fontId="7" fillId="2" borderId="9" xfId="0" applyNumberFormat="1" applyFont="1" applyFill="1" applyBorder="1" applyAlignment="1">
      <alignment horizontal="center" vertical="center"/>
    </xf>
    <xf numFmtId="181" fontId="8" fillId="2" borderId="1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81" fontId="8" fillId="2" borderId="10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center" vertical="center"/>
    </xf>
    <xf numFmtId="178" fontId="7" fillId="2" borderId="11" xfId="0" applyNumberFormat="1" applyFont="1" applyFill="1" applyBorder="1" applyAlignment="1">
      <alignment horizontal="center" vertical="center"/>
    </xf>
    <xf numFmtId="181" fontId="8" fillId="2" borderId="12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76" fontId="7" fillId="2" borderId="13" xfId="0" applyNumberFormat="1" applyFont="1" applyFill="1" applyBorder="1" applyAlignment="1">
      <alignment horizontal="center" vertical="center"/>
    </xf>
    <xf numFmtId="178" fontId="7" fillId="2" borderId="1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9" fontId="2" fillId="0" borderId="0" xfId="0" applyNumberFormat="1" applyFont="1" applyFill="1" applyAlignment="1">
      <alignment horizontal="center" vertical="center" wrapText="1"/>
    </xf>
    <xf numFmtId="179" fontId="7" fillId="2" borderId="4" xfId="0" applyNumberFormat="1" applyFont="1" applyFill="1" applyBorder="1" applyAlignment="1">
      <alignment horizontal="center" vertical="center"/>
    </xf>
    <xf numFmtId="179" fontId="7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180" fontId="2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9" fontId="2" fillId="3" borderId="4" xfId="1" applyFont="1" applyFill="1" applyBorder="1" applyAlignment="1">
      <alignment horizontal="center" vertical="center" wrapText="1"/>
    </xf>
    <xf numFmtId="176" fontId="6" fillId="3" borderId="4" xfId="0" applyNumberFormat="1" applyFont="1" applyFill="1" applyBorder="1" applyAlignment="1">
      <alignment horizontal="center" vertical="center" wrapText="1"/>
    </xf>
    <xf numFmtId="182" fontId="7" fillId="2" borderId="1" xfId="0" applyNumberFormat="1" applyFont="1" applyFill="1" applyBorder="1" applyAlignment="1">
      <alignment horizontal="center" vertical="center"/>
    </xf>
    <xf numFmtId="183" fontId="4" fillId="2" borderId="1" xfId="0" applyNumberFormat="1" applyFont="1" applyFill="1" applyBorder="1" applyAlignment="1">
      <alignment horizontal="center" vertical="center"/>
    </xf>
    <xf numFmtId="180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84" fontId="2" fillId="0" borderId="1" xfId="0" applyNumberFormat="1" applyFont="1" applyFill="1" applyBorder="1" applyAlignment="1">
      <alignment horizontal="center" vertical="center"/>
    </xf>
    <xf numFmtId="184" fontId="6" fillId="0" borderId="1" xfId="0" applyNumberFormat="1" applyFont="1" applyFill="1" applyBorder="1" applyAlignment="1">
      <alignment horizontal="center" vertical="center"/>
    </xf>
    <xf numFmtId="184" fontId="6" fillId="0" borderId="4" xfId="0" applyNumberFormat="1" applyFont="1" applyFill="1" applyBorder="1" applyAlignment="1">
      <alignment horizontal="center" vertical="center"/>
    </xf>
    <xf numFmtId="184" fontId="6" fillId="4" borderId="4" xfId="0" applyNumberFormat="1" applyFont="1" applyFill="1" applyBorder="1" applyAlignment="1">
      <alignment horizontal="center" vertical="center"/>
    </xf>
    <xf numFmtId="184" fontId="7" fillId="2" borderId="1" xfId="0" applyNumberFormat="1" applyFont="1" applyFill="1" applyBorder="1" applyAlignment="1">
      <alignment horizontal="center" vertical="center"/>
    </xf>
    <xf numFmtId="184" fontId="2" fillId="0" borderId="0" xfId="0" applyNumberFormat="1" applyFont="1" applyFill="1" applyAlignment="1">
      <alignment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 wrapText="1"/>
    </xf>
    <xf numFmtId="182" fontId="7" fillId="2" borderId="0" xfId="0" applyNumberFormat="1" applyFont="1" applyFill="1" applyBorder="1" applyAlignment="1">
      <alignment horizontal="center" vertical="center"/>
    </xf>
    <xf numFmtId="180" fontId="2" fillId="0" borderId="18" xfId="0" applyNumberFormat="1" applyFont="1" applyFill="1" applyBorder="1" applyAlignment="1">
      <alignment horizontal="center" vertical="center" wrapText="1"/>
    </xf>
    <xf numFmtId="179" fontId="2" fillId="0" borderId="0" xfId="0" applyNumberFormat="1" applyFont="1" applyFill="1" applyBorder="1" applyAlignment="1">
      <alignment horizontal="center" vertical="center" wrapText="1"/>
    </xf>
    <xf numFmtId="179" fontId="2" fillId="5" borderId="0" xfId="0" applyNumberFormat="1" applyFont="1" applyFill="1" applyBorder="1" applyAlignment="1">
      <alignment horizontal="center" vertical="center" wrapText="1"/>
    </xf>
    <xf numFmtId="180" fontId="2" fillId="4" borderId="18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/>
    </xf>
    <xf numFmtId="179" fontId="2" fillId="6" borderId="1" xfId="0" applyNumberFormat="1" applyFont="1" applyFill="1" applyBorder="1" applyAlignment="1">
      <alignment horizontal="center" vertical="center"/>
    </xf>
    <xf numFmtId="9" fontId="2" fillId="6" borderId="1" xfId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9" fontId="2" fillId="6" borderId="1" xfId="0" applyNumberFormat="1" applyFont="1" applyFill="1" applyBorder="1" applyAlignment="1">
      <alignment horizontal="center" vertical="center"/>
    </xf>
    <xf numFmtId="179" fontId="2" fillId="3" borderId="1" xfId="0" applyNumberFormat="1" applyFont="1" applyFill="1" applyBorder="1" applyAlignment="1">
      <alignment horizontal="center" vertical="center" wrapText="1"/>
    </xf>
    <xf numFmtId="179" fontId="2" fillId="6" borderId="1" xfId="0" applyNumberFormat="1" applyFont="1" applyFill="1" applyBorder="1" applyAlignment="1">
      <alignment horizontal="center" vertical="center" wrapText="1"/>
    </xf>
    <xf numFmtId="185" fontId="2" fillId="6" borderId="1" xfId="0" applyNumberFormat="1" applyFont="1" applyFill="1" applyBorder="1" applyAlignment="1">
      <alignment horizontal="center" vertical="center" wrapText="1"/>
    </xf>
    <xf numFmtId="185" fontId="2" fillId="7" borderId="1" xfId="0" applyNumberFormat="1" applyFont="1" applyFill="1" applyBorder="1" applyAlignment="1">
      <alignment horizontal="center" vertical="center" wrapText="1"/>
    </xf>
    <xf numFmtId="179" fontId="2" fillId="7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79" fontId="2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9" fontId="2" fillId="5" borderId="1" xfId="0" applyNumberFormat="1" applyFont="1" applyFill="1" applyBorder="1" applyAlignment="1">
      <alignment horizontal="center" vertical="center" wrapText="1"/>
    </xf>
    <xf numFmtId="179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3124913923702"/>
          <c:y val="7.3529411764705899E-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钢联数据!$B$2</c:f>
              <c:strCache>
                <c:ptCount val="1"/>
                <c:pt idx="0">
                  <c:v>铝合金锭：ADC12：市场价：保定（日）（变频月平均值）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钢联数据!$A$9:$A$45</c:f>
              <c:numCache>
                <c:formatCode>yyyy\-m\-d</c:formatCode>
                <c:ptCount val="37"/>
                <c:pt idx="0">
                  <c:v>44561</c:v>
                </c:pt>
                <c:pt idx="1">
                  <c:v>44530</c:v>
                </c:pt>
                <c:pt idx="2">
                  <c:v>44500</c:v>
                </c:pt>
                <c:pt idx="3">
                  <c:v>44469</c:v>
                </c:pt>
                <c:pt idx="4">
                  <c:v>44439</c:v>
                </c:pt>
                <c:pt idx="5">
                  <c:v>44408</c:v>
                </c:pt>
                <c:pt idx="6">
                  <c:v>44377</c:v>
                </c:pt>
                <c:pt idx="7">
                  <c:v>44347</c:v>
                </c:pt>
                <c:pt idx="8">
                  <c:v>44316</c:v>
                </c:pt>
                <c:pt idx="9">
                  <c:v>44286</c:v>
                </c:pt>
                <c:pt idx="10">
                  <c:v>44255</c:v>
                </c:pt>
                <c:pt idx="11">
                  <c:v>44227</c:v>
                </c:pt>
                <c:pt idx="12">
                  <c:v>44196</c:v>
                </c:pt>
                <c:pt idx="13">
                  <c:v>44165</c:v>
                </c:pt>
                <c:pt idx="14">
                  <c:v>44135</c:v>
                </c:pt>
                <c:pt idx="15">
                  <c:v>44104</c:v>
                </c:pt>
                <c:pt idx="16">
                  <c:v>44074</c:v>
                </c:pt>
                <c:pt idx="17">
                  <c:v>44043</c:v>
                </c:pt>
                <c:pt idx="18">
                  <c:v>44012</c:v>
                </c:pt>
                <c:pt idx="19">
                  <c:v>43982</c:v>
                </c:pt>
                <c:pt idx="20">
                  <c:v>43951</c:v>
                </c:pt>
                <c:pt idx="21">
                  <c:v>43921</c:v>
                </c:pt>
                <c:pt idx="22">
                  <c:v>43890</c:v>
                </c:pt>
                <c:pt idx="23">
                  <c:v>43861</c:v>
                </c:pt>
                <c:pt idx="24">
                  <c:v>43830</c:v>
                </c:pt>
                <c:pt idx="25">
                  <c:v>43799</c:v>
                </c:pt>
                <c:pt idx="26">
                  <c:v>43769</c:v>
                </c:pt>
                <c:pt idx="27">
                  <c:v>43738</c:v>
                </c:pt>
                <c:pt idx="28">
                  <c:v>43708</c:v>
                </c:pt>
                <c:pt idx="29">
                  <c:v>43677</c:v>
                </c:pt>
                <c:pt idx="30">
                  <c:v>43646</c:v>
                </c:pt>
                <c:pt idx="31">
                  <c:v>43616</c:v>
                </c:pt>
                <c:pt idx="32">
                  <c:v>43585</c:v>
                </c:pt>
                <c:pt idx="33">
                  <c:v>43555</c:v>
                </c:pt>
                <c:pt idx="34">
                  <c:v>43524</c:v>
                </c:pt>
                <c:pt idx="35">
                  <c:v>43496</c:v>
                </c:pt>
                <c:pt idx="36">
                  <c:v>43465</c:v>
                </c:pt>
              </c:numCache>
            </c:numRef>
          </c:cat>
          <c:val>
            <c:numRef>
              <c:f>钢联数据!$B$9:$B$45</c:f>
              <c:numCache>
                <c:formatCode>General</c:formatCode>
                <c:ptCount val="37"/>
                <c:pt idx="0">
                  <c:v>19786.669999999998</c:v>
                </c:pt>
                <c:pt idx="1">
                  <c:v>19986.36</c:v>
                </c:pt>
                <c:pt idx="2">
                  <c:v>22976.47</c:v>
                </c:pt>
                <c:pt idx="3">
                  <c:v>22495.45</c:v>
                </c:pt>
                <c:pt idx="4">
                  <c:v>19222.73</c:v>
                </c:pt>
                <c:pt idx="5">
                  <c:v>18081.82</c:v>
                </c:pt>
                <c:pt idx="6">
                  <c:v>17990.48</c:v>
                </c:pt>
                <c:pt idx="7">
                  <c:v>18915.79</c:v>
                </c:pt>
                <c:pt idx="8">
                  <c:v>17477.27</c:v>
                </c:pt>
                <c:pt idx="9">
                  <c:v>17369.57</c:v>
                </c:pt>
                <c:pt idx="10">
                  <c:v>16488.240000000002</c:v>
                </c:pt>
                <c:pt idx="11">
                  <c:v>15695</c:v>
                </c:pt>
                <c:pt idx="12">
                  <c:v>16556.52</c:v>
                </c:pt>
                <c:pt idx="13">
                  <c:v>14719.05</c:v>
                </c:pt>
                <c:pt idx="14">
                  <c:v>14437.5</c:v>
                </c:pt>
                <c:pt idx="15">
                  <c:v>13681.82</c:v>
                </c:pt>
                <c:pt idx="16">
                  <c:v>13173.81</c:v>
                </c:pt>
                <c:pt idx="17">
                  <c:v>13172.83</c:v>
                </c:pt>
                <c:pt idx="18">
                  <c:v>13175</c:v>
                </c:pt>
                <c:pt idx="19">
                  <c:v>13183.33</c:v>
                </c:pt>
                <c:pt idx="20">
                  <c:v>13057.14</c:v>
                </c:pt>
                <c:pt idx="21">
                  <c:v>13634.09</c:v>
                </c:pt>
                <c:pt idx="22">
                  <c:v>14020</c:v>
                </c:pt>
                <c:pt idx="23">
                  <c:v>14225</c:v>
                </c:pt>
                <c:pt idx="24">
                  <c:v>14113.64</c:v>
                </c:pt>
                <c:pt idx="25">
                  <c:v>13640.48</c:v>
                </c:pt>
                <c:pt idx="26">
                  <c:v>13233.33</c:v>
                </c:pt>
                <c:pt idx="27">
                  <c:v>13200</c:v>
                </c:pt>
                <c:pt idx="28">
                  <c:v>13143.18</c:v>
                </c:pt>
                <c:pt idx="29">
                  <c:v>13210.87</c:v>
                </c:pt>
                <c:pt idx="30">
                  <c:v>13426.32</c:v>
                </c:pt>
                <c:pt idx="31">
                  <c:v>13676.19</c:v>
                </c:pt>
                <c:pt idx="32">
                  <c:v>13913.64</c:v>
                </c:pt>
                <c:pt idx="33">
                  <c:v>14078.57</c:v>
                </c:pt>
                <c:pt idx="34">
                  <c:v>14016.18</c:v>
                </c:pt>
                <c:pt idx="35">
                  <c:v>13927.27</c:v>
                </c:pt>
                <c:pt idx="36">
                  <c:v>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3-432C-9CDA-3229C1F68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456"/>
        <c:axId val="123457"/>
      </c:lineChart>
      <c:dateAx>
        <c:axId val="123456"/>
        <c:scaling>
          <c:orientation val="minMax"/>
        </c:scaling>
        <c:delete val="0"/>
        <c:axPos val="b"/>
        <c:numFmt formatCode="yyyy\-m\-d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3457"/>
        <c:crosses val="autoZero"/>
        <c:auto val="1"/>
        <c:lblOffset val="100"/>
        <c:baseTimeUnit val="months"/>
      </c:dateAx>
      <c:valAx>
        <c:axId val="12345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521335</xdr:colOff>
      <xdr:row>8</xdr:row>
      <xdr:rowOff>90170</xdr:rowOff>
    </xdr:from>
    <xdr:to>
      <xdr:col>10</xdr:col>
      <xdr:colOff>22599</xdr:colOff>
      <xdr:row>23</xdr:row>
      <xdr:rowOff>109220</xdr:rowOff>
    </xdr:to>
    <xdr:graphicFrame macro="">
      <xdr:nvGraphicFramePr>
        <xdr:cNvPr id="2" name="63775671631507000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556;&#33521;&#26684;/Downloads/&#24658;&#20255;&#20116;&#3732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4658;&#20255;21&#24180;&#29992;&#373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恒伟GY"/>
      <sheetName val="恒伟GY (2)"/>
      <sheetName val="恒伟HSJ (1)"/>
      <sheetName val="Sheet1"/>
      <sheetName val="Sheet2"/>
      <sheetName val="Sheet3"/>
    </sheetNames>
    <sheetDataSet>
      <sheetData sheetId="0" refreshError="1"/>
      <sheetData sheetId="1" refreshError="1"/>
      <sheetData sheetId="2">
        <row r="9">
          <cell r="D9" t="str">
            <v>02.01.02.159</v>
          </cell>
          <cell r="E9" t="str">
            <v>件</v>
          </cell>
          <cell r="F9">
            <v>1.9683300000000001</v>
          </cell>
          <cell r="G9">
            <v>2.1652</v>
          </cell>
          <cell r="H9">
            <v>2.27346</v>
          </cell>
        </row>
        <row r="10">
          <cell r="D10" t="str">
            <v>02.01.02.176</v>
          </cell>
          <cell r="E10" t="str">
            <v>件</v>
          </cell>
          <cell r="F10">
            <v>1.7673319999999999</v>
          </cell>
          <cell r="G10">
            <v>1.9440999999999999</v>
          </cell>
          <cell r="H10">
            <v>2.0413049999999999</v>
          </cell>
        </row>
        <row r="11">
          <cell r="D11" t="str">
            <v>02.01.02.310</v>
          </cell>
          <cell r="E11" t="str">
            <v>件</v>
          </cell>
          <cell r="F11">
            <v>21.839496</v>
          </cell>
          <cell r="G11">
            <v>21.1843</v>
          </cell>
          <cell r="H11">
            <v>22.243515000000002</v>
          </cell>
        </row>
        <row r="12">
          <cell r="D12" t="str">
            <v>02.01.02.344</v>
          </cell>
          <cell r="E12" t="str">
            <v>件</v>
          </cell>
          <cell r="F12">
            <v>1.777622</v>
          </cell>
          <cell r="G12">
            <v>1.8966000000000001</v>
          </cell>
          <cell r="H12">
            <v>1.9914300000000003</v>
          </cell>
        </row>
        <row r="13">
          <cell r="D13" t="str">
            <v>02.01.03.094</v>
          </cell>
          <cell r="E13" t="str">
            <v>件</v>
          </cell>
          <cell r="F13">
            <v>8.3425440000000002</v>
          </cell>
          <cell r="G13">
            <v>9.1768000000000001</v>
          </cell>
          <cell r="H13">
            <v>9.6356400000000004</v>
          </cell>
        </row>
        <row r="14">
          <cell r="D14" t="str">
            <v>02.01.03.095</v>
          </cell>
          <cell r="E14" t="str">
            <v>件</v>
          </cell>
          <cell r="F14">
            <v>8.3425440000000002</v>
          </cell>
          <cell r="G14">
            <v>9.1768000000000001</v>
          </cell>
          <cell r="H14">
            <v>9.6356400000000004</v>
          </cell>
        </row>
        <row r="15">
          <cell r="D15" t="str">
            <v>02.01.03.102</v>
          </cell>
          <cell r="E15" t="str">
            <v>件</v>
          </cell>
          <cell r="F15">
            <v>5.0842399999999994</v>
          </cell>
          <cell r="G15">
            <v>5.5926999999999998</v>
          </cell>
          <cell r="H15">
            <v>5.8723349999999996</v>
          </cell>
        </row>
        <row r="16">
          <cell r="D16" t="str">
            <v>02.01.03.103</v>
          </cell>
          <cell r="E16" t="str">
            <v>件</v>
          </cell>
          <cell r="F16">
            <v>6.7511219999999996</v>
          </cell>
          <cell r="G16">
            <v>7.4261999999999997</v>
          </cell>
          <cell r="H16">
            <v>7.7975099999999999</v>
          </cell>
        </row>
        <row r="17">
          <cell r="D17" t="str">
            <v>02.01.03.103A</v>
          </cell>
          <cell r="E17" t="str">
            <v>件</v>
          </cell>
          <cell r="F17">
            <v>9.5440239999999985</v>
          </cell>
          <cell r="G17">
            <v>10.4984</v>
          </cell>
          <cell r="H17">
            <v>11.02332</v>
          </cell>
        </row>
        <row r="18">
          <cell r="D18" t="str">
            <v>02.01.03.104</v>
          </cell>
          <cell r="E18" t="str">
            <v>件</v>
          </cell>
          <cell r="F18">
            <v>5.0842399999999994</v>
          </cell>
          <cell r="G18">
            <v>5.5926999999999998</v>
          </cell>
          <cell r="H18">
            <v>5.8723349999999996</v>
          </cell>
        </row>
        <row r="19">
          <cell r="D19" t="str">
            <v>02.01.03.105</v>
          </cell>
          <cell r="E19" t="str">
            <v>件</v>
          </cell>
          <cell r="F19">
            <v>6.7511219999999996</v>
          </cell>
          <cell r="G19">
            <v>7.4261999999999997</v>
          </cell>
          <cell r="H19">
            <v>7.7975099999999999</v>
          </cell>
        </row>
        <row r="20">
          <cell r="D20" t="str">
            <v>02.01.03.105A</v>
          </cell>
          <cell r="E20" t="str">
            <v>件</v>
          </cell>
          <cell r="F20">
            <v>9.5440239999999985</v>
          </cell>
          <cell r="G20">
            <v>10.4984</v>
          </cell>
          <cell r="H20">
            <v>11.02332</v>
          </cell>
        </row>
        <row r="21">
          <cell r="D21" t="str">
            <v>02.01.03.176</v>
          </cell>
          <cell r="E21" t="str">
            <v>件</v>
          </cell>
          <cell r="F21">
            <v>7.2871819999999996</v>
          </cell>
          <cell r="G21">
            <v>8.0159000000000002</v>
          </cell>
          <cell r="H21">
            <v>8.4166950000000007</v>
          </cell>
        </row>
        <row r="22">
          <cell r="D22" t="str">
            <v>02.01.03.177</v>
          </cell>
          <cell r="E22" t="str">
            <v>件</v>
          </cell>
          <cell r="F22">
            <v>7.2871819999999996</v>
          </cell>
          <cell r="G22">
            <v>8.0159000000000002</v>
          </cell>
          <cell r="H22">
            <v>8.4166950000000007</v>
          </cell>
        </row>
        <row r="23">
          <cell r="D23" t="str">
            <v>02.01.03.202</v>
          </cell>
          <cell r="E23" t="str">
            <v>件</v>
          </cell>
          <cell r="F23">
            <v>13.628076</v>
          </cell>
          <cell r="G23">
            <v>14.9909</v>
          </cell>
          <cell r="H23">
            <v>15.740445000000001</v>
          </cell>
        </row>
        <row r="24">
          <cell r="D24" t="str">
            <v>02.01.03.203</v>
          </cell>
          <cell r="E24" t="str">
            <v>件</v>
          </cell>
          <cell r="F24">
            <v>7.020524</v>
          </cell>
          <cell r="G24">
            <v>7.7225999999999999</v>
          </cell>
          <cell r="H24">
            <v>8.1087299999999995</v>
          </cell>
        </row>
        <row r="25">
          <cell r="D25" t="str">
            <v>02.01.03.204</v>
          </cell>
          <cell r="E25" t="str">
            <v>件</v>
          </cell>
          <cell r="F25">
            <v>6.2517139999999998</v>
          </cell>
          <cell r="G25">
            <v>6.8769</v>
          </cell>
          <cell r="H25">
            <v>7.220745</v>
          </cell>
        </row>
        <row r="26">
          <cell r="D26" t="str">
            <v>02.01.03.205</v>
          </cell>
          <cell r="E26" t="str">
            <v>件</v>
          </cell>
          <cell r="F26">
            <v>6.2517139999999998</v>
          </cell>
          <cell r="G26">
            <v>6.8769</v>
          </cell>
          <cell r="H26">
            <v>7.220745</v>
          </cell>
        </row>
        <row r="27">
          <cell r="D27" t="str">
            <v>02.01.03.212</v>
          </cell>
          <cell r="E27" t="str">
            <v>件</v>
          </cell>
          <cell r="F27">
            <v>9.3735040000000005</v>
          </cell>
          <cell r="G27">
            <v>10.3109</v>
          </cell>
          <cell r="H27">
            <v>10.826445000000001</v>
          </cell>
        </row>
        <row r="28">
          <cell r="D28" t="str">
            <v>02.01.03.213</v>
          </cell>
          <cell r="E28" t="str">
            <v>件</v>
          </cell>
          <cell r="F28">
            <v>9.3735040000000005</v>
          </cell>
          <cell r="G28">
            <v>10.3109</v>
          </cell>
          <cell r="H28">
            <v>10.826445000000001</v>
          </cell>
        </row>
        <row r="29">
          <cell r="D29" t="str">
            <v>02.01.03.219</v>
          </cell>
          <cell r="E29" t="str">
            <v>件</v>
          </cell>
          <cell r="F29">
            <v>8.8120619999999992</v>
          </cell>
          <cell r="G29">
            <v>8.5477000000000007</v>
          </cell>
          <cell r="H29">
            <v>8.9750850000000018</v>
          </cell>
        </row>
        <row r="30">
          <cell r="D30" t="str">
            <v>02.01.03.220</v>
          </cell>
          <cell r="E30" t="str">
            <v>件</v>
          </cell>
          <cell r="F30">
            <v>8.8120619999999992</v>
          </cell>
          <cell r="G30">
            <v>8.5477000000000007</v>
          </cell>
          <cell r="H30">
            <v>8.9750850000000018</v>
          </cell>
        </row>
        <row r="31">
          <cell r="D31" t="str">
            <v>02.01.03.221</v>
          </cell>
          <cell r="E31" t="str">
            <v>件</v>
          </cell>
          <cell r="F31">
            <v>8.6979900000000008</v>
          </cell>
          <cell r="G31">
            <v>8.4370999999999992</v>
          </cell>
          <cell r="H31">
            <v>8.8589549999999999</v>
          </cell>
        </row>
        <row r="32">
          <cell r="D32" t="str">
            <v>02.01.03.222</v>
          </cell>
          <cell r="E32" t="str">
            <v>件</v>
          </cell>
          <cell r="F32">
            <v>8.6979900000000008</v>
          </cell>
          <cell r="G32">
            <v>8.4370999999999992</v>
          </cell>
          <cell r="H32">
            <v>8.8589549999999999</v>
          </cell>
        </row>
        <row r="33">
          <cell r="D33" t="str">
            <v>02.01.03.238</v>
          </cell>
          <cell r="E33" t="str">
            <v>件</v>
          </cell>
          <cell r="F33">
            <v>4.7815180000000002</v>
          </cell>
          <cell r="G33">
            <v>5.2596999999999996</v>
          </cell>
          <cell r="H33">
            <v>5.5226850000000001</v>
          </cell>
        </row>
        <row r="34">
          <cell r="D34" t="str">
            <v>02.01.03.239</v>
          </cell>
          <cell r="E34" t="str">
            <v>件</v>
          </cell>
          <cell r="F34">
            <v>4.7815180000000002</v>
          </cell>
          <cell r="G34">
            <v>5.2596999999999996</v>
          </cell>
          <cell r="H34">
            <v>5.5226850000000001</v>
          </cell>
        </row>
        <row r="35">
          <cell r="D35" t="str">
            <v>02.01.03.240</v>
          </cell>
          <cell r="E35" t="str">
            <v>件</v>
          </cell>
          <cell r="F35">
            <v>8.2389580000000002</v>
          </cell>
          <cell r="G35">
            <v>7.9917999999999996</v>
          </cell>
          <cell r="H35">
            <v>8.3913899999999995</v>
          </cell>
        </row>
        <row r="36">
          <cell r="D36" t="str">
            <v>02.01.03.241</v>
          </cell>
          <cell r="E36" t="str">
            <v>件</v>
          </cell>
          <cell r="F36">
            <v>8.2389580000000002</v>
          </cell>
          <cell r="G36">
            <v>7.9917999999999996</v>
          </cell>
          <cell r="H36">
            <v>8.3913899999999995</v>
          </cell>
        </row>
        <row r="37">
          <cell r="D37" t="str">
            <v>02.01.04.238</v>
          </cell>
          <cell r="E37" t="str">
            <v>件</v>
          </cell>
          <cell r="F37">
            <v>1.532818</v>
          </cell>
          <cell r="G37">
            <v>1.4867999999999999</v>
          </cell>
          <cell r="H37">
            <v>1.56114</v>
          </cell>
        </row>
        <row r="38">
          <cell r="D38" t="str">
            <v>02.01.04.239</v>
          </cell>
          <cell r="E38" t="str">
            <v>件</v>
          </cell>
          <cell r="F38">
            <v>1.532818</v>
          </cell>
          <cell r="G38">
            <v>1.4867999999999999</v>
          </cell>
          <cell r="H38">
            <v>1.56114</v>
          </cell>
        </row>
        <row r="39">
          <cell r="D39" t="str">
            <v>02.01.04.349</v>
          </cell>
          <cell r="E39" t="str">
            <v>件</v>
          </cell>
          <cell r="F39">
            <v>10.348800000000001</v>
          </cell>
          <cell r="G39">
            <v>11.383699999999999</v>
          </cell>
          <cell r="H39">
            <v>11.952885</v>
          </cell>
        </row>
        <row r="40">
          <cell r="D40" t="str">
            <v>02.01.04.355</v>
          </cell>
          <cell r="E40" t="str">
            <v>件</v>
          </cell>
          <cell r="F40">
            <v>2.7831999999999999</v>
          </cell>
          <cell r="G40">
            <v>3.0615000000000001</v>
          </cell>
          <cell r="H40">
            <v>3.2145750000000004</v>
          </cell>
        </row>
        <row r="41">
          <cell r="D41" t="str">
            <v>02.01.04.361</v>
          </cell>
          <cell r="E41" t="str">
            <v>件</v>
          </cell>
          <cell r="F41">
            <v>10.679648</v>
          </cell>
          <cell r="G41">
            <v>11.7476</v>
          </cell>
          <cell r="H41">
            <v>12.334980000000002</v>
          </cell>
        </row>
        <row r="42">
          <cell r="D42" t="str">
            <v>02.01.04.363</v>
          </cell>
          <cell r="E42" t="str">
            <v>件</v>
          </cell>
          <cell r="F42">
            <v>10.679648</v>
          </cell>
          <cell r="G42">
            <v>11.7476</v>
          </cell>
          <cell r="H42">
            <v>12.334980000000002</v>
          </cell>
        </row>
        <row r="43">
          <cell r="D43" t="str">
            <v>02.01.04.408</v>
          </cell>
          <cell r="E43" t="str">
            <v>件</v>
          </cell>
          <cell r="F43">
            <v>0.63700000000000001</v>
          </cell>
          <cell r="G43">
            <v>0.69279999999999997</v>
          </cell>
          <cell r="H43">
            <v>0.72743999999999998</v>
          </cell>
        </row>
        <row r="44">
          <cell r="D44" t="str">
            <v>02.01.04.416</v>
          </cell>
          <cell r="E44" t="str">
            <v>件</v>
          </cell>
          <cell r="F44">
            <v>2.94</v>
          </cell>
          <cell r="G44">
            <v>3.1741999999999999</v>
          </cell>
          <cell r="H44">
            <v>3.33291</v>
          </cell>
        </row>
        <row r="45">
          <cell r="D45" t="str">
            <v>02.01.04.423</v>
          </cell>
          <cell r="E45" t="str">
            <v>件</v>
          </cell>
          <cell r="F45">
            <v>2.94</v>
          </cell>
          <cell r="G45">
            <v>3.1741999999999999</v>
          </cell>
          <cell r="H45">
            <v>3.33291</v>
          </cell>
        </row>
        <row r="46">
          <cell r="D46" t="str">
            <v>02.01.04.439</v>
          </cell>
          <cell r="E46" t="str">
            <v>件</v>
          </cell>
          <cell r="F46">
            <v>3.7730000000000001</v>
          </cell>
          <cell r="G46">
            <v>4.1502999999999997</v>
          </cell>
          <cell r="H46">
            <v>4.3578149999999996</v>
          </cell>
        </row>
        <row r="47">
          <cell r="D47" t="str">
            <v>02.01.04.440</v>
          </cell>
          <cell r="E47" t="str">
            <v>件</v>
          </cell>
          <cell r="F47">
            <v>3.7730000000000001</v>
          </cell>
          <cell r="G47">
            <v>4.1502999999999997</v>
          </cell>
          <cell r="H47">
            <v>4.3578149999999996</v>
          </cell>
        </row>
        <row r="48">
          <cell r="D48" t="str">
            <v>02.01.04.447</v>
          </cell>
          <cell r="E48" t="str">
            <v>件</v>
          </cell>
          <cell r="F48">
            <v>7.76</v>
          </cell>
          <cell r="G48">
            <v>8.5257000000000005</v>
          </cell>
          <cell r="H48">
            <v>8.9519850000000005</v>
          </cell>
        </row>
        <row r="49">
          <cell r="D49" t="str">
            <v>02.01.04.448</v>
          </cell>
          <cell r="E49" t="str">
            <v>件</v>
          </cell>
          <cell r="F49">
            <v>7.76</v>
          </cell>
          <cell r="G49">
            <v>8.5257000000000005</v>
          </cell>
          <cell r="H49">
            <v>8.9519850000000005</v>
          </cell>
        </row>
        <row r="50">
          <cell r="D50" t="str">
            <v>02.01.05.102</v>
          </cell>
          <cell r="E50" t="str">
            <v>件</v>
          </cell>
          <cell r="F50">
            <v>14.377188</v>
          </cell>
          <cell r="G50">
            <v>13.9459</v>
          </cell>
          <cell r="H50">
            <v>14.643195</v>
          </cell>
        </row>
        <row r="51">
          <cell r="D51" t="str">
            <v>02.01.05.118</v>
          </cell>
          <cell r="E51" t="str">
            <v>件</v>
          </cell>
          <cell r="F51">
            <v>3.947244</v>
          </cell>
          <cell r="G51">
            <v>3.8288000000000002</v>
          </cell>
          <cell r="H51">
            <v>4.0202400000000003</v>
          </cell>
        </row>
        <row r="52">
          <cell r="D52" t="str">
            <v>02.01.05.119</v>
          </cell>
          <cell r="E52" t="str">
            <v>件</v>
          </cell>
          <cell r="F52">
            <v>3.947244</v>
          </cell>
          <cell r="G52">
            <v>3.8288000000000002</v>
          </cell>
          <cell r="H52">
            <v>4.0202400000000003</v>
          </cell>
        </row>
        <row r="53">
          <cell r="D53" t="str">
            <v>02.01.05.124</v>
          </cell>
          <cell r="E53" t="str">
            <v>件</v>
          </cell>
          <cell r="F53">
            <v>2.3817919999999999</v>
          </cell>
          <cell r="G53">
            <v>2.62</v>
          </cell>
          <cell r="H53">
            <v>2.7510000000000003</v>
          </cell>
        </row>
        <row r="54">
          <cell r="D54" t="str">
            <v>02.01.05.125</v>
          </cell>
          <cell r="E54" t="str">
            <v>件</v>
          </cell>
          <cell r="F54">
            <v>2.3817919999999999</v>
          </cell>
          <cell r="G54">
            <v>2.62</v>
          </cell>
          <cell r="H54">
            <v>2.7510000000000003</v>
          </cell>
        </row>
        <row r="55">
          <cell r="D55" t="str">
            <v>02.01.05.126</v>
          </cell>
          <cell r="E55" t="str">
            <v>件</v>
          </cell>
          <cell r="F55">
            <v>2.8232819999999998</v>
          </cell>
          <cell r="G55">
            <v>3.1055999999999999</v>
          </cell>
          <cell r="H55">
            <v>3.2608800000000002</v>
          </cell>
        </row>
        <row r="56">
          <cell r="D56" t="str">
            <v>02.01.05.127</v>
          </cell>
          <cell r="E56" t="str">
            <v>件</v>
          </cell>
          <cell r="F56">
            <v>2.8232819999999998</v>
          </cell>
          <cell r="G56">
            <v>3.1055999999999999</v>
          </cell>
          <cell r="H56">
            <v>3.2608800000000002</v>
          </cell>
        </row>
        <row r="57">
          <cell r="D57" t="str">
            <v>02.01.05.132</v>
          </cell>
          <cell r="E57" t="str">
            <v>件</v>
          </cell>
          <cell r="F57">
            <v>10.141824</v>
          </cell>
          <cell r="G57">
            <v>9.8376000000000001</v>
          </cell>
          <cell r="H57">
            <v>10.32948</v>
          </cell>
        </row>
        <row r="58">
          <cell r="D58" t="str">
            <v>02.01.05.133</v>
          </cell>
          <cell r="E58" t="str">
            <v>件</v>
          </cell>
          <cell r="F58">
            <v>5.205368</v>
          </cell>
          <cell r="G58">
            <v>5.0491999999999999</v>
          </cell>
          <cell r="H58">
            <v>5.30166</v>
          </cell>
        </row>
        <row r="59">
          <cell r="D59" t="str">
            <v>02.01.05.160</v>
          </cell>
          <cell r="E59" t="str">
            <v>件</v>
          </cell>
          <cell r="F59">
            <v>2.1801080000000002</v>
          </cell>
          <cell r="G59">
            <v>2.3980999999999999</v>
          </cell>
          <cell r="H59">
            <v>2.518005</v>
          </cell>
        </row>
        <row r="60">
          <cell r="D60" t="str">
            <v>02.01.05.161</v>
          </cell>
          <cell r="E60" t="str">
            <v>件</v>
          </cell>
          <cell r="F60">
            <v>2.1801080000000002</v>
          </cell>
          <cell r="G60">
            <v>2.3980999999999999</v>
          </cell>
          <cell r="H60">
            <v>2.518005</v>
          </cell>
        </row>
        <row r="61">
          <cell r="D61" t="str">
            <v>02.01.05.183</v>
          </cell>
          <cell r="E61" t="str">
            <v>件</v>
          </cell>
          <cell r="F61">
            <v>1.159732</v>
          </cell>
          <cell r="G61">
            <v>1.2757000000000001</v>
          </cell>
          <cell r="H61">
            <v>1.339485</v>
          </cell>
        </row>
        <row r="62">
          <cell r="D62" t="str">
            <v>02.01.05.204</v>
          </cell>
          <cell r="E62" t="str">
            <v>件</v>
          </cell>
          <cell r="F62">
            <v>1.9012</v>
          </cell>
          <cell r="G62">
            <v>2.0912999999999999</v>
          </cell>
          <cell r="H62">
            <v>2.195865</v>
          </cell>
        </row>
        <row r="63">
          <cell r="D63" t="str">
            <v>02.01.05.205</v>
          </cell>
          <cell r="E63" t="str">
            <v>件</v>
          </cell>
          <cell r="F63">
            <v>1.9012</v>
          </cell>
          <cell r="G63">
            <v>2.0912999999999999</v>
          </cell>
          <cell r="H63">
            <v>2.195865</v>
          </cell>
        </row>
        <row r="64">
          <cell r="D64" t="str">
            <v>02.01.05.256</v>
          </cell>
          <cell r="E64" t="str">
            <v>件</v>
          </cell>
          <cell r="F64">
            <v>2.1103320000000001</v>
          </cell>
          <cell r="G64">
            <v>2.3214000000000001</v>
          </cell>
          <cell r="H64">
            <v>2.4374700000000002</v>
          </cell>
        </row>
        <row r="65">
          <cell r="D65" t="str">
            <v>02.01.05.257</v>
          </cell>
          <cell r="E65" t="str">
            <v>件</v>
          </cell>
          <cell r="F65">
            <v>2.1103320000000001</v>
          </cell>
          <cell r="G65">
            <v>2.3214000000000001</v>
          </cell>
          <cell r="H65">
            <v>2.4374700000000002</v>
          </cell>
        </row>
        <row r="66">
          <cell r="D66" t="str">
            <v>02.01.03.179</v>
          </cell>
          <cell r="E66" t="str">
            <v>件</v>
          </cell>
          <cell r="F66">
            <v>10.218852</v>
          </cell>
          <cell r="G66">
            <v>11.2407</v>
          </cell>
          <cell r="H66">
            <v>11.802735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采购入库序时簿"/>
      <sheetName val="1-8月用量"/>
      <sheetName val="9-12月用量"/>
    </sheetNames>
    <sheetDataSet>
      <sheetData sheetId="0"/>
      <sheetData sheetId="1">
        <row r="1">
          <cell r="V1" t="str">
            <v>物料代码</v>
          </cell>
          <cell r="W1" t="str">
            <v>物料名称</v>
          </cell>
          <cell r="X1" t="str">
            <v>数量</v>
          </cell>
        </row>
        <row r="2">
          <cell r="V2" t="str">
            <v>02.01.05.295</v>
          </cell>
          <cell r="W2" t="str">
            <v>T7H转轴</v>
          </cell>
          <cell r="X2">
            <v>-294</v>
          </cell>
        </row>
        <row r="3">
          <cell r="V3" t="str">
            <v>02.01.05.137</v>
          </cell>
          <cell r="W3" t="str">
            <v>VT铰链右</v>
          </cell>
          <cell r="X3">
            <v>40</v>
          </cell>
        </row>
        <row r="4">
          <cell r="V4" t="str">
            <v>02.01.03.239</v>
          </cell>
          <cell r="W4" t="str">
            <v>M50N镜座右</v>
          </cell>
          <cell r="X4">
            <v>267</v>
          </cell>
        </row>
        <row r="5">
          <cell r="V5" t="str">
            <v>02.01.03.105</v>
          </cell>
          <cell r="W5" t="str">
            <v>豪泺右下镜座</v>
          </cell>
          <cell r="X5">
            <v>408</v>
          </cell>
        </row>
        <row r="6">
          <cell r="V6" t="str">
            <v>02.01.05.161</v>
          </cell>
          <cell r="W6" t="str">
            <v>M20转轴右</v>
          </cell>
          <cell r="X6">
            <v>195</v>
          </cell>
        </row>
        <row r="7">
          <cell r="V7" t="str">
            <v>02.01.03.094</v>
          </cell>
          <cell r="W7" t="str">
            <v>1580镜座左</v>
          </cell>
          <cell r="X7">
            <v>6638</v>
          </cell>
        </row>
        <row r="8">
          <cell r="V8" t="str">
            <v>02.01.03.095</v>
          </cell>
          <cell r="W8" t="str">
            <v>1580镜座右</v>
          </cell>
          <cell r="X8">
            <v>6395</v>
          </cell>
        </row>
        <row r="9">
          <cell r="V9" t="str">
            <v>02.01.03.102</v>
          </cell>
          <cell r="W9" t="str">
            <v>豪泺左上镜座</v>
          </cell>
          <cell r="X9">
            <v>1615</v>
          </cell>
        </row>
        <row r="10">
          <cell r="V10" t="str">
            <v>02.01.03.103</v>
          </cell>
          <cell r="W10" t="str">
            <v>豪泺左下镜座</v>
          </cell>
          <cell r="X10">
            <v>319</v>
          </cell>
        </row>
        <row r="11">
          <cell r="V11" t="str">
            <v>02.01.03.104</v>
          </cell>
          <cell r="W11" t="str">
            <v>豪泺右上镜座</v>
          </cell>
          <cell r="X11">
            <v>1597</v>
          </cell>
        </row>
        <row r="12">
          <cell r="V12" t="str">
            <v>02.01.02.159</v>
          </cell>
          <cell r="W12" t="str">
            <v>欧马克室内镜杆</v>
          </cell>
          <cell r="X12">
            <v>37271</v>
          </cell>
        </row>
        <row r="13">
          <cell r="V13" t="str">
            <v>02.01.02.176</v>
          </cell>
          <cell r="W13" t="str">
            <v>济南重汽室内镜杆</v>
          </cell>
          <cell r="X13">
            <v>504</v>
          </cell>
        </row>
        <row r="14">
          <cell r="V14" t="str">
            <v>02.01.04.238</v>
          </cell>
          <cell r="W14" t="str">
            <v>K1调整座左</v>
          </cell>
          <cell r="X14">
            <v>245</v>
          </cell>
        </row>
        <row r="15">
          <cell r="V15" t="str">
            <v>02.01.03.176</v>
          </cell>
          <cell r="W15" t="str">
            <v>K1镜座左</v>
          </cell>
          <cell r="X15">
            <v>160</v>
          </cell>
        </row>
        <row r="16">
          <cell r="V16" t="str">
            <v>02.01.03.202</v>
          </cell>
          <cell r="W16" t="str">
            <v>H4补盲镜座</v>
          </cell>
          <cell r="X16">
            <v>3420</v>
          </cell>
        </row>
        <row r="17">
          <cell r="V17" t="str">
            <v>02.01.03.203</v>
          </cell>
          <cell r="W17" t="str">
            <v>曼项目前下镜座</v>
          </cell>
          <cell r="X17">
            <v>60524</v>
          </cell>
        </row>
        <row r="18">
          <cell r="V18" t="str">
            <v>02.01.03.204</v>
          </cell>
          <cell r="W18" t="str">
            <v>M31RB镜座左</v>
          </cell>
          <cell r="X18">
            <v>669</v>
          </cell>
        </row>
        <row r="19">
          <cell r="V19" t="str">
            <v>02.01.03.205</v>
          </cell>
          <cell r="W19" t="str">
            <v>M31RB镜座右</v>
          </cell>
          <cell r="X19">
            <v>595</v>
          </cell>
        </row>
        <row r="20">
          <cell r="V20" t="str">
            <v>02.01.04.349</v>
          </cell>
          <cell r="W20" t="str">
            <v>曼项目补盲镜座</v>
          </cell>
          <cell r="X20">
            <v>56857</v>
          </cell>
        </row>
        <row r="21">
          <cell r="V21" t="str">
            <v>02.01.04.355</v>
          </cell>
          <cell r="W21" t="str">
            <v>曼项目前下固定座</v>
          </cell>
          <cell r="X21">
            <v>58610</v>
          </cell>
        </row>
        <row r="22">
          <cell r="V22" t="str">
            <v>02.01.04.363</v>
          </cell>
          <cell r="W22" t="str">
            <v>ETX镜臂右</v>
          </cell>
          <cell r="X22">
            <v>119</v>
          </cell>
        </row>
        <row r="23">
          <cell r="V23" t="str">
            <v>02.01.05.118</v>
          </cell>
          <cell r="W23" t="str">
            <v>新标准大铰链左</v>
          </cell>
          <cell r="X23">
            <v>4157</v>
          </cell>
        </row>
        <row r="24">
          <cell r="V24" t="str">
            <v>02.01.05.119</v>
          </cell>
          <cell r="W24" t="str">
            <v>新标准大铰链右</v>
          </cell>
          <cell r="X24">
            <v>3009</v>
          </cell>
        </row>
        <row r="25">
          <cell r="V25" t="str">
            <v>02.01.05.120</v>
          </cell>
          <cell r="W25" t="str">
            <v>铰链芯轴</v>
          </cell>
          <cell r="X25">
            <v>8174</v>
          </cell>
        </row>
        <row r="26">
          <cell r="V26" t="str">
            <v>02.01.05.124</v>
          </cell>
          <cell r="W26" t="str">
            <v>M50N转轴左</v>
          </cell>
          <cell r="X26">
            <v>527</v>
          </cell>
        </row>
        <row r="27">
          <cell r="V27" t="str">
            <v>02.01.05.125</v>
          </cell>
          <cell r="W27" t="str">
            <v>M50N转轴右</v>
          </cell>
          <cell r="X27">
            <v>600</v>
          </cell>
        </row>
        <row r="28">
          <cell r="V28" t="str">
            <v>02.01.05.127</v>
          </cell>
          <cell r="W28" t="str">
            <v>ETX铰链右</v>
          </cell>
          <cell r="X28">
            <v>55</v>
          </cell>
        </row>
        <row r="29">
          <cell r="V29" t="str">
            <v>02.01.03.212</v>
          </cell>
          <cell r="W29" t="str">
            <v>B40L右镜座</v>
          </cell>
          <cell r="X29">
            <v>14204</v>
          </cell>
        </row>
        <row r="30">
          <cell r="V30" t="str">
            <v>02.01.03.213</v>
          </cell>
          <cell r="W30" t="str">
            <v>B40L左镜座</v>
          </cell>
          <cell r="X30">
            <v>14331</v>
          </cell>
        </row>
        <row r="31">
          <cell r="V31" t="str">
            <v>02.01.04.408</v>
          </cell>
          <cell r="W31" t="str">
            <v>曼项目弹簧压盖</v>
          </cell>
          <cell r="X31">
            <v>61999</v>
          </cell>
        </row>
        <row r="32">
          <cell r="V32" t="str">
            <v>02.01.04.416</v>
          </cell>
          <cell r="W32" t="str">
            <v>B40L左电折压板</v>
          </cell>
          <cell r="X32">
            <v>12810</v>
          </cell>
        </row>
        <row r="33">
          <cell r="V33" t="str">
            <v>02.01.04.423</v>
          </cell>
          <cell r="W33" t="str">
            <v>B40L右电折压板</v>
          </cell>
          <cell r="X33">
            <v>12433</v>
          </cell>
        </row>
        <row r="34">
          <cell r="V34" t="str">
            <v>02.01.04.439</v>
          </cell>
          <cell r="W34" t="str">
            <v>B40L手折压板左</v>
          </cell>
          <cell r="X34">
            <v>1396</v>
          </cell>
        </row>
        <row r="35">
          <cell r="V35" t="str">
            <v>02.01.04.440</v>
          </cell>
          <cell r="W35" t="str">
            <v>B40L手折压板右</v>
          </cell>
          <cell r="X35">
            <v>1488</v>
          </cell>
        </row>
        <row r="36">
          <cell r="V36" t="str">
            <v>02.01.05.160</v>
          </cell>
          <cell r="W36" t="str">
            <v>M20转轴左</v>
          </cell>
          <cell r="X36">
            <v>6</v>
          </cell>
        </row>
        <row r="37">
          <cell r="V37" t="str">
            <v>02.01.03.103A</v>
          </cell>
          <cell r="W37" t="str">
            <v>豪泺豪华平顶下镜座左</v>
          </cell>
          <cell r="X37">
            <v>1276</v>
          </cell>
        </row>
        <row r="38">
          <cell r="V38" t="str">
            <v>02.01.03.105A</v>
          </cell>
          <cell r="W38" t="str">
            <v>豪泺豪华平顶下镜座右</v>
          </cell>
          <cell r="X38">
            <v>1229</v>
          </cell>
        </row>
        <row r="39">
          <cell r="V39" t="str">
            <v>02.01.03.219</v>
          </cell>
          <cell r="W39" t="str">
            <v>MV3左上座</v>
          </cell>
          <cell r="X39">
            <v>2033</v>
          </cell>
        </row>
        <row r="40">
          <cell r="V40" t="str">
            <v>02.01.03.220</v>
          </cell>
          <cell r="W40" t="str">
            <v>MV3右上座</v>
          </cell>
          <cell r="X40">
            <v>2023</v>
          </cell>
        </row>
        <row r="41">
          <cell r="V41" t="str">
            <v>02.01.03.221</v>
          </cell>
          <cell r="W41" t="str">
            <v>MV3左下座</v>
          </cell>
          <cell r="X41">
            <v>1628</v>
          </cell>
        </row>
        <row r="42">
          <cell r="V42" t="str">
            <v>02.01.03.222</v>
          </cell>
          <cell r="W42" t="str">
            <v>MV3右下座</v>
          </cell>
          <cell r="X42">
            <v>1730</v>
          </cell>
        </row>
        <row r="43">
          <cell r="V43" t="str">
            <v>02.01.04.447</v>
          </cell>
          <cell r="W43" t="str">
            <v>B80C左镜座</v>
          </cell>
          <cell r="X43">
            <v>840</v>
          </cell>
        </row>
        <row r="44">
          <cell r="V44" t="str">
            <v>02.01.04.448</v>
          </cell>
          <cell r="W44" t="str">
            <v>B80C右镜座</v>
          </cell>
          <cell r="X44">
            <v>891</v>
          </cell>
        </row>
        <row r="45">
          <cell r="V45" t="str">
            <v>02.01.05.183</v>
          </cell>
          <cell r="W45" t="str">
            <v>B40垫块</v>
          </cell>
          <cell r="X45">
            <v>733</v>
          </cell>
        </row>
        <row r="46">
          <cell r="V46" t="str">
            <v>02.01.05.204</v>
          </cell>
          <cell r="W46" t="str">
            <v>B80C压板左</v>
          </cell>
          <cell r="X46">
            <v>846</v>
          </cell>
        </row>
        <row r="47">
          <cell r="V47" t="str">
            <v>02.01.05.205</v>
          </cell>
          <cell r="W47" t="str">
            <v>B80C压板右</v>
          </cell>
          <cell r="X47">
            <v>912</v>
          </cell>
        </row>
        <row r="48">
          <cell r="V48" t="str">
            <v>02.01.03.231</v>
          </cell>
          <cell r="W48" t="str">
            <v>MA501手折镜座左</v>
          </cell>
          <cell r="X48">
            <v>79</v>
          </cell>
        </row>
        <row r="49">
          <cell r="V49" t="str">
            <v>02.01.03.232</v>
          </cell>
          <cell r="W49" t="str">
            <v>MA501手折镜座右</v>
          </cell>
          <cell r="X49">
            <v>79</v>
          </cell>
        </row>
        <row r="50">
          <cell r="V50" t="str">
            <v>02.01.03.234</v>
          </cell>
          <cell r="W50" t="str">
            <v>MA501电折镜座右</v>
          </cell>
          <cell r="X50">
            <v>29</v>
          </cell>
        </row>
        <row r="51">
          <cell r="V51" t="str">
            <v>02.01.02.344</v>
          </cell>
          <cell r="W51" t="str">
            <v>M20室内镜杆</v>
          </cell>
          <cell r="X51">
            <v>4411</v>
          </cell>
        </row>
        <row r="52">
          <cell r="V52" t="str">
            <v>02.01.03.238</v>
          </cell>
          <cell r="W52" t="str">
            <v>M50N镜座左</v>
          </cell>
          <cell r="X52">
            <v>69</v>
          </cell>
        </row>
        <row r="53">
          <cell r="V53" t="str">
            <v>02.01.03.240</v>
          </cell>
          <cell r="W53" t="str">
            <v>C35DB镜座左</v>
          </cell>
          <cell r="X53">
            <v>150</v>
          </cell>
        </row>
        <row r="54">
          <cell r="V54" t="str">
            <v>02.01.03.241</v>
          </cell>
          <cell r="W54" t="str">
            <v>C35DB镜座右</v>
          </cell>
          <cell r="X54">
            <v>173</v>
          </cell>
        </row>
        <row r="55">
          <cell r="V55" t="str">
            <v>02.01.05.256</v>
          </cell>
          <cell r="W55" t="str">
            <v>C30D转轴左</v>
          </cell>
          <cell r="X55">
            <v>461</v>
          </cell>
        </row>
        <row r="56">
          <cell r="V56" t="str">
            <v>02.01.05.257</v>
          </cell>
          <cell r="W56" t="str">
            <v>C30D转轴右</v>
          </cell>
          <cell r="X56">
            <v>541</v>
          </cell>
        </row>
        <row r="57">
          <cell r="V57" t="str">
            <v>02.01.03.179</v>
          </cell>
          <cell r="W57" t="str">
            <v>1780镜座右（新2）</v>
          </cell>
          <cell r="X57">
            <v>7275</v>
          </cell>
        </row>
        <row r="58">
          <cell r="V58" t="str">
            <v>02.12.30.048</v>
          </cell>
          <cell r="W58" t="str">
            <v>上卧铺支撑座H0704013200A0</v>
          </cell>
          <cell r="X58">
            <v>524</v>
          </cell>
        </row>
        <row r="59">
          <cell r="V59" t="str">
            <v>02.12.31.010</v>
          </cell>
          <cell r="W59" t="str">
            <v>福田H4上卧铺支撑胶套</v>
          </cell>
          <cell r="X59">
            <v>2496</v>
          </cell>
        </row>
        <row r="60">
          <cell r="V60" t="str">
            <v>02.12.31.023</v>
          </cell>
          <cell r="W60" t="str">
            <v>H3升级司机靠背骨架无喷涂</v>
          </cell>
          <cell r="X60">
            <v>146</v>
          </cell>
        </row>
        <row r="61">
          <cell r="V61" t="str">
            <v>02.12.30.025</v>
          </cell>
          <cell r="W61" t="str">
            <v>新SQDZ副背骨架总成</v>
          </cell>
          <cell r="X61">
            <v>289</v>
          </cell>
        </row>
        <row r="62">
          <cell r="V62" t="str">
            <v>02.12.31.029</v>
          </cell>
          <cell r="W62" t="str">
            <v>H3改型副司机背骨架总成</v>
          </cell>
          <cell r="X62">
            <v>3900</v>
          </cell>
        </row>
        <row r="63">
          <cell r="V63" t="str">
            <v>02.12.31.030</v>
          </cell>
          <cell r="W63" t="str">
            <v>H3改型司机背骨架焊接总成</v>
          </cell>
          <cell r="X63">
            <v>4042</v>
          </cell>
        </row>
        <row r="64">
          <cell r="V64" t="str">
            <v>02.12.31.056</v>
          </cell>
          <cell r="W64" t="str">
            <v>H4A升级副司机座框总成</v>
          </cell>
          <cell r="X64">
            <v>47746</v>
          </cell>
        </row>
        <row r="65">
          <cell r="V65" t="str">
            <v>02.12.31.037</v>
          </cell>
          <cell r="W65" t="str">
            <v>新重卡右舵豪华司机背骨架</v>
          </cell>
          <cell r="X65">
            <v>139</v>
          </cell>
        </row>
        <row r="66">
          <cell r="V66" t="str">
            <v>02.01.05.136</v>
          </cell>
          <cell r="W66" t="str">
            <v>VT铰链左</v>
          </cell>
          <cell r="X66">
            <v>49</v>
          </cell>
        </row>
        <row r="67">
          <cell r="V67" t="str">
            <v>02.12.31.077</v>
          </cell>
          <cell r="W67" t="str">
            <v>福田H4卧铺吊带上固定座</v>
          </cell>
          <cell r="X67">
            <v>9</v>
          </cell>
        </row>
        <row r="68">
          <cell r="V68" t="str">
            <v>02.01.05.132</v>
          </cell>
          <cell r="W68" t="str">
            <v>曼项目右置安装臂</v>
          </cell>
          <cell r="X68">
            <v>352</v>
          </cell>
        </row>
        <row r="69">
          <cell r="V69" t="str">
            <v>02.01.05.133</v>
          </cell>
          <cell r="W69" t="str">
            <v>曼项目右置固定座</v>
          </cell>
          <cell r="X69">
            <v>407</v>
          </cell>
        </row>
        <row r="70">
          <cell r="V70" t="str">
            <v>02.12.30.056</v>
          </cell>
          <cell r="W70" t="str">
            <v>重卡H3支撑架1B24970424004</v>
          </cell>
          <cell r="X70">
            <v>302</v>
          </cell>
        </row>
        <row r="71">
          <cell r="V71" t="str">
            <v>02.01.02.310</v>
          </cell>
          <cell r="W71" t="str">
            <v>H4前下铝镜杆</v>
          </cell>
          <cell r="X71">
            <v>3038</v>
          </cell>
        </row>
        <row r="72">
          <cell r="V72" t="str">
            <v>02.01.05.102</v>
          </cell>
          <cell r="W72" t="str">
            <v>H4前下铝支臂</v>
          </cell>
          <cell r="X72">
            <v>3040</v>
          </cell>
        </row>
        <row r="73">
          <cell r="V73" t="str">
            <v>02.01.04.239</v>
          </cell>
          <cell r="W73" t="str">
            <v>K1调整座右</v>
          </cell>
          <cell r="X73">
            <v>80</v>
          </cell>
        </row>
        <row r="74">
          <cell r="V74" t="str">
            <v>02.01.03.177</v>
          </cell>
          <cell r="W74" t="str">
            <v>K1镜座右</v>
          </cell>
          <cell r="X74">
            <v>80</v>
          </cell>
        </row>
        <row r="75">
          <cell r="V75" t="str">
            <v>02.03.26.049</v>
          </cell>
          <cell r="W75" t="str">
            <v>H4A内绞架左支撑板</v>
          </cell>
          <cell r="X75">
            <v>383</v>
          </cell>
        </row>
        <row r="76">
          <cell r="V76" t="str">
            <v>02.12.31.043</v>
          </cell>
          <cell r="W76" t="str">
            <v>欧曼右舵标准型靠背骨架</v>
          </cell>
          <cell r="X76">
            <v>17</v>
          </cell>
        </row>
        <row r="77">
          <cell r="V77" t="str">
            <v>02.12.30.024</v>
          </cell>
          <cell r="W77" t="str">
            <v>新SQDZ驾驶座靠背骨架</v>
          </cell>
          <cell r="X77">
            <v>6</v>
          </cell>
        </row>
        <row r="78">
          <cell r="V78" t="str">
            <v>02.03.09.063</v>
          </cell>
          <cell r="W78" t="str">
            <v>B40靠背长簧</v>
          </cell>
          <cell r="X78">
            <v>510</v>
          </cell>
        </row>
        <row r="79">
          <cell r="V79" t="str">
            <v>02.03.26.048</v>
          </cell>
          <cell r="W79" t="str">
            <v>H4A气囊下支架</v>
          </cell>
          <cell r="X79">
            <v>299</v>
          </cell>
        </row>
        <row r="80">
          <cell r="V80" t="str">
            <v>02.03.26.050</v>
          </cell>
          <cell r="W80" t="str">
            <v>H4A内绞架右支撑板</v>
          </cell>
          <cell r="X80">
            <v>230</v>
          </cell>
        </row>
        <row r="81">
          <cell r="V81" t="str">
            <v>02.03.26.051</v>
          </cell>
          <cell r="W81" t="str">
            <v>H4A外绞架左支撑板</v>
          </cell>
          <cell r="X81">
            <v>359</v>
          </cell>
        </row>
        <row r="82">
          <cell r="V82" t="str">
            <v>02.03.26.052</v>
          </cell>
          <cell r="W82" t="str">
            <v>H4A外绞架右支撑板</v>
          </cell>
          <cell r="X82">
            <v>237</v>
          </cell>
        </row>
        <row r="83">
          <cell r="V83" t="str">
            <v>02.01.04.361</v>
          </cell>
          <cell r="W83" t="str">
            <v>ETX镜臂左</v>
          </cell>
          <cell r="X83">
            <v>51</v>
          </cell>
        </row>
        <row r="84">
          <cell r="V84" t="str">
            <v>02.03.09.062</v>
          </cell>
          <cell r="W84" t="str">
            <v>B40靠背挂网</v>
          </cell>
          <cell r="X84">
            <v>2</v>
          </cell>
        </row>
        <row r="85">
          <cell r="V85" t="str">
            <v>02.03.09.065</v>
          </cell>
          <cell r="W85" t="str">
            <v>B40靠背毛坯</v>
          </cell>
          <cell r="X85">
            <v>0</v>
          </cell>
        </row>
        <row r="86">
          <cell r="V86" t="str">
            <v>02.01.05.126</v>
          </cell>
          <cell r="W86" t="str">
            <v>ETX铰链左</v>
          </cell>
          <cell r="X86">
            <v>40</v>
          </cell>
        </row>
        <row r="87">
          <cell r="V87" t="str">
            <v>02.01.05.272</v>
          </cell>
          <cell r="W87" t="str">
            <v>C35DB转轴</v>
          </cell>
          <cell r="X87">
            <v>465</v>
          </cell>
        </row>
        <row r="88">
          <cell r="V88" t="str">
            <v>02.01.04.756</v>
          </cell>
          <cell r="W88" t="str">
            <v>B80右舵左电折压板</v>
          </cell>
          <cell r="X88">
            <v>7</v>
          </cell>
        </row>
        <row r="89">
          <cell r="V89" t="str">
            <v>02.01.04.757</v>
          </cell>
          <cell r="W89" t="str">
            <v>B80右舵右电折压板</v>
          </cell>
          <cell r="X89">
            <v>7</v>
          </cell>
        </row>
        <row r="90">
          <cell r="V90" t="str">
            <v>02.01.03.245</v>
          </cell>
          <cell r="W90" t="str">
            <v>一汽MV3左上镜座（毛坯）</v>
          </cell>
          <cell r="X90">
            <v>15</v>
          </cell>
        </row>
        <row r="91">
          <cell r="V91" t="str">
            <v>02.01.03.246</v>
          </cell>
          <cell r="W91" t="str">
            <v>一汽MV3左下镜座（毛坯）</v>
          </cell>
          <cell r="X91">
            <v>15</v>
          </cell>
        </row>
        <row r="92">
          <cell r="V92" t="str">
            <v>02.01.03.247</v>
          </cell>
          <cell r="W92" t="str">
            <v>一汽MV3右上镜座（毛坯）</v>
          </cell>
          <cell r="X92">
            <v>15</v>
          </cell>
        </row>
        <row r="93">
          <cell r="V93" t="str">
            <v>02.01.03.248</v>
          </cell>
          <cell r="W93" t="str">
            <v>一汽MV3右下镜座（毛坯）</v>
          </cell>
          <cell r="X93">
            <v>15</v>
          </cell>
        </row>
        <row r="94">
          <cell r="V94" t="str">
            <v>02.01.04.758</v>
          </cell>
          <cell r="W94" t="str">
            <v>一汽MV3附视镜垫块（毛坯）</v>
          </cell>
          <cell r="X94">
            <v>0</v>
          </cell>
        </row>
      </sheetData>
      <sheetData sheetId="2">
        <row r="1">
          <cell r="U1" t="str">
            <v>物料代码</v>
          </cell>
          <cell r="V1" t="str">
            <v>物料名称</v>
          </cell>
          <cell r="W1" t="str">
            <v>用量</v>
          </cell>
        </row>
        <row r="2">
          <cell r="U2" t="str">
            <v>02.01.03.094</v>
          </cell>
          <cell r="V2" t="str">
            <v>1580镜座左</v>
          </cell>
          <cell r="W2">
            <v>1202</v>
          </cell>
        </row>
        <row r="3">
          <cell r="U3" t="str">
            <v>02.01.03.095</v>
          </cell>
          <cell r="V3" t="str">
            <v>1580镜座右</v>
          </cell>
          <cell r="W3">
            <v>1341</v>
          </cell>
        </row>
        <row r="4">
          <cell r="U4" t="str">
            <v>02.01.03.102</v>
          </cell>
          <cell r="V4" t="str">
            <v>豪泺左上镜座</v>
          </cell>
          <cell r="W4">
            <v>740</v>
          </cell>
        </row>
        <row r="5">
          <cell r="U5" t="str">
            <v>02.01.03.103</v>
          </cell>
          <cell r="V5" t="str">
            <v>豪泺左下镜座</v>
          </cell>
          <cell r="W5">
            <v>101</v>
          </cell>
        </row>
        <row r="6">
          <cell r="U6" t="str">
            <v>02.01.03.104</v>
          </cell>
          <cell r="V6" t="str">
            <v>豪泺右上镜座</v>
          </cell>
          <cell r="W6">
            <v>702</v>
          </cell>
        </row>
        <row r="7">
          <cell r="U7" t="str">
            <v>02.01.03.105</v>
          </cell>
          <cell r="V7" t="str">
            <v>豪泺右下镜座</v>
          </cell>
          <cell r="W7">
            <v>52</v>
          </cell>
        </row>
        <row r="8">
          <cell r="U8" t="str">
            <v>02.01.02.159</v>
          </cell>
          <cell r="V8" t="str">
            <v>欧马克室内镜杆</v>
          </cell>
          <cell r="W8">
            <v>9712</v>
          </cell>
        </row>
        <row r="9">
          <cell r="U9" t="str">
            <v>02.03.09.062</v>
          </cell>
          <cell r="V9" t="str">
            <v>B40靠背挂网</v>
          </cell>
          <cell r="W9">
            <v>50</v>
          </cell>
        </row>
        <row r="10">
          <cell r="U10" t="str">
            <v>02.03.09.063</v>
          </cell>
          <cell r="V10" t="str">
            <v>B40靠背长簧</v>
          </cell>
          <cell r="W10">
            <v>120</v>
          </cell>
        </row>
        <row r="11">
          <cell r="U11" t="str">
            <v>02.03.09.065</v>
          </cell>
          <cell r="V11" t="str">
            <v>B40靠背毛坯</v>
          </cell>
          <cell r="W11">
            <v>50</v>
          </cell>
        </row>
        <row r="12">
          <cell r="U12" t="str">
            <v>02.01.04.238</v>
          </cell>
          <cell r="V12" t="str">
            <v>K1调整座左</v>
          </cell>
          <cell r="W12">
            <v>2</v>
          </cell>
        </row>
        <row r="13">
          <cell r="U13" t="str">
            <v>02.01.04.239</v>
          </cell>
          <cell r="V13" t="str">
            <v>K1调整座右</v>
          </cell>
          <cell r="W13">
            <v>60</v>
          </cell>
        </row>
        <row r="14">
          <cell r="U14" t="str">
            <v>02.01.03.176</v>
          </cell>
          <cell r="V14" t="str">
            <v>K1镜座左</v>
          </cell>
          <cell r="W14">
            <v>100</v>
          </cell>
        </row>
        <row r="15">
          <cell r="U15" t="str">
            <v>02.01.03.177</v>
          </cell>
          <cell r="V15" t="str">
            <v>K1镜座右</v>
          </cell>
          <cell r="W15">
            <v>103</v>
          </cell>
        </row>
        <row r="16">
          <cell r="U16" t="str">
            <v>02.03.26.048</v>
          </cell>
          <cell r="V16" t="str">
            <v>H4A气囊下支架</v>
          </cell>
          <cell r="W16">
            <v>82</v>
          </cell>
        </row>
        <row r="17">
          <cell r="U17" t="str">
            <v>02.01.03.202</v>
          </cell>
          <cell r="V17" t="str">
            <v>H4补盲镜座</v>
          </cell>
          <cell r="W17">
            <v>2</v>
          </cell>
        </row>
        <row r="18">
          <cell r="U18" t="str">
            <v>02.01.03.203</v>
          </cell>
          <cell r="V18" t="str">
            <v>曼项目前下镜座</v>
          </cell>
          <cell r="W18">
            <v>5455</v>
          </cell>
        </row>
        <row r="19">
          <cell r="U19" t="str">
            <v>02.01.04.349</v>
          </cell>
          <cell r="V19" t="str">
            <v>曼项目补盲镜座</v>
          </cell>
          <cell r="W19">
            <v>2651</v>
          </cell>
        </row>
        <row r="20">
          <cell r="U20" t="str">
            <v>02.01.04.355</v>
          </cell>
          <cell r="V20" t="str">
            <v>曼项目前下固定座</v>
          </cell>
          <cell r="W20">
            <v>588</v>
          </cell>
        </row>
        <row r="21">
          <cell r="U21" t="str">
            <v>02.01.04.361</v>
          </cell>
          <cell r="V21" t="str">
            <v>ETX镜臂左</v>
          </cell>
          <cell r="W21">
            <v>1</v>
          </cell>
        </row>
        <row r="22">
          <cell r="U22" t="str">
            <v>02.01.04.363</v>
          </cell>
          <cell r="V22" t="str">
            <v>ETX镜臂右</v>
          </cell>
          <cell r="W22">
            <v>43</v>
          </cell>
        </row>
        <row r="23">
          <cell r="U23" t="str">
            <v>02.01.05.118</v>
          </cell>
          <cell r="V23" t="str">
            <v>新标准大铰链左</v>
          </cell>
          <cell r="W23">
            <v>1633</v>
          </cell>
        </row>
        <row r="24">
          <cell r="U24" t="str">
            <v>02.01.05.119</v>
          </cell>
          <cell r="V24" t="str">
            <v>新标准大铰链右</v>
          </cell>
          <cell r="W24">
            <v>1570</v>
          </cell>
        </row>
        <row r="25">
          <cell r="U25" t="str">
            <v>02.01.05.120</v>
          </cell>
          <cell r="V25" t="str">
            <v>铰链芯轴</v>
          </cell>
          <cell r="W25">
            <v>3279</v>
          </cell>
        </row>
        <row r="26">
          <cell r="U26" t="str">
            <v>02.01.05.126</v>
          </cell>
          <cell r="V26" t="str">
            <v>ETX铰链左</v>
          </cell>
          <cell r="W26">
            <v>120</v>
          </cell>
        </row>
        <row r="27">
          <cell r="U27" t="str">
            <v>02.01.05.132</v>
          </cell>
          <cell r="V27" t="str">
            <v>曼项目右置安装臂</v>
          </cell>
          <cell r="W27">
            <v>150</v>
          </cell>
        </row>
        <row r="28">
          <cell r="U28" t="str">
            <v>02.01.05.133</v>
          </cell>
          <cell r="V28" t="str">
            <v>曼项目右置固定座</v>
          </cell>
          <cell r="W28">
            <v>354</v>
          </cell>
        </row>
        <row r="29">
          <cell r="U29" t="str">
            <v>02.01.02.310</v>
          </cell>
          <cell r="V29" t="str">
            <v>H4前下铝镜杆</v>
          </cell>
          <cell r="W29">
            <v>3</v>
          </cell>
        </row>
        <row r="30">
          <cell r="U30" t="str">
            <v>02.01.03.212</v>
          </cell>
          <cell r="V30" t="str">
            <v>B40L右镜座</v>
          </cell>
          <cell r="W30">
            <v>9161</v>
          </cell>
        </row>
        <row r="31">
          <cell r="U31" t="str">
            <v>02.01.03.213</v>
          </cell>
          <cell r="V31" t="str">
            <v>B40L左镜座</v>
          </cell>
          <cell r="W31">
            <v>9185</v>
          </cell>
        </row>
        <row r="32">
          <cell r="U32" t="str">
            <v>02.01.04.408</v>
          </cell>
          <cell r="V32" t="str">
            <v>曼项目弹簧压盖</v>
          </cell>
          <cell r="W32">
            <v>5205</v>
          </cell>
        </row>
        <row r="33">
          <cell r="U33" t="str">
            <v>02.01.04.416</v>
          </cell>
          <cell r="V33" t="str">
            <v>B40L左电折压板</v>
          </cell>
          <cell r="W33">
            <v>8827</v>
          </cell>
        </row>
        <row r="34">
          <cell r="U34" t="str">
            <v>02.01.04.423</v>
          </cell>
          <cell r="V34" t="str">
            <v>B40L右电折压板</v>
          </cell>
          <cell r="W34">
            <v>8870</v>
          </cell>
        </row>
        <row r="35">
          <cell r="U35" t="str">
            <v>02.01.04.440</v>
          </cell>
          <cell r="V35" t="str">
            <v>B40L手折压板右</v>
          </cell>
          <cell r="W35">
            <v>393</v>
          </cell>
        </row>
        <row r="36">
          <cell r="U36" t="str">
            <v>02.01.05.160</v>
          </cell>
          <cell r="V36" t="str">
            <v>M20转轴左</v>
          </cell>
          <cell r="W36">
            <v>90</v>
          </cell>
        </row>
        <row r="37">
          <cell r="U37" t="str">
            <v>02.01.03.103A</v>
          </cell>
          <cell r="V37" t="str">
            <v>豪泺豪华平顶下镜座左</v>
          </cell>
          <cell r="W37">
            <v>635</v>
          </cell>
        </row>
        <row r="38">
          <cell r="U38" t="str">
            <v>02.01.03.105A</v>
          </cell>
          <cell r="V38" t="str">
            <v>豪泺豪华平顶下镜座右</v>
          </cell>
          <cell r="W38">
            <v>582</v>
          </cell>
        </row>
        <row r="39">
          <cell r="U39" t="str">
            <v>02.01.04.447</v>
          </cell>
          <cell r="V39" t="str">
            <v>B80C左镜座</v>
          </cell>
          <cell r="W39">
            <v>1042</v>
          </cell>
        </row>
        <row r="40">
          <cell r="U40" t="str">
            <v>02.01.04.448</v>
          </cell>
          <cell r="V40" t="str">
            <v>B80C右镜座</v>
          </cell>
          <cell r="W40">
            <v>1011</v>
          </cell>
        </row>
        <row r="41">
          <cell r="U41" t="str">
            <v>02.01.05.183</v>
          </cell>
          <cell r="V41" t="str">
            <v>B40垫块</v>
          </cell>
          <cell r="W41">
            <v>120</v>
          </cell>
        </row>
        <row r="42">
          <cell r="U42" t="str">
            <v>02.01.05.191</v>
          </cell>
          <cell r="V42" t="str">
            <v>B40低配转轴</v>
          </cell>
          <cell r="W42">
            <v>4</v>
          </cell>
        </row>
        <row r="43">
          <cell r="U43" t="str">
            <v>02.01.05.204</v>
          </cell>
          <cell r="V43" t="str">
            <v>B80C压板左</v>
          </cell>
          <cell r="W43">
            <v>1060</v>
          </cell>
        </row>
        <row r="44">
          <cell r="U44" t="str">
            <v>02.01.05.205</v>
          </cell>
          <cell r="V44" t="str">
            <v>B80C压板右</v>
          </cell>
          <cell r="W44">
            <v>1012</v>
          </cell>
        </row>
        <row r="45">
          <cell r="U45" t="str">
            <v>02.01.03.179</v>
          </cell>
          <cell r="V45" t="str">
            <v>1780镜座右（新2）</v>
          </cell>
          <cell r="W45">
            <v>3351</v>
          </cell>
        </row>
        <row r="46">
          <cell r="U46" t="str">
            <v>02.12.31.010</v>
          </cell>
          <cell r="V46" t="str">
            <v>福田H4上卧铺支撑胶套</v>
          </cell>
          <cell r="W46">
            <v>2128</v>
          </cell>
        </row>
        <row r="47">
          <cell r="U47" t="str">
            <v>02.12.30.025</v>
          </cell>
          <cell r="V47" t="str">
            <v>新SQDZ副背骨架总成</v>
          </cell>
          <cell r="W47">
            <v>259</v>
          </cell>
        </row>
        <row r="48">
          <cell r="U48" t="str">
            <v>02.12.31.029</v>
          </cell>
          <cell r="V48" t="str">
            <v>H3改型副司机背骨架总成</v>
          </cell>
          <cell r="W48">
            <v>352</v>
          </cell>
        </row>
        <row r="49">
          <cell r="U49" t="str">
            <v>02.12.31.030</v>
          </cell>
          <cell r="V49" t="str">
            <v>H3改型司机背骨架焊接总成</v>
          </cell>
          <cell r="W49">
            <v>374</v>
          </cell>
        </row>
        <row r="50">
          <cell r="U50" t="str">
            <v>02.12.31.056</v>
          </cell>
          <cell r="V50" t="str">
            <v>H4A升级副司机座框总成</v>
          </cell>
          <cell r="W50">
            <v>5379</v>
          </cell>
        </row>
        <row r="51">
          <cell r="U51" t="str">
            <v>02.12.31.037</v>
          </cell>
          <cell r="V51" t="str">
            <v>新重卡右舵豪华司机背骨架</v>
          </cell>
          <cell r="W51">
            <v>203</v>
          </cell>
        </row>
        <row r="52">
          <cell r="U52" t="str">
            <v>02.12.31.043</v>
          </cell>
          <cell r="V52" t="str">
            <v>欧曼右舵标准型靠背骨架</v>
          </cell>
          <cell r="W52">
            <v>66</v>
          </cell>
        </row>
        <row r="53">
          <cell r="U53" t="str">
            <v>02.12.05.040</v>
          </cell>
          <cell r="V53" t="str">
            <v>1995大背骨架</v>
          </cell>
          <cell r="W53">
            <v>881</v>
          </cell>
        </row>
        <row r="54">
          <cell r="U54" t="str">
            <v>02.12.05.059</v>
          </cell>
          <cell r="V54" t="str">
            <v>欧马可正司机背（出口）</v>
          </cell>
          <cell r="W54">
            <v>777</v>
          </cell>
        </row>
        <row r="55">
          <cell r="U55" t="str">
            <v>02.01.03.219</v>
          </cell>
          <cell r="V55" t="str">
            <v>MV3左上座</v>
          </cell>
          <cell r="W55">
            <v>141</v>
          </cell>
        </row>
        <row r="56">
          <cell r="U56" t="str">
            <v>02.01.03.220</v>
          </cell>
          <cell r="V56" t="str">
            <v>MV3右上座</v>
          </cell>
          <cell r="W56">
            <v>287</v>
          </cell>
        </row>
        <row r="57">
          <cell r="U57" t="str">
            <v>02.01.03.221</v>
          </cell>
          <cell r="V57" t="str">
            <v>MV3左下座</v>
          </cell>
          <cell r="W57">
            <v>90</v>
          </cell>
        </row>
        <row r="58">
          <cell r="U58" t="str">
            <v>02.01.03.222</v>
          </cell>
          <cell r="V58" t="str">
            <v>MV3右下座</v>
          </cell>
          <cell r="W58">
            <v>202</v>
          </cell>
        </row>
        <row r="59">
          <cell r="U59" t="str">
            <v>02.01.02.176</v>
          </cell>
          <cell r="V59" t="str">
            <v>济南重汽室内镜杆</v>
          </cell>
          <cell r="W59">
            <v>535</v>
          </cell>
        </row>
        <row r="60">
          <cell r="U60" t="str">
            <v>02.01.05.127</v>
          </cell>
          <cell r="V60" t="str">
            <v>ETX铰链右</v>
          </cell>
          <cell r="W60">
            <v>65</v>
          </cell>
        </row>
        <row r="61">
          <cell r="U61" t="str">
            <v>02.01.05.102</v>
          </cell>
          <cell r="V61" t="str">
            <v>H4前下铝支臂</v>
          </cell>
          <cell r="W61">
            <v>2</v>
          </cell>
        </row>
        <row r="62">
          <cell r="U62" t="str">
            <v>02.12.30.056</v>
          </cell>
          <cell r="V62" t="str">
            <v>重卡H3支撑架1B24970424004</v>
          </cell>
          <cell r="W62">
            <v>89</v>
          </cell>
        </row>
        <row r="63">
          <cell r="U63" t="str">
            <v>02.03.26.049</v>
          </cell>
          <cell r="V63" t="str">
            <v>H4A内绞架左支撑板</v>
          </cell>
          <cell r="W63">
            <v>18</v>
          </cell>
        </row>
        <row r="64">
          <cell r="U64" t="str">
            <v>02.03.26.050</v>
          </cell>
          <cell r="V64" t="str">
            <v>H4A内绞架右支撑板</v>
          </cell>
          <cell r="W64">
            <v>10</v>
          </cell>
        </row>
        <row r="65">
          <cell r="U65" t="str">
            <v>02.01.04.439</v>
          </cell>
          <cell r="V65" t="str">
            <v>B40L手折压板左</v>
          </cell>
          <cell r="W65">
            <v>371</v>
          </cell>
        </row>
        <row r="66">
          <cell r="U66" t="str">
            <v>02.12.30.048</v>
          </cell>
          <cell r="V66" t="str">
            <v>上卧铺支撑座H0704013200A0</v>
          </cell>
          <cell r="W66">
            <v>30</v>
          </cell>
        </row>
        <row r="67">
          <cell r="U67" t="str">
            <v>02.12.30.024</v>
          </cell>
          <cell r="V67" t="str">
            <v>新SQDZ驾驶座靠背骨架</v>
          </cell>
          <cell r="W67">
            <v>12</v>
          </cell>
        </row>
        <row r="68">
          <cell r="U68" t="str">
            <v>02.12.39.013</v>
          </cell>
          <cell r="V68" t="str">
            <v>K1双人右背（带盒）</v>
          </cell>
          <cell r="W68">
            <v>1182</v>
          </cell>
        </row>
        <row r="69">
          <cell r="U69" t="str">
            <v>02.12.39.026</v>
          </cell>
          <cell r="V69" t="str">
            <v>K1单人背（无头枕）</v>
          </cell>
          <cell r="W69">
            <v>823</v>
          </cell>
        </row>
        <row r="70">
          <cell r="U70" t="str">
            <v>02.12.39.027</v>
          </cell>
          <cell r="V70" t="str">
            <v>K1四人连体左背（无头枕）</v>
          </cell>
          <cell r="W70">
            <v>268</v>
          </cell>
        </row>
        <row r="71">
          <cell r="U71" t="str">
            <v>02.12.39.028</v>
          </cell>
          <cell r="V71" t="str">
            <v>K1四人连体右背（无头枕）</v>
          </cell>
          <cell r="W71">
            <v>270</v>
          </cell>
        </row>
        <row r="72">
          <cell r="U72" t="str">
            <v>02.12.39.029</v>
          </cell>
          <cell r="V72" t="str">
            <v>K1第二排双人连体背（无头枕，带扶手固定板）</v>
          </cell>
          <cell r="W72">
            <v>540</v>
          </cell>
        </row>
        <row r="73">
          <cell r="U73" t="str">
            <v>02.12.39.030</v>
          </cell>
          <cell r="V73" t="str">
            <v>K1一排四人三人靠背（右舵）</v>
          </cell>
          <cell r="W73">
            <v>275</v>
          </cell>
        </row>
        <row r="74">
          <cell r="U74" t="str">
            <v>02.12.39.068</v>
          </cell>
          <cell r="V74" t="str">
            <v>K1单人背（带头枕）</v>
          </cell>
          <cell r="W74">
            <v>430</v>
          </cell>
        </row>
        <row r="75">
          <cell r="U75" t="str">
            <v>02.12.39.069</v>
          </cell>
          <cell r="V75" t="str">
            <v>K1双人左背</v>
          </cell>
          <cell r="W75">
            <v>1142</v>
          </cell>
        </row>
        <row r="76">
          <cell r="U76" t="str">
            <v>02.12.39.070</v>
          </cell>
          <cell r="V76" t="str">
            <v>K1新侧翻（三点式）</v>
          </cell>
          <cell r="W76">
            <v>228</v>
          </cell>
        </row>
        <row r="77">
          <cell r="U77" t="str">
            <v>02.12.39.071</v>
          </cell>
          <cell r="V77" t="str">
            <v>K1三排三人背</v>
          </cell>
          <cell r="W77">
            <v>122</v>
          </cell>
        </row>
        <row r="78">
          <cell r="U78" t="str">
            <v>02.12.39.279</v>
          </cell>
          <cell r="V78" t="str">
            <v>K1窄车二排双人联体背</v>
          </cell>
          <cell r="W78">
            <v>18</v>
          </cell>
        </row>
        <row r="79">
          <cell r="U79" t="str">
            <v>02.12.31.023</v>
          </cell>
          <cell r="V79" t="str">
            <v>H3升级司机靠背骨架无喷涂</v>
          </cell>
          <cell r="W79">
            <v>40</v>
          </cell>
        </row>
        <row r="80">
          <cell r="U80" t="str">
            <v>02.12.31.077</v>
          </cell>
          <cell r="V80" t="str">
            <v>福田H4卧铺吊带上固定座</v>
          </cell>
          <cell r="W80">
            <v>30</v>
          </cell>
        </row>
        <row r="81">
          <cell r="U81" t="str">
            <v>02.12.05.076</v>
          </cell>
          <cell r="V81" t="str">
            <v>欧马可1800副背（出口）</v>
          </cell>
          <cell r="W81">
            <v>123</v>
          </cell>
        </row>
        <row r="82">
          <cell r="U82" t="str">
            <v>02.12.39.332</v>
          </cell>
          <cell r="V82" t="str">
            <v>K1双人右置左背(带安全盒）</v>
          </cell>
          <cell r="W82">
            <v>12</v>
          </cell>
        </row>
        <row r="83">
          <cell r="U83" t="str">
            <v>02.12.39.339</v>
          </cell>
          <cell r="V83" t="str">
            <v>K1侧翻背左（不带头枕）</v>
          </cell>
          <cell r="W83">
            <v>125</v>
          </cell>
        </row>
        <row r="84">
          <cell r="U84" t="str">
            <v>02.12.39.280</v>
          </cell>
          <cell r="V84" t="str">
            <v>K1四人联体背右（三点）</v>
          </cell>
          <cell r="W84">
            <v>2</v>
          </cell>
        </row>
        <row r="85">
          <cell r="U85" t="str">
            <v>02.12.39.281</v>
          </cell>
          <cell r="V85" t="str">
            <v>K1四人联体背左（三点）</v>
          </cell>
          <cell r="W85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4"/>
  <sheetViews>
    <sheetView workbookViewId="0">
      <selection activeCell="R15" sqref="R15"/>
    </sheetView>
  </sheetViews>
  <sheetFormatPr defaultColWidth="9" defaultRowHeight="14.4"/>
  <cols>
    <col min="1" max="1" width="4.33203125" style="4" customWidth="1"/>
    <col min="2" max="2" width="10.109375" style="4" customWidth="1"/>
    <col min="3" max="3" width="18.44140625" style="4" customWidth="1"/>
    <col min="4" max="4" width="13.109375" style="4" customWidth="1"/>
    <col min="5" max="5" width="4.6640625" style="4" customWidth="1"/>
    <col min="6" max="6" width="13.77734375" style="5" customWidth="1"/>
    <col min="7" max="7" width="10.44140625" style="6"/>
    <col min="8" max="10" width="14" style="7" customWidth="1"/>
    <col min="11" max="11" width="12.21875" style="7" customWidth="1"/>
    <col min="12" max="12" width="5" style="7" customWidth="1"/>
    <col min="13" max="13" width="7" style="4" customWidth="1"/>
    <col min="14" max="18" width="9.44140625" style="4"/>
    <col min="19" max="20" width="10.44140625" style="4"/>
    <col min="21" max="21" width="9.44140625" style="4"/>
    <col min="22" max="16384" width="9" style="4"/>
  </cols>
  <sheetData>
    <row r="1" spans="1:21" ht="39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46"/>
    </row>
    <row r="2" spans="1:21" ht="34.950000000000003" customHeight="1">
      <c r="A2" s="104" t="s">
        <v>1</v>
      </c>
      <c r="B2" s="105" t="s">
        <v>2</v>
      </c>
      <c r="C2" s="106" t="s">
        <v>3</v>
      </c>
      <c r="D2" s="106" t="s">
        <v>4</v>
      </c>
      <c r="E2" s="107" t="s">
        <v>5</v>
      </c>
      <c r="F2" s="9" t="s">
        <v>6</v>
      </c>
      <c r="G2" s="108" t="s">
        <v>7</v>
      </c>
      <c r="H2" s="109" t="s">
        <v>8</v>
      </c>
      <c r="I2" s="109" t="s">
        <v>9</v>
      </c>
      <c r="J2" s="109" t="s">
        <v>10</v>
      </c>
      <c r="K2" s="109" t="s">
        <v>11</v>
      </c>
      <c r="L2" s="47"/>
    </row>
    <row r="3" spans="1:21" ht="42" customHeight="1">
      <c r="A3" s="104"/>
      <c r="B3" s="105"/>
      <c r="C3" s="106"/>
      <c r="D3" s="106"/>
      <c r="E3" s="107"/>
      <c r="F3" s="10" t="s">
        <v>12</v>
      </c>
      <c r="G3" s="108"/>
      <c r="H3" s="109"/>
      <c r="I3" s="109"/>
      <c r="J3" s="109"/>
      <c r="K3" s="109"/>
      <c r="L3" s="47"/>
    </row>
    <row r="4" spans="1:21" ht="14.25" customHeight="1">
      <c r="A4" s="11"/>
      <c r="B4" s="12"/>
      <c r="C4" s="13"/>
      <c r="D4" s="13"/>
      <c r="E4" s="14"/>
      <c r="F4" s="15" t="s">
        <v>213</v>
      </c>
      <c r="G4" s="16">
        <v>18.12</v>
      </c>
      <c r="H4" s="17">
        <v>19.22</v>
      </c>
      <c r="I4" s="17">
        <v>19.989999999999998</v>
      </c>
      <c r="J4" s="17">
        <v>22.5</v>
      </c>
      <c r="K4" s="17">
        <v>22.98</v>
      </c>
      <c r="L4" s="47"/>
    </row>
    <row r="5" spans="1:21" ht="14.25" customHeight="1">
      <c r="A5" s="11"/>
      <c r="B5" s="12"/>
      <c r="C5" s="22"/>
      <c r="D5" s="22"/>
      <c r="E5" s="14"/>
      <c r="F5" s="15" t="s">
        <v>217</v>
      </c>
      <c r="G5" s="16">
        <v>16.55</v>
      </c>
      <c r="H5" s="16">
        <v>17.55</v>
      </c>
      <c r="I5" s="16">
        <v>18.55</v>
      </c>
      <c r="J5" s="16">
        <v>19.55</v>
      </c>
      <c r="K5" s="16">
        <v>20.55</v>
      </c>
      <c r="L5" s="47"/>
    </row>
    <row r="6" spans="1:21" ht="14.25" customHeight="1">
      <c r="A6" s="11"/>
      <c r="B6" s="12"/>
      <c r="C6" s="22"/>
      <c r="D6" s="22"/>
      <c r="E6" s="14"/>
      <c r="F6" s="15" t="s">
        <v>218</v>
      </c>
      <c r="G6" s="16">
        <f>G4-G5</f>
        <v>1.5700000000000003</v>
      </c>
      <c r="H6" s="16">
        <f t="shared" ref="H6:K6" si="0">H4-H5</f>
        <v>1.6699999999999982</v>
      </c>
      <c r="I6" s="16">
        <f t="shared" si="0"/>
        <v>1.4399999999999977</v>
      </c>
      <c r="J6" s="16">
        <f t="shared" si="0"/>
        <v>2.9499999999999993</v>
      </c>
      <c r="K6" s="16">
        <f t="shared" si="0"/>
        <v>2.4299999999999997</v>
      </c>
      <c r="L6" s="47"/>
    </row>
    <row r="7" spans="1:21" ht="27.75" customHeight="1">
      <c r="A7" s="11"/>
      <c r="B7" s="12"/>
      <c r="C7" s="13"/>
      <c r="D7" s="13"/>
      <c r="E7" s="14"/>
      <c r="F7" s="59" t="s">
        <v>216</v>
      </c>
      <c r="G7" s="54">
        <v>0</v>
      </c>
      <c r="H7" s="54">
        <v>0</v>
      </c>
      <c r="I7" s="58">
        <f>I4/2*0.005</f>
        <v>4.9974999999999999E-2</v>
      </c>
      <c r="J7" s="58">
        <f>J4/2*0.005</f>
        <v>5.6250000000000001E-2</v>
      </c>
      <c r="K7" s="58">
        <f>K4/2*0.005</f>
        <v>5.7450000000000001E-2</v>
      </c>
      <c r="L7" s="47"/>
    </row>
    <row r="8" spans="1:21">
      <c r="A8" s="18">
        <v>1</v>
      </c>
      <c r="B8" s="19" t="s">
        <v>15</v>
      </c>
      <c r="C8" s="20" t="s">
        <v>16</v>
      </c>
      <c r="D8" s="21" t="s">
        <v>17</v>
      </c>
      <c r="E8" s="22" t="s">
        <v>18</v>
      </c>
      <c r="F8" s="23">
        <v>5.3999999999999999E-2</v>
      </c>
      <c r="G8" s="24">
        <v>2.1652</v>
      </c>
      <c r="H8" s="25">
        <f t="shared" ref="H8:H65" si="1">(F8*2)+G8</f>
        <v>2.2732000000000001</v>
      </c>
      <c r="I8" s="25">
        <f t="shared" ref="I8:I65" si="2">(F8*4)+G8</f>
        <v>2.3812000000000002</v>
      </c>
      <c r="J8" s="48">
        <f t="shared" ref="J8:J65" si="3">(F8*6)+G8</f>
        <v>2.4891999999999999</v>
      </c>
      <c r="K8" s="48">
        <f t="shared" ref="K8:K65" si="4">(F8*8)+G8</f>
        <v>2.5972</v>
      </c>
      <c r="L8" s="49"/>
    </row>
    <row r="9" spans="1:21">
      <c r="A9" s="26">
        <v>2</v>
      </c>
      <c r="B9" s="27" t="s">
        <v>19</v>
      </c>
      <c r="C9" s="28" t="s">
        <v>20</v>
      </c>
      <c r="D9" s="29" t="s">
        <v>21</v>
      </c>
      <c r="E9" s="8" t="s">
        <v>18</v>
      </c>
      <c r="F9" s="30">
        <v>0.05</v>
      </c>
      <c r="G9" s="31">
        <v>1.9440999999999999</v>
      </c>
      <c r="H9" s="32">
        <f t="shared" si="1"/>
        <v>2.0440999999999998</v>
      </c>
      <c r="I9" s="25">
        <f t="shared" si="2"/>
        <v>2.1440999999999999</v>
      </c>
      <c r="J9" s="48">
        <f t="shared" si="3"/>
        <v>2.2441</v>
      </c>
      <c r="K9" s="48">
        <f t="shared" si="4"/>
        <v>2.3441000000000001</v>
      </c>
      <c r="L9" s="49"/>
    </row>
    <row r="10" spans="1:21">
      <c r="A10" s="26">
        <v>3</v>
      </c>
      <c r="B10" s="27" t="s">
        <v>22</v>
      </c>
      <c r="C10" s="28" t="s">
        <v>23</v>
      </c>
      <c r="D10" s="29" t="s">
        <v>24</v>
      </c>
      <c r="E10" s="8" t="s">
        <v>18</v>
      </c>
      <c r="F10" s="30">
        <v>0.39300000000000002</v>
      </c>
      <c r="G10" s="31">
        <v>21.1843</v>
      </c>
      <c r="H10" s="32">
        <f t="shared" si="1"/>
        <v>21.970300000000002</v>
      </c>
      <c r="I10" s="25">
        <f t="shared" si="2"/>
        <v>22.7563</v>
      </c>
      <c r="J10" s="48">
        <f t="shared" si="3"/>
        <v>23.542300000000001</v>
      </c>
      <c r="K10" s="48">
        <f t="shared" si="4"/>
        <v>24.328299999999999</v>
      </c>
      <c r="L10" s="49"/>
    </row>
    <row r="11" spans="1:21">
      <c r="A11" s="26">
        <v>4</v>
      </c>
      <c r="B11" s="27" t="s">
        <v>25</v>
      </c>
      <c r="C11" s="28" t="s">
        <v>26</v>
      </c>
      <c r="D11" s="29" t="s">
        <v>27</v>
      </c>
      <c r="E11" s="8" t="s">
        <v>18</v>
      </c>
      <c r="F11" s="30">
        <v>3.2000000000000001E-2</v>
      </c>
      <c r="G11" s="31">
        <v>1.8966000000000001</v>
      </c>
      <c r="H11" s="32">
        <f t="shared" si="1"/>
        <v>1.9606000000000001</v>
      </c>
      <c r="I11" s="25">
        <f t="shared" si="2"/>
        <v>2.0246</v>
      </c>
      <c r="J11" s="48">
        <f t="shared" si="3"/>
        <v>2.0886</v>
      </c>
      <c r="K11" s="48">
        <f t="shared" si="4"/>
        <v>2.1526000000000001</v>
      </c>
      <c r="L11" s="49"/>
      <c r="M11" s="97" t="s">
        <v>28</v>
      </c>
      <c r="N11" s="98"/>
      <c r="O11" s="98"/>
      <c r="P11" s="98"/>
      <c r="Q11" s="98"/>
      <c r="R11" s="98"/>
      <c r="S11" s="98"/>
      <c r="T11" s="98"/>
      <c r="U11" s="99"/>
    </row>
    <row r="12" spans="1:21">
      <c r="A12" s="26">
        <v>5</v>
      </c>
      <c r="B12" s="27" t="s">
        <v>29</v>
      </c>
      <c r="C12" s="28" t="s">
        <v>30</v>
      </c>
      <c r="D12" s="29" t="s">
        <v>31</v>
      </c>
      <c r="E12" s="8" t="s">
        <v>18</v>
      </c>
      <c r="F12" s="30">
        <v>0.33300000000000002</v>
      </c>
      <c r="G12" s="31">
        <v>9.1768000000000001</v>
      </c>
      <c r="H12" s="32">
        <f t="shared" si="1"/>
        <v>9.8428000000000004</v>
      </c>
      <c r="I12" s="25">
        <f t="shared" si="2"/>
        <v>10.508800000000001</v>
      </c>
      <c r="J12" s="48">
        <f t="shared" si="3"/>
        <v>11.174800000000001</v>
      </c>
      <c r="K12" s="48">
        <f t="shared" si="4"/>
        <v>11.8408</v>
      </c>
      <c r="L12" s="49"/>
      <c r="M12" s="50"/>
      <c r="N12" s="50" t="s">
        <v>32</v>
      </c>
      <c r="O12" s="50" t="s">
        <v>33</v>
      </c>
      <c r="P12" s="50" t="s">
        <v>34</v>
      </c>
      <c r="Q12" s="50" t="s">
        <v>35</v>
      </c>
      <c r="R12" s="50" t="s">
        <v>36</v>
      </c>
      <c r="S12" s="50" t="s">
        <v>37</v>
      </c>
      <c r="T12" s="50" t="s">
        <v>38</v>
      </c>
      <c r="U12" s="50" t="s">
        <v>39</v>
      </c>
    </row>
    <row r="13" spans="1:21">
      <c r="A13" s="26">
        <v>6</v>
      </c>
      <c r="B13" s="27" t="s">
        <v>40</v>
      </c>
      <c r="C13" s="33" t="s">
        <v>41</v>
      </c>
      <c r="D13" s="29" t="s">
        <v>42</v>
      </c>
      <c r="E13" s="8" t="s">
        <v>18</v>
      </c>
      <c r="F13" s="30">
        <v>0.33300000000000002</v>
      </c>
      <c r="G13" s="31">
        <v>9.1768000000000001</v>
      </c>
      <c r="H13" s="32">
        <f t="shared" si="1"/>
        <v>9.8428000000000004</v>
      </c>
      <c r="I13" s="25">
        <f t="shared" si="2"/>
        <v>10.508800000000001</v>
      </c>
      <c r="J13" s="48">
        <f t="shared" si="3"/>
        <v>11.174800000000001</v>
      </c>
      <c r="K13" s="48">
        <f t="shared" si="4"/>
        <v>11.8408</v>
      </c>
      <c r="L13" s="49"/>
      <c r="M13" s="51" t="s">
        <v>43</v>
      </c>
      <c r="N13">
        <v>17477.27</v>
      </c>
      <c r="O13">
        <v>18915.79</v>
      </c>
      <c r="P13">
        <v>17990.48</v>
      </c>
      <c r="Q13" s="4">
        <v>18081.82</v>
      </c>
      <c r="R13" s="4">
        <v>19222.73</v>
      </c>
      <c r="S13" s="4">
        <v>22495.45</v>
      </c>
      <c r="T13" s="4">
        <v>22976.47</v>
      </c>
      <c r="U13" s="4">
        <v>19986.36</v>
      </c>
    </row>
    <row r="14" spans="1:21">
      <c r="A14" s="26">
        <v>7</v>
      </c>
      <c r="B14" s="27" t="s">
        <v>44</v>
      </c>
      <c r="C14" s="28" t="s">
        <v>45</v>
      </c>
      <c r="D14" s="29" t="s">
        <v>46</v>
      </c>
      <c r="E14" s="8" t="s">
        <v>18</v>
      </c>
      <c r="F14" s="30">
        <v>0.17</v>
      </c>
      <c r="G14" s="31">
        <v>5.5926999999999998</v>
      </c>
      <c r="H14" s="32">
        <f t="shared" si="1"/>
        <v>5.9326999999999996</v>
      </c>
      <c r="I14" s="25">
        <f t="shared" si="2"/>
        <v>6.2726999999999995</v>
      </c>
      <c r="J14" s="48">
        <f t="shared" si="3"/>
        <v>6.6127000000000002</v>
      </c>
      <c r="K14" s="48">
        <f t="shared" si="4"/>
        <v>6.9527000000000001</v>
      </c>
      <c r="L14" s="49"/>
      <c r="M14" s="52" t="s">
        <v>13</v>
      </c>
      <c r="N14" s="100">
        <f>(N13+O13+P13+Q13)/4</f>
        <v>18116.339999999997</v>
      </c>
      <c r="O14" s="100"/>
      <c r="P14" s="100"/>
      <c r="Q14" s="101"/>
      <c r="R14" s="52">
        <v>19222.73</v>
      </c>
      <c r="S14" s="52">
        <v>22495.45</v>
      </c>
      <c r="T14" s="52">
        <v>22976.47</v>
      </c>
      <c r="U14" s="52">
        <v>19986.36</v>
      </c>
    </row>
    <row r="15" spans="1:21">
      <c r="A15" s="26">
        <v>8</v>
      </c>
      <c r="B15" s="27" t="s">
        <v>47</v>
      </c>
      <c r="C15" s="28" t="s">
        <v>48</v>
      </c>
      <c r="D15" s="29" t="s">
        <v>49</v>
      </c>
      <c r="E15" s="8" t="s">
        <v>18</v>
      </c>
      <c r="F15" s="30">
        <v>0.28199999999999997</v>
      </c>
      <c r="G15" s="31">
        <v>7.4261999999999997</v>
      </c>
      <c r="H15" s="32">
        <f t="shared" si="1"/>
        <v>7.9901999999999997</v>
      </c>
      <c r="I15" s="25">
        <f t="shared" si="2"/>
        <v>8.5541999999999998</v>
      </c>
      <c r="J15" s="48">
        <f t="shared" si="3"/>
        <v>9.1181999999999999</v>
      </c>
      <c r="K15" s="48">
        <f t="shared" si="4"/>
        <v>9.6821999999999999</v>
      </c>
      <c r="L15" s="49"/>
      <c r="M15" s="52" t="s">
        <v>14</v>
      </c>
      <c r="N15" s="102">
        <f>N14/2</f>
        <v>9058.1699999999983</v>
      </c>
      <c r="O15" s="102"/>
      <c r="P15" s="102"/>
      <c r="Q15" s="102"/>
      <c r="R15" s="52">
        <f>R14/2</f>
        <v>9611.3649999999998</v>
      </c>
      <c r="S15" s="52">
        <f>S14/2</f>
        <v>11247.725</v>
      </c>
      <c r="T15" s="52">
        <f>T14/2</f>
        <v>11488.235000000001</v>
      </c>
      <c r="U15" s="52">
        <f>U14/2</f>
        <v>9993.18</v>
      </c>
    </row>
    <row r="16" spans="1:21">
      <c r="A16" s="26">
        <v>9</v>
      </c>
      <c r="B16" s="27" t="s">
        <v>50</v>
      </c>
      <c r="C16" s="28" t="s">
        <v>51</v>
      </c>
      <c r="D16" s="29" t="s">
        <v>52</v>
      </c>
      <c r="E16" s="8" t="s">
        <v>18</v>
      </c>
      <c r="F16" s="30">
        <v>0.29899999999999999</v>
      </c>
      <c r="G16" s="31">
        <v>10.4984</v>
      </c>
      <c r="H16" s="32">
        <f t="shared" si="1"/>
        <v>11.096400000000001</v>
      </c>
      <c r="I16" s="25">
        <f t="shared" si="2"/>
        <v>11.6944</v>
      </c>
      <c r="J16" s="48">
        <f t="shared" si="3"/>
        <v>12.292400000000001</v>
      </c>
      <c r="K16" s="48">
        <f t="shared" si="4"/>
        <v>12.8904</v>
      </c>
      <c r="L16" s="49"/>
    </row>
    <row r="17" spans="1:12">
      <c r="A17" s="26">
        <v>10</v>
      </c>
      <c r="B17" s="27" t="s">
        <v>53</v>
      </c>
      <c r="C17" s="28" t="s">
        <v>54</v>
      </c>
      <c r="D17" s="29" t="s">
        <v>55</v>
      </c>
      <c r="E17" s="8" t="s">
        <v>18</v>
      </c>
      <c r="F17" s="30">
        <v>0.17</v>
      </c>
      <c r="G17" s="31">
        <v>5.5926999999999998</v>
      </c>
      <c r="H17" s="32">
        <f t="shared" si="1"/>
        <v>5.9326999999999996</v>
      </c>
      <c r="I17" s="25">
        <f t="shared" si="2"/>
        <v>6.2726999999999995</v>
      </c>
      <c r="J17" s="48">
        <f t="shared" si="3"/>
        <v>6.6127000000000002</v>
      </c>
      <c r="K17" s="48">
        <f t="shared" si="4"/>
        <v>6.9527000000000001</v>
      </c>
      <c r="L17" s="49"/>
    </row>
    <row r="18" spans="1:12">
      <c r="A18" s="26">
        <v>11</v>
      </c>
      <c r="B18" s="27" t="s">
        <v>56</v>
      </c>
      <c r="C18" s="28" t="s">
        <v>57</v>
      </c>
      <c r="D18" s="29" t="s">
        <v>58</v>
      </c>
      <c r="E18" s="8" t="s">
        <v>18</v>
      </c>
      <c r="F18" s="30">
        <v>0.28199999999999997</v>
      </c>
      <c r="G18" s="31">
        <v>7.4261999999999997</v>
      </c>
      <c r="H18" s="32">
        <f t="shared" si="1"/>
        <v>7.9901999999999997</v>
      </c>
      <c r="I18" s="25">
        <f t="shared" si="2"/>
        <v>8.5541999999999998</v>
      </c>
      <c r="J18" s="48">
        <f t="shared" si="3"/>
        <v>9.1181999999999999</v>
      </c>
      <c r="K18" s="48">
        <f t="shared" si="4"/>
        <v>9.6821999999999999</v>
      </c>
      <c r="L18" s="49"/>
    </row>
    <row r="19" spans="1:12">
      <c r="A19" s="26">
        <v>12</v>
      </c>
      <c r="B19" s="27" t="s">
        <v>59</v>
      </c>
      <c r="C19" s="28" t="s">
        <v>60</v>
      </c>
      <c r="D19" s="29" t="s">
        <v>61</v>
      </c>
      <c r="E19" s="8" t="s">
        <v>18</v>
      </c>
      <c r="F19" s="30">
        <v>0.29899999999999999</v>
      </c>
      <c r="G19" s="31">
        <v>10.4984</v>
      </c>
      <c r="H19" s="32">
        <f t="shared" si="1"/>
        <v>11.096400000000001</v>
      </c>
      <c r="I19" s="25">
        <f t="shared" si="2"/>
        <v>11.6944</v>
      </c>
      <c r="J19" s="48">
        <f t="shared" si="3"/>
        <v>12.292400000000001</v>
      </c>
      <c r="K19" s="48">
        <f t="shared" si="4"/>
        <v>12.8904</v>
      </c>
      <c r="L19" s="49"/>
    </row>
    <row r="20" spans="1:12">
      <c r="A20" s="26">
        <v>13</v>
      </c>
      <c r="B20" s="27" t="s">
        <v>62</v>
      </c>
      <c r="C20" s="28" t="s">
        <v>63</v>
      </c>
      <c r="D20" s="28" t="s">
        <v>64</v>
      </c>
      <c r="E20" s="8" t="s">
        <v>18</v>
      </c>
      <c r="F20" s="30">
        <v>0.31900000000000001</v>
      </c>
      <c r="G20" s="31">
        <v>8.0159000000000002</v>
      </c>
      <c r="H20" s="32">
        <f t="shared" si="1"/>
        <v>8.6539000000000001</v>
      </c>
      <c r="I20" s="25">
        <f t="shared" si="2"/>
        <v>9.2919</v>
      </c>
      <c r="J20" s="48">
        <f t="shared" si="3"/>
        <v>9.9298999999999999</v>
      </c>
      <c r="K20" s="48">
        <f t="shared" si="4"/>
        <v>10.5679</v>
      </c>
      <c r="L20" s="49"/>
    </row>
    <row r="21" spans="1:12">
      <c r="A21" s="26">
        <v>14</v>
      </c>
      <c r="B21" s="27" t="s">
        <v>65</v>
      </c>
      <c r="C21" s="28" t="s">
        <v>66</v>
      </c>
      <c r="D21" s="28" t="s">
        <v>67</v>
      </c>
      <c r="E21" s="8" t="s">
        <v>18</v>
      </c>
      <c r="F21" s="30">
        <v>0.31900000000000001</v>
      </c>
      <c r="G21" s="31">
        <v>8.0159000000000002</v>
      </c>
      <c r="H21" s="32">
        <f t="shared" si="1"/>
        <v>8.6539000000000001</v>
      </c>
      <c r="I21" s="25">
        <f t="shared" si="2"/>
        <v>9.2919</v>
      </c>
      <c r="J21" s="48">
        <f t="shared" si="3"/>
        <v>9.9298999999999999</v>
      </c>
      <c r="K21" s="48">
        <f t="shared" si="4"/>
        <v>10.5679</v>
      </c>
      <c r="L21" s="49"/>
    </row>
    <row r="22" spans="1:12">
      <c r="A22" s="26">
        <v>15</v>
      </c>
      <c r="B22" s="34" t="s">
        <v>68</v>
      </c>
      <c r="C22" s="28" t="s">
        <v>69</v>
      </c>
      <c r="D22" s="28" t="s">
        <v>70</v>
      </c>
      <c r="E22" s="8" t="s">
        <v>18</v>
      </c>
      <c r="F22" s="30">
        <v>0.58699999999999997</v>
      </c>
      <c r="G22" s="31">
        <v>14.9909</v>
      </c>
      <c r="H22" s="32">
        <f t="shared" si="1"/>
        <v>16.164899999999999</v>
      </c>
      <c r="I22" s="25">
        <f t="shared" si="2"/>
        <v>17.338899999999999</v>
      </c>
      <c r="J22" s="48">
        <f t="shared" si="3"/>
        <v>18.512899999999998</v>
      </c>
      <c r="K22" s="48">
        <f t="shared" si="4"/>
        <v>19.686900000000001</v>
      </c>
      <c r="L22" s="49"/>
    </row>
    <row r="23" spans="1:12">
      <c r="A23" s="26">
        <v>16</v>
      </c>
      <c r="B23" s="34" t="s">
        <v>71</v>
      </c>
      <c r="C23" s="28" t="s">
        <v>72</v>
      </c>
      <c r="D23" s="28" t="s">
        <v>73</v>
      </c>
      <c r="E23" s="8" t="s">
        <v>18</v>
      </c>
      <c r="F23" s="30">
        <v>0.26500000000000001</v>
      </c>
      <c r="G23" s="31">
        <v>7.7225999999999999</v>
      </c>
      <c r="H23" s="32">
        <f t="shared" si="1"/>
        <v>8.2525999999999993</v>
      </c>
      <c r="I23" s="25">
        <f t="shared" si="2"/>
        <v>8.7826000000000004</v>
      </c>
      <c r="J23" s="48">
        <f t="shared" si="3"/>
        <v>9.3125999999999998</v>
      </c>
      <c r="K23" s="48">
        <f t="shared" si="4"/>
        <v>9.8426000000000009</v>
      </c>
      <c r="L23" s="49"/>
    </row>
    <row r="24" spans="1:12">
      <c r="A24" s="26">
        <v>17</v>
      </c>
      <c r="B24" s="34" t="s">
        <v>74</v>
      </c>
      <c r="C24" s="28" t="s">
        <v>75</v>
      </c>
      <c r="D24" s="28" t="s">
        <v>76</v>
      </c>
      <c r="E24" s="8" t="s">
        <v>18</v>
      </c>
      <c r="F24" s="30">
        <v>0.20399999999999999</v>
      </c>
      <c r="G24" s="31">
        <v>6.8769</v>
      </c>
      <c r="H24" s="32">
        <f t="shared" si="1"/>
        <v>7.2849000000000004</v>
      </c>
      <c r="I24" s="25">
        <f t="shared" si="2"/>
        <v>7.6928999999999998</v>
      </c>
      <c r="J24" s="48">
        <f t="shared" si="3"/>
        <v>8.1008999999999993</v>
      </c>
      <c r="K24" s="48">
        <f t="shared" si="4"/>
        <v>8.5089000000000006</v>
      </c>
      <c r="L24" s="49"/>
    </row>
    <row r="25" spans="1:12">
      <c r="A25" s="26">
        <v>18</v>
      </c>
      <c r="B25" s="34" t="s">
        <v>77</v>
      </c>
      <c r="C25" s="28" t="s">
        <v>78</v>
      </c>
      <c r="D25" s="28" t="s">
        <v>79</v>
      </c>
      <c r="E25" s="8" t="s">
        <v>18</v>
      </c>
      <c r="F25" s="30">
        <v>0.20399999999999999</v>
      </c>
      <c r="G25" s="31">
        <v>6.8769</v>
      </c>
      <c r="H25" s="32">
        <f t="shared" si="1"/>
        <v>7.2849000000000004</v>
      </c>
      <c r="I25" s="25">
        <f t="shared" si="2"/>
        <v>7.6928999999999998</v>
      </c>
      <c r="J25" s="48">
        <f t="shared" si="3"/>
        <v>8.1008999999999993</v>
      </c>
      <c r="K25" s="48">
        <f t="shared" si="4"/>
        <v>8.5089000000000006</v>
      </c>
      <c r="L25" s="49"/>
    </row>
    <row r="26" spans="1:12">
      <c r="A26" s="26">
        <v>19</v>
      </c>
      <c r="B26" s="34" t="s">
        <v>80</v>
      </c>
      <c r="C26" s="28" t="s">
        <v>81</v>
      </c>
      <c r="D26" s="28" t="s">
        <v>82</v>
      </c>
      <c r="E26" s="8" t="s">
        <v>18</v>
      </c>
      <c r="F26" s="30">
        <v>0.32500000000000001</v>
      </c>
      <c r="G26" s="31">
        <v>10.3109</v>
      </c>
      <c r="H26" s="32">
        <f t="shared" si="1"/>
        <v>10.960900000000001</v>
      </c>
      <c r="I26" s="25">
        <f t="shared" si="2"/>
        <v>11.610900000000001</v>
      </c>
      <c r="J26" s="48">
        <f t="shared" si="3"/>
        <v>12.260899999999999</v>
      </c>
      <c r="K26" s="48">
        <f t="shared" si="4"/>
        <v>12.9109</v>
      </c>
      <c r="L26" s="49"/>
    </row>
    <row r="27" spans="1:12">
      <c r="A27" s="26">
        <v>20</v>
      </c>
      <c r="B27" s="34" t="s">
        <v>83</v>
      </c>
      <c r="C27" s="28" t="s">
        <v>84</v>
      </c>
      <c r="D27" s="28" t="s">
        <v>85</v>
      </c>
      <c r="E27" s="8" t="s">
        <v>18</v>
      </c>
      <c r="F27" s="30">
        <v>0.32500000000000001</v>
      </c>
      <c r="G27" s="31">
        <v>10.3109</v>
      </c>
      <c r="H27" s="32">
        <f t="shared" si="1"/>
        <v>10.960900000000001</v>
      </c>
      <c r="I27" s="25">
        <f t="shared" si="2"/>
        <v>11.610900000000001</v>
      </c>
      <c r="J27" s="48">
        <f t="shared" si="3"/>
        <v>12.260899999999999</v>
      </c>
      <c r="K27" s="48">
        <f t="shared" si="4"/>
        <v>12.9109</v>
      </c>
      <c r="L27" s="49"/>
    </row>
    <row r="28" spans="1:12">
      <c r="A28" s="26">
        <v>21</v>
      </c>
      <c r="B28" s="34" t="s">
        <v>86</v>
      </c>
      <c r="C28" s="28" t="s">
        <v>87</v>
      </c>
      <c r="D28" s="28" t="s">
        <v>88</v>
      </c>
      <c r="E28" s="8" t="s">
        <v>18</v>
      </c>
      <c r="F28" s="30">
        <v>0.254</v>
      </c>
      <c r="G28" s="31">
        <v>8.5477000000000007</v>
      </c>
      <c r="H28" s="32">
        <f t="shared" si="1"/>
        <v>9.0557000000000016</v>
      </c>
      <c r="I28" s="25">
        <f t="shared" si="2"/>
        <v>9.5637000000000008</v>
      </c>
      <c r="J28" s="48">
        <f t="shared" si="3"/>
        <v>10.0717</v>
      </c>
      <c r="K28" s="48">
        <f t="shared" si="4"/>
        <v>10.579700000000001</v>
      </c>
      <c r="L28" s="49"/>
    </row>
    <row r="29" spans="1:12">
      <c r="A29" s="26">
        <v>22</v>
      </c>
      <c r="B29" s="34" t="s">
        <v>89</v>
      </c>
      <c r="C29" s="28" t="s">
        <v>90</v>
      </c>
      <c r="D29" s="28" t="s">
        <v>91</v>
      </c>
      <c r="E29" s="8" t="s">
        <v>18</v>
      </c>
      <c r="F29" s="30">
        <v>0.254</v>
      </c>
      <c r="G29" s="31">
        <v>8.5477000000000007</v>
      </c>
      <c r="H29" s="32">
        <f t="shared" si="1"/>
        <v>9.0557000000000016</v>
      </c>
      <c r="I29" s="25">
        <f t="shared" si="2"/>
        <v>9.5637000000000008</v>
      </c>
      <c r="J29" s="48">
        <f t="shared" si="3"/>
        <v>10.0717</v>
      </c>
      <c r="K29" s="48">
        <f t="shared" si="4"/>
        <v>10.579700000000001</v>
      </c>
      <c r="L29" s="49"/>
    </row>
    <row r="30" spans="1:12">
      <c r="A30" s="26">
        <v>23</v>
      </c>
      <c r="B30" s="27" t="s">
        <v>92</v>
      </c>
      <c r="C30" s="28" t="s">
        <v>93</v>
      </c>
      <c r="D30" s="35" t="s">
        <v>94</v>
      </c>
      <c r="E30" s="8" t="s">
        <v>18</v>
      </c>
      <c r="F30" s="30">
        <v>0.215</v>
      </c>
      <c r="G30" s="31">
        <v>8.4370999999999992</v>
      </c>
      <c r="H30" s="32">
        <f t="shared" si="1"/>
        <v>8.8670999999999989</v>
      </c>
      <c r="I30" s="25">
        <f t="shared" si="2"/>
        <v>9.2970999999999986</v>
      </c>
      <c r="J30" s="48">
        <f t="shared" si="3"/>
        <v>9.7271000000000001</v>
      </c>
      <c r="K30" s="48">
        <f t="shared" si="4"/>
        <v>10.1571</v>
      </c>
      <c r="L30" s="49"/>
    </row>
    <row r="31" spans="1:12">
      <c r="A31" s="26">
        <v>24</v>
      </c>
      <c r="B31" s="27" t="s">
        <v>95</v>
      </c>
      <c r="C31" s="28" t="s">
        <v>96</v>
      </c>
      <c r="D31" s="28" t="s">
        <v>97</v>
      </c>
      <c r="E31" s="8" t="s">
        <v>18</v>
      </c>
      <c r="F31" s="30">
        <v>0.215</v>
      </c>
      <c r="G31" s="31">
        <v>8.4370999999999992</v>
      </c>
      <c r="H31" s="32">
        <f t="shared" si="1"/>
        <v>8.8670999999999989</v>
      </c>
      <c r="I31" s="25">
        <f t="shared" si="2"/>
        <v>9.2970999999999986</v>
      </c>
      <c r="J31" s="48">
        <f t="shared" si="3"/>
        <v>9.7271000000000001</v>
      </c>
      <c r="K31" s="48">
        <f t="shared" si="4"/>
        <v>10.1571</v>
      </c>
      <c r="L31" s="49"/>
    </row>
    <row r="32" spans="1:12">
      <c r="A32" s="26">
        <v>25</v>
      </c>
      <c r="B32" s="27" t="s">
        <v>98</v>
      </c>
      <c r="C32" s="28" t="s">
        <v>99</v>
      </c>
      <c r="D32" s="28" t="s">
        <v>100</v>
      </c>
      <c r="E32" s="8" t="s">
        <v>18</v>
      </c>
      <c r="F32" s="30">
        <v>0.14699999999999999</v>
      </c>
      <c r="G32" s="31">
        <v>5.2596999999999996</v>
      </c>
      <c r="H32" s="32">
        <f t="shared" si="1"/>
        <v>5.5536999999999992</v>
      </c>
      <c r="I32" s="25">
        <f t="shared" si="2"/>
        <v>5.8476999999999997</v>
      </c>
      <c r="J32" s="48">
        <f t="shared" si="3"/>
        <v>6.1416999999999993</v>
      </c>
      <c r="K32" s="48">
        <f t="shared" si="4"/>
        <v>6.4356999999999998</v>
      </c>
      <c r="L32" s="49"/>
    </row>
    <row r="33" spans="1:12">
      <c r="A33" s="26">
        <v>26</v>
      </c>
      <c r="B33" s="27"/>
      <c r="C33" s="28" t="s">
        <v>101</v>
      </c>
      <c r="D33" s="28"/>
      <c r="E33" s="8" t="s">
        <v>18</v>
      </c>
      <c r="F33" s="30">
        <v>0.14699999999999999</v>
      </c>
      <c r="G33" s="31">
        <v>5.2596999999999996</v>
      </c>
      <c r="H33" s="32">
        <f t="shared" si="1"/>
        <v>5.5536999999999992</v>
      </c>
      <c r="I33" s="25">
        <f t="shared" si="2"/>
        <v>5.8476999999999997</v>
      </c>
      <c r="J33" s="48">
        <f t="shared" si="3"/>
        <v>6.1416999999999993</v>
      </c>
      <c r="K33" s="48">
        <f t="shared" si="4"/>
        <v>6.4356999999999998</v>
      </c>
      <c r="L33" s="49"/>
    </row>
    <row r="34" spans="1:12">
      <c r="A34" s="26">
        <v>27</v>
      </c>
      <c r="B34" s="27" t="s">
        <v>102</v>
      </c>
      <c r="C34" s="28" t="s">
        <v>103</v>
      </c>
      <c r="D34" s="28" t="s">
        <v>104</v>
      </c>
      <c r="E34" s="8" t="s">
        <v>18</v>
      </c>
      <c r="F34" s="30">
        <v>0.25</v>
      </c>
      <c r="G34" s="31">
        <v>7.9917999999999996</v>
      </c>
      <c r="H34" s="32">
        <f t="shared" si="1"/>
        <v>8.4917999999999996</v>
      </c>
      <c r="I34" s="25">
        <f t="shared" si="2"/>
        <v>8.9917999999999996</v>
      </c>
      <c r="J34" s="48">
        <f t="shared" si="3"/>
        <v>9.4917999999999996</v>
      </c>
      <c r="K34" s="48">
        <f t="shared" si="4"/>
        <v>9.9917999999999996</v>
      </c>
      <c r="L34" s="49"/>
    </row>
    <row r="35" spans="1:12">
      <c r="A35" s="26">
        <v>28</v>
      </c>
      <c r="B35" s="27" t="s">
        <v>105</v>
      </c>
      <c r="C35" s="28" t="s">
        <v>106</v>
      </c>
      <c r="D35" s="33" t="s">
        <v>107</v>
      </c>
      <c r="E35" s="8" t="s">
        <v>18</v>
      </c>
      <c r="F35" s="30">
        <v>0.25</v>
      </c>
      <c r="G35" s="31">
        <v>7.9917999999999996</v>
      </c>
      <c r="H35" s="32">
        <f t="shared" si="1"/>
        <v>8.4917999999999996</v>
      </c>
      <c r="I35" s="25">
        <f t="shared" si="2"/>
        <v>8.9917999999999996</v>
      </c>
      <c r="J35" s="48">
        <f t="shared" si="3"/>
        <v>9.4917999999999996</v>
      </c>
      <c r="K35" s="48">
        <f t="shared" si="4"/>
        <v>9.9917999999999996</v>
      </c>
      <c r="L35" s="49"/>
    </row>
    <row r="36" spans="1:12">
      <c r="A36" s="26">
        <v>29</v>
      </c>
      <c r="B36" s="27" t="s">
        <v>108</v>
      </c>
      <c r="C36" s="28" t="s">
        <v>109</v>
      </c>
      <c r="D36" s="33" t="s">
        <v>110</v>
      </c>
      <c r="E36" s="8" t="s">
        <v>18</v>
      </c>
      <c r="F36" s="30">
        <v>3.9E-2</v>
      </c>
      <c r="G36" s="31">
        <v>1.4867999999999999</v>
      </c>
      <c r="H36" s="32">
        <f t="shared" si="1"/>
        <v>1.5648</v>
      </c>
      <c r="I36" s="25">
        <f t="shared" si="2"/>
        <v>1.6427999999999998</v>
      </c>
      <c r="J36" s="48">
        <f t="shared" si="3"/>
        <v>1.7207999999999999</v>
      </c>
      <c r="K36" s="48">
        <f t="shared" si="4"/>
        <v>1.7988</v>
      </c>
      <c r="L36" s="49"/>
    </row>
    <row r="37" spans="1:12">
      <c r="A37" s="26">
        <v>30</v>
      </c>
      <c r="B37" s="27" t="s">
        <v>111</v>
      </c>
      <c r="C37" s="28" t="s">
        <v>112</v>
      </c>
      <c r="D37" s="33" t="s">
        <v>113</v>
      </c>
      <c r="E37" s="8" t="s">
        <v>18</v>
      </c>
      <c r="F37" s="30">
        <v>3.9E-2</v>
      </c>
      <c r="G37" s="31">
        <v>1.4867999999999999</v>
      </c>
      <c r="H37" s="32">
        <f t="shared" si="1"/>
        <v>1.5648</v>
      </c>
      <c r="I37" s="25">
        <f t="shared" si="2"/>
        <v>1.6427999999999998</v>
      </c>
      <c r="J37" s="48">
        <f t="shared" si="3"/>
        <v>1.7207999999999999</v>
      </c>
      <c r="K37" s="48">
        <f t="shared" si="4"/>
        <v>1.7988</v>
      </c>
      <c r="L37" s="49"/>
    </row>
    <row r="38" spans="1:12">
      <c r="A38" s="26">
        <v>31</v>
      </c>
      <c r="B38" s="27" t="s">
        <v>114</v>
      </c>
      <c r="C38" s="28" t="s">
        <v>115</v>
      </c>
      <c r="D38" s="28" t="s">
        <v>116</v>
      </c>
      <c r="E38" s="8" t="s">
        <v>18</v>
      </c>
      <c r="F38" s="30">
        <v>0.435</v>
      </c>
      <c r="G38" s="31">
        <v>11.383699999999999</v>
      </c>
      <c r="H38" s="32">
        <f t="shared" si="1"/>
        <v>12.253699999999998</v>
      </c>
      <c r="I38" s="25">
        <f t="shared" si="2"/>
        <v>13.123699999999999</v>
      </c>
      <c r="J38" s="48">
        <f t="shared" si="3"/>
        <v>13.993699999999999</v>
      </c>
      <c r="K38" s="48">
        <f t="shared" si="4"/>
        <v>14.8637</v>
      </c>
      <c r="L38" s="49"/>
    </row>
    <row r="39" spans="1:12">
      <c r="A39" s="26">
        <v>32</v>
      </c>
      <c r="B39" s="27" t="s">
        <v>117</v>
      </c>
      <c r="C39" s="28" t="s">
        <v>118</v>
      </c>
      <c r="D39" s="28" t="s">
        <v>119</v>
      </c>
      <c r="E39" s="8" t="s">
        <v>18</v>
      </c>
      <c r="F39" s="30">
        <v>0.108</v>
      </c>
      <c r="G39" s="31">
        <v>3.0615000000000001</v>
      </c>
      <c r="H39" s="32">
        <f t="shared" si="1"/>
        <v>3.2775000000000003</v>
      </c>
      <c r="I39" s="25">
        <f t="shared" si="2"/>
        <v>3.4935</v>
      </c>
      <c r="J39" s="48">
        <f t="shared" si="3"/>
        <v>3.7095000000000002</v>
      </c>
      <c r="K39" s="48">
        <f t="shared" si="4"/>
        <v>3.9255</v>
      </c>
      <c r="L39" s="49"/>
    </row>
    <row r="40" spans="1:12">
      <c r="A40" s="26">
        <v>33</v>
      </c>
      <c r="B40" s="27" t="s">
        <v>120</v>
      </c>
      <c r="C40" s="28" t="s">
        <v>121</v>
      </c>
      <c r="D40" s="28" t="s">
        <v>122</v>
      </c>
      <c r="E40" s="8" t="s">
        <v>18</v>
      </c>
      <c r="F40" s="30">
        <v>0.47</v>
      </c>
      <c r="G40" s="31">
        <v>11.7476</v>
      </c>
      <c r="H40" s="32">
        <f t="shared" si="1"/>
        <v>12.6876</v>
      </c>
      <c r="I40" s="25">
        <f t="shared" si="2"/>
        <v>13.627600000000001</v>
      </c>
      <c r="J40" s="48">
        <f t="shared" si="3"/>
        <v>14.567600000000001</v>
      </c>
      <c r="K40" s="48">
        <f t="shared" si="4"/>
        <v>15.5076</v>
      </c>
      <c r="L40" s="49"/>
    </row>
    <row r="41" spans="1:12">
      <c r="A41" s="26">
        <v>34</v>
      </c>
      <c r="B41" s="27" t="s">
        <v>123</v>
      </c>
      <c r="C41" s="28" t="s">
        <v>124</v>
      </c>
      <c r="D41" s="28" t="s">
        <v>125</v>
      </c>
      <c r="E41" s="8" t="s">
        <v>18</v>
      </c>
      <c r="F41" s="30">
        <v>0.47</v>
      </c>
      <c r="G41" s="31">
        <v>11.746</v>
      </c>
      <c r="H41" s="32">
        <f t="shared" si="1"/>
        <v>12.686</v>
      </c>
      <c r="I41" s="25">
        <f t="shared" si="2"/>
        <v>13.626000000000001</v>
      </c>
      <c r="J41" s="48">
        <f t="shared" si="3"/>
        <v>14.566000000000001</v>
      </c>
      <c r="K41" s="48">
        <f t="shared" si="4"/>
        <v>15.506</v>
      </c>
      <c r="L41" s="49"/>
    </row>
    <row r="42" spans="1:12">
      <c r="A42" s="26">
        <v>35</v>
      </c>
      <c r="B42" s="27" t="s">
        <v>126</v>
      </c>
      <c r="C42" s="28" t="s">
        <v>127</v>
      </c>
      <c r="D42" s="28" t="s">
        <v>128</v>
      </c>
      <c r="E42" s="8" t="s">
        <v>18</v>
      </c>
      <c r="F42" s="30">
        <v>1.4999999999999999E-2</v>
      </c>
      <c r="G42" s="31">
        <v>0.69279999999999997</v>
      </c>
      <c r="H42" s="32">
        <f t="shared" si="1"/>
        <v>0.7228</v>
      </c>
      <c r="I42" s="25">
        <f t="shared" si="2"/>
        <v>0.75279999999999991</v>
      </c>
      <c r="J42" s="48">
        <f t="shared" si="3"/>
        <v>0.78279999999999994</v>
      </c>
      <c r="K42" s="48">
        <f t="shared" si="4"/>
        <v>0.81279999999999997</v>
      </c>
      <c r="L42" s="49"/>
    </row>
    <row r="43" spans="1:12">
      <c r="A43" s="26">
        <v>36</v>
      </c>
      <c r="B43" s="36" t="s">
        <v>129</v>
      </c>
      <c r="C43" s="37" t="s">
        <v>130</v>
      </c>
      <c r="D43" s="37" t="s">
        <v>131</v>
      </c>
      <c r="E43" s="8" t="s">
        <v>18</v>
      </c>
      <c r="F43" s="38">
        <v>6.3E-2</v>
      </c>
      <c r="G43" s="39">
        <v>3.1741999999999999</v>
      </c>
      <c r="H43" s="32">
        <f t="shared" si="1"/>
        <v>3.3001999999999998</v>
      </c>
      <c r="I43" s="25">
        <f t="shared" si="2"/>
        <v>3.4261999999999997</v>
      </c>
      <c r="J43" s="48">
        <f t="shared" si="3"/>
        <v>3.5522</v>
      </c>
      <c r="K43" s="48">
        <f t="shared" si="4"/>
        <v>3.6781999999999999</v>
      </c>
      <c r="L43" s="49"/>
    </row>
    <row r="44" spans="1:12">
      <c r="A44" s="26">
        <v>37</v>
      </c>
      <c r="B44" s="36" t="s">
        <v>132</v>
      </c>
      <c r="C44" s="37" t="s">
        <v>133</v>
      </c>
      <c r="D44" s="37" t="s">
        <v>134</v>
      </c>
      <c r="E44" s="8" t="s">
        <v>18</v>
      </c>
      <c r="F44" s="38">
        <v>6.3E-2</v>
      </c>
      <c r="G44" s="39">
        <v>3.1741999999999999</v>
      </c>
      <c r="H44" s="32">
        <f t="shared" si="1"/>
        <v>3.3001999999999998</v>
      </c>
      <c r="I44" s="25">
        <f t="shared" si="2"/>
        <v>3.4261999999999997</v>
      </c>
      <c r="J44" s="48">
        <f t="shared" si="3"/>
        <v>3.5522</v>
      </c>
      <c r="K44" s="48">
        <f t="shared" si="4"/>
        <v>3.6781999999999999</v>
      </c>
      <c r="L44" s="49"/>
    </row>
    <row r="45" spans="1:12">
      <c r="A45" s="26">
        <v>38</v>
      </c>
      <c r="B45" s="36" t="s">
        <v>135</v>
      </c>
      <c r="C45" s="37" t="s">
        <v>136</v>
      </c>
      <c r="D45" s="37" t="s">
        <v>137</v>
      </c>
      <c r="E45" s="8" t="s">
        <v>18</v>
      </c>
      <c r="F45" s="38">
        <v>0.125</v>
      </c>
      <c r="G45" s="39">
        <v>4.1502999999999997</v>
      </c>
      <c r="H45" s="32">
        <f t="shared" si="1"/>
        <v>4.4002999999999997</v>
      </c>
      <c r="I45" s="25">
        <f t="shared" si="2"/>
        <v>4.6502999999999997</v>
      </c>
      <c r="J45" s="48">
        <f t="shared" si="3"/>
        <v>4.9002999999999997</v>
      </c>
      <c r="K45" s="48">
        <f t="shared" si="4"/>
        <v>5.1502999999999997</v>
      </c>
      <c r="L45" s="49"/>
    </row>
    <row r="46" spans="1:12">
      <c r="A46" s="26">
        <v>39</v>
      </c>
      <c r="B46" s="36" t="s">
        <v>138</v>
      </c>
      <c r="C46" s="37" t="s">
        <v>139</v>
      </c>
      <c r="D46" s="37" t="s">
        <v>140</v>
      </c>
      <c r="E46" s="8" t="s">
        <v>18</v>
      </c>
      <c r="F46" s="38">
        <v>0.125</v>
      </c>
      <c r="G46" s="39">
        <v>4.1502999999999997</v>
      </c>
      <c r="H46" s="32">
        <f t="shared" si="1"/>
        <v>4.4002999999999997</v>
      </c>
      <c r="I46" s="25">
        <f t="shared" si="2"/>
        <v>4.6502999999999997</v>
      </c>
      <c r="J46" s="48">
        <f t="shared" si="3"/>
        <v>4.9002999999999997</v>
      </c>
      <c r="K46" s="48">
        <f t="shared" si="4"/>
        <v>5.1502999999999997</v>
      </c>
      <c r="L46" s="49"/>
    </row>
    <row r="47" spans="1:12">
      <c r="A47" s="26">
        <v>40</v>
      </c>
      <c r="B47" s="36" t="s">
        <v>141</v>
      </c>
      <c r="C47" s="37" t="s">
        <v>142</v>
      </c>
      <c r="D47" s="37" t="s">
        <v>143</v>
      </c>
      <c r="E47" s="8" t="s">
        <v>18</v>
      </c>
      <c r="F47" s="38">
        <v>0.20599999999999999</v>
      </c>
      <c r="G47" s="39">
        <v>8.5257000000000005</v>
      </c>
      <c r="H47" s="32">
        <f t="shared" si="1"/>
        <v>8.9377000000000013</v>
      </c>
      <c r="I47" s="25">
        <f t="shared" si="2"/>
        <v>9.3497000000000003</v>
      </c>
      <c r="J47" s="48">
        <f t="shared" si="3"/>
        <v>9.7617000000000012</v>
      </c>
      <c r="K47" s="48">
        <f t="shared" si="4"/>
        <v>10.1737</v>
      </c>
      <c r="L47" s="49"/>
    </row>
    <row r="48" spans="1:12">
      <c r="A48" s="26">
        <v>41</v>
      </c>
      <c r="B48" s="36" t="s">
        <v>144</v>
      </c>
      <c r="C48" s="37" t="s">
        <v>145</v>
      </c>
      <c r="D48" s="37" t="s">
        <v>146</v>
      </c>
      <c r="E48" s="8" t="s">
        <v>18</v>
      </c>
      <c r="F48" s="38">
        <v>0.20599999999999999</v>
      </c>
      <c r="G48" s="39">
        <v>8.5257000000000005</v>
      </c>
      <c r="H48" s="32">
        <f t="shared" si="1"/>
        <v>8.9377000000000013</v>
      </c>
      <c r="I48" s="25">
        <f t="shared" si="2"/>
        <v>9.3497000000000003</v>
      </c>
      <c r="J48" s="48">
        <f t="shared" si="3"/>
        <v>9.7617000000000012</v>
      </c>
      <c r="K48" s="48">
        <f t="shared" si="4"/>
        <v>10.1737</v>
      </c>
      <c r="L48" s="49"/>
    </row>
    <row r="49" spans="1:12">
      <c r="A49" s="26">
        <v>42</v>
      </c>
      <c r="B49" s="36" t="s">
        <v>147</v>
      </c>
      <c r="C49" s="37" t="s">
        <v>148</v>
      </c>
      <c r="D49" s="37" t="s">
        <v>149</v>
      </c>
      <c r="E49" s="8" t="s">
        <v>18</v>
      </c>
      <c r="F49" s="30">
        <v>0.32600000000000001</v>
      </c>
      <c r="G49" s="31">
        <v>13.9459</v>
      </c>
      <c r="H49" s="32">
        <f t="shared" si="1"/>
        <v>14.597899999999999</v>
      </c>
      <c r="I49" s="25">
        <f t="shared" si="2"/>
        <v>15.2499</v>
      </c>
      <c r="J49" s="48">
        <f t="shared" si="3"/>
        <v>15.901899999999999</v>
      </c>
      <c r="K49" s="48">
        <f t="shared" si="4"/>
        <v>16.553899999999999</v>
      </c>
      <c r="L49" s="49"/>
    </row>
    <row r="50" spans="1:12">
      <c r="A50" s="26">
        <v>43</v>
      </c>
      <c r="B50" s="36" t="s">
        <v>150</v>
      </c>
      <c r="C50" s="37" t="s">
        <v>151</v>
      </c>
      <c r="D50" s="37" t="s">
        <v>152</v>
      </c>
      <c r="E50" s="8" t="s">
        <v>18</v>
      </c>
      <c r="F50" s="30">
        <v>0.121</v>
      </c>
      <c r="G50" s="31">
        <v>3.8288000000000002</v>
      </c>
      <c r="H50" s="32">
        <f t="shared" si="1"/>
        <v>4.0708000000000002</v>
      </c>
      <c r="I50" s="25">
        <f t="shared" si="2"/>
        <v>4.3128000000000002</v>
      </c>
      <c r="J50" s="48">
        <f t="shared" si="3"/>
        <v>4.5548000000000002</v>
      </c>
      <c r="K50" s="48">
        <f t="shared" si="4"/>
        <v>4.7968000000000002</v>
      </c>
      <c r="L50" s="49"/>
    </row>
    <row r="51" spans="1:12">
      <c r="A51" s="26">
        <v>44</v>
      </c>
      <c r="B51" s="36" t="s">
        <v>153</v>
      </c>
      <c r="C51" s="37" t="s">
        <v>154</v>
      </c>
      <c r="D51" s="37" t="s">
        <v>155</v>
      </c>
      <c r="E51" s="8" t="s">
        <v>18</v>
      </c>
      <c r="F51" s="30">
        <v>0.121</v>
      </c>
      <c r="G51" s="31">
        <v>3.8288000000000002</v>
      </c>
      <c r="H51" s="32">
        <f t="shared" si="1"/>
        <v>4.0708000000000002</v>
      </c>
      <c r="I51" s="25">
        <f t="shared" si="2"/>
        <v>4.3128000000000002</v>
      </c>
      <c r="J51" s="48">
        <f t="shared" si="3"/>
        <v>4.5548000000000002</v>
      </c>
      <c r="K51" s="48">
        <f t="shared" si="4"/>
        <v>4.7968000000000002</v>
      </c>
      <c r="L51" s="49"/>
    </row>
    <row r="52" spans="1:12">
      <c r="A52" s="26">
        <v>45</v>
      </c>
      <c r="B52" s="36" t="s">
        <v>156</v>
      </c>
      <c r="C52" s="37" t="s">
        <v>157</v>
      </c>
      <c r="D52" s="37" t="s">
        <v>158</v>
      </c>
      <c r="E52" s="8" t="s">
        <v>18</v>
      </c>
      <c r="F52" s="30">
        <v>7.4999999999999997E-2</v>
      </c>
      <c r="G52" s="31">
        <v>2.62</v>
      </c>
      <c r="H52" s="32">
        <f t="shared" si="1"/>
        <v>2.77</v>
      </c>
      <c r="I52" s="25">
        <f t="shared" si="2"/>
        <v>2.92</v>
      </c>
      <c r="J52" s="48">
        <f t="shared" si="3"/>
        <v>3.0700000000000003</v>
      </c>
      <c r="K52" s="48">
        <f t="shared" si="4"/>
        <v>3.22</v>
      </c>
      <c r="L52" s="49"/>
    </row>
    <row r="53" spans="1:12">
      <c r="A53" s="26">
        <v>46</v>
      </c>
      <c r="B53" s="36" t="s">
        <v>159</v>
      </c>
      <c r="C53" s="37" t="s">
        <v>160</v>
      </c>
      <c r="D53" s="37" t="s">
        <v>161</v>
      </c>
      <c r="E53" s="8" t="s">
        <v>18</v>
      </c>
      <c r="F53" s="30">
        <v>7.4999999999999997E-2</v>
      </c>
      <c r="G53" s="31">
        <v>2.62</v>
      </c>
      <c r="H53" s="32">
        <f t="shared" si="1"/>
        <v>2.77</v>
      </c>
      <c r="I53" s="25">
        <f t="shared" si="2"/>
        <v>2.92</v>
      </c>
      <c r="J53" s="48">
        <f t="shared" si="3"/>
        <v>3.0700000000000003</v>
      </c>
      <c r="K53" s="48">
        <f t="shared" si="4"/>
        <v>3.22</v>
      </c>
      <c r="L53" s="49"/>
    </row>
    <row r="54" spans="1:12">
      <c r="A54" s="26">
        <v>47</v>
      </c>
      <c r="B54" s="36" t="s">
        <v>162</v>
      </c>
      <c r="C54" s="37" t="s">
        <v>163</v>
      </c>
      <c r="D54" s="37" t="s">
        <v>164</v>
      </c>
      <c r="E54" s="8" t="s">
        <v>18</v>
      </c>
      <c r="F54" s="30">
        <v>8.6499999999999994E-2</v>
      </c>
      <c r="G54" s="31">
        <v>3.1055999999999999</v>
      </c>
      <c r="H54" s="32">
        <f t="shared" si="1"/>
        <v>3.2786</v>
      </c>
      <c r="I54" s="25">
        <f t="shared" si="2"/>
        <v>3.4516</v>
      </c>
      <c r="J54" s="48">
        <f t="shared" si="3"/>
        <v>3.6246</v>
      </c>
      <c r="K54" s="48">
        <f t="shared" si="4"/>
        <v>3.7976000000000001</v>
      </c>
      <c r="L54" s="49"/>
    </row>
    <row r="55" spans="1:12">
      <c r="A55" s="26">
        <v>48</v>
      </c>
      <c r="B55" s="36" t="s">
        <v>165</v>
      </c>
      <c r="C55" s="37" t="s">
        <v>166</v>
      </c>
      <c r="D55" s="37" t="s">
        <v>167</v>
      </c>
      <c r="E55" s="8" t="s">
        <v>18</v>
      </c>
      <c r="F55" s="30">
        <v>8.6499999999999994E-2</v>
      </c>
      <c r="G55" s="31">
        <v>3.1055999999999999</v>
      </c>
      <c r="H55" s="32">
        <f t="shared" si="1"/>
        <v>3.2786</v>
      </c>
      <c r="I55" s="25">
        <f t="shared" si="2"/>
        <v>3.4516</v>
      </c>
      <c r="J55" s="48">
        <f t="shared" si="3"/>
        <v>3.6246</v>
      </c>
      <c r="K55" s="48">
        <f t="shared" si="4"/>
        <v>3.7976000000000001</v>
      </c>
      <c r="L55" s="49"/>
    </row>
    <row r="56" spans="1:12">
      <c r="A56" s="26">
        <v>49</v>
      </c>
      <c r="B56" s="36" t="s">
        <v>168</v>
      </c>
      <c r="C56" s="37" t="s">
        <v>169</v>
      </c>
      <c r="D56" s="37" t="s">
        <v>170</v>
      </c>
      <c r="E56" s="8" t="s">
        <v>18</v>
      </c>
      <c r="F56" s="30">
        <v>0.26500000000000001</v>
      </c>
      <c r="G56" s="31">
        <v>9.8376000000000001</v>
      </c>
      <c r="H56" s="32">
        <f t="shared" si="1"/>
        <v>10.367599999999999</v>
      </c>
      <c r="I56" s="25">
        <f t="shared" si="2"/>
        <v>10.897600000000001</v>
      </c>
      <c r="J56" s="48">
        <f t="shared" si="3"/>
        <v>11.4276</v>
      </c>
      <c r="K56" s="48">
        <f t="shared" si="4"/>
        <v>11.957599999999999</v>
      </c>
      <c r="L56" s="49"/>
    </row>
    <row r="57" spans="1:12">
      <c r="A57" s="26">
        <v>50</v>
      </c>
      <c r="B57" s="36" t="s">
        <v>171</v>
      </c>
      <c r="C57" s="37" t="s">
        <v>172</v>
      </c>
      <c r="D57" s="37" t="s">
        <v>173</v>
      </c>
      <c r="E57" s="8" t="s">
        <v>18</v>
      </c>
      <c r="F57" s="30">
        <v>0.108</v>
      </c>
      <c r="G57" s="31">
        <v>5.0491999999999999</v>
      </c>
      <c r="H57" s="32">
        <f t="shared" si="1"/>
        <v>5.2652000000000001</v>
      </c>
      <c r="I57" s="25">
        <f t="shared" si="2"/>
        <v>5.4812000000000003</v>
      </c>
      <c r="J57" s="48">
        <f t="shared" si="3"/>
        <v>5.6971999999999996</v>
      </c>
      <c r="K57" s="48">
        <f t="shared" si="4"/>
        <v>5.9131999999999998</v>
      </c>
      <c r="L57" s="49"/>
    </row>
    <row r="58" spans="1:12">
      <c r="A58" s="26">
        <v>51</v>
      </c>
      <c r="B58" s="36" t="s">
        <v>174</v>
      </c>
      <c r="C58" s="37" t="s">
        <v>175</v>
      </c>
      <c r="D58" s="37" t="s">
        <v>176</v>
      </c>
      <c r="E58" s="8" t="s">
        <v>18</v>
      </c>
      <c r="F58" s="30">
        <v>6.0999999999999999E-2</v>
      </c>
      <c r="G58" s="31">
        <v>2.3980999999999999</v>
      </c>
      <c r="H58" s="32">
        <f t="shared" si="1"/>
        <v>2.5200999999999998</v>
      </c>
      <c r="I58" s="25">
        <f t="shared" si="2"/>
        <v>2.6421000000000001</v>
      </c>
      <c r="J58" s="48">
        <f t="shared" si="3"/>
        <v>2.7641</v>
      </c>
      <c r="K58" s="48">
        <f t="shared" si="4"/>
        <v>2.8860999999999999</v>
      </c>
      <c r="L58" s="49"/>
    </row>
    <row r="59" spans="1:12">
      <c r="A59" s="26">
        <v>52</v>
      </c>
      <c r="B59" s="36" t="s">
        <v>177</v>
      </c>
      <c r="C59" s="37" t="s">
        <v>178</v>
      </c>
      <c r="D59" s="37" t="s">
        <v>179</v>
      </c>
      <c r="E59" s="8" t="s">
        <v>18</v>
      </c>
      <c r="F59" s="30">
        <v>6.0999999999999999E-2</v>
      </c>
      <c r="G59" s="31">
        <v>2.3980999999999999</v>
      </c>
      <c r="H59" s="32">
        <f t="shared" si="1"/>
        <v>2.5200999999999998</v>
      </c>
      <c r="I59" s="25">
        <f t="shared" si="2"/>
        <v>2.6421000000000001</v>
      </c>
      <c r="J59" s="48">
        <f t="shared" si="3"/>
        <v>2.7641</v>
      </c>
      <c r="K59" s="48">
        <f t="shared" si="4"/>
        <v>2.8860999999999999</v>
      </c>
      <c r="L59" s="49"/>
    </row>
    <row r="60" spans="1:12">
      <c r="A60" s="26">
        <v>53</v>
      </c>
      <c r="B60" s="36" t="s">
        <v>180</v>
      </c>
      <c r="C60" s="37" t="s">
        <v>181</v>
      </c>
      <c r="D60" s="37" t="s">
        <v>182</v>
      </c>
      <c r="E60" s="8" t="s">
        <v>18</v>
      </c>
      <c r="F60" s="30">
        <v>3.5999999999999997E-2</v>
      </c>
      <c r="G60" s="31">
        <v>1.2757000000000001</v>
      </c>
      <c r="H60" s="32">
        <f t="shared" si="1"/>
        <v>1.3477000000000001</v>
      </c>
      <c r="I60" s="25">
        <f t="shared" si="2"/>
        <v>1.4197</v>
      </c>
      <c r="J60" s="48">
        <f t="shared" si="3"/>
        <v>1.4917</v>
      </c>
      <c r="K60" s="48">
        <f t="shared" si="4"/>
        <v>1.5637000000000001</v>
      </c>
      <c r="L60" s="49"/>
    </row>
    <row r="61" spans="1:12">
      <c r="A61" s="26">
        <v>54</v>
      </c>
      <c r="B61" s="36" t="s">
        <v>183</v>
      </c>
      <c r="C61" s="37" t="s">
        <v>184</v>
      </c>
      <c r="D61" s="37" t="s">
        <v>185</v>
      </c>
      <c r="E61" s="8" t="s">
        <v>18</v>
      </c>
      <c r="F61" s="30">
        <v>5.5E-2</v>
      </c>
      <c r="G61" s="31">
        <v>2.0912999999999999</v>
      </c>
      <c r="H61" s="32">
        <f t="shared" si="1"/>
        <v>2.2012999999999998</v>
      </c>
      <c r="I61" s="25">
        <f t="shared" si="2"/>
        <v>2.3113000000000001</v>
      </c>
      <c r="J61" s="48">
        <f t="shared" si="3"/>
        <v>2.4213</v>
      </c>
      <c r="K61" s="48">
        <f t="shared" si="4"/>
        <v>2.5312999999999999</v>
      </c>
      <c r="L61" s="49"/>
    </row>
    <row r="62" spans="1:12">
      <c r="A62" s="26">
        <v>55</v>
      </c>
      <c r="B62" s="36" t="s">
        <v>186</v>
      </c>
      <c r="C62" s="37" t="s">
        <v>187</v>
      </c>
      <c r="D62" s="37" t="s">
        <v>188</v>
      </c>
      <c r="E62" s="8" t="s">
        <v>18</v>
      </c>
      <c r="F62" s="30">
        <v>5.5E-2</v>
      </c>
      <c r="G62" s="31">
        <v>2.0912999999999999</v>
      </c>
      <c r="H62" s="32">
        <f t="shared" si="1"/>
        <v>2.2012999999999998</v>
      </c>
      <c r="I62" s="25">
        <f t="shared" si="2"/>
        <v>2.3113000000000001</v>
      </c>
      <c r="J62" s="48">
        <f t="shared" si="3"/>
        <v>2.4213</v>
      </c>
      <c r="K62" s="48">
        <f t="shared" si="4"/>
        <v>2.5312999999999999</v>
      </c>
      <c r="L62" s="49"/>
    </row>
    <row r="63" spans="1:12">
      <c r="A63" s="26">
        <v>56</v>
      </c>
      <c r="B63" s="36" t="s">
        <v>189</v>
      </c>
      <c r="C63" s="37" t="s">
        <v>190</v>
      </c>
      <c r="D63" s="37" t="s">
        <v>191</v>
      </c>
      <c r="E63" s="8" t="s">
        <v>18</v>
      </c>
      <c r="F63" s="30">
        <v>6.6000000000000003E-2</v>
      </c>
      <c r="G63" s="31">
        <v>2.3214000000000001</v>
      </c>
      <c r="H63" s="32">
        <f t="shared" si="1"/>
        <v>2.4534000000000002</v>
      </c>
      <c r="I63" s="25">
        <f t="shared" si="2"/>
        <v>2.5853999999999999</v>
      </c>
      <c r="J63" s="48">
        <f t="shared" si="3"/>
        <v>2.7174</v>
      </c>
      <c r="K63" s="48">
        <f t="shared" si="4"/>
        <v>2.8494000000000002</v>
      </c>
      <c r="L63" s="49"/>
    </row>
    <row r="64" spans="1:12">
      <c r="A64" s="26">
        <v>57</v>
      </c>
      <c r="B64" s="36" t="s">
        <v>192</v>
      </c>
      <c r="C64" s="37" t="s">
        <v>193</v>
      </c>
      <c r="D64" s="37" t="s">
        <v>194</v>
      </c>
      <c r="E64" s="8" t="s">
        <v>18</v>
      </c>
      <c r="F64" s="30">
        <v>6.6000000000000003E-2</v>
      </c>
      <c r="G64" s="31">
        <v>2.3214000000000001</v>
      </c>
      <c r="H64" s="32">
        <f t="shared" si="1"/>
        <v>2.4534000000000002</v>
      </c>
      <c r="I64" s="25">
        <f t="shared" si="2"/>
        <v>2.5853999999999999</v>
      </c>
      <c r="J64" s="48">
        <f t="shared" si="3"/>
        <v>2.7174</v>
      </c>
      <c r="K64" s="48">
        <f t="shared" si="4"/>
        <v>2.8494000000000002</v>
      </c>
      <c r="L64" s="49"/>
    </row>
    <row r="65" spans="1:12">
      <c r="A65" s="26">
        <v>58</v>
      </c>
      <c r="B65" s="40" t="s">
        <v>195</v>
      </c>
      <c r="C65" s="41" t="s">
        <v>196</v>
      </c>
      <c r="D65" s="41" t="s">
        <v>197</v>
      </c>
      <c r="E65" s="42" t="s">
        <v>18</v>
      </c>
      <c r="F65" s="43">
        <v>0.39</v>
      </c>
      <c r="G65" s="44">
        <v>11.2407</v>
      </c>
      <c r="H65" s="32">
        <f t="shared" si="1"/>
        <v>12.0207</v>
      </c>
      <c r="I65" s="25">
        <f t="shared" si="2"/>
        <v>12.800700000000001</v>
      </c>
      <c r="J65" s="48">
        <f t="shared" si="3"/>
        <v>13.5807</v>
      </c>
      <c r="K65" s="48">
        <f t="shared" si="4"/>
        <v>14.360700000000001</v>
      </c>
      <c r="L65" s="49"/>
    </row>
    <row r="66" spans="1:12">
      <c r="A66" s="103" t="s">
        <v>214</v>
      </c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45"/>
    </row>
    <row r="67" spans="1:12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45"/>
    </row>
    <row r="68" spans="1:12">
      <c r="A68" s="103" t="s">
        <v>198</v>
      </c>
      <c r="B68" s="103"/>
      <c r="C68" s="103"/>
      <c r="D68" s="103"/>
      <c r="E68" s="103"/>
      <c r="F68" s="103"/>
      <c r="G68" s="103"/>
      <c r="H68" s="103"/>
      <c r="I68" s="45"/>
      <c r="J68" s="45"/>
    </row>
    <row r="69" spans="1:12">
      <c r="A69" s="95" t="s">
        <v>215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53"/>
    </row>
    <row r="70" spans="1:12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53"/>
    </row>
    <row r="71" spans="1:12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53"/>
    </row>
    <row r="72" spans="1:12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53"/>
    </row>
    <row r="73" spans="1:12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53"/>
    </row>
    <row r="74" spans="1:12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53"/>
    </row>
  </sheetData>
  <mergeCells count="17">
    <mergeCell ref="A66:K67"/>
    <mergeCell ref="A69:K74"/>
    <mergeCell ref="A1:K1"/>
    <mergeCell ref="M11:U11"/>
    <mergeCell ref="N14:Q14"/>
    <mergeCell ref="N15:Q15"/>
    <mergeCell ref="A68:H68"/>
    <mergeCell ref="A2:A3"/>
    <mergeCell ref="B2:B3"/>
    <mergeCell ref="C2:C3"/>
    <mergeCell ref="D2:D3"/>
    <mergeCell ref="E2:E3"/>
    <mergeCell ref="G2:G3"/>
    <mergeCell ref="H2:H3"/>
    <mergeCell ref="I2:I3"/>
    <mergeCell ref="J2:J3"/>
    <mergeCell ref="K2:K3"/>
  </mergeCells>
  <phoneticPr fontId="10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2"/>
  <sheetViews>
    <sheetView tabSelected="1" zoomScale="90" zoomScaleNormal="90" workbookViewId="0">
      <pane xSplit="6" ySplit="5" topLeftCell="L54" activePane="bottomRight" state="frozen"/>
      <selection pane="topRight" activeCell="G1" sqref="G1"/>
      <selection pane="bottomLeft" activeCell="A6" sqref="A6"/>
      <selection pane="bottomRight" activeCell="X65" sqref="X65"/>
    </sheetView>
  </sheetViews>
  <sheetFormatPr defaultColWidth="9" defaultRowHeight="14.4"/>
  <cols>
    <col min="1" max="1" width="4.33203125" style="4" customWidth="1"/>
    <col min="2" max="2" width="10.109375" style="4" customWidth="1"/>
    <col min="3" max="3" width="18.44140625" style="4" customWidth="1"/>
    <col min="4" max="4" width="13.109375" style="4" customWidth="1"/>
    <col min="5" max="5" width="4.6640625" style="4" customWidth="1"/>
    <col min="6" max="6" width="12.109375" style="4" customWidth="1"/>
    <col min="7" max="7" width="12" style="70" customWidth="1"/>
    <col min="8" max="8" width="11.33203125" style="6" customWidth="1"/>
    <col min="9" max="11" width="14" style="7" customWidth="1"/>
    <col min="12" max="13" width="12.21875" style="7" customWidth="1"/>
    <col min="14" max="14" width="7.109375" style="7" customWidth="1"/>
    <col min="15" max="15" width="14.109375" style="7" hidden="1" customWidth="1"/>
    <col min="16" max="16" width="11.21875" style="7" customWidth="1"/>
    <col min="17" max="18" width="15.33203125" style="7" hidden="1" customWidth="1"/>
    <col min="19" max="19" width="9.109375" style="7" hidden="1" customWidth="1"/>
    <col min="20" max="21" width="15.33203125" style="7" customWidth="1"/>
    <col min="22" max="22" width="9.109375" style="7" customWidth="1"/>
    <col min="23" max="23" width="14.6640625" style="4" customWidth="1"/>
    <col min="24" max="24" width="15.33203125" style="7" customWidth="1"/>
    <col min="25" max="25" width="10.109375" style="4" hidden="1" customWidth="1"/>
    <col min="26" max="26" width="10.109375" style="4" customWidth="1"/>
    <col min="27" max="16384" width="9" style="4"/>
  </cols>
  <sheetData>
    <row r="1" spans="1:26" ht="34.950000000000003" customHeight="1">
      <c r="A1" s="113" t="s">
        <v>220</v>
      </c>
      <c r="B1" s="113" t="s">
        <v>221</v>
      </c>
      <c r="C1" s="113" t="s">
        <v>222</v>
      </c>
      <c r="D1" s="113" t="s">
        <v>223</v>
      </c>
      <c r="E1" s="113" t="s">
        <v>224</v>
      </c>
      <c r="F1" s="113" t="s">
        <v>219</v>
      </c>
      <c r="G1" s="65" t="s">
        <v>6</v>
      </c>
      <c r="H1" s="108" t="s">
        <v>7</v>
      </c>
      <c r="I1" s="109" t="s">
        <v>8</v>
      </c>
      <c r="J1" s="110" t="s">
        <v>9</v>
      </c>
      <c r="K1" s="110" t="s">
        <v>10</v>
      </c>
      <c r="L1" s="110" t="s">
        <v>11</v>
      </c>
      <c r="M1" s="110" t="s">
        <v>226</v>
      </c>
      <c r="N1" s="79"/>
      <c r="O1" s="75"/>
      <c r="P1" s="47"/>
      <c r="Q1" s="47"/>
      <c r="R1" s="47"/>
      <c r="S1" s="47"/>
      <c r="T1" s="47"/>
      <c r="U1" s="47"/>
      <c r="V1" s="47"/>
      <c r="X1" s="47"/>
    </row>
    <row r="2" spans="1:26" ht="26.25" customHeight="1">
      <c r="A2" s="114"/>
      <c r="B2" s="114"/>
      <c r="C2" s="114"/>
      <c r="D2" s="114"/>
      <c r="E2" s="114"/>
      <c r="F2" s="114"/>
      <c r="G2" s="66" t="s">
        <v>12</v>
      </c>
      <c r="H2" s="108"/>
      <c r="I2" s="109"/>
      <c r="J2" s="110"/>
      <c r="K2" s="110"/>
      <c r="L2" s="110"/>
      <c r="M2" s="110"/>
      <c r="N2" s="79"/>
      <c r="O2" s="75"/>
      <c r="P2" s="47"/>
      <c r="Q2" s="47"/>
      <c r="R2" s="47"/>
      <c r="S2" s="47"/>
      <c r="T2" s="47"/>
      <c r="U2" s="47"/>
      <c r="V2" s="47"/>
      <c r="X2" s="47"/>
    </row>
    <row r="3" spans="1:26" ht="14.25" customHeight="1">
      <c r="A3" s="114"/>
      <c r="B3" s="114"/>
      <c r="C3" s="114"/>
      <c r="D3" s="114"/>
      <c r="E3" s="114"/>
      <c r="F3" s="114"/>
      <c r="G3" s="67" t="s">
        <v>213</v>
      </c>
      <c r="H3" s="16">
        <v>18.12</v>
      </c>
      <c r="I3" s="17">
        <v>19.22</v>
      </c>
      <c r="J3" s="17">
        <v>19.989999999999998</v>
      </c>
      <c r="K3" s="17">
        <v>22.5</v>
      </c>
      <c r="L3" s="17">
        <v>22.98</v>
      </c>
      <c r="M3" s="17">
        <v>19.786999999999999</v>
      </c>
      <c r="N3" s="78"/>
      <c r="O3" s="75"/>
      <c r="P3" s="47"/>
      <c r="Q3" s="47"/>
      <c r="R3" s="47"/>
      <c r="S3" s="47"/>
      <c r="T3" s="47"/>
      <c r="U3" s="47"/>
      <c r="V3" s="47"/>
      <c r="X3" s="47"/>
    </row>
    <row r="4" spans="1:26" ht="14.25" customHeight="1">
      <c r="A4" s="114"/>
      <c r="B4" s="114"/>
      <c r="C4" s="114"/>
      <c r="D4" s="114"/>
      <c r="E4" s="114"/>
      <c r="F4" s="114"/>
      <c r="G4" s="67" t="s">
        <v>225</v>
      </c>
      <c r="H4" s="16">
        <v>16.55</v>
      </c>
      <c r="I4" s="16">
        <v>16.55</v>
      </c>
      <c r="J4" s="16">
        <v>16.55</v>
      </c>
      <c r="K4" s="16">
        <v>16.55</v>
      </c>
      <c r="L4" s="16">
        <v>16.55</v>
      </c>
      <c r="M4" s="16">
        <v>16.55</v>
      </c>
      <c r="N4" s="77"/>
      <c r="O4" s="81"/>
      <c r="P4" s="111" t="s">
        <v>235</v>
      </c>
      <c r="Q4" s="111"/>
      <c r="R4" s="111"/>
      <c r="S4" s="111"/>
      <c r="T4" s="111"/>
      <c r="U4" s="111"/>
      <c r="V4" s="111"/>
      <c r="W4" s="112" t="s">
        <v>236</v>
      </c>
      <c r="X4" s="112"/>
      <c r="Y4" s="112"/>
      <c r="Z4" s="112"/>
    </row>
    <row r="5" spans="1:26" ht="40.799999999999997" customHeight="1">
      <c r="A5" s="114"/>
      <c r="B5" s="114"/>
      <c r="C5" s="114"/>
      <c r="D5" s="114"/>
      <c r="E5" s="114"/>
      <c r="F5" s="114"/>
      <c r="G5" s="68" t="s">
        <v>218</v>
      </c>
      <c r="H5" s="62">
        <f>H3-H4</f>
        <v>1.5700000000000003</v>
      </c>
      <c r="I5" s="62">
        <f t="shared" ref="I5:L5" si="0">I3-I4</f>
        <v>2.6699999999999982</v>
      </c>
      <c r="J5" s="62">
        <f t="shared" si="0"/>
        <v>3.4399999999999977</v>
      </c>
      <c r="K5" s="62">
        <f t="shared" si="0"/>
        <v>5.9499999999999993</v>
      </c>
      <c r="L5" s="62">
        <f t="shared" si="0"/>
        <v>6.43</v>
      </c>
      <c r="M5" s="62">
        <f>M3-M4</f>
        <v>3.2369999999999983</v>
      </c>
      <c r="N5" s="80"/>
      <c r="O5" s="81" t="s">
        <v>230</v>
      </c>
      <c r="P5" s="88" t="s">
        <v>229</v>
      </c>
      <c r="Q5" s="88" t="s">
        <v>237</v>
      </c>
      <c r="R5" s="88" t="s">
        <v>240</v>
      </c>
      <c r="S5" s="88" t="s">
        <v>231</v>
      </c>
      <c r="T5" s="88" t="s">
        <v>238</v>
      </c>
      <c r="U5" s="88" t="s">
        <v>240</v>
      </c>
      <c r="V5" s="88" t="s">
        <v>234</v>
      </c>
      <c r="W5" s="93" t="s">
        <v>227</v>
      </c>
      <c r="X5" s="94" t="s">
        <v>241</v>
      </c>
      <c r="Y5" s="94" t="s">
        <v>231</v>
      </c>
      <c r="Z5" s="94" t="s">
        <v>234</v>
      </c>
    </row>
    <row r="6" spans="1:26" ht="14.25" customHeight="1">
      <c r="A6" s="35">
        <v>1</v>
      </c>
      <c r="B6" s="33" t="s">
        <v>15</v>
      </c>
      <c r="C6" s="28" t="s">
        <v>16</v>
      </c>
      <c r="D6" s="29" t="s">
        <v>17</v>
      </c>
      <c r="E6" s="57" t="s">
        <v>18</v>
      </c>
      <c r="F6" s="61">
        <v>1.9683300000000001</v>
      </c>
      <c r="G6" s="69">
        <v>5.3999999999999999E-2</v>
      </c>
      <c r="H6" s="31">
        <f>F6+G6*$H$5</f>
        <v>2.0531100000000002</v>
      </c>
      <c r="I6" s="60">
        <f>F6+G6*$I$5</f>
        <v>2.1125099999999999</v>
      </c>
      <c r="J6" s="60">
        <f>F6+G6*$J$5</f>
        <v>2.1540900000000001</v>
      </c>
      <c r="K6" s="60">
        <f>F6+G6*$K$5</f>
        <v>2.2896300000000003</v>
      </c>
      <c r="L6" s="60">
        <f>F6+G6*$L$5</f>
        <v>2.31555</v>
      </c>
      <c r="M6" s="60">
        <f>F6+G6*$M$5</f>
        <v>2.1431279999999999</v>
      </c>
      <c r="N6" s="76"/>
      <c r="O6" s="60">
        <f>VLOOKUP(D6,'[1]恒伟HSJ (1)'!$D$9:$G$66,4,0)</f>
        <v>2.1652</v>
      </c>
      <c r="P6" s="71">
        <f t="shared" ref="P6:P30" si="1">AVERAGE(J6:M6)</f>
        <v>2.2255995000000004</v>
      </c>
      <c r="Q6" s="71">
        <f>VLOOKUP(D6,'[2]1-8月用量'!$V$1:$X$65536,3,0)</f>
        <v>37271</v>
      </c>
      <c r="R6" s="71">
        <f>(P6-F6)*Q6</f>
        <v>9588.6915345000089</v>
      </c>
      <c r="S6" s="82">
        <f>(M6-L6)/L6</f>
        <v>-7.4462654660879743E-2</v>
      </c>
      <c r="T6" s="71">
        <f>VLOOKUP(D6,'[2]9-12月用量'!$U$1:$W$65536,3,0)</f>
        <v>9712</v>
      </c>
      <c r="U6" s="71">
        <f t="shared" ref="U6:U37" si="2">(P6-F6)*T6</f>
        <v>2498.6013840000023</v>
      </c>
      <c r="V6" s="82">
        <f>(P6-F6)/F6</f>
        <v>0.13070445504564795</v>
      </c>
      <c r="W6" s="52">
        <f>VLOOKUP(D6,'[1]恒伟HSJ (1)'!$D$9:$H$66,5,0)</f>
        <v>2.27346</v>
      </c>
      <c r="X6" s="71">
        <f>(W6-F6)*T6</f>
        <v>2963.4225599999991</v>
      </c>
      <c r="Y6" s="83">
        <f t="shared" ref="Y6:Y37" si="3">(W6-O6)/O6</f>
        <v>5.000000000000001E-2</v>
      </c>
      <c r="Z6" s="83">
        <f t="shared" ref="Z6:Z37" si="4">(W6-F6)/F6</f>
        <v>0.15501973754400933</v>
      </c>
    </row>
    <row r="7" spans="1:26" ht="14.25" customHeight="1">
      <c r="A7" s="33">
        <v>2</v>
      </c>
      <c r="B7" s="33" t="s">
        <v>19</v>
      </c>
      <c r="C7" s="28" t="s">
        <v>20</v>
      </c>
      <c r="D7" s="29" t="s">
        <v>21</v>
      </c>
      <c r="E7" s="57" t="s">
        <v>18</v>
      </c>
      <c r="F7" s="61">
        <v>1.7673319999999999</v>
      </c>
      <c r="G7" s="69">
        <v>0.05</v>
      </c>
      <c r="H7" s="31">
        <f t="shared" ref="H7:H63" si="5">F7+G7*$H$5</f>
        <v>1.8458319999999999</v>
      </c>
      <c r="I7" s="60">
        <f t="shared" ref="I7:I63" si="6">F7+G7*$I$5</f>
        <v>1.9008319999999999</v>
      </c>
      <c r="J7" s="60">
        <f t="shared" ref="J7:J63" si="7">F7+G7*$J$5</f>
        <v>1.9393319999999998</v>
      </c>
      <c r="K7" s="60">
        <f t="shared" ref="K7:K63" si="8">F7+G7*$K$5</f>
        <v>2.064832</v>
      </c>
      <c r="L7" s="60">
        <f t="shared" ref="L7:L63" si="9">F7+G7*$L$5</f>
        <v>2.088832</v>
      </c>
      <c r="M7" s="60">
        <f t="shared" ref="M7:M63" si="10">F7+G7*$M$5</f>
        <v>1.929182</v>
      </c>
      <c r="N7" s="76"/>
      <c r="O7" s="60">
        <f>VLOOKUP(D7,'[1]恒伟HSJ (1)'!$D$9:$G$66,4,0)</f>
        <v>1.9440999999999999</v>
      </c>
      <c r="P7" s="71">
        <f t="shared" si="1"/>
        <v>2.0055445000000001</v>
      </c>
      <c r="Q7" s="71">
        <f>VLOOKUP(D7,'[2]1-8月用量'!$V$1:$X$65536,3,0)</f>
        <v>504</v>
      </c>
      <c r="R7" s="71">
        <f t="shared" ref="R7:R63" si="11">(P7-F7)*Q7</f>
        <v>120.05910000000009</v>
      </c>
      <c r="S7" s="82">
        <f t="shared" ref="S7:S63" si="12">(M7-L7)/L7</f>
        <v>-7.6430272994668827E-2</v>
      </c>
      <c r="T7" s="71">
        <f>VLOOKUP(D7,'[2]9-12月用量'!$U$1:$W$65536,3,0)</f>
        <v>535</v>
      </c>
      <c r="U7" s="71">
        <f t="shared" si="2"/>
        <v>127.44368750000008</v>
      </c>
      <c r="V7" s="82">
        <f>(P7-F7)/F7</f>
        <v>0.13478650304526835</v>
      </c>
      <c r="W7" s="52">
        <f>VLOOKUP(D7,'[1]恒伟HSJ (1)'!$D$9:$H$66,5,0)</f>
        <v>2.0413049999999999</v>
      </c>
      <c r="X7" s="71">
        <f t="shared" ref="X7:X63" si="13">(W7-F7)*T7</f>
        <v>146.57555500000001</v>
      </c>
      <c r="Y7" s="83">
        <f t="shared" si="3"/>
        <v>4.9999999999999996E-2</v>
      </c>
      <c r="Z7" s="83">
        <f t="shared" si="4"/>
        <v>0.15502067523249738</v>
      </c>
    </row>
    <row r="8" spans="1:26">
      <c r="A8" s="33">
        <v>3</v>
      </c>
      <c r="B8" s="33" t="s">
        <v>22</v>
      </c>
      <c r="C8" s="28" t="s">
        <v>23</v>
      </c>
      <c r="D8" s="29" t="s">
        <v>24</v>
      </c>
      <c r="E8" s="57" t="s">
        <v>18</v>
      </c>
      <c r="F8" s="61">
        <v>21.839496</v>
      </c>
      <c r="G8" s="69">
        <v>0.39300000000000002</v>
      </c>
      <c r="H8" s="31">
        <f t="shared" si="5"/>
        <v>22.456506000000001</v>
      </c>
      <c r="I8" s="60">
        <f t="shared" si="6"/>
        <v>22.888805999999999</v>
      </c>
      <c r="J8" s="60">
        <f t="shared" si="7"/>
        <v>23.191416</v>
      </c>
      <c r="K8" s="60">
        <f t="shared" si="8"/>
        <v>24.177845999999999</v>
      </c>
      <c r="L8" s="60">
        <f t="shared" si="9"/>
        <v>24.366486000000002</v>
      </c>
      <c r="M8" s="60">
        <f t="shared" si="10"/>
        <v>23.111636999999998</v>
      </c>
      <c r="N8" s="76"/>
      <c r="O8" s="60">
        <f>VLOOKUP(D8,'[1]恒伟HSJ (1)'!$D$9:$G$66,4,0)</f>
        <v>21.1843</v>
      </c>
      <c r="P8" s="71">
        <f t="shared" si="1"/>
        <v>23.711846250000001</v>
      </c>
      <c r="Q8" s="71">
        <f>VLOOKUP(D8,'[2]1-8月用量'!$V$1:$X$65536,3,0)</f>
        <v>3038</v>
      </c>
      <c r="R8" s="71">
        <f t="shared" si="11"/>
        <v>5688.2000595000009</v>
      </c>
      <c r="S8" s="82">
        <f t="shared" si="12"/>
        <v>-5.1498972810441503E-2</v>
      </c>
      <c r="T8" s="71">
        <f>VLOOKUP(D8,'[2]9-12月用量'!$U$1:$W$65536,3,0)</f>
        <v>3</v>
      </c>
      <c r="U8" s="71">
        <f t="shared" si="2"/>
        <v>5.6170507500000006</v>
      </c>
      <c r="V8" s="82">
        <f>(P8-F8)/F8</f>
        <v>8.5732301239918735E-2</v>
      </c>
      <c r="W8" s="52">
        <f>VLOOKUP(D8,'[1]恒伟HSJ (1)'!$D$9:$H$66,5,0)</f>
        <v>22.243515000000002</v>
      </c>
      <c r="X8" s="71">
        <f t="shared" si="13"/>
        <v>1.212057000000005</v>
      </c>
      <c r="Y8" s="83">
        <f t="shared" si="3"/>
        <v>5.0000000000000086E-2</v>
      </c>
      <c r="Z8" s="83">
        <f t="shared" si="4"/>
        <v>1.8499465372277899E-2</v>
      </c>
    </row>
    <row r="9" spans="1:26">
      <c r="A9" s="33">
        <v>4</v>
      </c>
      <c r="B9" s="33" t="s">
        <v>25</v>
      </c>
      <c r="C9" s="28" t="s">
        <v>26</v>
      </c>
      <c r="D9" s="29" t="s">
        <v>239</v>
      </c>
      <c r="E9" s="57" t="s">
        <v>18</v>
      </c>
      <c r="F9" s="61">
        <v>1.777622</v>
      </c>
      <c r="G9" s="69">
        <v>3.2000000000000001E-2</v>
      </c>
      <c r="H9" s="31">
        <f t="shared" si="5"/>
        <v>1.8278620000000001</v>
      </c>
      <c r="I9" s="60">
        <f t="shared" si="6"/>
        <v>1.863062</v>
      </c>
      <c r="J9" s="60">
        <f t="shared" si="7"/>
        <v>1.887702</v>
      </c>
      <c r="K9" s="60">
        <f t="shared" si="8"/>
        <v>1.9680219999999999</v>
      </c>
      <c r="L9" s="60">
        <f t="shared" si="9"/>
        <v>1.983382</v>
      </c>
      <c r="M9" s="60">
        <f t="shared" si="10"/>
        <v>1.8812059999999999</v>
      </c>
      <c r="N9" s="76"/>
      <c r="O9" s="60">
        <f>VLOOKUP(D9,'[1]恒伟HSJ (1)'!$D$9:$G$66,4,0)</f>
        <v>1.8966000000000001</v>
      </c>
      <c r="P9" s="71">
        <f t="shared" si="1"/>
        <v>1.930078</v>
      </c>
      <c r="Q9" s="71">
        <f>VLOOKUP(D9,'[2]1-8月用量'!$V$1:$X$65536,3,0)</f>
        <v>4411</v>
      </c>
      <c r="R9" s="71">
        <f t="shared" si="11"/>
        <v>672.48341599999969</v>
      </c>
      <c r="S9" s="82">
        <f t="shared" si="12"/>
        <v>-5.1516046833136556E-2</v>
      </c>
      <c r="T9" s="71"/>
      <c r="U9" s="71">
        <f t="shared" si="2"/>
        <v>0</v>
      </c>
      <c r="V9" s="82">
        <f>(P9-F9)/F9</f>
        <v>8.5764015071820618E-2</v>
      </c>
      <c r="W9" s="52">
        <f>VLOOKUP(D9,'[1]恒伟HSJ (1)'!$D$9:$H$66,5,0)</f>
        <v>1.9914300000000003</v>
      </c>
      <c r="X9" s="71">
        <f t="shared" si="13"/>
        <v>0</v>
      </c>
      <c r="Y9" s="83">
        <f t="shared" si="3"/>
        <v>5.00000000000001E-2</v>
      </c>
      <c r="Z9" s="83">
        <f t="shared" si="4"/>
        <v>0.12027753931938298</v>
      </c>
    </row>
    <row r="10" spans="1:26">
      <c r="A10" s="33">
        <v>5</v>
      </c>
      <c r="B10" s="33" t="s">
        <v>29</v>
      </c>
      <c r="C10" s="28" t="s">
        <v>30</v>
      </c>
      <c r="D10" s="29" t="s">
        <v>31</v>
      </c>
      <c r="E10" s="57" t="s">
        <v>18</v>
      </c>
      <c r="F10" s="61">
        <v>8.3425440000000002</v>
      </c>
      <c r="G10" s="69">
        <v>0.33300000000000002</v>
      </c>
      <c r="H10" s="31">
        <f t="shared" si="5"/>
        <v>8.865354</v>
      </c>
      <c r="I10" s="60">
        <f t="shared" si="6"/>
        <v>9.2316539999999989</v>
      </c>
      <c r="J10" s="60">
        <f t="shared" si="7"/>
        <v>9.4880639999999996</v>
      </c>
      <c r="K10" s="60">
        <f t="shared" si="8"/>
        <v>10.323893999999999</v>
      </c>
      <c r="L10" s="60">
        <f t="shared" si="9"/>
        <v>10.483734</v>
      </c>
      <c r="M10" s="60">
        <f t="shared" si="10"/>
        <v>9.4204650000000001</v>
      </c>
      <c r="N10" s="76"/>
      <c r="O10" s="60">
        <f>VLOOKUP(D10,'[1]恒伟HSJ (1)'!$D$9:$G$66,4,0)</f>
        <v>9.1768000000000001</v>
      </c>
      <c r="P10" s="71">
        <f t="shared" si="1"/>
        <v>9.9290392499999989</v>
      </c>
      <c r="Q10" s="71">
        <f>VLOOKUP(D10,'[2]1-8月用量'!$V$1:$X$65536,3,0)</f>
        <v>6638</v>
      </c>
      <c r="R10" s="71">
        <f t="shared" si="11"/>
        <v>10531.15546949999</v>
      </c>
      <c r="S10" s="82">
        <f t="shared" si="12"/>
        <v>-0.10142082963951585</v>
      </c>
      <c r="T10" s="71">
        <f>VLOOKUP(D10,'[2]9-12月用量'!$U$1:$W$65536,3,0)</f>
        <v>1202</v>
      </c>
      <c r="U10" s="71">
        <f t="shared" si="2"/>
        <v>1906.9672904999984</v>
      </c>
      <c r="V10" s="82">
        <f t="shared" ref="V10:V63" si="14">(P10-F10)/F10</f>
        <v>0.19016923974269703</v>
      </c>
      <c r="W10" s="52">
        <f>VLOOKUP(D10,'[1]恒伟HSJ (1)'!$D$9:$H$66,5,0)</f>
        <v>9.6356400000000004</v>
      </c>
      <c r="X10" s="71">
        <f t="shared" si="13"/>
        <v>1554.3013920000003</v>
      </c>
      <c r="Y10" s="83">
        <f t="shared" si="3"/>
        <v>5.0000000000000037E-2</v>
      </c>
      <c r="Z10" s="83">
        <f t="shared" si="4"/>
        <v>0.1550002013774216</v>
      </c>
    </row>
    <row r="11" spans="1:26">
      <c r="A11" s="33">
        <v>6</v>
      </c>
      <c r="B11" s="33" t="s">
        <v>40</v>
      </c>
      <c r="C11" s="33" t="s">
        <v>41</v>
      </c>
      <c r="D11" s="29" t="s">
        <v>42</v>
      </c>
      <c r="E11" s="57" t="s">
        <v>18</v>
      </c>
      <c r="F11" s="61">
        <v>8.3425440000000002</v>
      </c>
      <c r="G11" s="69">
        <v>0.33300000000000002</v>
      </c>
      <c r="H11" s="31">
        <f t="shared" si="5"/>
        <v>8.865354</v>
      </c>
      <c r="I11" s="60">
        <f t="shared" si="6"/>
        <v>9.2316539999999989</v>
      </c>
      <c r="J11" s="60">
        <f t="shared" si="7"/>
        <v>9.4880639999999996</v>
      </c>
      <c r="K11" s="60">
        <f t="shared" si="8"/>
        <v>10.323893999999999</v>
      </c>
      <c r="L11" s="60">
        <f t="shared" si="9"/>
        <v>10.483734</v>
      </c>
      <c r="M11" s="60">
        <f t="shared" si="10"/>
        <v>9.4204650000000001</v>
      </c>
      <c r="N11" s="76"/>
      <c r="O11" s="60">
        <f>VLOOKUP(D11,'[1]恒伟HSJ (1)'!$D$9:$G$66,4,0)</f>
        <v>9.1768000000000001</v>
      </c>
      <c r="P11" s="71">
        <f t="shared" si="1"/>
        <v>9.9290392499999989</v>
      </c>
      <c r="Q11" s="71">
        <f>VLOOKUP(D11,'[2]1-8月用量'!$V$1:$X$65536,3,0)</f>
        <v>6395</v>
      </c>
      <c r="R11" s="71">
        <f t="shared" si="11"/>
        <v>10145.637123749992</v>
      </c>
      <c r="S11" s="82">
        <f t="shared" si="12"/>
        <v>-0.10142082963951585</v>
      </c>
      <c r="T11" s="71">
        <f>VLOOKUP(D11,'[2]9-12月用量'!$U$1:$W$65536,3,0)</f>
        <v>1341</v>
      </c>
      <c r="U11" s="71">
        <f t="shared" si="2"/>
        <v>2127.4901302499984</v>
      </c>
      <c r="V11" s="82">
        <f t="shared" si="14"/>
        <v>0.19016923974269703</v>
      </c>
      <c r="W11" s="52">
        <f>VLOOKUP(D11,'[1]恒伟HSJ (1)'!$D$9:$H$66,5,0)</f>
        <v>9.6356400000000004</v>
      </c>
      <c r="X11" s="71">
        <f t="shared" si="13"/>
        <v>1734.0417360000004</v>
      </c>
      <c r="Y11" s="83">
        <f t="shared" si="3"/>
        <v>5.0000000000000037E-2</v>
      </c>
      <c r="Z11" s="83">
        <f t="shared" si="4"/>
        <v>0.1550002013774216</v>
      </c>
    </row>
    <row r="12" spans="1:26">
      <c r="A12" s="33">
        <v>7</v>
      </c>
      <c r="B12" s="33" t="s">
        <v>44</v>
      </c>
      <c r="C12" s="28" t="s">
        <v>45</v>
      </c>
      <c r="D12" s="29" t="s">
        <v>46</v>
      </c>
      <c r="E12" s="57" t="s">
        <v>18</v>
      </c>
      <c r="F12" s="61">
        <v>5.0842399999999994</v>
      </c>
      <c r="G12" s="69">
        <v>0.17</v>
      </c>
      <c r="H12" s="31">
        <f t="shared" si="5"/>
        <v>5.3511399999999991</v>
      </c>
      <c r="I12" s="60">
        <f t="shared" si="6"/>
        <v>5.5381399999999994</v>
      </c>
      <c r="J12" s="60">
        <f t="shared" si="7"/>
        <v>5.669039999999999</v>
      </c>
      <c r="K12" s="60">
        <f t="shared" si="8"/>
        <v>6.0957399999999993</v>
      </c>
      <c r="L12" s="60">
        <f t="shared" si="9"/>
        <v>6.1773399999999992</v>
      </c>
      <c r="M12" s="60">
        <f t="shared" si="10"/>
        <v>5.6345299999999989</v>
      </c>
      <c r="N12" s="76"/>
      <c r="O12" s="60">
        <f>VLOOKUP(D12,'[1]恒伟HSJ (1)'!$D$9:$G$66,4,0)</f>
        <v>5.5926999999999998</v>
      </c>
      <c r="P12" s="71">
        <f t="shared" si="1"/>
        <v>5.8941624999999984</v>
      </c>
      <c r="Q12" s="71">
        <f>VLOOKUP(D12,'[2]1-8月用量'!$V$1:$X$65536,3,0)</f>
        <v>1615</v>
      </c>
      <c r="R12" s="71">
        <f t="shared" si="11"/>
        <v>1308.0248374999983</v>
      </c>
      <c r="S12" s="82">
        <f t="shared" si="12"/>
        <v>-8.7871154898386733E-2</v>
      </c>
      <c r="T12" s="71">
        <f>VLOOKUP(D12,'[2]9-12月用量'!$U$1:$W$65536,3,0)</f>
        <v>740</v>
      </c>
      <c r="U12" s="71">
        <f t="shared" si="2"/>
        <v>599.34264999999925</v>
      </c>
      <c r="V12" s="82">
        <f t="shared" si="14"/>
        <v>0.15930060343335467</v>
      </c>
      <c r="W12" s="52">
        <f>VLOOKUP(D12,'[1]恒伟HSJ (1)'!$D$9:$H$66,5,0)</f>
        <v>5.8723349999999996</v>
      </c>
      <c r="X12" s="71">
        <f t="shared" si="13"/>
        <v>583.19030000000021</v>
      </c>
      <c r="Y12" s="83">
        <f t="shared" si="3"/>
        <v>4.9999999999999975E-2</v>
      </c>
      <c r="Z12" s="83">
        <f t="shared" si="4"/>
        <v>0.15500743473950881</v>
      </c>
    </row>
    <row r="13" spans="1:26">
      <c r="A13" s="33">
        <v>8</v>
      </c>
      <c r="B13" s="33" t="s">
        <v>47</v>
      </c>
      <c r="C13" s="28" t="s">
        <v>48</v>
      </c>
      <c r="D13" s="29" t="s">
        <v>49</v>
      </c>
      <c r="E13" s="57" t="s">
        <v>18</v>
      </c>
      <c r="F13" s="61">
        <v>6.7511219999999996</v>
      </c>
      <c r="G13" s="69">
        <v>0.28199999999999997</v>
      </c>
      <c r="H13" s="31">
        <f t="shared" si="5"/>
        <v>7.1938619999999993</v>
      </c>
      <c r="I13" s="60">
        <f t="shared" si="6"/>
        <v>7.5040619999999993</v>
      </c>
      <c r="J13" s="60">
        <f t="shared" si="7"/>
        <v>7.721201999999999</v>
      </c>
      <c r="K13" s="60">
        <f t="shared" si="8"/>
        <v>8.4290219999999998</v>
      </c>
      <c r="L13" s="60">
        <f t="shared" si="9"/>
        <v>8.5643819999999984</v>
      </c>
      <c r="M13" s="60">
        <f t="shared" si="10"/>
        <v>7.6639559999999989</v>
      </c>
      <c r="N13" s="76"/>
      <c r="O13" s="60">
        <f>VLOOKUP(D13,'[1]恒伟HSJ (1)'!$D$9:$G$66,4,0)</f>
        <v>7.4261999999999997</v>
      </c>
      <c r="P13" s="71">
        <f t="shared" si="1"/>
        <v>8.0946404999999988</v>
      </c>
      <c r="Q13" s="71">
        <f>VLOOKUP(D13,'[2]1-8月用量'!$V$1:$X$65536,3,0)</f>
        <v>319</v>
      </c>
      <c r="R13" s="71">
        <f t="shared" si="11"/>
        <v>428.58240149999972</v>
      </c>
      <c r="S13" s="82">
        <f t="shared" si="12"/>
        <v>-0.10513613241445789</v>
      </c>
      <c r="T13" s="71">
        <f>VLOOKUP(D13,'[2]9-12月用量'!$U$1:$W$65536,3,0)</f>
        <v>101</v>
      </c>
      <c r="U13" s="71">
        <f t="shared" si="2"/>
        <v>135.69536849999992</v>
      </c>
      <c r="V13" s="82">
        <f t="shared" si="14"/>
        <v>0.19900669844212551</v>
      </c>
      <c r="W13" s="52">
        <f>VLOOKUP(D13,'[1]恒伟HSJ (1)'!$D$9:$H$66,5,0)</f>
        <v>7.7975099999999999</v>
      </c>
      <c r="X13" s="71">
        <f t="shared" si="13"/>
        <v>105.68518800000004</v>
      </c>
      <c r="Y13" s="83">
        <f t="shared" si="3"/>
        <v>5.0000000000000037E-2</v>
      </c>
      <c r="Z13" s="83">
        <f t="shared" si="4"/>
        <v>0.1549946808841553</v>
      </c>
    </row>
    <row r="14" spans="1:26">
      <c r="A14" s="33">
        <v>9</v>
      </c>
      <c r="B14" s="33" t="s">
        <v>50</v>
      </c>
      <c r="C14" s="28" t="s">
        <v>51</v>
      </c>
      <c r="D14" s="29" t="s">
        <v>52</v>
      </c>
      <c r="E14" s="57" t="s">
        <v>18</v>
      </c>
      <c r="F14" s="61">
        <v>9.5440239999999985</v>
      </c>
      <c r="G14" s="69">
        <v>0.29899999999999999</v>
      </c>
      <c r="H14" s="31">
        <f t="shared" si="5"/>
        <v>10.013453999999999</v>
      </c>
      <c r="I14" s="60">
        <f t="shared" si="6"/>
        <v>10.342353999999998</v>
      </c>
      <c r="J14" s="60">
        <f t="shared" si="7"/>
        <v>10.572583999999997</v>
      </c>
      <c r="K14" s="60">
        <f t="shared" si="8"/>
        <v>11.323073999999998</v>
      </c>
      <c r="L14" s="60">
        <f t="shared" si="9"/>
        <v>11.466593999999999</v>
      </c>
      <c r="M14" s="60">
        <f t="shared" si="10"/>
        <v>10.511886999999998</v>
      </c>
      <c r="N14" s="76"/>
      <c r="O14" s="60">
        <f>VLOOKUP(D14,'[1]恒伟HSJ (1)'!$D$9:$G$66,4,0)</f>
        <v>10.4984</v>
      </c>
      <c r="P14" s="71">
        <f t="shared" si="1"/>
        <v>10.96853475</v>
      </c>
      <c r="Q14" s="71">
        <f>VLOOKUP(D14,'[2]1-8月用量'!$V$1:$X$65536,3,0)</f>
        <v>1276</v>
      </c>
      <c r="R14" s="71">
        <f t="shared" si="11"/>
        <v>1817.6757170000017</v>
      </c>
      <c r="S14" s="82">
        <f t="shared" si="12"/>
        <v>-8.3259859030502079E-2</v>
      </c>
      <c r="T14" s="71">
        <f>VLOOKUP(D14,'[2]9-12月用量'!$U$1:$W$65536,3,0)</f>
        <v>635</v>
      </c>
      <c r="U14" s="71">
        <f t="shared" si="2"/>
        <v>904.56432625000093</v>
      </c>
      <c r="V14" s="82">
        <f t="shared" si="14"/>
        <v>0.14925682814712135</v>
      </c>
      <c r="W14" s="52">
        <f>VLOOKUP(D14,'[1]恒伟HSJ (1)'!$D$9:$H$66,5,0)</f>
        <v>11.02332</v>
      </c>
      <c r="X14" s="71">
        <f t="shared" si="13"/>
        <v>939.35296000000096</v>
      </c>
      <c r="Y14" s="83">
        <f t="shared" si="3"/>
        <v>4.9999999999999982E-2</v>
      </c>
      <c r="Z14" s="83">
        <f t="shared" si="4"/>
        <v>0.15499709556472216</v>
      </c>
    </row>
    <row r="15" spans="1:26">
      <c r="A15" s="33">
        <v>10</v>
      </c>
      <c r="B15" s="33" t="s">
        <v>53</v>
      </c>
      <c r="C15" s="28" t="s">
        <v>54</v>
      </c>
      <c r="D15" s="29" t="s">
        <v>55</v>
      </c>
      <c r="E15" s="57" t="s">
        <v>18</v>
      </c>
      <c r="F15" s="61">
        <v>5.0842399999999994</v>
      </c>
      <c r="G15" s="69">
        <v>0.17</v>
      </c>
      <c r="H15" s="31">
        <f t="shared" si="5"/>
        <v>5.3511399999999991</v>
      </c>
      <c r="I15" s="60">
        <f t="shared" si="6"/>
        <v>5.5381399999999994</v>
      </c>
      <c r="J15" s="60">
        <f t="shared" si="7"/>
        <v>5.669039999999999</v>
      </c>
      <c r="K15" s="60">
        <f t="shared" si="8"/>
        <v>6.0957399999999993</v>
      </c>
      <c r="L15" s="60">
        <f t="shared" si="9"/>
        <v>6.1773399999999992</v>
      </c>
      <c r="M15" s="60">
        <f t="shared" si="10"/>
        <v>5.6345299999999989</v>
      </c>
      <c r="N15" s="76"/>
      <c r="O15" s="60">
        <f>VLOOKUP(D15,'[1]恒伟HSJ (1)'!$D$9:$G$66,4,0)</f>
        <v>5.5926999999999998</v>
      </c>
      <c r="P15" s="71">
        <f t="shared" si="1"/>
        <v>5.8941624999999984</v>
      </c>
      <c r="Q15" s="71">
        <f>VLOOKUP(D15,'[2]1-8月用量'!$V$1:$X$65536,3,0)</f>
        <v>1597</v>
      </c>
      <c r="R15" s="71">
        <f t="shared" si="11"/>
        <v>1293.4462324999984</v>
      </c>
      <c r="S15" s="82">
        <f t="shared" si="12"/>
        <v>-8.7871154898386733E-2</v>
      </c>
      <c r="T15" s="71">
        <f>VLOOKUP(D15,'[2]9-12月用量'!$U$1:$W$65536,3,0)</f>
        <v>702</v>
      </c>
      <c r="U15" s="71">
        <f t="shared" si="2"/>
        <v>568.56559499999935</v>
      </c>
      <c r="V15" s="82">
        <f t="shared" si="14"/>
        <v>0.15930060343335467</v>
      </c>
      <c r="W15" s="52">
        <f>VLOOKUP(D15,'[1]恒伟HSJ (1)'!$D$9:$H$66,5,0)</f>
        <v>5.8723349999999996</v>
      </c>
      <c r="X15" s="71">
        <f t="shared" si="13"/>
        <v>553.24269000000015</v>
      </c>
      <c r="Y15" s="83">
        <f t="shared" si="3"/>
        <v>4.9999999999999975E-2</v>
      </c>
      <c r="Z15" s="83">
        <f t="shared" si="4"/>
        <v>0.15500743473950881</v>
      </c>
    </row>
    <row r="16" spans="1:26">
      <c r="A16" s="33">
        <v>11</v>
      </c>
      <c r="B16" s="33" t="s">
        <v>56</v>
      </c>
      <c r="C16" s="28" t="s">
        <v>57</v>
      </c>
      <c r="D16" s="29" t="s">
        <v>58</v>
      </c>
      <c r="E16" s="57" t="s">
        <v>18</v>
      </c>
      <c r="F16" s="61">
        <v>6.7511219999999996</v>
      </c>
      <c r="G16" s="69">
        <v>0.28199999999999997</v>
      </c>
      <c r="H16" s="31">
        <f t="shared" si="5"/>
        <v>7.1938619999999993</v>
      </c>
      <c r="I16" s="60">
        <f t="shared" si="6"/>
        <v>7.5040619999999993</v>
      </c>
      <c r="J16" s="60">
        <f t="shared" si="7"/>
        <v>7.721201999999999</v>
      </c>
      <c r="K16" s="60">
        <f t="shared" si="8"/>
        <v>8.4290219999999998</v>
      </c>
      <c r="L16" s="60">
        <f t="shared" si="9"/>
        <v>8.5643819999999984</v>
      </c>
      <c r="M16" s="60">
        <f t="shared" si="10"/>
        <v>7.6639559999999989</v>
      </c>
      <c r="N16" s="76"/>
      <c r="O16" s="60">
        <f>VLOOKUP(D16,'[1]恒伟HSJ (1)'!$D$9:$G$66,4,0)</f>
        <v>7.4261999999999997</v>
      </c>
      <c r="P16" s="71">
        <f t="shared" si="1"/>
        <v>8.0946404999999988</v>
      </c>
      <c r="Q16" s="71">
        <f>VLOOKUP(D16,'[2]1-8月用量'!$V$1:$X$65536,3,0)</f>
        <v>408</v>
      </c>
      <c r="R16" s="71">
        <f t="shared" si="11"/>
        <v>548.15554799999961</v>
      </c>
      <c r="S16" s="82">
        <f t="shared" si="12"/>
        <v>-0.10513613241445789</v>
      </c>
      <c r="T16" s="71">
        <f>VLOOKUP(D16,'[2]9-12月用量'!$U$1:$W$65536,3,0)</f>
        <v>52</v>
      </c>
      <c r="U16" s="71">
        <f t="shared" si="2"/>
        <v>69.862961999999953</v>
      </c>
      <c r="V16" s="82">
        <f t="shared" si="14"/>
        <v>0.19900669844212551</v>
      </c>
      <c r="W16" s="52">
        <f>VLOOKUP(D16,'[1]恒伟HSJ (1)'!$D$9:$H$66,5,0)</f>
        <v>7.7975099999999999</v>
      </c>
      <c r="X16" s="71">
        <f t="shared" si="13"/>
        <v>54.412176000000017</v>
      </c>
      <c r="Y16" s="83">
        <f t="shared" si="3"/>
        <v>5.0000000000000037E-2</v>
      </c>
      <c r="Z16" s="83">
        <f t="shared" si="4"/>
        <v>0.1549946808841553</v>
      </c>
    </row>
    <row r="17" spans="1:26">
      <c r="A17" s="33">
        <v>12</v>
      </c>
      <c r="B17" s="33" t="s">
        <v>59</v>
      </c>
      <c r="C17" s="28" t="s">
        <v>60</v>
      </c>
      <c r="D17" s="29" t="s">
        <v>61</v>
      </c>
      <c r="E17" s="57" t="s">
        <v>18</v>
      </c>
      <c r="F17" s="61">
        <v>9.5440239999999985</v>
      </c>
      <c r="G17" s="69">
        <v>0.29899999999999999</v>
      </c>
      <c r="H17" s="31">
        <f t="shared" si="5"/>
        <v>10.013453999999999</v>
      </c>
      <c r="I17" s="60">
        <f t="shared" si="6"/>
        <v>10.342353999999998</v>
      </c>
      <c r="J17" s="60">
        <f t="shared" si="7"/>
        <v>10.572583999999997</v>
      </c>
      <c r="K17" s="60">
        <f t="shared" si="8"/>
        <v>11.323073999999998</v>
      </c>
      <c r="L17" s="60">
        <f t="shared" si="9"/>
        <v>11.466593999999999</v>
      </c>
      <c r="M17" s="60">
        <f t="shared" si="10"/>
        <v>10.511886999999998</v>
      </c>
      <c r="N17" s="76"/>
      <c r="O17" s="60">
        <f>VLOOKUP(D17,'[1]恒伟HSJ (1)'!$D$9:$G$66,4,0)</f>
        <v>10.4984</v>
      </c>
      <c r="P17" s="71">
        <f t="shared" si="1"/>
        <v>10.96853475</v>
      </c>
      <c r="Q17" s="71">
        <f>VLOOKUP(D17,'[2]1-8月用量'!$V$1:$X$65536,3,0)</f>
        <v>1229</v>
      </c>
      <c r="R17" s="71">
        <f t="shared" si="11"/>
        <v>1750.7237117500017</v>
      </c>
      <c r="S17" s="82">
        <f t="shared" si="12"/>
        <v>-8.3259859030502079E-2</v>
      </c>
      <c r="T17" s="71">
        <f>VLOOKUP(D17,'[2]9-12月用量'!$U$1:$W$65536,3,0)</f>
        <v>582</v>
      </c>
      <c r="U17" s="71">
        <f t="shared" si="2"/>
        <v>829.06525650000083</v>
      </c>
      <c r="V17" s="82">
        <f t="shared" si="14"/>
        <v>0.14925682814712135</v>
      </c>
      <c r="W17" s="52">
        <f>VLOOKUP(D17,'[1]恒伟HSJ (1)'!$D$9:$H$66,5,0)</f>
        <v>11.02332</v>
      </c>
      <c r="X17" s="71">
        <f t="shared" si="13"/>
        <v>860.95027200000084</v>
      </c>
      <c r="Y17" s="83">
        <f t="shared" si="3"/>
        <v>4.9999999999999982E-2</v>
      </c>
      <c r="Z17" s="83">
        <f t="shared" si="4"/>
        <v>0.15499709556472216</v>
      </c>
    </row>
    <row r="18" spans="1:26">
      <c r="A18" s="33">
        <v>13</v>
      </c>
      <c r="B18" s="33" t="s">
        <v>62</v>
      </c>
      <c r="C18" s="28" t="s">
        <v>63</v>
      </c>
      <c r="D18" s="28" t="s">
        <v>64</v>
      </c>
      <c r="E18" s="57" t="s">
        <v>18</v>
      </c>
      <c r="F18" s="61">
        <v>7.2871819999999996</v>
      </c>
      <c r="G18" s="69">
        <v>0.31900000000000001</v>
      </c>
      <c r="H18" s="31">
        <f t="shared" si="5"/>
        <v>7.7880120000000002</v>
      </c>
      <c r="I18" s="60">
        <f t="shared" si="6"/>
        <v>8.1389119999999995</v>
      </c>
      <c r="J18" s="60">
        <f t="shared" si="7"/>
        <v>8.3845419999999997</v>
      </c>
      <c r="K18" s="60">
        <f t="shared" si="8"/>
        <v>9.1852319999999992</v>
      </c>
      <c r="L18" s="60">
        <f t="shared" si="9"/>
        <v>9.3383520000000004</v>
      </c>
      <c r="M18" s="60">
        <f t="shared" si="10"/>
        <v>8.3197849999999995</v>
      </c>
      <c r="N18" s="76"/>
      <c r="O18" s="60">
        <f>VLOOKUP(D18,'[1]恒伟HSJ (1)'!$D$9:$G$66,4,0)</f>
        <v>8.0159000000000002</v>
      </c>
      <c r="P18" s="71">
        <f t="shared" si="1"/>
        <v>8.8069777499999997</v>
      </c>
      <c r="Q18" s="71">
        <f>VLOOKUP(D18,'[2]1-8月用量'!$V$1:$X$65536,3,0)</f>
        <v>160</v>
      </c>
      <c r="R18" s="71">
        <f t="shared" si="11"/>
        <v>243.16732000000002</v>
      </c>
      <c r="S18" s="82">
        <f t="shared" si="12"/>
        <v>-0.10907352817713456</v>
      </c>
      <c r="T18" s="71">
        <f>VLOOKUP(D18,'[2]9-12月用量'!$U$1:$W$65536,3,0)</f>
        <v>100</v>
      </c>
      <c r="U18" s="71">
        <f t="shared" si="2"/>
        <v>151.97957500000001</v>
      </c>
      <c r="V18" s="82">
        <f t="shared" si="14"/>
        <v>0.20855740257345023</v>
      </c>
      <c r="W18" s="52">
        <f>VLOOKUP(D18,'[1]恒伟HSJ (1)'!$D$9:$H$66,5,0)</f>
        <v>8.4166950000000007</v>
      </c>
      <c r="X18" s="71">
        <f t="shared" si="13"/>
        <v>112.95130000000012</v>
      </c>
      <c r="Y18" s="83">
        <f t="shared" si="3"/>
        <v>5.0000000000000058E-2</v>
      </c>
      <c r="Z18" s="83">
        <f t="shared" si="4"/>
        <v>0.1549999711822761</v>
      </c>
    </row>
    <row r="19" spans="1:26">
      <c r="A19" s="33">
        <v>14</v>
      </c>
      <c r="B19" s="33" t="s">
        <v>65</v>
      </c>
      <c r="C19" s="28" t="s">
        <v>66</v>
      </c>
      <c r="D19" s="28" t="s">
        <v>67</v>
      </c>
      <c r="E19" s="57" t="s">
        <v>18</v>
      </c>
      <c r="F19" s="61">
        <v>7.2871819999999996</v>
      </c>
      <c r="G19" s="69">
        <v>0.31900000000000001</v>
      </c>
      <c r="H19" s="31">
        <f t="shared" si="5"/>
        <v>7.7880120000000002</v>
      </c>
      <c r="I19" s="60">
        <f t="shared" si="6"/>
        <v>8.1389119999999995</v>
      </c>
      <c r="J19" s="60">
        <f t="shared" si="7"/>
        <v>8.3845419999999997</v>
      </c>
      <c r="K19" s="60">
        <f t="shared" si="8"/>
        <v>9.1852319999999992</v>
      </c>
      <c r="L19" s="60">
        <f t="shared" si="9"/>
        <v>9.3383520000000004</v>
      </c>
      <c r="M19" s="60">
        <f t="shared" si="10"/>
        <v>8.3197849999999995</v>
      </c>
      <c r="N19" s="76"/>
      <c r="O19" s="60">
        <f>VLOOKUP(D19,'[1]恒伟HSJ (1)'!$D$9:$G$66,4,0)</f>
        <v>8.0159000000000002</v>
      </c>
      <c r="P19" s="71">
        <f t="shared" si="1"/>
        <v>8.8069777499999997</v>
      </c>
      <c r="Q19" s="71">
        <f>VLOOKUP(D19,'[2]1-8月用量'!$V$1:$X$65536,3,0)</f>
        <v>80</v>
      </c>
      <c r="R19" s="71">
        <f t="shared" si="11"/>
        <v>121.58366000000001</v>
      </c>
      <c r="S19" s="82">
        <f t="shared" si="12"/>
        <v>-0.10907352817713456</v>
      </c>
      <c r="T19" s="71">
        <f>VLOOKUP(D19,'[2]9-12月用量'!$U$1:$W$65536,3,0)</f>
        <v>103</v>
      </c>
      <c r="U19" s="71">
        <f t="shared" si="2"/>
        <v>156.53896225</v>
      </c>
      <c r="V19" s="82">
        <f t="shared" si="14"/>
        <v>0.20855740257345023</v>
      </c>
      <c r="W19" s="52">
        <f>VLOOKUP(D19,'[1]恒伟HSJ (1)'!$D$9:$H$66,5,0)</f>
        <v>8.4166950000000007</v>
      </c>
      <c r="X19" s="71">
        <f t="shared" si="13"/>
        <v>116.33983900000011</v>
      </c>
      <c r="Y19" s="83">
        <f t="shared" si="3"/>
        <v>5.0000000000000058E-2</v>
      </c>
      <c r="Z19" s="83">
        <f t="shared" si="4"/>
        <v>0.1549999711822761</v>
      </c>
    </row>
    <row r="20" spans="1:26">
      <c r="A20" s="33">
        <v>15</v>
      </c>
      <c r="B20" s="28" t="s">
        <v>68</v>
      </c>
      <c r="C20" s="28" t="s">
        <v>69</v>
      </c>
      <c r="D20" s="28" t="s">
        <v>70</v>
      </c>
      <c r="E20" s="57" t="s">
        <v>18</v>
      </c>
      <c r="F20" s="61">
        <v>13.628076</v>
      </c>
      <c r="G20" s="69">
        <v>0.58699999999999997</v>
      </c>
      <c r="H20" s="31">
        <f t="shared" si="5"/>
        <v>14.549666</v>
      </c>
      <c r="I20" s="60">
        <f t="shared" si="6"/>
        <v>15.195365999999998</v>
      </c>
      <c r="J20" s="60">
        <f t="shared" si="7"/>
        <v>15.647355999999998</v>
      </c>
      <c r="K20" s="60">
        <f t="shared" si="8"/>
        <v>17.120725999999998</v>
      </c>
      <c r="L20" s="60">
        <f t="shared" si="9"/>
        <v>17.402486</v>
      </c>
      <c r="M20" s="60">
        <f t="shared" si="10"/>
        <v>15.528194999999998</v>
      </c>
      <c r="N20" s="76"/>
      <c r="O20" s="60">
        <f>VLOOKUP(D20,'[1]恒伟HSJ (1)'!$D$9:$G$66,4,0)</f>
        <v>14.9909</v>
      </c>
      <c r="P20" s="71">
        <f t="shared" si="1"/>
        <v>16.424690749999996</v>
      </c>
      <c r="Q20" s="71">
        <f>VLOOKUP(D20,'[2]1-8月用量'!$V$1:$X$65536,3,0)</f>
        <v>3420</v>
      </c>
      <c r="R20" s="71">
        <f t="shared" si="11"/>
        <v>9564.4224449999874</v>
      </c>
      <c r="S20" s="82">
        <f t="shared" si="12"/>
        <v>-0.10770248572531541</v>
      </c>
      <c r="T20" s="71">
        <f>VLOOKUP(D20,'[2]9-12月用量'!$U$1:$W$65536,3,0)</f>
        <v>2</v>
      </c>
      <c r="U20" s="71">
        <f t="shared" si="2"/>
        <v>5.5932294999999925</v>
      </c>
      <c r="V20" s="82">
        <f t="shared" si="14"/>
        <v>0.20520979997469901</v>
      </c>
      <c r="W20" s="52">
        <f>VLOOKUP(D20,'[1]恒伟HSJ (1)'!$D$9:$H$66,5,0)</f>
        <v>15.740445000000001</v>
      </c>
      <c r="X20" s="71">
        <f t="shared" si="13"/>
        <v>4.2247380000000021</v>
      </c>
      <c r="Y20" s="83">
        <f t="shared" si="3"/>
        <v>5.0000000000000086E-2</v>
      </c>
      <c r="Z20" s="83">
        <f t="shared" si="4"/>
        <v>0.15500126356794613</v>
      </c>
    </row>
    <row r="21" spans="1:26">
      <c r="A21" s="33">
        <v>16</v>
      </c>
      <c r="B21" s="28" t="s">
        <v>71</v>
      </c>
      <c r="C21" s="28" t="s">
        <v>72</v>
      </c>
      <c r="D21" s="28" t="s">
        <v>73</v>
      </c>
      <c r="E21" s="57" t="s">
        <v>18</v>
      </c>
      <c r="F21" s="61">
        <v>7.020524</v>
      </c>
      <c r="G21" s="69">
        <v>0.26500000000000001</v>
      </c>
      <c r="H21" s="31">
        <f t="shared" si="5"/>
        <v>7.4365740000000002</v>
      </c>
      <c r="I21" s="60">
        <f t="shared" si="6"/>
        <v>7.7280739999999994</v>
      </c>
      <c r="J21" s="60">
        <f t="shared" si="7"/>
        <v>7.9321239999999991</v>
      </c>
      <c r="K21" s="60">
        <f t="shared" si="8"/>
        <v>8.5972740000000005</v>
      </c>
      <c r="L21" s="60">
        <f t="shared" si="9"/>
        <v>8.7244740000000007</v>
      </c>
      <c r="M21" s="60">
        <f t="shared" si="10"/>
        <v>7.8783289999999999</v>
      </c>
      <c r="N21" s="76"/>
      <c r="O21" s="60">
        <f>VLOOKUP(D21,'[1]恒伟HSJ (1)'!$D$9:$G$66,4,0)</f>
        <v>7.7225999999999999</v>
      </c>
      <c r="P21" s="71">
        <f t="shared" si="1"/>
        <v>8.2830502500000005</v>
      </c>
      <c r="Q21" s="71">
        <f>VLOOKUP(D21,'[2]1-8月用量'!$V$1:$X$65536,3,0)</f>
        <v>60524</v>
      </c>
      <c r="R21" s="71">
        <f t="shared" si="11"/>
        <v>76413.138755000036</v>
      </c>
      <c r="S21" s="82">
        <f t="shared" si="12"/>
        <v>-9.6985216529959367E-2</v>
      </c>
      <c r="T21" s="71">
        <f>VLOOKUP(D21,'[2]9-12月用量'!$U$1:$W$65536,3,0)</f>
        <v>5455</v>
      </c>
      <c r="U21" s="71">
        <f t="shared" si="2"/>
        <v>6887.0806937500029</v>
      </c>
      <c r="V21" s="82">
        <f t="shared" si="14"/>
        <v>0.17983362068130535</v>
      </c>
      <c r="W21" s="52">
        <f>VLOOKUP(D21,'[1]恒伟HSJ (1)'!$D$9:$H$66,5,0)</f>
        <v>8.1087299999999995</v>
      </c>
      <c r="X21" s="71">
        <f t="shared" si="13"/>
        <v>5936.1637299999975</v>
      </c>
      <c r="Y21" s="83">
        <f t="shared" si="3"/>
        <v>4.9999999999999954E-2</v>
      </c>
      <c r="Z21" s="83">
        <f t="shared" si="4"/>
        <v>0.15500352965106301</v>
      </c>
    </row>
    <row r="22" spans="1:26">
      <c r="A22" s="33">
        <v>17</v>
      </c>
      <c r="B22" s="28" t="s">
        <v>74</v>
      </c>
      <c r="C22" s="28" t="s">
        <v>75</v>
      </c>
      <c r="D22" s="28" t="s">
        <v>76</v>
      </c>
      <c r="E22" s="57" t="s">
        <v>18</v>
      </c>
      <c r="F22" s="61">
        <v>6.2517139999999998</v>
      </c>
      <c r="G22" s="69">
        <v>0.20399999999999999</v>
      </c>
      <c r="H22" s="31">
        <f t="shared" si="5"/>
        <v>6.5719940000000001</v>
      </c>
      <c r="I22" s="60">
        <f t="shared" si="6"/>
        <v>6.7963939999999994</v>
      </c>
      <c r="J22" s="60">
        <f t="shared" si="7"/>
        <v>6.953473999999999</v>
      </c>
      <c r="K22" s="60">
        <f t="shared" si="8"/>
        <v>7.4655139999999998</v>
      </c>
      <c r="L22" s="60">
        <f t="shared" si="9"/>
        <v>7.5634339999999991</v>
      </c>
      <c r="M22" s="60">
        <f t="shared" si="10"/>
        <v>6.9120619999999997</v>
      </c>
      <c r="N22" s="76"/>
      <c r="O22" s="60">
        <f>VLOOKUP(D22,'[1]恒伟HSJ (1)'!$D$9:$G$66,4,0)</f>
        <v>6.8769</v>
      </c>
      <c r="P22" s="71">
        <f t="shared" si="1"/>
        <v>7.2236209999999996</v>
      </c>
      <c r="Q22" s="71">
        <f>VLOOKUP(D22,'[2]1-8月用量'!$V$1:$X$65536,3,0)</f>
        <v>669</v>
      </c>
      <c r="R22" s="71">
        <f t="shared" si="11"/>
        <v>650.20578299999988</v>
      </c>
      <c r="S22" s="82">
        <f t="shared" si="12"/>
        <v>-8.6121198386870226E-2</v>
      </c>
      <c r="T22" s="71"/>
      <c r="U22" s="71">
        <f t="shared" si="2"/>
        <v>0</v>
      </c>
      <c r="V22" s="82">
        <f t="shared" si="14"/>
        <v>0.15546248596784815</v>
      </c>
      <c r="W22" s="52">
        <f>VLOOKUP(D22,'[1]恒伟HSJ (1)'!$D$9:$H$66,5,0)</f>
        <v>7.220745</v>
      </c>
      <c r="X22" s="71">
        <f t="shared" si="13"/>
        <v>0</v>
      </c>
      <c r="Y22" s="83">
        <f t="shared" si="3"/>
        <v>4.9999999999999996E-2</v>
      </c>
      <c r="Z22" s="83">
        <f t="shared" si="4"/>
        <v>0.15500245212752858</v>
      </c>
    </row>
    <row r="23" spans="1:26">
      <c r="A23" s="33">
        <v>18</v>
      </c>
      <c r="B23" s="28" t="s">
        <v>77</v>
      </c>
      <c r="C23" s="28" t="s">
        <v>78</v>
      </c>
      <c r="D23" s="28" t="s">
        <v>79</v>
      </c>
      <c r="E23" s="57" t="s">
        <v>18</v>
      </c>
      <c r="F23" s="61">
        <v>6.2517139999999998</v>
      </c>
      <c r="G23" s="69">
        <v>0.20399999999999999</v>
      </c>
      <c r="H23" s="31">
        <f t="shared" si="5"/>
        <v>6.5719940000000001</v>
      </c>
      <c r="I23" s="60">
        <f t="shared" si="6"/>
        <v>6.7963939999999994</v>
      </c>
      <c r="J23" s="60">
        <f t="shared" si="7"/>
        <v>6.953473999999999</v>
      </c>
      <c r="K23" s="60">
        <f t="shared" si="8"/>
        <v>7.4655139999999998</v>
      </c>
      <c r="L23" s="60">
        <f t="shared" si="9"/>
        <v>7.5634339999999991</v>
      </c>
      <c r="M23" s="60">
        <f t="shared" si="10"/>
        <v>6.9120619999999997</v>
      </c>
      <c r="N23" s="76"/>
      <c r="O23" s="60">
        <f>VLOOKUP(D23,'[1]恒伟HSJ (1)'!$D$9:$G$66,4,0)</f>
        <v>6.8769</v>
      </c>
      <c r="P23" s="71">
        <f t="shared" si="1"/>
        <v>7.2236209999999996</v>
      </c>
      <c r="Q23" s="71">
        <f>VLOOKUP(D23,'[2]1-8月用量'!$V$1:$X$65536,3,0)</f>
        <v>595</v>
      </c>
      <c r="R23" s="71">
        <f t="shared" si="11"/>
        <v>578.2846649999999</v>
      </c>
      <c r="S23" s="82">
        <f t="shared" si="12"/>
        <v>-8.6121198386870226E-2</v>
      </c>
      <c r="T23" s="71"/>
      <c r="U23" s="71">
        <f t="shared" si="2"/>
        <v>0</v>
      </c>
      <c r="V23" s="82">
        <f t="shared" si="14"/>
        <v>0.15546248596784815</v>
      </c>
      <c r="W23" s="52">
        <f>VLOOKUP(D23,'[1]恒伟HSJ (1)'!$D$9:$H$66,5,0)</f>
        <v>7.220745</v>
      </c>
      <c r="X23" s="71">
        <f t="shared" si="13"/>
        <v>0</v>
      </c>
      <c r="Y23" s="83">
        <f t="shared" si="3"/>
        <v>4.9999999999999996E-2</v>
      </c>
      <c r="Z23" s="83">
        <f t="shared" si="4"/>
        <v>0.15500245212752858</v>
      </c>
    </row>
    <row r="24" spans="1:26">
      <c r="A24" s="33">
        <v>19</v>
      </c>
      <c r="B24" s="28" t="s">
        <v>80</v>
      </c>
      <c r="C24" s="28" t="s">
        <v>81</v>
      </c>
      <c r="D24" s="28" t="s">
        <v>82</v>
      </c>
      <c r="E24" s="57" t="s">
        <v>18</v>
      </c>
      <c r="F24" s="61">
        <v>9.3735040000000005</v>
      </c>
      <c r="G24" s="69">
        <v>0.32500000000000001</v>
      </c>
      <c r="H24" s="31">
        <f t="shared" si="5"/>
        <v>9.8837539999999997</v>
      </c>
      <c r="I24" s="60">
        <f t="shared" si="6"/>
        <v>10.241254</v>
      </c>
      <c r="J24" s="60">
        <f t="shared" si="7"/>
        <v>10.491503999999999</v>
      </c>
      <c r="K24" s="60">
        <f t="shared" si="8"/>
        <v>11.307254</v>
      </c>
      <c r="L24" s="60">
        <f t="shared" si="9"/>
        <v>11.463254000000001</v>
      </c>
      <c r="M24" s="60">
        <f t="shared" si="10"/>
        <v>10.425529000000001</v>
      </c>
      <c r="N24" s="76"/>
      <c r="O24" s="60">
        <f>VLOOKUP(D24,'[1]恒伟HSJ (1)'!$D$9:$G$66,4,0)</f>
        <v>10.3109</v>
      </c>
      <c r="P24" s="71">
        <f t="shared" si="1"/>
        <v>10.921885249999999</v>
      </c>
      <c r="Q24" s="71">
        <f>VLOOKUP(D24,'[2]1-8月用量'!$V$1:$X$65536,3,0)</f>
        <v>14204</v>
      </c>
      <c r="R24" s="71">
        <f t="shared" si="11"/>
        <v>21993.207274999979</v>
      </c>
      <c r="S24" s="82">
        <f t="shared" si="12"/>
        <v>-9.0526215331179077E-2</v>
      </c>
      <c r="T24" s="71">
        <f>VLOOKUP(D24,'[2]9-12月用量'!$U$1:$W$65536,3,0)</f>
        <v>9161</v>
      </c>
      <c r="U24" s="71">
        <f t="shared" si="2"/>
        <v>14184.720631249986</v>
      </c>
      <c r="V24" s="82">
        <f t="shared" si="14"/>
        <v>0.16518702611104646</v>
      </c>
      <c r="W24" s="52">
        <f>VLOOKUP(D24,'[1]恒伟HSJ (1)'!$D$9:$H$66,5,0)</f>
        <v>10.826445000000001</v>
      </c>
      <c r="X24" s="71">
        <f t="shared" si="13"/>
        <v>13310.392501000009</v>
      </c>
      <c r="Y24" s="83">
        <f t="shared" si="3"/>
        <v>5.0000000000000121E-2</v>
      </c>
      <c r="Z24" s="83">
        <f t="shared" si="4"/>
        <v>0.15500510801510309</v>
      </c>
    </row>
    <row r="25" spans="1:26">
      <c r="A25" s="33">
        <v>20</v>
      </c>
      <c r="B25" s="28" t="s">
        <v>83</v>
      </c>
      <c r="C25" s="28" t="s">
        <v>84</v>
      </c>
      <c r="D25" s="28" t="s">
        <v>85</v>
      </c>
      <c r="E25" s="57" t="s">
        <v>18</v>
      </c>
      <c r="F25" s="61">
        <v>9.3735040000000005</v>
      </c>
      <c r="G25" s="69">
        <v>0.32500000000000001</v>
      </c>
      <c r="H25" s="31">
        <f t="shared" si="5"/>
        <v>9.8837539999999997</v>
      </c>
      <c r="I25" s="60">
        <f t="shared" si="6"/>
        <v>10.241254</v>
      </c>
      <c r="J25" s="60">
        <f t="shared" si="7"/>
        <v>10.491503999999999</v>
      </c>
      <c r="K25" s="60">
        <f t="shared" si="8"/>
        <v>11.307254</v>
      </c>
      <c r="L25" s="60">
        <f t="shared" si="9"/>
        <v>11.463254000000001</v>
      </c>
      <c r="M25" s="60">
        <f t="shared" si="10"/>
        <v>10.425529000000001</v>
      </c>
      <c r="N25" s="76"/>
      <c r="O25" s="60">
        <f>VLOOKUP(D25,'[1]恒伟HSJ (1)'!$D$9:$G$66,4,0)</f>
        <v>10.3109</v>
      </c>
      <c r="P25" s="71">
        <f t="shared" si="1"/>
        <v>10.921885249999999</v>
      </c>
      <c r="Q25" s="71">
        <f>VLOOKUP(D25,'[2]1-8月用量'!$V$1:$X$65536,3,0)</f>
        <v>14331</v>
      </c>
      <c r="R25" s="71">
        <f t="shared" si="11"/>
        <v>22189.851693749977</v>
      </c>
      <c r="S25" s="82">
        <f t="shared" si="12"/>
        <v>-9.0526215331179077E-2</v>
      </c>
      <c r="T25" s="71">
        <f>VLOOKUP(D25,'[2]9-12月用量'!$U$1:$W$65536,3,0)</f>
        <v>9185</v>
      </c>
      <c r="U25" s="71">
        <f t="shared" si="2"/>
        <v>14221.881781249986</v>
      </c>
      <c r="V25" s="82">
        <f t="shared" si="14"/>
        <v>0.16518702611104646</v>
      </c>
      <c r="W25" s="52">
        <f>VLOOKUP(D25,'[1]恒伟HSJ (1)'!$D$9:$H$66,5,0)</f>
        <v>10.826445000000001</v>
      </c>
      <c r="X25" s="71">
        <f t="shared" si="13"/>
        <v>13345.263085000008</v>
      </c>
      <c r="Y25" s="83">
        <f t="shared" si="3"/>
        <v>5.0000000000000121E-2</v>
      </c>
      <c r="Z25" s="83">
        <f t="shared" si="4"/>
        <v>0.15500510801510309</v>
      </c>
    </row>
    <row r="26" spans="1:26">
      <c r="A26" s="33">
        <v>21</v>
      </c>
      <c r="B26" s="28" t="s">
        <v>86</v>
      </c>
      <c r="C26" s="28" t="s">
        <v>87</v>
      </c>
      <c r="D26" s="28" t="s">
        <v>88</v>
      </c>
      <c r="E26" s="57" t="s">
        <v>18</v>
      </c>
      <c r="F26" s="61">
        <v>8.8120619999999992</v>
      </c>
      <c r="G26" s="69">
        <v>0.254</v>
      </c>
      <c r="H26" s="31">
        <f t="shared" si="5"/>
        <v>9.2108419999999995</v>
      </c>
      <c r="I26" s="60">
        <f t="shared" si="6"/>
        <v>9.4902419999999985</v>
      </c>
      <c r="J26" s="60">
        <f t="shared" si="7"/>
        <v>9.6858219999999982</v>
      </c>
      <c r="K26" s="60">
        <f t="shared" si="8"/>
        <v>10.323361999999999</v>
      </c>
      <c r="L26" s="60">
        <f t="shared" si="9"/>
        <v>10.445281999999999</v>
      </c>
      <c r="M26" s="60">
        <f t="shared" si="10"/>
        <v>9.6342599999999994</v>
      </c>
      <c r="N26" s="76"/>
      <c r="O26" s="60">
        <f>VLOOKUP(D26,'[1]恒伟HSJ (1)'!$D$9:$G$66,4,0)</f>
        <v>8.5477000000000007</v>
      </c>
      <c r="P26" s="71">
        <f t="shared" si="1"/>
        <v>10.022181499999999</v>
      </c>
      <c r="Q26" s="71">
        <f>VLOOKUP(D26,'[2]1-8月用量'!$V$1:$X$65536,3,0)</f>
        <v>2033</v>
      </c>
      <c r="R26" s="71">
        <f t="shared" si="11"/>
        <v>2460.1729434999988</v>
      </c>
      <c r="S26" s="82">
        <f t="shared" si="12"/>
        <v>-7.7644816099747188E-2</v>
      </c>
      <c r="T26" s="71">
        <f>VLOOKUP(D26,'[2]9-12月用量'!$U$1:$W$65536,3,0)</f>
        <v>141</v>
      </c>
      <c r="U26" s="71">
        <f t="shared" si="2"/>
        <v>170.62684949999991</v>
      </c>
      <c r="V26" s="82">
        <f t="shared" si="14"/>
        <v>0.13732535018478076</v>
      </c>
      <c r="W26" s="52">
        <f>VLOOKUP(D26,'[1]恒伟HSJ (1)'!$D$9:$H$66,5,0)</f>
        <v>8.9750850000000018</v>
      </c>
      <c r="X26" s="71">
        <f t="shared" si="13"/>
        <v>22.986243000000364</v>
      </c>
      <c r="Y26" s="83">
        <f t="shared" si="3"/>
        <v>5.0000000000000114E-2</v>
      </c>
      <c r="Z26" s="83">
        <f t="shared" si="4"/>
        <v>1.8499983318320114E-2</v>
      </c>
    </row>
    <row r="27" spans="1:26">
      <c r="A27" s="33">
        <v>22</v>
      </c>
      <c r="B27" s="28" t="s">
        <v>89</v>
      </c>
      <c r="C27" s="28" t="s">
        <v>90</v>
      </c>
      <c r="D27" s="28" t="s">
        <v>91</v>
      </c>
      <c r="E27" s="57" t="s">
        <v>18</v>
      </c>
      <c r="F27" s="61">
        <v>8.8120619999999992</v>
      </c>
      <c r="G27" s="69">
        <v>0.254</v>
      </c>
      <c r="H27" s="31">
        <f t="shared" si="5"/>
        <v>9.2108419999999995</v>
      </c>
      <c r="I27" s="60">
        <f t="shared" si="6"/>
        <v>9.4902419999999985</v>
      </c>
      <c r="J27" s="60">
        <f t="shared" si="7"/>
        <v>9.6858219999999982</v>
      </c>
      <c r="K27" s="60">
        <f t="shared" si="8"/>
        <v>10.323361999999999</v>
      </c>
      <c r="L27" s="60">
        <f t="shared" si="9"/>
        <v>10.445281999999999</v>
      </c>
      <c r="M27" s="60">
        <f t="shared" si="10"/>
        <v>9.6342599999999994</v>
      </c>
      <c r="N27" s="76"/>
      <c r="O27" s="60">
        <f>VLOOKUP(D27,'[1]恒伟HSJ (1)'!$D$9:$G$66,4,0)</f>
        <v>8.5477000000000007</v>
      </c>
      <c r="P27" s="71">
        <f t="shared" si="1"/>
        <v>10.022181499999999</v>
      </c>
      <c r="Q27" s="71">
        <f>VLOOKUP(D27,'[2]1-8月用量'!$V$1:$X$65536,3,0)</f>
        <v>2023</v>
      </c>
      <c r="R27" s="71">
        <f t="shared" si="11"/>
        <v>2448.0717484999986</v>
      </c>
      <c r="S27" s="82">
        <f t="shared" si="12"/>
        <v>-7.7644816099747188E-2</v>
      </c>
      <c r="T27" s="71">
        <f>VLOOKUP(D27,'[2]9-12月用量'!$U$1:$W$65536,3,0)</f>
        <v>287</v>
      </c>
      <c r="U27" s="71">
        <f t="shared" si="2"/>
        <v>347.30429649999979</v>
      </c>
      <c r="V27" s="82">
        <f t="shared" si="14"/>
        <v>0.13732535018478076</v>
      </c>
      <c r="W27" s="52">
        <f>VLOOKUP(D27,'[1]恒伟HSJ (1)'!$D$9:$H$66,5,0)</f>
        <v>8.9750850000000018</v>
      </c>
      <c r="X27" s="71">
        <f t="shared" si="13"/>
        <v>46.787601000000741</v>
      </c>
      <c r="Y27" s="83">
        <f t="shared" si="3"/>
        <v>5.0000000000000114E-2</v>
      </c>
      <c r="Z27" s="83">
        <f t="shared" si="4"/>
        <v>1.8499983318320114E-2</v>
      </c>
    </row>
    <row r="28" spans="1:26">
      <c r="A28" s="33">
        <v>23</v>
      </c>
      <c r="B28" s="33" t="s">
        <v>92</v>
      </c>
      <c r="C28" s="28" t="s">
        <v>93</v>
      </c>
      <c r="D28" s="35" t="s">
        <v>94</v>
      </c>
      <c r="E28" s="57" t="s">
        <v>18</v>
      </c>
      <c r="F28" s="61">
        <v>8.6979900000000008</v>
      </c>
      <c r="G28" s="69">
        <v>0.215</v>
      </c>
      <c r="H28" s="31">
        <f t="shared" si="5"/>
        <v>9.035540000000001</v>
      </c>
      <c r="I28" s="60">
        <f t="shared" si="6"/>
        <v>9.2720400000000005</v>
      </c>
      <c r="J28" s="60">
        <f t="shared" si="7"/>
        <v>9.4375900000000001</v>
      </c>
      <c r="K28" s="60">
        <f t="shared" si="8"/>
        <v>9.9772400000000001</v>
      </c>
      <c r="L28" s="60">
        <f t="shared" si="9"/>
        <v>10.080440000000001</v>
      </c>
      <c r="M28" s="60">
        <f t="shared" si="10"/>
        <v>9.3939450000000004</v>
      </c>
      <c r="N28" s="76"/>
      <c r="O28" s="60">
        <f>VLOOKUP(D28,'[1]恒伟HSJ (1)'!$D$9:$G$66,4,0)</f>
        <v>8.4370999999999992</v>
      </c>
      <c r="P28" s="71">
        <f t="shared" si="1"/>
        <v>9.7223037500000018</v>
      </c>
      <c r="Q28" s="71">
        <f>VLOOKUP(D28,'[2]1-8月用量'!$V$1:$X$65536,3,0)</f>
        <v>1628</v>
      </c>
      <c r="R28" s="71">
        <f t="shared" si="11"/>
        <v>1667.5827850000016</v>
      </c>
      <c r="S28" s="82">
        <f t="shared" si="12"/>
        <v>-6.8101690005595059E-2</v>
      </c>
      <c r="T28" s="71">
        <f>VLOOKUP(D28,'[2]9-12月用量'!$U$1:$W$65536,3,0)</f>
        <v>90</v>
      </c>
      <c r="U28" s="71">
        <f t="shared" si="2"/>
        <v>92.188237500000099</v>
      </c>
      <c r="V28" s="82">
        <f t="shared" si="14"/>
        <v>0.11776442028560632</v>
      </c>
      <c r="W28" s="52">
        <f>VLOOKUP(D28,'[1]恒伟HSJ (1)'!$D$9:$H$66,5,0)</f>
        <v>8.8589549999999999</v>
      </c>
      <c r="X28" s="71">
        <f t="shared" si="13"/>
        <v>14.486849999999922</v>
      </c>
      <c r="Y28" s="83">
        <f t="shared" si="3"/>
        <v>5.0000000000000093E-2</v>
      </c>
      <c r="Z28" s="83">
        <f t="shared" si="4"/>
        <v>1.8505999661990773E-2</v>
      </c>
    </row>
    <row r="29" spans="1:26">
      <c r="A29" s="33">
        <v>24</v>
      </c>
      <c r="B29" s="33" t="s">
        <v>95</v>
      </c>
      <c r="C29" s="28" t="s">
        <v>96</v>
      </c>
      <c r="D29" s="28" t="s">
        <v>97</v>
      </c>
      <c r="E29" s="57" t="s">
        <v>18</v>
      </c>
      <c r="F29" s="61">
        <v>8.6979900000000008</v>
      </c>
      <c r="G29" s="69">
        <v>0.215</v>
      </c>
      <c r="H29" s="31">
        <f t="shared" si="5"/>
        <v>9.035540000000001</v>
      </c>
      <c r="I29" s="60">
        <f t="shared" si="6"/>
        <v>9.2720400000000005</v>
      </c>
      <c r="J29" s="60">
        <f t="shared" si="7"/>
        <v>9.4375900000000001</v>
      </c>
      <c r="K29" s="60">
        <f t="shared" si="8"/>
        <v>9.9772400000000001</v>
      </c>
      <c r="L29" s="60">
        <f t="shared" si="9"/>
        <v>10.080440000000001</v>
      </c>
      <c r="M29" s="60">
        <f t="shared" si="10"/>
        <v>9.3939450000000004</v>
      </c>
      <c r="N29" s="76"/>
      <c r="O29" s="60">
        <f>VLOOKUP(D29,'[1]恒伟HSJ (1)'!$D$9:$G$66,4,0)</f>
        <v>8.4370999999999992</v>
      </c>
      <c r="P29" s="71">
        <f t="shared" si="1"/>
        <v>9.7223037500000018</v>
      </c>
      <c r="Q29" s="71">
        <f>VLOOKUP(D29,'[2]1-8月用量'!$V$1:$X$65536,3,0)</f>
        <v>1730</v>
      </c>
      <c r="R29" s="71">
        <f t="shared" si="11"/>
        <v>1772.0627875000018</v>
      </c>
      <c r="S29" s="82">
        <f t="shared" si="12"/>
        <v>-6.8101690005595059E-2</v>
      </c>
      <c r="T29" s="71">
        <f>VLOOKUP(D29,'[2]9-12月用量'!$U$1:$W$65536,3,0)</f>
        <v>202</v>
      </c>
      <c r="U29" s="71">
        <f t="shared" si="2"/>
        <v>206.91137750000021</v>
      </c>
      <c r="V29" s="82">
        <f t="shared" si="14"/>
        <v>0.11776442028560632</v>
      </c>
      <c r="W29" s="52">
        <f>VLOOKUP(D29,'[1]恒伟HSJ (1)'!$D$9:$H$66,5,0)</f>
        <v>8.8589549999999999</v>
      </c>
      <c r="X29" s="71">
        <f t="shared" si="13"/>
        <v>32.514929999999822</v>
      </c>
      <c r="Y29" s="83">
        <f t="shared" si="3"/>
        <v>5.0000000000000093E-2</v>
      </c>
      <c r="Z29" s="83">
        <f t="shared" si="4"/>
        <v>1.8505999661990773E-2</v>
      </c>
    </row>
    <row r="30" spans="1:26">
      <c r="A30" s="33">
        <v>25</v>
      </c>
      <c r="B30" s="33" t="s">
        <v>98</v>
      </c>
      <c r="C30" s="28" t="s">
        <v>99</v>
      </c>
      <c r="D30" s="28" t="s">
        <v>100</v>
      </c>
      <c r="E30" s="57" t="s">
        <v>18</v>
      </c>
      <c r="F30" s="61">
        <v>4.7815180000000002</v>
      </c>
      <c r="G30" s="69">
        <v>0.14699999999999999</v>
      </c>
      <c r="H30" s="31">
        <f t="shared" si="5"/>
        <v>5.012308</v>
      </c>
      <c r="I30" s="60">
        <f t="shared" si="6"/>
        <v>5.1740079999999997</v>
      </c>
      <c r="J30" s="60">
        <f t="shared" si="7"/>
        <v>5.2871980000000001</v>
      </c>
      <c r="K30" s="60">
        <f t="shared" si="8"/>
        <v>5.6561680000000001</v>
      </c>
      <c r="L30" s="60">
        <f t="shared" si="9"/>
        <v>5.7267279999999996</v>
      </c>
      <c r="M30" s="60">
        <f t="shared" si="10"/>
        <v>5.2573569999999998</v>
      </c>
      <c r="N30" s="76"/>
      <c r="O30" s="60">
        <f>VLOOKUP(D30,'[1]恒伟HSJ (1)'!$D$9:$G$66,4,0)</f>
        <v>5.2596999999999996</v>
      </c>
      <c r="P30" s="71">
        <f t="shared" si="1"/>
        <v>5.4818627499999995</v>
      </c>
      <c r="Q30" s="71">
        <f>VLOOKUP(D30,'[2]1-8月用量'!$V$1:$X$65536,3,0)</f>
        <v>69</v>
      </c>
      <c r="R30" s="71">
        <f t="shared" si="11"/>
        <v>48.323787749999951</v>
      </c>
      <c r="S30" s="82">
        <f t="shared" si="12"/>
        <v>-8.1961462112396438E-2</v>
      </c>
      <c r="T30" s="71"/>
      <c r="U30" s="71">
        <f t="shared" si="2"/>
        <v>0</v>
      </c>
      <c r="V30" s="82">
        <f t="shared" si="14"/>
        <v>0.1464691234039063</v>
      </c>
      <c r="W30" s="52">
        <f>VLOOKUP(D30,'[1]恒伟HSJ (1)'!$D$9:$H$66,5,0)</f>
        <v>5.5226850000000001</v>
      </c>
      <c r="X30" s="71">
        <f t="shared" si="13"/>
        <v>0</v>
      </c>
      <c r="Y30" s="83">
        <f t="shared" si="3"/>
        <v>5.0000000000000093E-2</v>
      </c>
      <c r="Z30" s="83">
        <f t="shared" si="4"/>
        <v>0.15500663178513599</v>
      </c>
    </row>
    <row r="31" spans="1:26">
      <c r="A31" s="33">
        <v>26</v>
      </c>
      <c r="B31" s="33"/>
      <c r="C31" s="28" t="s">
        <v>101</v>
      </c>
      <c r="D31" s="28" t="s">
        <v>228</v>
      </c>
      <c r="E31" s="57" t="s">
        <v>18</v>
      </c>
      <c r="F31" s="61">
        <v>4.7815180000000002</v>
      </c>
      <c r="G31" s="69">
        <v>0.14699999999999999</v>
      </c>
      <c r="H31" s="31">
        <f t="shared" si="5"/>
        <v>5.012308</v>
      </c>
      <c r="I31" s="60">
        <f t="shared" si="6"/>
        <v>5.1740079999999997</v>
      </c>
      <c r="J31" s="60">
        <f t="shared" si="7"/>
        <v>5.2871980000000001</v>
      </c>
      <c r="K31" s="60">
        <f t="shared" si="8"/>
        <v>5.6561680000000001</v>
      </c>
      <c r="L31" s="60">
        <f t="shared" si="9"/>
        <v>5.7267279999999996</v>
      </c>
      <c r="M31" s="60">
        <f t="shared" si="10"/>
        <v>5.2573569999999998</v>
      </c>
      <c r="N31" s="76"/>
      <c r="O31" s="60">
        <f>VLOOKUP(D31,'[1]恒伟HSJ (1)'!$D$9:$G$66,4,0)</f>
        <v>5.2596999999999996</v>
      </c>
      <c r="P31" s="71">
        <v>5.4818627499999995</v>
      </c>
      <c r="Q31" s="71">
        <f>VLOOKUP(D31,'[2]1-8月用量'!$V$1:$X$65536,3,0)</f>
        <v>267</v>
      </c>
      <c r="R31" s="71">
        <f t="shared" si="11"/>
        <v>186.99204824999981</v>
      </c>
      <c r="S31" s="82">
        <f t="shared" si="12"/>
        <v>-8.1961462112396438E-2</v>
      </c>
      <c r="T31" s="71"/>
      <c r="U31" s="71">
        <f t="shared" si="2"/>
        <v>0</v>
      </c>
      <c r="V31" s="82">
        <f t="shared" si="14"/>
        <v>0.1464691234039063</v>
      </c>
      <c r="W31" s="52">
        <f>VLOOKUP(D31,'[1]恒伟HSJ (1)'!$D$9:$H$66,5,0)</f>
        <v>5.5226850000000001</v>
      </c>
      <c r="X31" s="71">
        <f t="shared" si="13"/>
        <v>0</v>
      </c>
      <c r="Y31" s="83">
        <f t="shared" si="3"/>
        <v>5.0000000000000093E-2</v>
      </c>
      <c r="Z31" s="83">
        <f t="shared" si="4"/>
        <v>0.15500663178513599</v>
      </c>
    </row>
    <row r="32" spans="1:26">
      <c r="A32" s="33">
        <v>27</v>
      </c>
      <c r="B32" s="33" t="s">
        <v>102</v>
      </c>
      <c r="C32" s="28" t="s">
        <v>103</v>
      </c>
      <c r="D32" s="28" t="s">
        <v>104</v>
      </c>
      <c r="E32" s="57" t="s">
        <v>18</v>
      </c>
      <c r="F32" s="61">
        <v>8.2389580000000002</v>
      </c>
      <c r="G32" s="69">
        <v>0.25</v>
      </c>
      <c r="H32" s="31">
        <f t="shared" si="5"/>
        <v>8.6314580000000003</v>
      </c>
      <c r="I32" s="60">
        <f t="shared" si="6"/>
        <v>8.9064580000000007</v>
      </c>
      <c r="J32" s="60">
        <f t="shared" si="7"/>
        <v>9.0989579999999997</v>
      </c>
      <c r="K32" s="60">
        <f t="shared" si="8"/>
        <v>9.7264580000000009</v>
      </c>
      <c r="L32" s="60">
        <f t="shared" si="9"/>
        <v>9.8464580000000002</v>
      </c>
      <c r="M32" s="60">
        <f t="shared" si="10"/>
        <v>9.0482079999999989</v>
      </c>
      <c r="N32" s="76"/>
      <c r="O32" s="60">
        <f>VLOOKUP(D32,'[1]恒伟HSJ (1)'!$D$9:$G$66,4,0)</f>
        <v>7.9917999999999996</v>
      </c>
      <c r="P32" s="71">
        <f t="shared" ref="P32:P63" si="15">AVERAGE(J32:M32)</f>
        <v>9.4300205000000012</v>
      </c>
      <c r="Q32" s="71">
        <f>VLOOKUP(D32,'[2]1-8月用量'!$V$1:$X$65536,3,0)</f>
        <v>150</v>
      </c>
      <c r="R32" s="71">
        <f t="shared" si="11"/>
        <v>178.65937500000015</v>
      </c>
      <c r="S32" s="82">
        <f t="shared" si="12"/>
        <v>-8.1069761329404064E-2</v>
      </c>
      <c r="T32" s="71"/>
      <c r="U32" s="71">
        <f t="shared" si="2"/>
        <v>0</v>
      </c>
      <c r="V32" s="82">
        <f t="shared" si="14"/>
        <v>0.14456470102165844</v>
      </c>
      <c r="W32" s="52">
        <f>VLOOKUP(D32,'[1]恒伟HSJ (1)'!$D$9:$H$66,5,0)</f>
        <v>8.3913899999999995</v>
      </c>
      <c r="X32" s="71">
        <f t="shared" si="13"/>
        <v>0</v>
      </c>
      <c r="Y32" s="83">
        <f t="shared" si="3"/>
        <v>4.9999999999999989E-2</v>
      </c>
      <c r="Z32" s="83">
        <f t="shared" si="4"/>
        <v>1.8501368741047016E-2</v>
      </c>
    </row>
    <row r="33" spans="1:26">
      <c r="A33" s="33">
        <v>28</v>
      </c>
      <c r="B33" s="33" t="s">
        <v>105</v>
      </c>
      <c r="C33" s="28" t="s">
        <v>106</v>
      </c>
      <c r="D33" s="33" t="s">
        <v>107</v>
      </c>
      <c r="E33" s="57" t="s">
        <v>18</v>
      </c>
      <c r="F33" s="61">
        <v>8.2389580000000002</v>
      </c>
      <c r="G33" s="69">
        <v>0.25</v>
      </c>
      <c r="H33" s="31">
        <f t="shared" si="5"/>
        <v>8.6314580000000003</v>
      </c>
      <c r="I33" s="60">
        <f t="shared" si="6"/>
        <v>8.9064580000000007</v>
      </c>
      <c r="J33" s="60">
        <f t="shared" si="7"/>
        <v>9.0989579999999997</v>
      </c>
      <c r="K33" s="60">
        <f t="shared" si="8"/>
        <v>9.7264580000000009</v>
      </c>
      <c r="L33" s="60">
        <f t="shared" si="9"/>
        <v>9.8464580000000002</v>
      </c>
      <c r="M33" s="60">
        <f t="shared" si="10"/>
        <v>9.0482079999999989</v>
      </c>
      <c r="N33" s="76"/>
      <c r="O33" s="60">
        <f>VLOOKUP(D33,'[1]恒伟HSJ (1)'!$D$9:$G$66,4,0)</f>
        <v>7.9917999999999996</v>
      </c>
      <c r="P33" s="71">
        <f t="shared" si="15"/>
        <v>9.4300205000000012</v>
      </c>
      <c r="Q33" s="71">
        <f>VLOOKUP(D33,'[2]1-8月用量'!$V$1:$X$65536,3,0)</f>
        <v>173</v>
      </c>
      <c r="R33" s="71">
        <f t="shared" si="11"/>
        <v>206.05381250000016</v>
      </c>
      <c r="S33" s="82">
        <f t="shared" si="12"/>
        <v>-8.1069761329404064E-2</v>
      </c>
      <c r="T33" s="71"/>
      <c r="U33" s="71">
        <f t="shared" si="2"/>
        <v>0</v>
      </c>
      <c r="V33" s="82">
        <f t="shared" si="14"/>
        <v>0.14456470102165844</v>
      </c>
      <c r="W33" s="52">
        <f>VLOOKUP(D33,'[1]恒伟HSJ (1)'!$D$9:$H$66,5,0)</f>
        <v>8.3913899999999995</v>
      </c>
      <c r="X33" s="71">
        <f t="shared" si="13"/>
        <v>0</v>
      </c>
      <c r="Y33" s="83">
        <f t="shared" si="3"/>
        <v>4.9999999999999989E-2</v>
      </c>
      <c r="Z33" s="83">
        <f t="shared" si="4"/>
        <v>1.8501368741047016E-2</v>
      </c>
    </row>
    <row r="34" spans="1:26">
      <c r="A34" s="33">
        <v>29</v>
      </c>
      <c r="B34" s="33" t="s">
        <v>108</v>
      </c>
      <c r="C34" s="28" t="s">
        <v>109</v>
      </c>
      <c r="D34" s="33" t="s">
        <v>110</v>
      </c>
      <c r="E34" s="57" t="s">
        <v>18</v>
      </c>
      <c r="F34" s="61">
        <v>1.532818</v>
      </c>
      <c r="G34" s="69">
        <v>3.9E-2</v>
      </c>
      <c r="H34" s="31">
        <f t="shared" si="5"/>
        <v>1.5940480000000001</v>
      </c>
      <c r="I34" s="60">
        <f t="shared" si="6"/>
        <v>1.6369479999999998</v>
      </c>
      <c r="J34" s="60">
        <f t="shared" si="7"/>
        <v>1.6669779999999998</v>
      </c>
      <c r="K34" s="60">
        <f t="shared" si="8"/>
        <v>1.7648679999999999</v>
      </c>
      <c r="L34" s="60">
        <f t="shared" si="9"/>
        <v>1.783588</v>
      </c>
      <c r="M34" s="60">
        <f t="shared" si="10"/>
        <v>1.6590609999999999</v>
      </c>
      <c r="N34" s="76"/>
      <c r="O34" s="60">
        <f>VLOOKUP(D34,'[1]恒伟HSJ (1)'!$D$9:$G$66,4,0)</f>
        <v>1.4867999999999999</v>
      </c>
      <c r="P34" s="71">
        <f t="shared" si="15"/>
        <v>1.7186237499999999</v>
      </c>
      <c r="Q34" s="71">
        <f>VLOOKUP(D34,'[2]1-8月用量'!$V$1:$X$65536,3,0)</f>
        <v>245</v>
      </c>
      <c r="R34" s="71">
        <f t="shared" si="11"/>
        <v>45.522408749999968</v>
      </c>
      <c r="S34" s="82">
        <f t="shared" si="12"/>
        <v>-6.9818253991392659E-2</v>
      </c>
      <c r="T34" s="71">
        <f>VLOOKUP(D34,'[2]9-12月用量'!$U$1:$W$65536,3,0)</f>
        <v>2</v>
      </c>
      <c r="U34" s="71">
        <f t="shared" si="2"/>
        <v>0.37161149999999976</v>
      </c>
      <c r="V34" s="82">
        <f t="shared" si="14"/>
        <v>0.12121840296760598</v>
      </c>
      <c r="W34" s="52">
        <f>VLOOKUP(D34,'[1]恒伟HSJ (1)'!$D$9:$H$66,5,0)</f>
        <v>1.56114</v>
      </c>
      <c r="X34" s="71">
        <f t="shared" si="13"/>
        <v>5.6643999999999917E-2</v>
      </c>
      <c r="Y34" s="83">
        <f t="shared" si="3"/>
        <v>5.0000000000000051E-2</v>
      </c>
      <c r="Z34" s="83">
        <f t="shared" si="4"/>
        <v>1.8477079470622056E-2</v>
      </c>
    </row>
    <row r="35" spans="1:26">
      <c r="A35" s="33">
        <v>30</v>
      </c>
      <c r="B35" s="33" t="s">
        <v>111</v>
      </c>
      <c r="C35" s="28" t="s">
        <v>112</v>
      </c>
      <c r="D35" s="33" t="s">
        <v>113</v>
      </c>
      <c r="E35" s="57" t="s">
        <v>18</v>
      </c>
      <c r="F35" s="61">
        <v>1.532818</v>
      </c>
      <c r="G35" s="69">
        <v>3.9E-2</v>
      </c>
      <c r="H35" s="31">
        <f t="shared" si="5"/>
        <v>1.5940480000000001</v>
      </c>
      <c r="I35" s="60">
        <f t="shared" si="6"/>
        <v>1.6369479999999998</v>
      </c>
      <c r="J35" s="60">
        <f t="shared" si="7"/>
        <v>1.6669779999999998</v>
      </c>
      <c r="K35" s="60">
        <f t="shared" si="8"/>
        <v>1.7648679999999999</v>
      </c>
      <c r="L35" s="60">
        <f t="shared" si="9"/>
        <v>1.783588</v>
      </c>
      <c r="M35" s="60">
        <f t="shared" si="10"/>
        <v>1.6590609999999999</v>
      </c>
      <c r="N35" s="76"/>
      <c r="O35" s="60">
        <f>VLOOKUP(D35,'[1]恒伟HSJ (1)'!$D$9:$G$66,4,0)</f>
        <v>1.4867999999999999</v>
      </c>
      <c r="P35" s="71">
        <f t="shared" si="15"/>
        <v>1.7186237499999999</v>
      </c>
      <c r="Q35" s="71">
        <f>VLOOKUP(D35,'[2]1-8月用量'!$V$1:$X$65536,3,0)</f>
        <v>80</v>
      </c>
      <c r="R35" s="71">
        <f t="shared" si="11"/>
        <v>14.86445999999999</v>
      </c>
      <c r="S35" s="82">
        <f t="shared" si="12"/>
        <v>-6.9818253991392659E-2</v>
      </c>
      <c r="T35" s="71">
        <f>VLOOKUP(D35,'[2]9-12月用量'!$U$1:$W$65536,3,0)</f>
        <v>60</v>
      </c>
      <c r="U35" s="71">
        <f t="shared" si="2"/>
        <v>11.148344999999992</v>
      </c>
      <c r="V35" s="82">
        <f t="shared" si="14"/>
        <v>0.12121840296760598</v>
      </c>
      <c r="W35" s="52">
        <f>VLOOKUP(D35,'[1]恒伟HSJ (1)'!$D$9:$H$66,5,0)</f>
        <v>1.56114</v>
      </c>
      <c r="X35" s="71">
        <f t="shared" si="13"/>
        <v>1.6993199999999975</v>
      </c>
      <c r="Y35" s="83">
        <f t="shared" si="3"/>
        <v>5.0000000000000051E-2</v>
      </c>
      <c r="Z35" s="83">
        <f t="shared" si="4"/>
        <v>1.8477079470622056E-2</v>
      </c>
    </row>
    <row r="36" spans="1:26">
      <c r="A36" s="33">
        <v>31</v>
      </c>
      <c r="B36" s="33" t="s">
        <v>114</v>
      </c>
      <c r="C36" s="28" t="s">
        <v>115</v>
      </c>
      <c r="D36" s="28" t="s">
        <v>116</v>
      </c>
      <c r="E36" s="57" t="s">
        <v>18</v>
      </c>
      <c r="F36" s="61">
        <v>10.348800000000001</v>
      </c>
      <c r="G36" s="69">
        <v>0.435</v>
      </c>
      <c r="H36" s="31">
        <f t="shared" si="5"/>
        <v>11.031750000000001</v>
      </c>
      <c r="I36" s="60">
        <f t="shared" si="6"/>
        <v>11.510249999999999</v>
      </c>
      <c r="J36" s="60">
        <f t="shared" si="7"/>
        <v>11.8452</v>
      </c>
      <c r="K36" s="60">
        <f t="shared" si="8"/>
        <v>12.937049999999999</v>
      </c>
      <c r="L36" s="60">
        <f t="shared" si="9"/>
        <v>13.145850000000001</v>
      </c>
      <c r="M36" s="60">
        <f t="shared" si="10"/>
        <v>11.756895</v>
      </c>
      <c r="N36" s="76"/>
      <c r="O36" s="60">
        <f>VLOOKUP(D36,'[1]恒伟HSJ (1)'!$D$9:$G$66,4,0)</f>
        <v>11.383699999999999</v>
      </c>
      <c r="P36" s="71">
        <f t="shared" si="15"/>
        <v>12.42124875</v>
      </c>
      <c r="Q36" s="71">
        <f>VLOOKUP(D36,'[2]1-8月用量'!$V$1:$X$65536,3,0)</f>
        <v>56857</v>
      </c>
      <c r="R36" s="71">
        <f t="shared" si="11"/>
        <v>117833.21857874998</v>
      </c>
      <c r="S36" s="82">
        <f t="shared" si="12"/>
        <v>-0.10565729869122202</v>
      </c>
      <c r="T36" s="71">
        <f>VLOOKUP(D36,'[2]9-12月用量'!$U$1:$W$65536,3,0)</f>
        <v>2651</v>
      </c>
      <c r="U36" s="71">
        <f t="shared" si="2"/>
        <v>5494.0616362499986</v>
      </c>
      <c r="V36" s="82">
        <f t="shared" si="14"/>
        <v>0.20025981273191087</v>
      </c>
      <c r="W36" s="52">
        <f>VLOOKUP(D36,'[1]恒伟HSJ (1)'!$D$9:$H$66,5,0)</f>
        <v>11.952885</v>
      </c>
      <c r="X36" s="71">
        <f t="shared" si="13"/>
        <v>4252.4293349999989</v>
      </c>
      <c r="Y36" s="83">
        <f t="shared" si="3"/>
        <v>5.0000000000000086E-2</v>
      </c>
      <c r="Z36" s="83">
        <f t="shared" si="4"/>
        <v>0.15500202922077916</v>
      </c>
    </row>
    <row r="37" spans="1:26">
      <c r="A37" s="33">
        <v>32</v>
      </c>
      <c r="B37" s="33" t="s">
        <v>117</v>
      </c>
      <c r="C37" s="28" t="s">
        <v>118</v>
      </c>
      <c r="D37" s="28" t="s">
        <v>119</v>
      </c>
      <c r="E37" s="57" t="s">
        <v>18</v>
      </c>
      <c r="F37" s="61">
        <v>2.7831999999999999</v>
      </c>
      <c r="G37" s="69">
        <v>0.108</v>
      </c>
      <c r="H37" s="31">
        <f t="shared" si="5"/>
        <v>2.9527600000000001</v>
      </c>
      <c r="I37" s="60">
        <f t="shared" si="6"/>
        <v>3.0715599999999998</v>
      </c>
      <c r="J37" s="60">
        <f t="shared" si="7"/>
        <v>3.1547199999999997</v>
      </c>
      <c r="K37" s="60">
        <f t="shared" si="8"/>
        <v>3.4257999999999997</v>
      </c>
      <c r="L37" s="60">
        <f t="shared" si="9"/>
        <v>3.4776400000000001</v>
      </c>
      <c r="M37" s="60">
        <f t="shared" si="10"/>
        <v>3.1327959999999999</v>
      </c>
      <c r="N37" s="76"/>
      <c r="O37" s="60">
        <f>VLOOKUP(D37,'[1]恒伟HSJ (1)'!$D$9:$G$66,4,0)</f>
        <v>3.0615000000000001</v>
      </c>
      <c r="P37" s="71">
        <f t="shared" si="15"/>
        <v>3.297739</v>
      </c>
      <c r="Q37" s="71">
        <f>VLOOKUP(D37,'[2]1-8月用量'!$V$1:$X$65536,3,0)</f>
        <v>58610</v>
      </c>
      <c r="R37" s="71">
        <f t="shared" si="11"/>
        <v>30157.130790000003</v>
      </c>
      <c r="S37" s="82">
        <f t="shared" si="12"/>
        <v>-9.916035012249691E-2</v>
      </c>
      <c r="T37" s="71">
        <f>VLOOKUP(D37,'[2]9-12月用量'!$U$1:$W$65536,3,0)</f>
        <v>588</v>
      </c>
      <c r="U37" s="71">
        <f t="shared" si="2"/>
        <v>302.54893200000004</v>
      </c>
      <c r="V37" s="82">
        <f t="shared" si="14"/>
        <v>0.18487316757688996</v>
      </c>
      <c r="W37" s="52">
        <f>VLOOKUP(D37,'[1]恒伟HSJ (1)'!$D$9:$H$66,5,0)</f>
        <v>3.2145750000000004</v>
      </c>
      <c r="X37" s="71">
        <f t="shared" si="13"/>
        <v>253.6485000000003</v>
      </c>
      <c r="Y37" s="83">
        <f t="shared" si="3"/>
        <v>5.0000000000000093E-2</v>
      </c>
      <c r="Z37" s="83">
        <f t="shared" si="4"/>
        <v>0.15499245472837042</v>
      </c>
    </row>
    <row r="38" spans="1:26">
      <c r="A38" s="33">
        <v>33</v>
      </c>
      <c r="B38" s="33" t="s">
        <v>120</v>
      </c>
      <c r="C38" s="28" t="s">
        <v>121</v>
      </c>
      <c r="D38" s="28" t="s">
        <v>122</v>
      </c>
      <c r="E38" s="57" t="s">
        <v>18</v>
      </c>
      <c r="F38" s="61">
        <v>10.679648</v>
      </c>
      <c r="G38" s="69">
        <v>0.47</v>
      </c>
      <c r="H38" s="31">
        <f t="shared" si="5"/>
        <v>11.417548</v>
      </c>
      <c r="I38" s="60">
        <f t="shared" si="6"/>
        <v>11.934547999999999</v>
      </c>
      <c r="J38" s="60">
        <f t="shared" si="7"/>
        <v>12.296448</v>
      </c>
      <c r="K38" s="60">
        <f t="shared" si="8"/>
        <v>13.476148</v>
      </c>
      <c r="L38" s="60">
        <f t="shared" si="9"/>
        <v>13.701748</v>
      </c>
      <c r="M38" s="60">
        <f t="shared" si="10"/>
        <v>12.201037999999999</v>
      </c>
      <c r="N38" s="76"/>
      <c r="O38" s="60">
        <f>VLOOKUP(D38,'[1]恒伟HSJ (1)'!$D$9:$G$66,4,0)</f>
        <v>11.7476</v>
      </c>
      <c r="P38" s="71">
        <f t="shared" si="15"/>
        <v>12.9188455</v>
      </c>
      <c r="Q38" s="71">
        <f>VLOOKUP(D38,'[2]1-8月用量'!$V$1:$X$65536,3,0)</f>
        <v>51</v>
      </c>
      <c r="R38" s="71">
        <f t="shared" si="11"/>
        <v>114.19907249999997</v>
      </c>
      <c r="S38" s="82">
        <f t="shared" si="12"/>
        <v>-0.10952690123917047</v>
      </c>
      <c r="T38" s="71">
        <f>VLOOKUP(D38,'[2]9-12月用量'!$U$1:$W$65536,3,0)</f>
        <v>1</v>
      </c>
      <c r="U38" s="71">
        <f t="shared" ref="U38:U69" si="16">(P38-F38)*T38</f>
        <v>2.2391974999999995</v>
      </c>
      <c r="V38" s="82">
        <f t="shared" si="14"/>
        <v>0.20966959772456914</v>
      </c>
      <c r="W38" s="52">
        <f>VLOOKUP(D38,'[1]恒伟HSJ (1)'!$D$9:$H$66,5,0)</f>
        <v>12.334980000000002</v>
      </c>
      <c r="X38" s="71">
        <f t="shared" si="13"/>
        <v>1.6553320000000014</v>
      </c>
      <c r="Y38" s="83">
        <f t="shared" ref="Y38:Y63" si="17">(W38-O38)/O38</f>
        <v>5.0000000000000114E-2</v>
      </c>
      <c r="Z38" s="83">
        <f t="shared" ref="Z38:Z63" si="18">(W38-F38)/F38</f>
        <v>0.15499874153155621</v>
      </c>
    </row>
    <row r="39" spans="1:26">
      <c r="A39" s="33">
        <v>34</v>
      </c>
      <c r="B39" s="33" t="s">
        <v>123</v>
      </c>
      <c r="C39" s="28" t="s">
        <v>124</v>
      </c>
      <c r="D39" s="28" t="s">
        <v>125</v>
      </c>
      <c r="E39" s="57" t="s">
        <v>18</v>
      </c>
      <c r="F39" s="61">
        <v>10.679648</v>
      </c>
      <c r="G39" s="69">
        <v>0.47</v>
      </c>
      <c r="H39" s="31">
        <f t="shared" si="5"/>
        <v>11.417548</v>
      </c>
      <c r="I39" s="60">
        <f t="shared" si="6"/>
        <v>11.934547999999999</v>
      </c>
      <c r="J39" s="60">
        <f t="shared" si="7"/>
        <v>12.296448</v>
      </c>
      <c r="K39" s="60">
        <f t="shared" si="8"/>
        <v>13.476148</v>
      </c>
      <c r="L39" s="60">
        <f t="shared" si="9"/>
        <v>13.701748</v>
      </c>
      <c r="M39" s="60">
        <f t="shared" si="10"/>
        <v>12.201037999999999</v>
      </c>
      <c r="N39" s="76"/>
      <c r="O39" s="60">
        <f>VLOOKUP(D39,'[1]恒伟HSJ (1)'!$D$9:$G$66,4,0)</f>
        <v>11.7476</v>
      </c>
      <c r="P39" s="71">
        <f t="shared" si="15"/>
        <v>12.9188455</v>
      </c>
      <c r="Q39" s="71">
        <f>VLOOKUP(D39,'[2]1-8月用量'!$V$1:$X$65536,3,0)</f>
        <v>119</v>
      </c>
      <c r="R39" s="71">
        <f t="shared" si="11"/>
        <v>266.46450249999992</v>
      </c>
      <c r="S39" s="82">
        <f t="shared" si="12"/>
        <v>-0.10952690123917047</v>
      </c>
      <c r="T39" s="71">
        <f>VLOOKUP(D39,'[2]9-12月用量'!$U$1:$W$65536,3,0)</f>
        <v>43</v>
      </c>
      <c r="U39" s="71">
        <f t="shared" si="16"/>
        <v>96.285492499999975</v>
      </c>
      <c r="V39" s="82">
        <f t="shared" si="14"/>
        <v>0.20966959772456914</v>
      </c>
      <c r="W39" s="52">
        <f>VLOOKUP(D39,'[1]恒伟HSJ (1)'!$D$9:$H$66,5,0)</f>
        <v>12.334980000000002</v>
      </c>
      <c r="X39" s="71">
        <f t="shared" si="13"/>
        <v>71.179276000000058</v>
      </c>
      <c r="Y39" s="83">
        <f t="shared" si="17"/>
        <v>5.0000000000000114E-2</v>
      </c>
      <c r="Z39" s="83">
        <f t="shared" si="18"/>
        <v>0.15499874153155621</v>
      </c>
    </row>
    <row r="40" spans="1:26">
      <c r="A40" s="33">
        <v>35</v>
      </c>
      <c r="B40" s="33" t="s">
        <v>126</v>
      </c>
      <c r="C40" s="28" t="s">
        <v>127</v>
      </c>
      <c r="D40" s="28" t="s">
        <v>128</v>
      </c>
      <c r="E40" s="57" t="s">
        <v>18</v>
      </c>
      <c r="F40" s="61">
        <v>0.63700000000000001</v>
      </c>
      <c r="G40" s="69">
        <v>1.4999999999999999E-2</v>
      </c>
      <c r="H40" s="31">
        <f t="shared" si="5"/>
        <v>0.66054999999999997</v>
      </c>
      <c r="I40" s="60">
        <f t="shared" si="6"/>
        <v>0.67704999999999993</v>
      </c>
      <c r="J40" s="60">
        <f t="shared" si="7"/>
        <v>0.68859999999999999</v>
      </c>
      <c r="K40" s="60">
        <f t="shared" si="8"/>
        <v>0.72624999999999995</v>
      </c>
      <c r="L40" s="60">
        <f t="shared" si="9"/>
        <v>0.73345000000000005</v>
      </c>
      <c r="M40" s="60">
        <f t="shared" si="10"/>
        <v>0.68555500000000003</v>
      </c>
      <c r="N40" s="76"/>
      <c r="O40" s="60">
        <f>VLOOKUP(D40,'[1]恒伟HSJ (1)'!$D$9:$G$66,4,0)</f>
        <v>0.69279999999999997</v>
      </c>
      <c r="P40" s="71">
        <f t="shared" si="15"/>
        <v>0.70846374999999995</v>
      </c>
      <c r="Q40" s="71">
        <f>VLOOKUP(D40,'[2]1-8月用量'!$V$1:$X$65536,3,0)</f>
        <v>61999</v>
      </c>
      <c r="R40" s="71">
        <f t="shared" si="11"/>
        <v>4430.6810362499964</v>
      </c>
      <c r="S40" s="82">
        <f t="shared" si="12"/>
        <v>-6.5300974844911056E-2</v>
      </c>
      <c r="T40" s="71">
        <f>VLOOKUP(D40,'[2]9-12月用量'!$U$1:$W$65536,3,0)</f>
        <v>5205</v>
      </c>
      <c r="U40" s="71">
        <f t="shared" si="16"/>
        <v>371.96881874999968</v>
      </c>
      <c r="V40" s="82">
        <f t="shared" si="14"/>
        <v>0.11218799058084762</v>
      </c>
      <c r="W40" s="52">
        <f>VLOOKUP(D40,'[1]恒伟HSJ (1)'!$D$9:$H$66,5,0)</f>
        <v>0.72743999999999998</v>
      </c>
      <c r="X40" s="71">
        <f t="shared" si="13"/>
        <v>470.74019999999985</v>
      </c>
      <c r="Y40" s="83">
        <f t="shared" si="17"/>
        <v>5.000000000000001E-2</v>
      </c>
      <c r="Z40" s="83">
        <f t="shared" si="18"/>
        <v>0.14197802197802192</v>
      </c>
    </row>
    <row r="41" spans="1:26">
      <c r="A41" s="33">
        <v>36</v>
      </c>
      <c r="B41" s="33" t="s">
        <v>129</v>
      </c>
      <c r="C41" s="28" t="s">
        <v>130</v>
      </c>
      <c r="D41" s="28" t="s">
        <v>131</v>
      </c>
      <c r="E41" s="57" t="s">
        <v>18</v>
      </c>
      <c r="F41" s="61">
        <v>2.94</v>
      </c>
      <c r="G41" s="69">
        <v>6.3E-2</v>
      </c>
      <c r="H41" s="31">
        <f t="shared" si="5"/>
        <v>3.03891</v>
      </c>
      <c r="I41" s="60">
        <f t="shared" si="6"/>
        <v>3.1082099999999997</v>
      </c>
      <c r="J41" s="60">
        <f t="shared" si="7"/>
        <v>3.15672</v>
      </c>
      <c r="K41" s="60">
        <f t="shared" si="8"/>
        <v>3.3148499999999999</v>
      </c>
      <c r="L41" s="60">
        <f t="shared" si="9"/>
        <v>3.3450899999999999</v>
      </c>
      <c r="M41" s="60">
        <f t="shared" si="10"/>
        <v>3.1439309999999998</v>
      </c>
      <c r="N41" s="76"/>
      <c r="O41" s="60">
        <f>VLOOKUP(D41,'[1]恒伟HSJ (1)'!$D$9:$G$66,4,0)</f>
        <v>3.1741999999999999</v>
      </c>
      <c r="P41" s="71">
        <f t="shared" si="15"/>
        <v>3.2401477499999998</v>
      </c>
      <c r="Q41" s="71">
        <f>VLOOKUP(D41,'[2]1-8月用量'!$V$1:$X$65536,3,0)</f>
        <v>12810</v>
      </c>
      <c r="R41" s="71">
        <f t="shared" si="11"/>
        <v>3844.8926774999977</v>
      </c>
      <c r="S41" s="82">
        <f t="shared" si="12"/>
        <v>-6.0135601732688837E-2</v>
      </c>
      <c r="T41" s="71">
        <f>VLOOKUP(D41,'[2]9-12月用量'!$U$1:$W$65536,3,0)</f>
        <v>8827</v>
      </c>
      <c r="U41" s="71">
        <f t="shared" si="16"/>
        <v>2649.4041892499986</v>
      </c>
      <c r="V41" s="82">
        <f t="shared" si="14"/>
        <v>0.10209107142857136</v>
      </c>
      <c r="W41" s="52">
        <f>VLOOKUP(D41,'[1]恒伟HSJ (1)'!$D$9:$H$66,5,0)</f>
        <v>3.33291</v>
      </c>
      <c r="X41" s="71">
        <f t="shared" si="13"/>
        <v>3468.216570000001</v>
      </c>
      <c r="Y41" s="83">
        <f t="shared" si="17"/>
        <v>5.0000000000000044E-2</v>
      </c>
      <c r="Z41" s="83">
        <f t="shared" si="18"/>
        <v>0.13364285714285717</v>
      </c>
    </row>
    <row r="42" spans="1:26">
      <c r="A42" s="33">
        <v>37</v>
      </c>
      <c r="B42" s="33" t="s">
        <v>132</v>
      </c>
      <c r="C42" s="28" t="s">
        <v>133</v>
      </c>
      <c r="D42" s="28" t="s">
        <v>134</v>
      </c>
      <c r="E42" s="57" t="s">
        <v>18</v>
      </c>
      <c r="F42" s="61">
        <v>2.94</v>
      </c>
      <c r="G42" s="69">
        <v>6.3E-2</v>
      </c>
      <c r="H42" s="31">
        <f t="shared" si="5"/>
        <v>3.03891</v>
      </c>
      <c r="I42" s="60">
        <f t="shared" si="6"/>
        <v>3.1082099999999997</v>
      </c>
      <c r="J42" s="60">
        <f t="shared" si="7"/>
        <v>3.15672</v>
      </c>
      <c r="K42" s="60">
        <f t="shared" si="8"/>
        <v>3.3148499999999999</v>
      </c>
      <c r="L42" s="60">
        <f t="shared" si="9"/>
        <v>3.3450899999999999</v>
      </c>
      <c r="M42" s="60">
        <f t="shared" si="10"/>
        <v>3.1439309999999998</v>
      </c>
      <c r="N42" s="76"/>
      <c r="O42" s="60">
        <f>VLOOKUP(D42,'[1]恒伟HSJ (1)'!$D$9:$G$66,4,0)</f>
        <v>3.1741999999999999</v>
      </c>
      <c r="P42" s="71">
        <f t="shared" si="15"/>
        <v>3.2401477499999998</v>
      </c>
      <c r="Q42" s="71">
        <f>VLOOKUP(D42,'[2]1-8月用量'!$V$1:$X$65536,3,0)</f>
        <v>12433</v>
      </c>
      <c r="R42" s="71">
        <f t="shared" si="11"/>
        <v>3731.7369757499978</v>
      </c>
      <c r="S42" s="82">
        <f t="shared" si="12"/>
        <v>-6.0135601732688837E-2</v>
      </c>
      <c r="T42" s="71">
        <f>VLOOKUP(D42,'[2]9-12月用量'!$U$1:$W$65536,3,0)</f>
        <v>8870</v>
      </c>
      <c r="U42" s="71">
        <f t="shared" si="16"/>
        <v>2662.3105424999985</v>
      </c>
      <c r="V42" s="82">
        <f t="shared" si="14"/>
        <v>0.10209107142857136</v>
      </c>
      <c r="W42" s="52">
        <f>VLOOKUP(D42,'[1]恒伟HSJ (1)'!$D$9:$H$66,5,0)</f>
        <v>3.33291</v>
      </c>
      <c r="X42" s="71">
        <f t="shared" si="13"/>
        <v>3485.1117000000008</v>
      </c>
      <c r="Y42" s="83">
        <f t="shared" si="17"/>
        <v>5.0000000000000044E-2</v>
      </c>
      <c r="Z42" s="83">
        <f t="shared" si="18"/>
        <v>0.13364285714285717</v>
      </c>
    </row>
    <row r="43" spans="1:26">
      <c r="A43" s="33">
        <v>38</v>
      </c>
      <c r="B43" s="33" t="s">
        <v>135</v>
      </c>
      <c r="C43" s="28" t="s">
        <v>136</v>
      </c>
      <c r="D43" s="28" t="s">
        <v>137</v>
      </c>
      <c r="E43" s="57" t="s">
        <v>18</v>
      </c>
      <c r="F43" s="61">
        <v>3.7730000000000001</v>
      </c>
      <c r="G43" s="69">
        <v>0.125</v>
      </c>
      <c r="H43" s="31">
        <f t="shared" si="5"/>
        <v>3.9692500000000002</v>
      </c>
      <c r="I43" s="60">
        <f t="shared" si="6"/>
        <v>4.1067499999999999</v>
      </c>
      <c r="J43" s="60">
        <f t="shared" si="7"/>
        <v>4.2029999999999994</v>
      </c>
      <c r="K43" s="60">
        <f t="shared" si="8"/>
        <v>4.51675</v>
      </c>
      <c r="L43" s="60">
        <f t="shared" si="9"/>
        <v>4.5767500000000005</v>
      </c>
      <c r="M43" s="60">
        <f t="shared" si="10"/>
        <v>4.1776249999999999</v>
      </c>
      <c r="N43" s="76"/>
      <c r="O43" s="60">
        <f>VLOOKUP(D43,'[1]恒伟HSJ (1)'!$D$9:$G$66,4,0)</f>
        <v>4.1502999999999997</v>
      </c>
      <c r="P43" s="71">
        <f t="shared" si="15"/>
        <v>4.3685312500000002</v>
      </c>
      <c r="Q43" s="71">
        <f>VLOOKUP(D43,'[2]1-8月用量'!$V$1:$X$65536,3,0)</f>
        <v>1396</v>
      </c>
      <c r="R43" s="71">
        <f t="shared" si="11"/>
        <v>831.36162500000012</v>
      </c>
      <c r="S43" s="82">
        <f t="shared" si="12"/>
        <v>-8.7207079259299852E-2</v>
      </c>
      <c r="T43" s="71">
        <f>VLOOKUP(D43,'[2]9-12月用量'!$U$1:$W$65536,3,0)</f>
        <v>371</v>
      </c>
      <c r="U43" s="71">
        <f t="shared" si="16"/>
        <v>220.94209375000003</v>
      </c>
      <c r="V43" s="82">
        <f t="shared" si="14"/>
        <v>0.15784024648820569</v>
      </c>
      <c r="W43" s="52">
        <f>VLOOKUP(D43,'[1]恒伟HSJ (1)'!$D$9:$H$66,5,0)</f>
        <v>4.3578149999999996</v>
      </c>
      <c r="X43" s="71">
        <f t="shared" si="13"/>
        <v>216.9663649999998</v>
      </c>
      <c r="Y43" s="83">
        <f t="shared" si="17"/>
        <v>4.9999999999999982E-2</v>
      </c>
      <c r="Z43" s="83">
        <f t="shared" si="18"/>
        <v>0.15499999999999983</v>
      </c>
    </row>
    <row r="44" spans="1:26">
      <c r="A44" s="33">
        <v>39</v>
      </c>
      <c r="B44" s="33" t="s">
        <v>138</v>
      </c>
      <c r="C44" s="28" t="s">
        <v>139</v>
      </c>
      <c r="D44" s="28" t="s">
        <v>140</v>
      </c>
      <c r="E44" s="57" t="s">
        <v>18</v>
      </c>
      <c r="F44" s="61">
        <v>3.7730000000000001</v>
      </c>
      <c r="G44" s="69">
        <v>0.125</v>
      </c>
      <c r="H44" s="31">
        <f t="shared" si="5"/>
        <v>3.9692500000000002</v>
      </c>
      <c r="I44" s="60">
        <f t="shared" si="6"/>
        <v>4.1067499999999999</v>
      </c>
      <c r="J44" s="60">
        <f t="shared" si="7"/>
        <v>4.2029999999999994</v>
      </c>
      <c r="K44" s="60">
        <f t="shared" si="8"/>
        <v>4.51675</v>
      </c>
      <c r="L44" s="60">
        <f t="shared" si="9"/>
        <v>4.5767500000000005</v>
      </c>
      <c r="M44" s="60">
        <f t="shared" si="10"/>
        <v>4.1776249999999999</v>
      </c>
      <c r="N44" s="76"/>
      <c r="O44" s="60">
        <f>VLOOKUP(D44,'[1]恒伟HSJ (1)'!$D$9:$G$66,4,0)</f>
        <v>4.1502999999999997</v>
      </c>
      <c r="P44" s="71">
        <f t="shared" si="15"/>
        <v>4.3685312500000002</v>
      </c>
      <c r="Q44" s="71">
        <f>VLOOKUP(D44,'[2]1-8月用量'!$V$1:$X$65536,3,0)</f>
        <v>1488</v>
      </c>
      <c r="R44" s="71">
        <f t="shared" si="11"/>
        <v>886.15050000000008</v>
      </c>
      <c r="S44" s="82">
        <f t="shared" si="12"/>
        <v>-8.7207079259299852E-2</v>
      </c>
      <c r="T44" s="71">
        <f>VLOOKUP(D44,'[2]9-12月用量'!$U$1:$W$65536,3,0)</f>
        <v>393</v>
      </c>
      <c r="U44" s="71">
        <f t="shared" si="16"/>
        <v>234.04378125000002</v>
      </c>
      <c r="V44" s="82">
        <f t="shared" si="14"/>
        <v>0.15784024648820569</v>
      </c>
      <c r="W44" s="52">
        <f>VLOOKUP(D44,'[1]恒伟HSJ (1)'!$D$9:$H$66,5,0)</f>
        <v>4.3578149999999996</v>
      </c>
      <c r="X44" s="71">
        <f t="shared" si="13"/>
        <v>229.83229499999976</v>
      </c>
      <c r="Y44" s="83">
        <f t="shared" si="17"/>
        <v>4.9999999999999982E-2</v>
      </c>
      <c r="Z44" s="83">
        <f t="shared" si="18"/>
        <v>0.15499999999999983</v>
      </c>
    </row>
    <row r="45" spans="1:26">
      <c r="A45" s="33">
        <v>40</v>
      </c>
      <c r="B45" s="33" t="s">
        <v>141</v>
      </c>
      <c r="C45" s="28" t="s">
        <v>142</v>
      </c>
      <c r="D45" s="28" t="s">
        <v>143</v>
      </c>
      <c r="E45" s="57" t="s">
        <v>18</v>
      </c>
      <c r="F45" s="61">
        <v>7.76</v>
      </c>
      <c r="G45" s="69">
        <v>0.20599999999999999</v>
      </c>
      <c r="H45" s="31">
        <f t="shared" si="5"/>
        <v>8.0834200000000003</v>
      </c>
      <c r="I45" s="60">
        <f t="shared" si="6"/>
        <v>8.3100199999999997</v>
      </c>
      <c r="J45" s="60">
        <f t="shared" si="7"/>
        <v>8.4686399999999988</v>
      </c>
      <c r="K45" s="60">
        <f t="shared" si="8"/>
        <v>8.9856999999999996</v>
      </c>
      <c r="L45" s="60">
        <f t="shared" si="9"/>
        <v>9.084579999999999</v>
      </c>
      <c r="M45" s="60">
        <f t="shared" si="10"/>
        <v>8.4268219999999996</v>
      </c>
      <c r="N45" s="76"/>
      <c r="O45" s="60">
        <f>VLOOKUP(D45,'[1]恒伟HSJ (1)'!$D$9:$G$66,4,0)</f>
        <v>8.5257000000000005</v>
      </c>
      <c r="P45" s="71">
        <f t="shared" si="15"/>
        <v>8.7414354999999997</v>
      </c>
      <c r="Q45" s="71">
        <f>VLOOKUP(D45,'[2]1-8月用量'!$V$1:$X$65536,3,0)</f>
        <v>840</v>
      </c>
      <c r="R45" s="71">
        <f t="shared" si="11"/>
        <v>824.40581999999995</v>
      </c>
      <c r="S45" s="82">
        <f t="shared" si="12"/>
        <v>-7.2403787516869184E-2</v>
      </c>
      <c r="T45" s="71">
        <f>VLOOKUP(D45,'[2]9-12月用量'!$U$1:$W$65536,3,0)</f>
        <v>1042</v>
      </c>
      <c r="U45" s="71">
        <f t="shared" si="16"/>
        <v>1022.6557909999999</v>
      </c>
      <c r="V45" s="82">
        <f t="shared" si="14"/>
        <v>0.12647364690721649</v>
      </c>
      <c r="W45" s="52">
        <f>VLOOKUP(D45,'[1]恒伟HSJ (1)'!$D$9:$H$66,5,0)</f>
        <v>8.9519850000000005</v>
      </c>
      <c r="X45" s="71">
        <f t="shared" si="13"/>
        <v>1242.0483700000007</v>
      </c>
      <c r="Y45" s="83">
        <f t="shared" si="17"/>
        <v>0.05</v>
      </c>
      <c r="Z45" s="83">
        <f t="shared" si="18"/>
        <v>0.15360631443298978</v>
      </c>
    </row>
    <row r="46" spans="1:26">
      <c r="A46" s="33">
        <v>41</v>
      </c>
      <c r="B46" s="33" t="s">
        <v>144</v>
      </c>
      <c r="C46" s="28" t="s">
        <v>145</v>
      </c>
      <c r="D46" s="28" t="s">
        <v>146</v>
      </c>
      <c r="E46" s="57" t="s">
        <v>18</v>
      </c>
      <c r="F46" s="61">
        <v>7.76</v>
      </c>
      <c r="G46" s="69">
        <v>0.20599999999999999</v>
      </c>
      <c r="H46" s="31">
        <f t="shared" si="5"/>
        <v>8.0834200000000003</v>
      </c>
      <c r="I46" s="60">
        <f t="shared" si="6"/>
        <v>8.3100199999999997</v>
      </c>
      <c r="J46" s="60">
        <f t="shared" si="7"/>
        <v>8.4686399999999988</v>
      </c>
      <c r="K46" s="60">
        <f t="shared" si="8"/>
        <v>8.9856999999999996</v>
      </c>
      <c r="L46" s="60">
        <f t="shared" si="9"/>
        <v>9.084579999999999</v>
      </c>
      <c r="M46" s="60">
        <f t="shared" si="10"/>
        <v>8.4268219999999996</v>
      </c>
      <c r="N46" s="76"/>
      <c r="O46" s="60">
        <f>VLOOKUP(D46,'[1]恒伟HSJ (1)'!$D$9:$G$66,4,0)</f>
        <v>8.5257000000000005</v>
      </c>
      <c r="P46" s="71">
        <f t="shared" si="15"/>
        <v>8.7414354999999997</v>
      </c>
      <c r="Q46" s="71">
        <f>VLOOKUP(D46,'[2]1-8月用量'!$V$1:$X$65536,3,0)</f>
        <v>891</v>
      </c>
      <c r="R46" s="71">
        <f t="shared" si="11"/>
        <v>874.45903049999993</v>
      </c>
      <c r="S46" s="82">
        <f t="shared" si="12"/>
        <v>-7.2403787516869184E-2</v>
      </c>
      <c r="T46" s="71">
        <f>VLOOKUP(D46,'[2]9-12月用量'!$U$1:$W$65536,3,0)</f>
        <v>1011</v>
      </c>
      <c r="U46" s="71">
        <f t="shared" si="16"/>
        <v>992.23129049999989</v>
      </c>
      <c r="V46" s="82">
        <f t="shared" si="14"/>
        <v>0.12647364690721649</v>
      </c>
      <c r="W46" s="52">
        <f>VLOOKUP(D46,'[1]恒伟HSJ (1)'!$D$9:$H$66,5,0)</f>
        <v>8.9519850000000005</v>
      </c>
      <c r="X46" s="71">
        <f t="shared" si="13"/>
        <v>1205.0968350000007</v>
      </c>
      <c r="Y46" s="83">
        <f t="shared" si="17"/>
        <v>0.05</v>
      </c>
      <c r="Z46" s="83">
        <f t="shared" si="18"/>
        <v>0.15360631443298978</v>
      </c>
    </row>
    <row r="47" spans="1:26">
      <c r="A47" s="33">
        <v>42</v>
      </c>
      <c r="B47" s="33" t="s">
        <v>147</v>
      </c>
      <c r="C47" s="28" t="s">
        <v>148</v>
      </c>
      <c r="D47" s="28" t="s">
        <v>149</v>
      </c>
      <c r="E47" s="57" t="s">
        <v>18</v>
      </c>
      <c r="F47" s="61">
        <v>14.377188</v>
      </c>
      <c r="G47" s="69">
        <v>0.32600000000000001</v>
      </c>
      <c r="H47" s="31">
        <f t="shared" si="5"/>
        <v>14.889008</v>
      </c>
      <c r="I47" s="60">
        <f t="shared" si="6"/>
        <v>15.247608</v>
      </c>
      <c r="J47" s="60">
        <f t="shared" si="7"/>
        <v>15.498628</v>
      </c>
      <c r="K47" s="60">
        <f t="shared" si="8"/>
        <v>16.316887999999999</v>
      </c>
      <c r="L47" s="60">
        <f t="shared" si="9"/>
        <v>16.473368000000001</v>
      </c>
      <c r="M47" s="60">
        <f t="shared" si="10"/>
        <v>15.432449999999999</v>
      </c>
      <c r="N47" s="76"/>
      <c r="O47" s="60">
        <f>VLOOKUP(D47,'[1]恒伟HSJ (1)'!$D$9:$G$66,4,0)</f>
        <v>13.9459</v>
      </c>
      <c r="P47" s="71">
        <f t="shared" si="15"/>
        <v>15.9303335</v>
      </c>
      <c r="Q47" s="71">
        <f>VLOOKUP(D47,'[2]1-8月用量'!$V$1:$X$65536,3,0)</f>
        <v>3040</v>
      </c>
      <c r="R47" s="71">
        <f t="shared" si="11"/>
        <v>4721.5623199999982</v>
      </c>
      <c r="S47" s="82">
        <f t="shared" si="12"/>
        <v>-6.3187928540174743E-2</v>
      </c>
      <c r="T47" s="71">
        <f>VLOOKUP(D47,'[2]9-12月用量'!$U$1:$W$65536,3,0)</f>
        <v>2</v>
      </c>
      <c r="U47" s="71">
        <f t="shared" si="16"/>
        <v>3.1062909999999988</v>
      </c>
      <c r="V47" s="82">
        <f t="shared" si="14"/>
        <v>0.10802846147661138</v>
      </c>
      <c r="W47" s="52">
        <f>VLOOKUP(D47,'[1]恒伟HSJ (1)'!$D$9:$H$66,5,0)</f>
        <v>14.643195</v>
      </c>
      <c r="X47" s="71">
        <f t="shared" si="13"/>
        <v>0.53201400000000021</v>
      </c>
      <c r="Y47" s="83">
        <f t="shared" si="17"/>
        <v>5.0000000000000031E-2</v>
      </c>
      <c r="Z47" s="83">
        <f t="shared" si="18"/>
        <v>1.8502018614488459E-2</v>
      </c>
    </row>
    <row r="48" spans="1:26">
      <c r="A48" s="33">
        <v>43</v>
      </c>
      <c r="B48" s="33" t="s">
        <v>150</v>
      </c>
      <c r="C48" s="28" t="s">
        <v>151</v>
      </c>
      <c r="D48" s="28" t="s">
        <v>152</v>
      </c>
      <c r="E48" s="57" t="s">
        <v>18</v>
      </c>
      <c r="F48" s="61">
        <v>3.947244</v>
      </c>
      <c r="G48" s="69">
        <v>0.121</v>
      </c>
      <c r="H48" s="31">
        <f t="shared" si="5"/>
        <v>4.1372140000000002</v>
      </c>
      <c r="I48" s="60">
        <f t="shared" si="6"/>
        <v>4.2703139999999999</v>
      </c>
      <c r="J48" s="60">
        <f t="shared" si="7"/>
        <v>4.3634839999999997</v>
      </c>
      <c r="K48" s="60">
        <f t="shared" si="8"/>
        <v>4.6671940000000003</v>
      </c>
      <c r="L48" s="60">
        <f t="shared" si="9"/>
        <v>4.7252739999999998</v>
      </c>
      <c r="M48" s="60">
        <f t="shared" si="10"/>
        <v>4.338921</v>
      </c>
      <c r="N48" s="76"/>
      <c r="O48" s="60">
        <f>VLOOKUP(D48,'[1]恒伟HSJ (1)'!$D$9:$G$66,4,0)</f>
        <v>3.8288000000000002</v>
      </c>
      <c r="P48" s="71">
        <f t="shared" si="15"/>
        <v>4.5237182499999999</v>
      </c>
      <c r="Q48" s="71">
        <f>VLOOKUP(D48,'[2]1-8月用量'!$V$1:$X$65536,3,0)</f>
        <v>4157</v>
      </c>
      <c r="R48" s="71">
        <f t="shared" si="11"/>
        <v>2396.40345725</v>
      </c>
      <c r="S48" s="82">
        <f t="shared" si="12"/>
        <v>-8.1763089293869468E-2</v>
      </c>
      <c r="T48" s="71">
        <f>VLOOKUP(D48,'[2]9-12月用量'!$U$1:$W$65536,3,0)</f>
        <v>1633</v>
      </c>
      <c r="U48" s="71">
        <f t="shared" si="16"/>
        <v>941.38245024999992</v>
      </c>
      <c r="V48" s="82">
        <f t="shared" si="14"/>
        <v>0.14604474666374817</v>
      </c>
      <c r="W48" s="52">
        <f>VLOOKUP(D48,'[1]恒伟HSJ (1)'!$D$9:$H$66,5,0)</f>
        <v>4.0202400000000003</v>
      </c>
      <c r="X48" s="71">
        <f t="shared" si="13"/>
        <v>119.20246800000047</v>
      </c>
      <c r="Y48" s="83">
        <f t="shared" si="17"/>
        <v>5.000000000000001E-2</v>
      </c>
      <c r="Z48" s="83">
        <f t="shared" si="18"/>
        <v>1.8492902896299363E-2</v>
      </c>
    </row>
    <row r="49" spans="1:26">
      <c r="A49" s="33">
        <v>44</v>
      </c>
      <c r="B49" s="33" t="s">
        <v>153</v>
      </c>
      <c r="C49" s="28" t="s">
        <v>154</v>
      </c>
      <c r="D49" s="28" t="s">
        <v>155</v>
      </c>
      <c r="E49" s="57" t="s">
        <v>18</v>
      </c>
      <c r="F49" s="61">
        <v>3.947244</v>
      </c>
      <c r="G49" s="69">
        <v>0.121</v>
      </c>
      <c r="H49" s="31">
        <f t="shared" si="5"/>
        <v>4.1372140000000002</v>
      </c>
      <c r="I49" s="60">
        <f t="shared" si="6"/>
        <v>4.2703139999999999</v>
      </c>
      <c r="J49" s="60">
        <f t="shared" si="7"/>
        <v>4.3634839999999997</v>
      </c>
      <c r="K49" s="60">
        <f t="shared" si="8"/>
        <v>4.6671940000000003</v>
      </c>
      <c r="L49" s="60">
        <f t="shared" si="9"/>
        <v>4.7252739999999998</v>
      </c>
      <c r="M49" s="60">
        <f t="shared" si="10"/>
        <v>4.338921</v>
      </c>
      <c r="N49" s="76"/>
      <c r="O49" s="60">
        <f>VLOOKUP(D49,'[1]恒伟HSJ (1)'!$D$9:$G$66,4,0)</f>
        <v>3.8288000000000002</v>
      </c>
      <c r="P49" s="71">
        <f t="shared" si="15"/>
        <v>4.5237182499999999</v>
      </c>
      <c r="Q49" s="71">
        <f>VLOOKUP(D49,'[2]1-8月用量'!$V$1:$X$65536,3,0)</f>
        <v>3009</v>
      </c>
      <c r="R49" s="71">
        <f t="shared" si="11"/>
        <v>1734.6110182499999</v>
      </c>
      <c r="S49" s="82">
        <f t="shared" si="12"/>
        <v>-8.1763089293869468E-2</v>
      </c>
      <c r="T49" s="71">
        <f>VLOOKUP(D49,'[2]9-12月用量'!$U$1:$W$65536,3,0)</f>
        <v>1570</v>
      </c>
      <c r="U49" s="71">
        <f t="shared" si="16"/>
        <v>905.06457249999994</v>
      </c>
      <c r="V49" s="82">
        <f t="shared" si="14"/>
        <v>0.14604474666374817</v>
      </c>
      <c r="W49" s="52">
        <f>VLOOKUP(D49,'[1]恒伟HSJ (1)'!$D$9:$H$66,5,0)</f>
        <v>4.0202400000000003</v>
      </c>
      <c r="X49" s="71">
        <f t="shared" si="13"/>
        <v>114.60372000000045</v>
      </c>
      <c r="Y49" s="83">
        <f t="shared" si="17"/>
        <v>5.000000000000001E-2</v>
      </c>
      <c r="Z49" s="83">
        <f t="shared" si="18"/>
        <v>1.8492902896299363E-2</v>
      </c>
    </row>
    <row r="50" spans="1:26">
      <c r="A50" s="33">
        <v>45</v>
      </c>
      <c r="B50" s="33" t="s">
        <v>156</v>
      </c>
      <c r="C50" s="28" t="s">
        <v>157</v>
      </c>
      <c r="D50" s="28" t="s">
        <v>158</v>
      </c>
      <c r="E50" s="57" t="s">
        <v>18</v>
      </c>
      <c r="F50" s="61">
        <v>2.3817919999999999</v>
      </c>
      <c r="G50" s="69">
        <v>7.4999999999999997E-2</v>
      </c>
      <c r="H50" s="31">
        <f t="shared" si="5"/>
        <v>2.4995419999999999</v>
      </c>
      <c r="I50" s="60">
        <f t="shared" si="6"/>
        <v>2.5820419999999999</v>
      </c>
      <c r="J50" s="60">
        <f t="shared" si="7"/>
        <v>2.6397919999999999</v>
      </c>
      <c r="K50" s="60">
        <f t="shared" si="8"/>
        <v>2.8280419999999999</v>
      </c>
      <c r="L50" s="60">
        <f t="shared" si="9"/>
        <v>2.864042</v>
      </c>
      <c r="M50" s="60">
        <f t="shared" si="10"/>
        <v>2.6245669999999999</v>
      </c>
      <c r="N50" s="76"/>
      <c r="O50" s="60">
        <f>VLOOKUP(D50,'[1]恒伟HSJ (1)'!$D$9:$G$66,4,0)</f>
        <v>2.62</v>
      </c>
      <c r="P50" s="71">
        <f t="shared" si="15"/>
        <v>2.73911075</v>
      </c>
      <c r="Q50" s="71">
        <f>VLOOKUP(D50,'[2]1-8月用量'!$V$1:$X$65536,3,0)</f>
        <v>527</v>
      </c>
      <c r="R50" s="71">
        <f t="shared" si="11"/>
        <v>188.30698125000006</v>
      </c>
      <c r="S50" s="82">
        <f t="shared" si="12"/>
        <v>-8.3614346437657028E-2</v>
      </c>
      <c r="T50" s="71"/>
      <c r="U50" s="71">
        <f t="shared" si="16"/>
        <v>0</v>
      </c>
      <c r="V50" s="82">
        <f t="shared" si="14"/>
        <v>0.15002097160457342</v>
      </c>
      <c r="W50" s="52">
        <f>VLOOKUP(D50,'[1]恒伟HSJ (1)'!$D$9:$H$66,5,0)</f>
        <v>2.7510000000000003</v>
      </c>
      <c r="X50" s="71">
        <f t="shared" si="13"/>
        <v>0</v>
      </c>
      <c r="Y50" s="83">
        <f t="shared" si="17"/>
        <v>5.0000000000000086E-2</v>
      </c>
      <c r="Z50" s="83">
        <f t="shared" si="18"/>
        <v>0.15501269632276893</v>
      </c>
    </row>
    <row r="51" spans="1:26">
      <c r="A51" s="33">
        <v>46</v>
      </c>
      <c r="B51" s="33" t="s">
        <v>159</v>
      </c>
      <c r="C51" s="28" t="s">
        <v>160</v>
      </c>
      <c r="D51" s="28" t="s">
        <v>161</v>
      </c>
      <c r="E51" s="57" t="s">
        <v>18</v>
      </c>
      <c r="F51" s="61">
        <v>2.3817919999999999</v>
      </c>
      <c r="G51" s="69">
        <v>7.4999999999999997E-2</v>
      </c>
      <c r="H51" s="31">
        <f t="shared" si="5"/>
        <v>2.4995419999999999</v>
      </c>
      <c r="I51" s="60">
        <f t="shared" si="6"/>
        <v>2.5820419999999999</v>
      </c>
      <c r="J51" s="60">
        <f t="shared" si="7"/>
        <v>2.6397919999999999</v>
      </c>
      <c r="K51" s="60">
        <f t="shared" si="8"/>
        <v>2.8280419999999999</v>
      </c>
      <c r="L51" s="60">
        <f t="shared" si="9"/>
        <v>2.864042</v>
      </c>
      <c r="M51" s="60">
        <f t="shared" si="10"/>
        <v>2.6245669999999999</v>
      </c>
      <c r="N51" s="76"/>
      <c r="O51" s="60">
        <f>VLOOKUP(D51,'[1]恒伟HSJ (1)'!$D$9:$G$66,4,0)</f>
        <v>2.62</v>
      </c>
      <c r="P51" s="71">
        <f t="shared" si="15"/>
        <v>2.73911075</v>
      </c>
      <c r="Q51" s="71">
        <f>VLOOKUP(D51,'[2]1-8月用量'!$V$1:$X$65536,3,0)</f>
        <v>600</v>
      </c>
      <c r="R51" s="71">
        <f t="shared" si="11"/>
        <v>214.39125000000007</v>
      </c>
      <c r="S51" s="82">
        <f t="shared" si="12"/>
        <v>-8.3614346437657028E-2</v>
      </c>
      <c r="T51" s="71"/>
      <c r="U51" s="71">
        <f t="shared" si="16"/>
        <v>0</v>
      </c>
      <c r="V51" s="82">
        <f t="shared" si="14"/>
        <v>0.15002097160457342</v>
      </c>
      <c r="W51" s="52">
        <f>VLOOKUP(D51,'[1]恒伟HSJ (1)'!$D$9:$H$66,5,0)</f>
        <v>2.7510000000000003</v>
      </c>
      <c r="X51" s="71">
        <f t="shared" si="13"/>
        <v>0</v>
      </c>
      <c r="Y51" s="83">
        <f t="shared" si="17"/>
        <v>5.0000000000000086E-2</v>
      </c>
      <c r="Z51" s="83">
        <f t="shared" si="18"/>
        <v>0.15501269632276893</v>
      </c>
    </row>
    <row r="52" spans="1:26">
      <c r="A52" s="33">
        <v>47</v>
      </c>
      <c r="B52" s="33" t="s">
        <v>162</v>
      </c>
      <c r="C52" s="28" t="s">
        <v>163</v>
      </c>
      <c r="D52" s="28" t="s">
        <v>164</v>
      </c>
      <c r="E52" s="57" t="s">
        <v>18</v>
      </c>
      <c r="F52" s="61">
        <v>2.8232819999999998</v>
      </c>
      <c r="G52" s="69">
        <v>8.6499999999999994E-2</v>
      </c>
      <c r="H52" s="31">
        <f t="shared" si="5"/>
        <v>2.9590869999999998</v>
      </c>
      <c r="I52" s="60">
        <f t="shared" si="6"/>
        <v>3.0542369999999996</v>
      </c>
      <c r="J52" s="60">
        <f t="shared" si="7"/>
        <v>3.1208419999999997</v>
      </c>
      <c r="K52" s="60">
        <f t="shared" si="8"/>
        <v>3.3379569999999998</v>
      </c>
      <c r="L52" s="60">
        <f t="shared" si="9"/>
        <v>3.3794769999999996</v>
      </c>
      <c r="M52" s="60">
        <f t="shared" si="10"/>
        <v>3.1032824999999997</v>
      </c>
      <c r="N52" s="76"/>
      <c r="O52" s="60">
        <f>VLOOKUP(D52,'[1]恒伟HSJ (1)'!$D$9:$G$66,4,0)</f>
        <v>3.1055999999999999</v>
      </c>
      <c r="P52" s="71">
        <f t="shared" si="15"/>
        <v>3.2353896249999998</v>
      </c>
      <c r="Q52" s="71">
        <f>VLOOKUP(D52,'[2]1-8月用量'!$V$1:$X$65536,3,0)</f>
        <v>40</v>
      </c>
      <c r="R52" s="71">
        <f t="shared" si="11"/>
        <v>16.484304999999999</v>
      </c>
      <c r="S52" s="82">
        <f t="shared" si="12"/>
        <v>-8.1726995035030545E-2</v>
      </c>
      <c r="T52" s="71">
        <f>VLOOKUP(D52,'[2]9-12月用量'!$U$1:$W$65536,3,0)</f>
        <v>120</v>
      </c>
      <c r="U52" s="71">
        <f t="shared" si="16"/>
        <v>49.452914999999997</v>
      </c>
      <c r="V52" s="82">
        <f t="shared" si="14"/>
        <v>0.14596757426286144</v>
      </c>
      <c r="W52" s="52">
        <f>VLOOKUP(D52,'[1]恒伟HSJ (1)'!$D$9:$H$66,5,0)</f>
        <v>3.2608800000000002</v>
      </c>
      <c r="X52" s="71">
        <f t="shared" si="13"/>
        <v>52.511760000000045</v>
      </c>
      <c r="Y52" s="83">
        <f t="shared" si="17"/>
        <v>5.00000000000001E-2</v>
      </c>
      <c r="Z52" s="83">
        <f t="shared" si="18"/>
        <v>0.15499620654259844</v>
      </c>
    </row>
    <row r="53" spans="1:26">
      <c r="A53" s="33">
        <v>48</v>
      </c>
      <c r="B53" s="33" t="s">
        <v>165</v>
      </c>
      <c r="C53" s="28" t="s">
        <v>166</v>
      </c>
      <c r="D53" s="28" t="s">
        <v>167</v>
      </c>
      <c r="E53" s="57" t="s">
        <v>18</v>
      </c>
      <c r="F53" s="61">
        <v>2.8232819999999998</v>
      </c>
      <c r="G53" s="69">
        <v>8.6499999999999994E-2</v>
      </c>
      <c r="H53" s="31">
        <f t="shared" si="5"/>
        <v>2.9590869999999998</v>
      </c>
      <c r="I53" s="60">
        <f t="shared" si="6"/>
        <v>3.0542369999999996</v>
      </c>
      <c r="J53" s="60">
        <f t="shared" si="7"/>
        <v>3.1208419999999997</v>
      </c>
      <c r="K53" s="60">
        <f t="shared" si="8"/>
        <v>3.3379569999999998</v>
      </c>
      <c r="L53" s="60">
        <f t="shared" si="9"/>
        <v>3.3794769999999996</v>
      </c>
      <c r="M53" s="60">
        <f t="shared" si="10"/>
        <v>3.1032824999999997</v>
      </c>
      <c r="N53" s="76"/>
      <c r="O53" s="60">
        <f>VLOOKUP(D53,'[1]恒伟HSJ (1)'!$D$9:$G$66,4,0)</f>
        <v>3.1055999999999999</v>
      </c>
      <c r="P53" s="71">
        <f t="shared" si="15"/>
        <v>3.2353896249999998</v>
      </c>
      <c r="Q53" s="71">
        <f>VLOOKUP(D53,'[2]1-8月用量'!$V$1:$X$65536,3,0)</f>
        <v>55</v>
      </c>
      <c r="R53" s="71">
        <f t="shared" si="11"/>
        <v>22.665919374999998</v>
      </c>
      <c r="S53" s="82">
        <f t="shared" si="12"/>
        <v>-8.1726995035030545E-2</v>
      </c>
      <c r="T53" s="71">
        <f>VLOOKUP(D53,'[2]9-12月用量'!$U$1:$W$65536,3,0)</f>
        <v>65</v>
      </c>
      <c r="U53" s="71">
        <f t="shared" si="16"/>
        <v>26.786995624999999</v>
      </c>
      <c r="V53" s="82">
        <f t="shared" si="14"/>
        <v>0.14596757426286144</v>
      </c>
      <c r="W53" s="52">
        <f>VLOOKUP(D53,'[1]恒伟HSJ (1)'!$D$9:$H$66,5,0)</f>
        <v>3.2608800000000002</v>
      </c>
      <c r="X53" s="71">
        <f t="shared" si="13"/>
        <v>28.443870000000025</v>
      </c>
      <c r="Y53" s="83">
        <f t="shared" si="17"/>
        <v>5.00000000000001E-2</v>
      </c>
      <c r="Z53" s="83">
        <f t="shared" si="18"/>
        <v>0.15499620654259844</v>
      </c>
    </row>
    <row r="54" spans="1:26">
      <c r="A54" s="33">
        <v>49</v>
      </c>
      <c r="B54" s="33" t="s">
        <v>168</v>
      </c>
      <c r="C54" s="28" t="s">
        <v>169</v>
      </c>
      <c r="D54" s="28" t="s">
        <v>170</v>
      </c>
      <c r="E54" s="57" t="s">
        <v>18</v>
      </c>
      <c r="F54" s="61">
        <v>10.141824</v>
      </c>
      <c r="G54" s="69">
        <v>0.26500000000000001</v>
      </c>
      <c r="H54" s="31">
        <f t="shared" si="5"/>
        <v>10.557874</v>
      </c>
      <c r="I54" s="60">
        <f t="shared" si="6"/>
        <v>10.849373999999999</v>
      </c>
      <c r="J54" s="60">
        <f t="shared" si="7"/>
        <v>11.053424</v>
      </c>
      <c r="K54" s="60">
        <f t="shared" si="8"/>
        <v>11.718574</v>
      </c>
      <c r="L54" s="60">
        <f t="shared" si="9"/>
        <v>11.845774</v>
      </c>
      <c r="M54" s="60">
        <f t="shared" si="10"/>
        <v>10.999628999999999</v>
      </c>
      <c r="N54" s="76"/>
      <c r="O54" s="60">
        <f>VLOOKUP(D54,'[1]恒伟HSJ (1)'!$D$9:$G$66,4,0)</f>
        <v>9.8376000000000001</v>
      </c>
      <c r="P54" s="71">
        <f t="shared" si="15"/>
        <v>11.40435025</v>
      </c>
      <c r="Q54" s="71">
        <f>VLOOKUP(D54,'[2]1-8月用量'!$V$1:$X$65536,3,0)</f>
        <v>352</v>
      </c>
      <c r="R54" s="71">
        <f t="shared" si="11"/>
        <v>444.40924000000018</v>
      </c>
      <c r="S54" s="82">
        <f t="shared" si="12"/>
        <v>-7.1430115077326453E-2</v>
      </c>
      <c r="T54" s="71">
        <f>VLOOKUP(D54,'[2]9-12月用量'!$U$1:$W$65536,3,0)</f>
        <v>150</v>
      </c>
      <c r="U54" s="71">
        <f t="shared" si="16"/>
        <v>189.37893750000006</v>
      </c>
      <c r="V54" s="82">
        <f t="shared" si="14"/>
        <v>0.12448709916480512</v>
      </c>
      <c r="W54" s="52">
        <f>VLOOKUP(D54,'[1]恒伟HSJ (1)'!$D$9:$H$66,5,0)</f>
        <v>10.32948</v>
      </c>
      <c r="X54" s="71">
        <f t="shared" si="13"/>
        <v>28.148400000000073</v>
      </c>
      <c r="Y54" s="83">
        <f t="shared" si="17"/>
        <v>5.000000000000001E-2</v>
      </c>
      <c r="Z54" s="83">
        <f t="shared" si="18"/>
        <v>1.8503180492976459E-2</v>
      </c>
    </row>
    <row r="55" spans="1:26">
      <c r="A55" s="33">
        <v>50</v>
      </c>
      <c r="B55" s="33" t="s">
        <v>171</v>
      </c>
      <c r="C55" s="28" t="s">
        <v>172</v>
      </c>
      <c r="D55" s="28" t="s">
        <v>173</v>
      </c>
      <c r="E55" s="57" t="s">
        <v>18</v>
      </c>
      <c r="F55" s="61">
        <v>5.205368</v>
      </c>
      <c r="G55" s="69">
        <v>0.108</v>
      </c>
      <c r="H55" s="31">
        <f t="shared" si="5"/>
        <v>5.3749279999999997</v>
      </c>
      <c r="I55" s="60">
        <f t="shared" si="6"/>
        <v>5.4937279999999999</v>
      </c>
      <c r="J55" s="60">
        <f t="shared" si="7"/>
        <v>5.5768879999999994</v>
      </c>
      <c r="K55" s="60">
        <f t="shared" si="8"/>
        <v>5.8479679999999998</v>
      </c>
      <c r="L55" s="60">
        <f t="shared" si="9"/>
        <v>5.8998080000000002</v>
      </c>
      <c r="M55" s="60">
        <f t="shared" si="10"/>
        <v>5.554964</v>
      </c>
      <c r="N55" s="76"/>
      <c r="O55" s="60">
        <f>VLOOKUP(D55,'[1]恒伟HSJ (1)'!$D$9:$G$66,4,0)</f>
        <v>5.0491999999999999</v>
      </c>
      <c r="P55" s="71">
        <f t="shared" si="15"/>
        <v>5.7199069999999992</v>
      </c>
      <c r="Q55" s="71">
        <f>VLOOKUP(D55,'[2]1-8月用量'!$V$1:$X$65536,3,0)</f>
        <v>407</v>
      </c>
      <c r="R55" s="71">
        <f t="shared" si="11"/>
        <v>209.41737299999966</v>
      </c>
      <c r="S55" s="82">
        <f t="shared" si="12"/>
        <v>-5.8450037696142002E-2</v>
      </c>
      <c r="T55" s="71">
        <f>VLOOKUP(D55,'[2]9-12月用量'!$U$1:$W$65536,3,0)</f>
        <v>354</v>
      </c>
      <c r="U55" s="71">
        <f t="shared" si="16"/>
        <v>182.14680599999971</v>
      </c>
      <c r="V55" s="82">
        <f t="shared" si="14"/>
        <v>9.8847766382703234E-2</v>
      </c>
      <c r="W55" s="52">
        <f>VLOOKUP(D55,'[1]恒伟HSJ (1)'!$D$9:$H$66,5,0)</f>
        <v>5.30166</v>
      </c>
      <c r="X55" s="71">
        <f t="shared" si="13"/>
        <v>34.087368000000012</v>
      </c>
      <c r="Y55" s="83">
        <f t="shared" si="17"/>
        <v>5.0000000000000024E-2</v>
      </c>
      <c r="Z55" s="83">
        <f t="shared" si="18"/>
        <v>1.8498596064677856E-2</v>
      </c>
    </row>
    <row r="56" spans="1:26">
      <c r="A56" s="33">
        <v>51</v>
      </c>
      <c r="B56" s="33" t="s">
        <v>174</v>
      </c>
      <c r="C56" s="28" t="s">
        <v>175</v>
      </c>
      <c r="D56" s="28" t="s">
        <v>176</v>
      </c>
      <c r="E56" s="57" t="s">
        <v>18</v>
      </c>
      <c r="F56" s="61">
        <v>2.1801080000000002</v>
      </c>
      <c r="G56" s="69">
        <v>6.0999999999999999E-2</v>
      </c>
      <c r="H56" s="31">
        <f t="shared" si="5"/>
        <v>2.2758780000000001</v>
      </c>
      <c r="I56" s="60">
        <f t="shared" si="6"/>
        <v>2.342978</v>
      </c>
      <c r="J56" s="60">
        <f t="shared" si="7"/>
        <v>2.389948</v>
      </c>
      <c r="K56" s="60">
        <f t="shared" si="8"/>
        <v>2.5430580000000003</v>
      </c>
      <c r="L56" s="60">
        <f t="shared" si="9"/>
        <v>2.5723380000000002</v>
      </c>
      <c r="M56" s="60">
        <f t="shared" si="10"/>
        <v>2.3775650000000002</v>
      </c>
      <c r="N56" s="76"/>
      <c r="O56" s="60">
        <f>VLOOKUP(D56,'[1]恒伟HSJ (1)'!$D$9:$G$66,4,0)</f>
        <v>2.3980999999999999</v>
      </c>
      <c r="P56" s="71">
        <f t="shared" si="15"/>
        <v>2.4707272500000004</v>
      </c>
      <c r="Q56" s="71">
        <f>VLOOKUP(D56,'[2]1-8月用量'!$V$1:$X$65536,3,0)</f>
        <v>6</v>
      </c>
      <c r="R56" s="71">
        <f t="shared" si="11"/>
        <v>1.7437155000000013</v>
      </c>
      <c r="S56" s="82">
        <f t="shared" si="12"/>
        <v>-7.5718276525091208E-2</v>
      </c>
      <c r="T56" s="71">
        <f>VLOOKUP(D56,'[2]9-12月用量'!$U$1:$W$65536,3,0)</f>
        <v>90</v>
      </c>
      <c r="U56" s="71">
        <f t="shared" si="16"/>
        <v>26.15573250000002</v>
      </c>
      <c r="V56" s="82">
        <f t="shared" si="14"/>
        <v>0.13330497846895667</v>
      </c>
      <c r="W56" s="52">
        <f>VLOOKUP(D56,'[1]恒伟HSJ (1)'!$D$9:$H$66,5,0)</f>
        <v>2.518005</v>
      </c>
      <c r="X56" s="71">
        <f t="shared" si="13"/>
        <v>30.41072999999999</v>
      </c>
      <c r="Y56" s="83">
        <f t="shared" si="17"/>
        <v>5.0000000000000065E-2</v>
      </c>
      <c r="Z56" s="83">
        <f t="shared" si="18"/>
        <v>0.15499094540270475</v>
      </c>
    </row>
    <row r="57" spans="1:26">
      <c r="A57" s="33">
        <v>52</v>
      </c>
      <c r="B57" s="33" t="s">
        <v>177</v>
      </c>
      <c r="C57" s="28" t="s">
        <v>178</v>
      </c>
      <c r="D57" s="28" t="s">
        <v>179</v>
      </c>
      <c r="E57" s="57" t="s">
        <v>18</v>
      </c>
      <c r="F57" s="61">
        <v>2.1801080000000002</v>
      </c>
      <c r="G57" s="69">
        <v>6.0999999999999999E-2</v>
      </c>
      <c r="H57" s="31">
        <f t="shared" si="5"/>
        <v>2.2758780000000001</v>
      </c>
      <c r="I57" s="60">
        <f t="shared" si="6"/>
        <v>2.342978</v>
      </c>
      <c r="J57" s="60">
        <f t="shared" si="7"/>
        <v>2.389948</v>
      </c>
      <c r="K57" s="60">
        <f t="shared" si="8"/>
        <v>2.5430580000000003</v>
      </c>
      <c r="L57" s="60">
        <f t="shared" si="9"/>
        <v>2.5723380000000002</v>
      </c>
      <c r="M57" s="60">
        <f t="shared" si="10"/>
        <v>2.3775650000000002</v>
      </c>
      <c r="N57" s="76"/>
      <c r="O57" s="60">
        <f>VLOOKUP(D57,'[1]恒伟HSJ (1)'!$D$9:$G$66,4,0)</f>
        <v>2.3980999999999999</v>
      </c>
      <c r="P57" s="71">
        <f t="shared" si="15"/>
        <v>2.4707272500000004</v>
      </c>
      <c r="Q57" s="71">
        <f>VLOOKUP(D57,'[2]1-8月用量'!$V$1:$X$65536,3,0)</f>
        <v>195</v>
      </c>
      <c r="R57" s="71">
        <f t="shared" si="11"/>
        <v>56.670753750000046</v>
      </c>
      <c r="S57" s="82">
        <f t="shared" si="12"/>
        <v>-7.5718276525091208E-2</v>
      </c>
      <c r="T57" s="71"/>
      <c r="U57" s="71">
        <f t="shared" si="16"/>
        <v>0</v>
      </c>
      <c r="V57" s="82">
        <f t="shared" si="14"/>
        <v>0.13330497846895667</v>
      </c>
      <c r="W57" s="52">
        <f>VLOOKUP(D57,'[1]恒伟HSJ (1)'!$D$9:$H$66,5,0)</f>
        <v>2.518005</v>
      </c>
      <c r="X57" s="71">
        <f t="shared" si="13"/>
        <v>0</v>
      </c>
      <c r="Y57" s="83">
        <f t="shared" si="17"/>
        <v>5.0000000000000065E-2</v>
      </c>
      <c r="Z57" s="83">
        <f t="shared" si="18"/>
        <v>0.15499094540270475</v>
      </c>
    </row>
    <row r="58" spans="1:26">
      <c r="A58" s="33">
        <v>53</v>
      </c>
      <c r="B58" s="33" t="s">
        <v>180</v>
      </c>
      <c r="C58" s="28" t="s">
        <v>181</v>
      </c>
      <c r="D58" s="28" t="s">
        <v>182</v>
      </c>
      <c r="E58" s="57" t="s">
        <v>18</v>
      </c>
      <c r="F58" s="61">
        <v>1.159732</v>
      </c>
      <c r="G58" s="69">
        <v>3.5999999999999997E-2</v>
      </c>
      <c r="H58" s="31">
        <f t="shared" si="5"/>
        <v>1.2162519999999999</v>
      </c>
      <c r="I58" s="60">
        <f t="shared" si="6"/>
        <v>1.255852</v>
      </c>
      <c r="J58" s="60">
        <f t="shared" si="7"/>
        <v>1.2835719999999999</v>
      </c>
      <c r="K58" s="60">
        <f t="shared" si="8"/>
        <v>1.3739319999999999</v>
      </c>
      <c r="L58" s="60">
        <f t="shared" si="9"/>
        <v>1.3912119999999999</v>
      </c>
      <c r="M58" s="60">
        <f t="shared" si="10"/>
        <v>1.2762639999999998</v>
      </c>
      <c r="N58" s="76"/>
      <c r="O58" s="60">
        <f>VLOOKUP(D58,'[1]恒伟HSJ (1)'!$D$9:$G$66,4,0)</f>
        <v>1.2757000000000001</v>
      </c>
      <c r="P58" s="71">
        <f t="shared" si="15"/>
        <v>1.331245</v>
      </c>
      <c r="Q58" s="71">
        <f>VLOOKUP(D58,'[2]1-8月用量'!$V$1:$X$65536,3,0)</f>
        <v>733</v>
      </c>
      <c r="R58" s="71">
        <f t="shared" si="11"/>
        <v>125.71902900000002</v>
      </c>
      <c r="S58" s="82">
        <f t="shared" si="12"/>
        <v>-8.2624359191841398E-2</v>
      </c>
      <c r="T58" s="71">
        <f>VLOOKUP(D58,'[2]9-12月用量'!$U$1:$W$65536,3,0)</f>
        <v>120</v>
      </c>
      <c r="U58" s="71">
        <f t="shared" si="16"/>
        <v>20.581560000000003</v>
      </c>
      <c r="V58" s="82">
        <f t="shared" si="14"/>
        <v>0.1478902022191334</v>
      </c>
      <c r="W58" s="52">
        <f>VLOOKUP(D58,'[1]恒伟HSJ (1)'!$D$9:$H$66,5,0)</f>
        <v>1.339485</v>
      </c>
      <c r="X58" s="71">
        <f t="shared" si="13"/>
        <v>21.570360000000008</v>
      </c>
      <c r="Y58" s="83">
        <f t="shared" si="17"/>
        <v>4.9999999999999982E-2</v>
      </c>
      <c r="Z58" s="83">
        <f t="shared" si="18"/>
        <v>0.15499529201574161</v>
      </c>
    </row>
    <row r="59" spans="1:26">
      <c r="A59" s="33">
        <v>54</v>
      </c>
      <c r="B59" s="33" t="s">
        <v>183</v>
      </c>
      <c r="C59" s="28" t="s">
        <v>184</v>
      </c>
      <c r="D59" s="28" t="s">
        <v>185</v>
      </c>
      <c r="E59" s="57" t="s">
        <v>18</v>
      </c>
      <c r="F59" s="61">
        <v>1.9012</v>
      </c>
      <c r="G59" s="69">
        <v>5.5E-2</v>
      </c>
      <c r="H59" s="31">
        <f t="shared" si="5"/>
        <v>1.9875499999999999</v>
      </c>
      <c r="I59" s="60">
        <f t="shared" si="6"/>
        <v>2.0480499999999999</v>
      </c>
      <c r="J59" s="60">
        <f t="shared" si="7"/>
        <v>2.0903999999999998</v>
      </c>
      <c r="K59" s="60">
        <f t="shared" si="8"/>
        <v>2.22845</v>
      </c>
      <c r="L59" s="60">
        <f t="shared" si="9"/>
        <v>2.2548499999999998</v>
      </c>
      <c r="M59" s="60">
        <f t="shared" si="10"/>
        <v>2.0792349999999997</v>
      </c>
      <c r="N59" s="76"/>
      <c r="O59" s="60">
        <f>VLOOKUP(D59,'[1]恒伟HSJ (1)'!$D$9:$G$66,4,0)</f>
        <v>2.0912999999999999</v>
      </c>
      <c r="P59" s="71">
        <f t="shared" si="15"/>
        <v>2.1632337499999998</v>
      </c>
      <c r="Q59" s="71">
        <f>VLOOKUP(D59,'[2]1-8月用量'!$V$1:$X$65536,3,0)</f>
        <v>846</v>
      </c>
      <c r="R59" s="71">
        <f t="shared" si="11"/>
        <v>221.68055249999986</v>
      </c>
      <c r="S59" s="82">
        <f t="shared" si="12"/>
        <v>-7.7883229483114214E-2</v>
      </c>
      <c r="T59" s="71">
        <f>VLOOKUP(D59,'[2]9-12月用量'!$U$1:$W$65536,3,0)</f>
        <v>1060</v>
      </c>
      <c r="U59" s="71">
        <f t="shared" si="16"/>
        <v>277.75577499999986</v>
      </c>
      <c r="V59" s="82">
        <f t="shared" si="14"/>
        <v>0.13782545234588672</v>
      </c>
      <c r="W59" s="52">
        <f>VLOOKUP(D59,'[1]恒伟HSJ (1)'!$D$9:$H$66,5,0)</f>
        <v>2.195865</v>
      </c>
      <c r="X59" s="71">
        <f t="shared" si="13"/>
        <v>312.34489999999994</v>
      </c>
      <c r="Y59" s="83">
        <f t="shared" si="17"/>
        <v>5.000000000000001E-2</v>
      </c>
      <c r="Z59" s="83">
        <f t="shared" si="18"/>
        <v>0.15498895434462442</v>
      </c>
    </row>
    <row r="60" spans="1:26">
      <c r="A60" s="33">
        <v>55</v>
      </c>
      <c r="B60" s="33" t="s">
        <v>186</v>
      </c>
      <c r="C60" s="28" t="s">
        <v>187</v>
      </c>
      <c r="D60" s="28" t="s">
        <v>188</v>
      </c>
      <c r="E60" s="57" t="s">
        <v>18</v>
      </c>
      <c r="F60" s="61">
        <v>1.9012</v>
      </c>
      <c r="G60" s="69">
        <v>5.5E-2</v>
      </c>
      <c r="H60" s="31">
        <f t="shared" si="5"/>
        <v>1.9875499999999999</v>
      </c>
      <c r="I60" s="60">
        <f t="shared" si="6"/>
        <v>2.0480499999999999</v>
      </c>
      <c r="J60" s="60">
        <f t="shared" si="7"/>
        <v>2.0903999999999998</v>
      </c>
      <c r="K60" s="60">
        <f t="shared" si="8"/>
        <v>2.22845</v>
      </c>
      <c r="L60" s="60">
        <f t="shared" si="9"/>
        <v>2.2548499999999998</v>
      </c>
      <c r="M60" s="60">
        <f t="shared" si="10"/>
        <v>2.0792349999999997</v>
      </c>
      <c r="N60" s="76"/>
      <c r="O60" s="60">
        <f>VLOOKUP(D60,'[1]恒伟HSJ (1)'!$D$9:$G$66,4,0)</f>
        <v>2.0912999999999999</v>
      </c>
      <c r="P60" s="71">
        <f t="shared" si="15"/>
        <v>2.1632337499999998</v>
      </c>
      <c r="Q60" s="71">
        <f>VLOOKUP(D60,'[2]1-8月用量'!$V$1:$X$65536,3,0)</f>
        <v>912</v>
      </c>
      <c r="R60" s="71">
        <f t="shared" si="11"/>
        <v>238.97477999999987</v>
      </c>
      <c r="S60" s="82">
        <f t="shared" si="12"/>
        <v>-7.7883229483114214E-2</v>
      </c>
      <c r="T60" s="71">
        <f>VLOOKUP(D60,'[2]9-12月用量'!$U$1:$W$65536,3,0)</f>
        <v>1012</v>
      </c>
      <c r="U60" s="71">
        <f t="shared" si="16"/>
        <v>265.17815499999983</v>
      </c>
      <c r="V60" s="82">
        <f t="shared" si="14"/>
        <v>0.13782545234588672</v>
      </c>
      <c r="W60" s="52">
        <f>VLOOKUP(D60,'[1]恒伟HSJ (1)'!$D$9:$H$66,5,0)</f>
        <v>2.195865</v>
      </c>
      <c r="X60" s="71">
        <f t="shared" si="13"/>
        <v>298.20097999999996</v>
      </c>
      <c r="Y60" s="83">
        <f t="shared" si="17"/>
        <v>5.000000000000001E-2</v>
      </c>
      <c r="Z60" s="83">
        <f t="shared" si="18"/>
        <v>0.15498895434462442</v>
      </c>
    </row>
    <row r="61" spans="1:26">
      <c r="A61" s="33">
        <v>56</v>
      </c>
      <c r="B61" s="33" t="s">
        <v>189</v>
      </c>
      <c r="C61" s="28" t="s">
        <v>190</v>
      </c>
      <c r="D61" s="28" t="s">
        <v>191</v>
      </c>
      <c r="E61" s="57" t="s">
        <v>18</v>
      </c>
      <c r="F61" s="61">
        <v>2.1103320000000001</v>
      </c>
      <c r="G61" s="69">
        <v>6.6000000000000003E-2</v>
      </c>
      <c r="H61" s="31">
        <f t="shared" si="5"/>
        <v>2.2139519999999999</v>
      </c>
      <c r="I61" s="60">
        <f t="shared" si="6"/>
        <v>2.2865519999999999</v>
      </c>
      <c r="J61" s="60">
        <f t="shared" si="7"/>
        <v>2.3373719999999998</v>
      </c>
      <c r="K61" s="60">
        <f t="shared" si="8"/>
        <v>2.5030320000000001</v>
      </c>
      <c r="L61" s="60">
        <f t="shared" si="9"/>
        <v>2.5347119999999999</v>
      </c>
      <c r="M61" s="60">
        <f t="shared" si="10"/>
        <v>2.3239739999999998</v>
      </c>
      <c r="N61" s="76"/>
      <c r="O61" s="60">
        <f>VLOOKUP(D61,'[1]恒伟HSJ (1)'!$D$9:$G$66,4,0)</f>
        <v>2.3214000000000001</v>
      </c>
      <c r="P61" s="71">
        <f t="shared" si="15"/>
        <v>2.4247724999999996</v>
      </c>
      <c r="Q61" s="71">
        <f>VLOOKUP(D61,'[2]1-8月用量'!$V$1:$X$65536,3,0)</f>
        <v>461</v>
      </c>
      <c r="R61" s="71">
        <f t="shared" si="11"/>
        <v>144.95707049999976</v>
      </c>
      <c r="S61" s="82">
        <f t="shared" si="12"/>
        <v>-8.3140806529499248E-2</v>
      </c>
      <c r="T61" s="71"/>
      <c r="U61" s="71">
        <f t="shared" si="16"/>
        <v>0</v>
      </c>
      <c r="V61" s="82">
        <f t="shared" si="14"/>
        <v>0.14900048902258006</v>
      </c>
      <c r="W61" s="52">
        <f>VLOOKUP(D61,'[1]恒伟HSJ (1)'!$D$9:$H$66,5,0)</f>
        <v>2.4374700000000002</v>
      </c>
      <c r="X61" s="71">
        <f t="shared" si="13"/>
        <v>0</v>
      </c>
      <c r="Y61" s="83">
        <f t="shared" si="17"/>
        <v>5.0000000000000044E-2</v>
      </c>
      <c r="Z61" s="83">
        <f t="shared" si="18"/>
        <v>0.15501731481112932</v>
      </c>
    </row>
    <row r="62" spans="1:26">
      <c r="A62" s="33">
        <v>57</v>
      </c>
      <c r="B62" s="33" t="s">
        <v>192</v>
      </c>
      <c r="C62" s="28" t="s">
        <v>193</v>
      </c>
      <c r="D62" s="28" t="s">
        <v>194</v>
      </c>
      <c r="E62" s="57" t="s">
        <v>18</v>
      </c>
      <c r="F62" s="61">
        <v>2.1103320000000001</v>
      </c>
      <c r="G62" s="69">
        <v>6.6000000000000003E-2</v>
      </c>
      <c r="H62" s="31">
        <f t="shared" si="5"/>
        <v>2.2139519999999999</v>
      </c>
      <c r="I62" s="60">
        <f t="shared" si="6"/>
        <v>2.2865519999999999</v>
      </c>
      <c r="J62" s="60">
        <f t="shared" si="7"/>
        <v>2.3373719999999998</v>
      </c>
      <c r="K62" s="60">
        <f t="shared" si="8"/>
        <v>2.5030320000000001</v>
      </c>
      <c r="L62" s="60">
        <f t="shared" si="9"/>
        <v>2.5347119999999999</v>
      </c>
      <c r="M62" s="60">
        <f t="shared" si="10"/>
        <v>2.3239739999999998</v>
      </c>
      <c r="N62" s="76"/>
      <c r="O62" s="60">
        <f>VLOOKUP(D62,'[1]恒伟HSJ (1)'!$D$9:$G$66,4,0)</f>
        <v>2.3214000000000001</v>
      </c>
      <c r="P62" s="71">
        <f t="shared" si="15"/>
        <v>2.4247724999999996</v>
      </c>
      <c r="Q62" s="71">
        <f>VLOOKUP(D62,'[2]1-8月用量'!$V$1:$X$65536,3,0)</f>
        <v>541</v>
      </c>
      <c r="R62" s="71">
        <f t="shared" si="11"/>
        <v>170.11231049999969</v>
      </c>
      <c r="S62" s="82">
        <f t="shared" si="12"/>
        <v>-8.3140806529499248E-2</v>
      </c>
      <c r="T62" s="71"/>
      <c r="U62" s="71">
        <f t="shared" si="16"/>
        <v>0</v>
      </c>
      <c r="V62" s="82">
        <f t="shared" si="14"/>
        <v>0.14900048902258006</v>
      </c>
      <c r="W62" s="52">
        <f>VLOOKUP(D62,'[1]恒伟HSJ (1)'!$D$9:$H$66,5,0)</f>
        <v>2.4374700000000002</v>
      </c>
      <c r="X62" s="71">
        <f t="shared" si="13"/>
        <v>0</v>
      </c>
      <c r="Y62" s="83">
        <f t="shared" si="17"/>
        <v>5.0000000000000044E-2</v>
      </c>
      <c r="Z62" s="83">
        <f t="shared" si="18"/>
        <v>0.15501731481112932</v>
      </c>
    </row>
    <row r="63" spans="1:26">
      <c r="A63" s="33">
        <v>58</v>
      </c>
      <c r="B63" s="33" t="s">
        <v>195</v>
      </c>
      <c r="C63" s="28" t="s">
        <v>196</v>
      </c>
      <c r="D63" s="28" t="s">
        <v>197</v>
      </c>
      <c r="E63" s="57" t="s">
        <v>18</v>
      </c>
      <c r="F63" s="61">
        <v>10.2189</v>
      </c>
      <c r="G63" s="69">
        <v>0.39</v>
      </c>
      <c r="H63" s="31">
        <f t="shared" si="5"/>
        <v>10.831199999999999</v>
      </c>
      <c r="I63" s="60">
        <f t="shared" si="6"/>
        <v>11.260199999999999</v>
      </c>
      <c r="J63" s="60">
        <f t="shared" si="7"/>
        <v>11.560499999999999</v>
      </c>
      <c r="K63" s="60">
        <f t="shared" si="8"/>
        <v>12.539400000000001</v>
      </c>
      <c r="L63" s="60">
        <f t="shared" si="9"/>
        <v>12.726599999999999</v>
      </c>
      <c r="M63" s="60">
        <f t="shared" si="10"/>
        <v>11.48133</v>
      </c>
      <c r="N63" s="76"/>
      <c r="O63" s="60">
        <f>VLOOKUP(D63,'[1]恒伟HSJ (1)'!$D$9:$G$66,4,0)</f>
        <v>11.2407</v>
      </c>
      <c r="P63" s="71">
        <f t="shared" si="15"/>
        <v>12.076957499999999</v>
      </c>
      <c r="Q63" s="71">
        <f>VLOOKUP(D63,'[2]1-8月用量'!$V$1:$X$65536,3,0)</f>
        <v>7275</v>
      </c>
      <c r="R63" s="71">
        <f t="shared" si="11"/>
        <v>13517.368312499995</v>
      </c>
      <c r="S63" s="82">
        <f t="shared" si="12"/>
        <v>-9.7847814813068673E-2</v>
      </c>
      <c r="T63" s="71">
        <f>VLOOKUP(D63,'[2]9-12月用量'!$U$1:$W$65536,3,0)</f>
        <v>3351</v>
      </c>
      <c r="U63" s="71">
        <f t="shared" si="16"/>
        <v>6226.3506824999977</v>
      </c>
      <c r="V63" s="82">
        <f t="shared" si="14"/>
        <v>0.18182558788127873</v>
      </c>
      <c r="W63" s="52">
        <f>VLOOKUP(D63,'[1]恒伟HSJ (1)'!$D$9:$H$66,5,0)</f>
        <v>11.802735</v>
      </c>
      <c r="X63" s="71">
        <f t="shared" si="13"/>
        <v>5307.431085000002</v>
      </c>
      <c r="Y63" s="83">
        <f t="shared" si="17"/>
        <v>4.9999999999999982E-2</v>
      </c>
      <c r="Z63" s="83">
        <f t="shared" si="18"/>
        <v>0.1549907524293222</v>
      </c>
    </row>
    <row r="64" spans="1:26">
      <c r="A64" s="103" t="s">
        <v>214</v>
      </c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63"/>
      <c r="N64" s="72"/>
      <c r="O64" s="74"/>
      <c r="P64" s="84">
        <f>SUM(P6:P63)</f>
        <v>407.55058475000004</v>
      </c>
      <c r="Q64" s="89"/>
      <c r="R64" s="90">
        <f>SUM(R6:R63)</f>
        <v>372895.18190212501</v>
      </c>
      <c r="S64" s="85">
        <f>AVERAGE(S6:S63)</f>
        <v>-8.2974216508091864E-2</v>
      </c>
      <c r="T64" s="89"/>
      <c r="U64" s="91">
        <f>SUM(U6:U63)</f>
        <v>69371.593929874944</v>
      </c>
      <c r="V64" s="85">
        <f>AVERAGE(V6:V63)</f>
        <v>0.14974953271499283</v>
      </c>
      <c r="W64" s="86">
        <f>SUM(W6:W63)</f>
        <v>392.23653000000013</v>
      </c>
      <c r="X64" s="92">
        <f>SUM(X6:X63)</f>
        <v>63684.666100000046</v>
      </c>
      <c r="Y64" s="87">
        <f>AVERAGE(Y6:Y63)</f>
        <v>5.0000000000000024E-2</v>
      </c>
      <c r="Z64" s="87">
        <f>AVERAGE(Z6:Z63)</f>
        <v>0.12044438684176335</v>
      </c>
    </row>
    <row r="65" spans="1:26">
      <c r="A65" s="103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63"/>
      <c r="N65" s="72"/>
      <c r="O65" s="74"/>
      <c r="P65" s="74" t="s">
        <v>232</v>
      </c>
      <c r="Q65" s="71"/>
      <c r="R65" s="74" t="s">
        <v>232</v>
      </c>
      <c r="S65" s="74" t="s">
        <v>233</v>
      </c>
      <c r="T65" s="71"/>
      <c r="U65" s="74" t="s">
        <v>232</v>
      </c>
      <c r="V65" s="74" t="s">
        <v>233</v>
      </c>
      <c r="W65" s="74" t="s">
        <v>232</v>
      </c>
      <c r="X65" s="74" t="s">
        <v>232</v>
      </c>
      <c r="Y65" s="74" t="s">
        <v>233</v>
      </c>
      <c r="Z65" s="74" t="s">
        <v>233</v>
      </c>
    </row>
    <row r="66" spans="1:26">
      <c r="A66" s="103" t="s">
        <v>198</v>
      </c>
      <c r="B66" s="103"/>
      <c r="C66" s="103"/>
      <c r="D66" s="103"/>
      <c r="E66" s="103"/>
      <c r="F66" s="103"/>
      <c r="G66" s="103"/>
      <c r="H66" s="103"/>
      <c r="I66" s="103"/>
      <c r="J66" s="56"/>
      <c r="K66" s="56"/>
    </row>
    <row r="67" spans="1:26">
      <c r="A67" s="95" t="s">
        <v>215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64"/>
      <c r="N67" s="73"/>
      <c r="O67" s="64"/>
      <c r="P67" s="55"/>
      <c r="Q67" s="73"/>
      <c r="R67" s="73"/>
      <c r="S67" s="73"/>
      <c r="T67" s="73"/>
      <c r="U67" s="73"/>
      <c r="V67" s="64"/>
      <c r="X67" s="73"/>
    </row>
    <row r="68" spans="1:26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64"/>
      <c r="N68" s="73"/>
      <c r="O68" s="64"/>
      <c r="P68" s="55"/>
      <c r="Q68" s="73"/>
      <c r="R68" s="73"/>
      <c r="S68" s="73"/>
      <c r="T68" s="73"/>
      <c r="U68" s="73"/>
      <c r="V68" s="64"/>
      <c r="X68" s="73"/>
    </row>
    <row r="69" spans="1:26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64"/>
      <c r="N69" s="73"/>
      <c r="O69" s="64"/>
      <c r="P69" s="55"/>
      <c r="Q69" s="73"/>
      <c r="R69" s="73"/>
      <c r="S69" s="73"/>
      <c r="T69" s="73"/>
      <c r="U69" s="73"/>
      <c r="V69" s="64"/>
      <c r="X69" s="73"/>
    </row>
    <row r="70" spans="1:26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64"/>
      <c r="N70" s="73"/>
      <c r="O70" s="64"/>
      <c r="P70" s="55"/>
      <c r="Q70" s="73"/>
      <c r="R70" s="73"/>
      <c r="S70" s="73"/>
      <c r="T70" s="73"/>
      <c r="U70" s="73"/>
      <c r="V70" s="64"/>
      <c r="X70" s="73"/>
    </row>
    <row r="71" spans="1:26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64"/>
      <c r="N71" s="73"/>
      <c r="O71" s="64"/>
      <c r="P71" s="55"/>
      <c r="Q71" s="73"/>
      <c r="R71" s="73"/>
      <c r="S71" s="73"/>
      <c r="T71" s="73"/>
      <c r="U71" s="73"/>
      <c r="V71" s="64"/>
      <c r="X71" s="73"/>
    </row>
    <row r="72" spans="1:26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64"/>
      <c r="N72" s="73"/>
      <c r="O72" s="64"/>
      <c r="P72" s="55"/>
      <c r="Q72" s="73"/>
      <c r="R72" s="73"/>
      <c r="S72" s="73"/>
      <c r="T72" s="73"/>
      <c r="U72" s="73"/>
      <c r="V72" s="64"/>
      <c r="X72" s="73"/>
    </row>
  </sheetData>
  <mergeCells count="17">
    <mergeCell ref="J1:J2"/>
    <mergeCell ref="K1:K2"/>
    <mergeCell ref="M1:M2"/>
    <mergeCell ref="P4:V4"/>
    <mergeCell ref="W4:Z4"/>
    <mergeCell ref="A67:L72"/>
    <mergeCell ref="F1:F5"/>
    <mergeCell ref="A1:A5"/>
    <mergeCell ref="B1:B5"/>
    <mergeCell ref="C1:C5"/>
    <mergeCell ref="D1:D5"/>
    <mergeCell ref="E1:E5"/>
    <mergeCell ref="L1:L2"/>
    <mergeCell ref="A64:L65"/>
    <mergeCell ref="A66:I66"/>
    <mergeCell ref="H1:H2"/>
    <mergeCell ref="I1:I2"/>
  </mergeCells>
  <phoneticPr fontId="10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"/>
  <sheetViews>
    <sheetView workbookViewId="0">
      <selection activeCell="B9" sqref="B9"/>
    </sheetView>
  </sheetViews>
  <sheetFormatPr defaultColWidth="9" defaultRowHeight="14.4"/>
  <cols>
    <col min="1" max="1" width="15" customWidth="1"/>
    <col min="2" max="2" width="52" customWidth="1"/>
    <col min="3" max="3" width="8" customWidth="1"/>
  </cols>
  <sheetData>
    <row r="1" spans="1:2">
      <c r="A1" s="1" t="s">
        <v>199</v>
      </c>
    </row>
    <row r="2" spans="1:2">
      <c r="A2" t="s">
        <v>200</v>
      </c>
      <c r="B2" s="2" t="s">
        <v>201</v>
      </c>
    </row>
    <row r="3" spans="1:2">
      <c r="A3" t="s">
        <v>5</v>
      </c>
      <c r="B3" t="s">
        <v>202</v>
      </c>
    </row>
    <row r="4" spans="1:2">
      <c r="A4" t="s">
        <v>203</v>
      </c>
      <c r="B4" t="s">
        <v>204</v>
      </c>
    </row>
    <row r="5" spans="1:2">
      <c r="A5" t="s">
        <v>205</v>
      </c>
      <c r="B5" t="s">
        <v>206</v>
      </c>
    </row>
    <row r="6" spans="1:2">
      <c r="A6" t="s">
        <v>207</v>
      </c>
      <c r="B6" t="s">
        <v>208</v>
      </c>
    </row>
    <row r="7" spans="1:2">
      <c r="A7" t="s">
        <v>209</v>
      </c>
      <c r="B7" t="s">
        <v>210</v>
      </c>
    </row>
    <row r="8" spans="1:2">
      <c r="A8" t="s">
        <v>211</v>
      </c>
      <c r="B8" s="2" t="s">
        <v>212</v>
      </c>
    </row>
    <row r="9" spans="1:2">
      <c r="A9" s="3">
        <v>44561</v>
      </c>
      <c r="B9">
        <v>19786.669999999998</v>
      </c>
    </row>
    <row r="10" spans="1:2">
      <c r="A10" s="3">
        <v>44530</v>
      </c>
      <c r="B10">
        <v>19986.36</v>
      </c>
    </row>
    <row r="11" spans="1:2">
      <c r="A11" s="3">
        <v>44500</v>
      </c>
      <c r="B11">
        <v>22976.47</v>
      </c>
    </row>
    <row r="12" spans="1:2">
      <c r="A12" s="3">
        <v>44469</v>
      </c>
      <c r="B12">
        <v>22495.45</v>
      </c>
    </row>
    <row r="13" spans="1:2">
      <c r="A13" s="3">
        <v>44439</v>
      </c>
      <c r="B13">
        <v>19222.73</v>
      </c>
    </row>
    <row r="14" spans="1:2">
      <c r="A14" s="3">
        <v>44408</v>
      </c>
      <c r="B14">
        <v>18081.82</v>
      </c>
    </row>
    <row r="15" spans="1:2">
      <c r="A15" s="3">
        <v>44377</v>
      </c>
      <c r="B15">
        <v>17990.48</v>
      </c>
    </row>
    <row r="16" spans="1:2">
      <c r="A16" s="3">
        <v>44347</v>
      </c>
      <c r="B16">
        <v>18915.79</v>
      </c>
    </row>
    <row r="17" spans="1:2">
      <c r="A17" s="3">
        <v>44316</v>
      </c>
      <c r="B17">
        <v>17477.27</v>
      </c>
    </row>
    <row r="18" spans="1:2">
      <c r="A18" s="3">
        <v>44286</v>
      </c>
      <c r="B18">
        <v>17369.57</v>
      </c>
    </row>
    <row r="19" spans="1:2">
      <c r="A19" s="3">
        <v>44255</v>
      </c>
      <c r="B19">
        <v>16488.240000000002</v>
      </c>
    </row>
    <row r="20" spans="1:2">
      <c r="A20" s="3">
        <v>44227</v>
      </c>
      <c r="B20">
        <v>15695</v>
      </c>
    </row>
    <row r="21" spans="1:2">
      <c r="A21" s="3">
        <v>44196</v>
      </c>
      <c r="B21">
        <v>16556.52</v>
      </c>
    </row>
    <row r="22" spans="1:2">
      <c r="A22" s="3">
        <v>44165</v>
      </c>
      <c r="B22">
        <v>14719.05</v>
      </c>
    </row>
    <row r="23" spans="1:2">
      <c r="A23" s="3">
        <v>44135</v>
      </c>
      <c r="B23">
        <v>14437.5</v>
      </c>
    </row>
    <row r="24" spans="1:2">
      <c r="A24" s="3">
        <v>44104</v>
      </c>
      <c r="B24">
        <v>13681.82</v>
      </c>
    </row>
    <row r="25" spans="1:2">
      <c r="A25" s="3">
        <v>44074</v>
      </c>
      <c r="B25">
        <v>13173.81</v>
      </c>
    </row>
    <row r="26" spans="1:2">
      <c r="A26" s="3">
        <v>44043</v>
      </c>
      <c r="B26">
        <v>13172.83</v>
      </c>
    </row>
    <row r="27" spans="1:2">
      <c r="A27" s="3">
        <v>44012</v>
      </c>
      <c r="B27">
        <v>13175</v>
      </c>
    </row>
    <row r="28" spans="1:2">
      <c r="A28" s="3">
        <v>43982</v>
      </c>
      <c r="B28">
        <v>13183.33</v>
      </c>
    </row>
    <row r="29" spans="1:2">
      <c r="A29" s="3">
        <v>43951</v>
      </c>
      <c r="B29">
        <v>13057.14</v>
      </c>
    </row>
    <row r="30" spans="1:2">
      <c r="A30" s="3">
        <v>43921</v>
      </c>
      <c r="B30">
        <v>13634.09</v>
      </c>
    </row>
    <row r="31" spans="1:2">
      <c r="A31" s="3">
        <v>43890</v>
      </c>
      <c r="B31">
        <v>14020</v>
      </c>
    </row>
    <row r="32" spans="1:2">
      <c r="A32" s="3">
        <v>43861</v>
      </c>
      <c r="B32">
        <v>14225</v>
      </c>
    </row>
    <row r="33" spans="1:2">
      <c r="A33" s="3">
        <v>43830</v>
      </c>
      <c r="B33">
        <v>14113.64</v>
      </c>
    </row>
    <row r="34" spans="1:2">
      <c r="A34" s="3">
        <v>43799</v>
      </c>
      <c r="B34">
        <v>13640.48</v>
      </c>
    </row>
    <row r="35" spans="1:2">
      <c r="A35" s="3">
        <v>43769</v>
      </c>
      <c r="B35">
        <v>13233.33</v>
      </c>
    </row>
    <row r="36" spans="1:2">
      <c r="A36" s="3">
        <v>43738</v>
      </c>
      <c r="B36">
        <v>13200</v>
      </c>
    </row>
    <row r="37" spans="1:2">
      <c r="A37" s="3">
        <v>43708</v>
      </c>
      <c r="B37">
        <v>13143.18</v>
      </c>
    </row>
    <row r="38" spans="1:2">
      <c r="A38" s="3">
        <v>43677</v>
      </c>
      <c r="B38">
        <v>13210.87</v>
      </c>
    </row>
    <row r="39" spans="1:2">
      <c r="A39" s="3">
        <v>43646</v>
      </c>
      <c r="B39">
        <v>13426.32</v>
      </c>
    </row>
    <row r="40" spans="1:2">
      <c r="A40" s="3">
        <v>43616</v>
      </c>
      <c r="B40">
        <v>13676.19</v>
      </c>
    </row>
    <row r="41" spans="1:2">
      <c r="A41" s="3">
        <v>43585</v>
      </c>
      <c r="B41">
        <v>13913.64</v>
      </c>
    </row>
    <row r="42" spans="1:2">
      <c r="A42" s="3">
        <v>43555</v>
      </c>
      <c r="B42">
        <v>14078.57</v>
      </c>
    </row>
    <row r="43" spans="1:2">
      <c r="A43" s="3">
        <v>43524</v>
      </c>
      <c r="B43">
        <v>14016.18</v>
      </c>
    </row>
    <row r="44" spans="1:2">
      <c r="A44" s="3">
        <v>43496</v>
      </c>
      <c r="B44">
        <v>13927.27</v>
      </c>
    </row>
    <row r="45" spans="1:2">
      <c r="A45" s="3">
        <v>43465</v>
      </c>
      <c r="B45">
        <v>14000</v>
      </c>
    </row>
  </sheetData>
  <phoneticPr fontId="10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价格协议</vt:lpstr>
      <vt:lpstr>价格协议 (原价+材料增加费用)</vt:lpstr>
      <vt:lpstr>钢联数据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吴英格</cp:lastModifiedBy>
  <dcterms:created xsi:type="dcterms:W3CDTF">2021-12-21T08:20:00Z</dcterms:created>
  <dcterms:modified xsi:type="dcterms:W3CDTF">2021-12-30T03:27:52Z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20C6A171E1D54B288A7FB895924B8665</vt:lpwstr>
  </property>
  <property fmtid="{D5CDD505-2E9C-101B-9397-08002B2CF9AE}" pid="3" name="KSOProductBuildVer">
    <vt:lpwstr>2052-11.1.0.10941</vt:lpwstr>
  </property>
</Properties>
</file>