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未批价" sheetId="1" r:id="rId1"/>
    <sheet name="报价单SHT0013855（SHT0013858）" sheetId="2" r:id="rId2"/>
    <sheet name="报价单SHT0013856（SHT0013859）" sheetId="3" r:id="rId3"/>
    <sheet name="报价单SHT0013857（SHT0013860）" sheetId="4" r:id="rId4"/>
    <sheet name="报价单M4-6805305" sheetId="5" r:id="rId5"/>
    <sheet name="报价单SHT0013145" sheetId="6" r:id="rId6"/>
    <sheet name="报价单SHT0013146" sheetId="7" r:id="rId7"/>
    <sheet name="报价单SHT0002074" sheetId="8" r:id="rId8"/>
    <sheet name="报价单SHT0013320" sheetId="9" r:id="rId9"/>
    <sheet name="报价单321921101700" sheetId="10" r:id="rId10"/>
  </sheets>
  <calcPr calcId="144525"/>
</workbook>
</file>

<file path=xl/sharedStrings.xml><?xml version="1.0" encoding="utf-8"?>
<sst xmlns="http://schemas.openxmlformats.org/spreadsheetml/2006/main" count="1004" uniqueCount="179">
  <si>
    <t>未批价</t>
  </si>
  <si>
    <t>序号</t>
  </si>
  <si>
    <t>物料代码</t>
  </si>
  <si>
    <t>名称</t>
  </si>
  <si>
    <t>零件号</t>
  </si>
  <si>
    <t>图片</t>
  </si>
  <si>
    <t>单重（Kg）</t>
  </si>
  <si>
    <t>单价（不含税）</t>
  </si>
  <si>
    <t>二次核算价</t>
  </si>
  <si>
    <t>备注</t>
  </si>
  <si>
    <t>02.03.61.057</t>
  </si>
  <si>
    <t>驾驶员上安全带导向钢丝</t>
  </si>
  <si>
    <t>SHT0013855</t>
  </si>
  <si>
    <t>重新核算报价单</t>
  </si>
  <si>
    <t>02.03.61.058</t>
  </si>
  <si>
    <t>驾驶员中间安全带导向钢丝</t>
  </si>
  <si>
    <t>SHT0013856</t>
  </si>
  <si>
    <t>02.03.61.059</t>
  </si>
  <si>
    <t>驾驶员下安全带导向钢丝</t>
  </si>
  <si>
    <t>SHT0013857</t>
  </si>
  <si>
    <t>02.03.61.060</t>
  </si>
  <si>
    <t>副驶员上安全带导向钢丝</t>
  </si>
  <si>
    <t>SHT0013858</t>
  </si>
  <si>
    <t>02.03.61.061</t>
  </si>
  <si>
    <t>副驶员中间安全带导向钢丝</t>
  </si>
  <si>
    <t>SHT0013859</t>
  </si>
  <si>
    <t>02.03.61.062</t>
  </si>
  <si>
    <t>副驶员下安全带导向钢丝</t>
  </si>
  <si>
    <t>SHT0013860</t>
  </si>
  <si>
    <t>02.03.34.008</t>
  </si>
  <si>
    <t>M4罩壳固定框线</t>
  </si>
  <si>
    <t>M4-6805305</t>
  </si>
  <si>
    <t>02.03.60.062</t>
  </si>
  <si>
    <t>1.0升级前升降拉簧</t>
  </si>
  <si>
    <t>SHT0013145</t>
  </si>
  <si>
    <t>02.03.60.063</t>
  </si>
  <si>
    <t>1.0升级后升降拉簧</t>
  </si>
  <si>
    <t>SHT0013146</t>
  </si>
  <si>
    <t>02.03.13.002</t>
  </si>
  <si>
    <t>φ7钢丝</t>
  </si>
  <si>
    <t>SHT0002074</t>
  </si>
  <si>
    <t>钢丝焊接总成（汕德卡）</t>
  </si>
  <si>
    <t>SHT0013320</t>
  </si>
  <si>
    <t>02.12.06.080</t>
  </si>
  <si>
    <t>副驾靠背钢丝</t>
  </si>
  <si>
    <t>321921101700</t>
  </si>
  <si>
    <t>02.06.10.004</t>
  </si>
  <si>
    <t>T5圆垫</t>
  </si>
  <si>
    <t>349.059mm</t>
  </si>
  <si>
    <t>激光切
加工费</t>
  </si>
  <si>
    <t>02.06.10.010</t>
  </si>
  <si>
    <t>后升降前连杆料片</t>
  </si>
  <si>
    <t>467.89mm</t>
  </si>
  <si>
    <t>02.06.10.011</t>
  </si>
  <si>
    <t>后升降短连杆料片</t>
  </si>
  <si>
    <t>323.477mm</t>
  </si>
  <si>
    <t>02.06.10.012</t>
  </si>
  <si>
    <t>前升降固定钣金料片</t>
  </si>
  <si>
    <t>270.29mm</t>
  </si>
  <si>
    <t>02.06.10.013</t>
  </si>
  <si>
    <t>L5000扶手支架料片</t>
  </si>
  <si>
    <t>485.705mm</t>
  </si>
  <si>
    <t>02.03.60.074</t>
  </si>
  <si>
    <t>1.0升级后升降长连杆</t>
  </si>
  <si>
    <t>SHT0013388</t>
  </si>
  <si>
    <t>02.03.60.075</t>
  </si>
  <si>
    <t>1.0升级后升降短连杆</t>
  </si>
  <si>
    <t>SHT0013389</t>
  </si>
  <si>
    <t>02.01.04.761</t>
  </si>
  <si>
    <t>华凌平顶下视垫片1</t>
  </si>
  <si>
    <t>262.696mm</t>
  </si>
  <si>
    <t>02.01.04.762</t>
  </si>
  <si>
    <t>华凌平顶下视垫片2</t>
  </si>
  <si>
    <t>237.123mm</t>
  </si>
  <si>
    <t>零部件报价单</t>
  </si>
  <si>
    <t>供货单位信息</t>
  </si>
  <si>
    <t>单位名称</t>
  </si>
  <si>
    <t>海兴中盛弹簧有限公司</t>
  </si>
  <si>
    <t>地    址</t>
  </si>
  <si>
    <t>海兴县赵毛陶镇正港路南</t>
  </si>
  <si>
    <t>联 系 人</t>
  </si>
  <si>
    <t>吕大庆</t>
  </si>
  <si>
    <t>联系电话</t>
  </si>
  <si>
    <t>日    期</t>
  </si>
  <si>
    <t>计量单位</t>
  </si>
  <si>
    <t>件</t>
  </si>
  <si>
    <t>产品名称</t>
  </si>
  <si>
    <t>驾驶员上安全带导向钢丝
副驶员上安全带导向钢丝</t>
  </si>
  <si>
    <t>产品毛重</t>
  </si>
  <si>
    <t>图    号</t>
  </si>
  <si>
    <t>SHT0013855/SHT0013858</t>
  </si>
  <si>
    <t>产品净重</t>
  </si>
  <si>
    <t>0.141Kg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</si>
  <si>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</si>
  <si>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</si>
  <si>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</si>
  <si>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</si>
  <si>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</si>
  <si>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</si>
  <si>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</si>
  <si>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</si>
  <si>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</si>
  <si>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</si>
  <si>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</si>
  <si>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</si>
  <si>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</si>
  <si>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</si>
  <si>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</si>
  <si>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</si>
  <si>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</si>
  <si>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</si>
  <si>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Q235/φ6.0</t>
  </si>
  <si>
    <t>Kg</t>
  </si>
  <si>
    <t>电  机</t>
  </si>
  <si>
    <t>KW</t>
  </si>
  <si>
    <t>外购外协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</si>
  <si>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</si>
  <si>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</si>
  <si>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</si>
  <si>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</si>
  <si>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</si>
  <si>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</si>
  <si>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</si>
  <si>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</si>
  <si>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</si>
  <si>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</si>
  <si>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包装费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</si>
  <si>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</si>
  <si>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</si>
  <si>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</si>
  <si>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</si>
  <si>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</si>
  <si>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</si>
  <si>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</si>
  <si>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</si>
  <si>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</si>
  <si>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</si>
  <si>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</si>
  <si>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</si>
  <si>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</si>
  <si>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(元/小时)</t>
  </si>
  <si>
    <t>总    计</t>
  </si>
  <si>
    <t>工   资</t>
  </si>
  <si>
    <t>利    润</t>
  </si>
  <si>
    <t>主要工序</t>
  </si>
  <si>
    <t>成型</t>
  </si>
  <si>
    <t>不含税价格</t>
  </si>
  <si>
    <t>检验</t>
  </si>
  <si>
    <t>税    金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</si>
  <si>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</si>
  <si>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</si>
  <si>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</si>
  <si>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驾驶员中间安全带导向钢丝/副驶员中间安全带导向钢丝</t>
  </si>
  <si>
    <t>SHT0013856/SHT0013859</t>
  </si>
  <si>
    <t>0.091Kg</t>
  </si>
  <si>
    <t>驾驶员下安全带导向钢丝副驶员下安全带导向钢丝</t>
  </si>
  <si>
    <t>SHT0013857/SHT0013860</t>
  </si>
  <si>
    <t>0.228Kg</t>
  </si>
  <si>
    <t>Q235/φ8.0</t>
  </si>
  <si>
    <t>0.0786Kg</t>
  </si>
  <si>
    <t>Q235/φ5.0</t>
  </si>
  <si>
    <t>0.068Kg</t>
  </si>
  <si>
    <t>65Mn/φ3.0</t>
  </si>
  <si>
    <t>电泳</t>
  </si>
  <si>
    <t>回火</t>
  </si>
  <si>
    <t>检验打包</t>
  </si>
  <si>
    <t>0.094Kg</t>
  </si>
  <si>
    <t>65Mn/φ3.5</t>
  </si>
  <si>
    <t>0.135Kg</t>
  </si>
  <si>
    <t>Q235/φ7.0</t>
  </si>
  <si>
    <t>钢丝焊接总成</t>
  </si>
  <si>
    <t>0.4022Kg</t>
  </si>
  <si>
    <t>焊胎</t>
  </si>
  <si>
    <t>总成检具</t>
  </si>
  <si>
    <t>焊接</t>
  </si>
  <si>
    <t>单件检具</t>
  </si>
  <si>
    <t>整形</t>
  </si>
  <si>
    <t>0.007Kg</t>
  </si>
  <si>
    <r>
      <t>60</t>
    </r>
    <r>
      <rPr>
        <sz val="11"/>
        <color rgb="FF000000"/>
        <rFont val="SimSun"/>
        <charset val="134"/>
      </rPr>
      <t>＃</t>
    </r>
    <r>
      <rPr>
        <sz val="11"/>
        <color rgb="FF000000"/>
        <rFont val="宋体"/>
        <charset val="134"/>
      </rPr>
      <t>/φ2.0</t>
    </r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</si>
</sst>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_ "/>
    <numFmt numFmtId="177" formatCode="0.0000_ "/>
    <numFmt numFmtId="178" formatCode="0.00_ "/>
    <numFmt numFmtId="179" formatCode="0_ "/>
    <numFmt numFmtId="180" formatCode="0.000_ "/>
    <numFmt numFmtId="181" formatCode="0.000_);[Red]\(0.000\)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0" fillId="0" borderId="0"/>
    <xf numFmtId="0" fontId="21" fillId="0" borderId="1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20" applyFont="1" applyFill="1" applyBorder="1" applyAlignment="1">
      <alignment horizontal="center" vertical="center" shrinkToFit="1"/>
    </xf>
    <xf numFmtId="0" fontId="1" fillId="0" borderId="2" xfId="20" applyFont="1" applyFill="1" applyBorder="1" applyAlignment="1">
      <alignment horizontal="center" vertical="center" shrinkToFit="1"/>
    </xf>
    <xf numFmtId="0" fontId="1" fillId="0" borderId="3" xfId="20" applyFont="1" applyFill="1" applyBorder="1" applyAlignment="1">
      <alignment horizontal="center" vertical="center" shrinkToFit="1"/>
    </xf>
    <xf numFmtId="0" fontId="1" fillId="0" borderId="4" xfId="20" applyFont="1" applyFill="1" applyBorder="1" applyAlignment="1">
      <alignment horizontal="center" vertical="center" shrinkToFit="1"/>
    </xf>
    <xf numFmtId="0" fontId="1" fillId="0" borderId="0" xfId="20" applyFont="1" applyFill="1" applyBorder="1" applyAlignment="1">
      <alignment horizontal="center" vertical="center" shrinkToFit="1"/>
    </xf>
    <xf numFmtId="0" fontId="1" fillId="0" borderId="5" xfId="20" applyFont="1" applyFill="1" applyBorder="1" applyAlignment="1">
      <alignment horizontal="center" vertical="center" shrinkToFit="1"/>
    </xf>
    <xf numFmtId="0" fontId="1" fillId="0" borderId="6" xfId="20" applyFont="1" applyFill="1" applyBorder="1" applyAlignment="1">
      <alignment horizontal="center" vertical="center" shrinkToFit="1"/>
    </xf>
    <xf numFmtId="0" fontId="1" fillId="0" borderId="7" xfId="20" applyFont="1" applyFill="1" applyBorder="1" applyAlignment="1">
      <alignment horizontal="center" vertical="center" shrinkToFit="1"/>
    </xf>
    <xf numFmtId="0" fontId="1" fillId="0" borderId="8" xfId="20" applyFont="1" applyFill="1" applyBorder="1" applyAlignment="1">
      <alignment horizontal="center" vertical="center" shrinkToFit="1"/>
    </xf>
    <xf numFmtId="0" fontId="2" fillId="0" borderId="9" xfId="50" applyFill="1" applyBorder="1" applyAlignment="1">
      <alignment vertical="center"/>
    </xf>
    <xf numFmtId="0" fontId="2" fillId="0" borderId="10" xfId="50" applyFill="1" applyBorder="1" applyAlignment="1">
      <alignment horizontal="center" vertical="center"/>
    </xf>
    <xf numFmtId="0" fontId="2" fillId="0" borderId="11" xfId="50" applyFill="1" applyBorder="1" applyAlignment="1">
      <alignment horizontal="center" vertical="center"/>
    </xf>
    <xf numFmtId="0" fontId="2" fillId="0" borderId="12" xfId="50" applyFill="1" applyBorder="1" applyAlignment="1">
      <alignment horizontal="center" vertical="center"/>
    </xf>
    <xf numFmtId="0" fontId="2" fillId="0" borderId="9" xfId="50" applyFill="1" applyBorder="1">
      <alignment vertical="center"/>
    </xf>
    <xf numFmtId="0" fontId="2" fillId="0" borderId="9" xfId="50" applyFill="1" applyBorder="1" applyAlignment="1">
      <alignment horizontal="center" vertical="center"/>
    </xf>
    <xf numFmtId="0" fontId="2" fillId="0" borderId="13" xfId="50" applyFill="1" applyBorder="1" applyAlignment="1">
      <alignment horizontal="center" vertical="center"/>
    </xf>
    <xf numFmtId="0" fontId="2" fillId="0" borderId="7" xfId="50" applyFill="1" applyBorder="1" applyAlignment="1">
      <alignment horizontal="center" vertical="center"/>
    </xf>
    <xf numFmtId="0" fontId="2" fillId="0" borderId="14" xfId="50" applyFill="1" applyBorder="1" applyAlignment="1">
      <alignment horizontal="center" vertical="center"/>
    </xf>
    <xf numFmtId="0" fontId="2" fillId="0" borderId="3" xfId="50" applyFill="1" applyBorder="1" applyAlignment="1">
      <alignment horizontal="center" vertical="center"/>
    </xf>
    <xf numFmtId="0" fontId="2" fillId="0" borderId="5" xfId="50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/>
    </xf>
    <xf numFmtId="0" fontId="2" fillId="0" borderId="8" xfId="50" applyFill="1" applyBorder="1" applyAlignment="1">
      <alignment horizontal="center" vertical="center"/>
    </xf>
    <xf numFmtId="0" fontId="2" fillId="0" borderId="9" xfId="50" applyFont="1" applyFill="1" applyBorder="1" applyAlignment="1">
      <alignment horizontal="center" vertical="center"/>
    </xf>
    <xf numFmtId="176" fontId="2" fillId="2" borderId="9" xfId="50" applyNumberFormat="1" applyFill="1" applyBorder="1">
      <alignment vertical="center"/>
    </xf>
    <xf numFmtId="0" fontId="3" fillId="0" borderId="9" xfId="50" applyFont="1" applyFill="1" applyBorder="1" applyAlignment="1">
      <alignment horizontal="center" vertical="center"/>
    </xf>
    <xf numFmtId="0" fontId="2" fillId="0" borderId="9" xfId="50" applyFont="1" applyFill="1" applyBorder="1" applyAlignment="1">
      <alignment vertical="center"/>
    </xf>
    <xf numFmtId="177" fontId="2" fillId="0" borderId="9" xfId="50" applyNumberFormat="1" applyFont="1" applyFill="1" applyBorder="1" applyAlignment="1">
      <alignment vertical="center"/>
    </xf>
    <xf numFmtId="177" fontId="2" fillId="0" borderId="9" xfId="50" applyNumberFormat="1" applyFill="1" applyBorder="1">
      <alignment vertical="center"/>
    </xf>
    <xf numFmtId="178" fontId="2" fillId="0" borderId="9" xfId="50" applyNumberFormat="1" applyFill="1" applyBorder="1">
      <alignment vertical="center"/>
    </xf>
    <xf numFmtId="176" fontId="2" fillId="0" borderId="9" xfId="50" applyNumberFormat="1" applyFill="1" applyBorder="1">
      <alignment vertical="center"/>
    </xf>
    <xf numFmtId="176" fontId="2" fillId="2" borderId="9" xfId="50" applyNumberFormat="1" applyFont="1" applyFill="1" applyBorder="1" applyAlignment="1">
      <alignment vertical="center"/>
    </xf>
    <xf numFmtId="178" fontId="2" fillId="0" borderId="9" xfId="50" applyNumberFormat="1" applyFont="1" applyFill="1" applyBorder="1" applyAlignment="1">
      <alignment vertical="center"/>
    </xf>
    <xf numFmtId="0" fontId="2" fillId="0" borderId="9" xfId="50" applyFont="1" applyFill="1" applyBorder="1">
      <alignment vertical="center"/>
    </xf>
    <xf numFmtId="176" fontId="2" fillId="0" borderId="9" xfId="50" applyNumberFormat="1" applyFont="1" applyFill="1" applyBorder="1" applyAlignment="1">
      <alignment vertical="center"/>
    </xf>
    <xf numFmtId="0" fontId="2" fillId="0" borderId="6" xfId="5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6" fontId="2" fillId="0" borderId="9" xfId="50" applyNumberFormat="1" applyFill="1" applyBorder="1" applyAlignment="1">
      <alignment vertical="center"/>
    </xf>
    <xf numFmtId="0" fontId="2" fillId="0" borderId="15" xfId="50" applyFill="1" applyBorder="1" applyAlignment="1">
      <alignment horizontal="center" vertical="center"/>
    </xf>
    <xf numFmtId="0" fontId="2" fillId="0" borderId="14" xfId="50" applyFont="1" applyFill="1" applyBorder="1" applyAlignment="1">
      <alignment horizontal="center" vertical="center"/>
    </xf>
    <xf numFmtId="0" fontId="2" fillId="0" borderId="14" xfId="50" applyFill="1" applyBorder="1" applyAlignment="1">
      <alignment vertical="center"/>
    </xf>
    <xf numFmtId="0" fontId="2" fillId="0" borderId="13" xfId="50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vertical="center"/>
    </xf>
    <xf numFmtId="0" fontId="2" fillId="0" borderId="0" xfId="50" applyFill="1" applyBorder="1">
      <alignment vertical="center"/>
    </xf>
    <xf numFmtId="0" fontId="2" fillId="0" borderId="0" xfId="50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4" xfId="50" applyFill="1" applyBorder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20" applyFont="1" applyFill="1" applyBorder="1" applyAlignment="1">
      <alignment horizontal="center" vertical="center" shrinkToFit="1"/>
    </xf>
    <xf numFmtId="0" fontId="5" fillId="0" borderId="10" xfId="20" applyFont="1" applyFill="1" applyBorder="1" applyAlignment="1">
      <alignment horizontal="center" vertical="center" shrinkToFit="1"/>
    </xf>
    <xf numFmtId="0" fontId="5" fillId="0" borderId="11" xfId="20" applyFont="1" applyFill="1" applyBorder="1" applyAlignment="1">
      <alignment horizontal="center" vertical="center" shrinkToFit="1"/>
    </xf>
    <xf numFmtId="0" fontId="5" fillId="0" borderId="12" xfId="20" applyFont="1" applyFill="1" applyBorder="1" applyAlignment="1">
      <alignment horizontal="center" vertical="center" shrinkToFit="1"/>
    </xf>
    <xf numFmtId="0" fontId="6" fillId="0" borderId="9" xfId="10" applyFont="1" applyFill="1" applyBorder="1" applyAlignment="1" applyProtection="1">
      <alignment horizontal="center" vertical="center" shrinkToFit="1"/>
    </xf>
    <xf numFmtId="0" fontId="6" fillId="0" borderId="10" xfId="10" applyFont="1" applyFill="1" applyBorder="1" applyAlignment="1" applyProtection="1">
      <alignment horizontal="center" vertical="center" shrinkToFit="1"/>
    </xf>
    <xf numFmtId="0" fontId="6" fillId="0" borderId="11" xfId="10" applyFont="1" applyFill="1" applyBorder="1" applyAlignment="1" applyProtection="1">
      <alignment horizontal="center" vertical="center" shrinkToFit="1"/>
    </xf>
    <xf numFmtId="0" fontId="6" fillId="0" borderId="12" xfId="10" applyFont="1" applyFill="1" applyBorder="1" applyAlignment="1" applyProtection="1">
      <alignment horizontal="center" vertical="center" shrinkToFit="1"/>
    </xf>
    <xf numFmtId="0" fontId="2" fillId="0" borderId="15" xfId="50" applyFill="1" applyBorder="1">
      <alignment vertical="center"/>
    </xf>
    <xf numFmtId="0" fontId="2" fillId="0" borderId="12" xfId="50" applyFont="1" applyFill="1" applyBorder="1" applyAlignment="1">
      <alignment horizontal="center" vertical="center"/>
    </xf>
    <xf numFmtId="14" fontId="2" fillId="0" borderId="10" xfId="50" applyNumberFormat="1" applyFont="1" applyFill="1" applyBorder="1" applyAlignment="1">
      <alignment horizontal="center" vertical="center"/>
    </xf>
    <xf numFmtId="0" fontId="2" fillId="0" borderId="10" xfId="50" applyFont="1" applyFill="1" applyBorder="1" applyAlignment="1">
      <alignment horizontal="center" vertical="center" wrapText="1"/>
    </xf>
    <xf numFmtId="179" fontId="2" fillId="0" borderId="11" xfId="50" applyNumberFormat="1" applyFont="1" applyFill="1" applyBorder="1" applyAlignment="1">
      <alignment horizontal="center" vertical="center"/>
    </xf>
    <xf numFmtId="179" fontId="2" fillId="0" borderId="12" xfId="50" applyNumberFormat="1" applyFont="1" applyFill="1" applyBorder="1" applyAlignment="1">
      <alignment horizontal="center" vertical="center"/>
    </xf>
    <xf numFmtId="0" fontId="2" fillId="0" borderId="12" xfId="50" applyFont="1" applyFill="1" applyBorder="1" applyAlignment="1">
      <alignment vertical="center"/>
    </xf>
    <xf numFmtId="0" fontId="2" fillId="0" borderId="15" xfId="50" applyFill="1" applyBorder="1" applyAlignment="1">
      <alignment vertical="center"/>
    </xf>
    <xf numFmtId="0" fontId="2" fillId="0" borderId="12" xfId="50" applyFill="1" applyBorder="1">
      <alignment vertical="center"/>
    </xf>
    <xf numFmtId="0" fontId="2" fillId="0" borderId="7" xfId="50" applyFill="1" applyBorder="1" applyAlignment="1">
      <alignment vertical="center"/>
    </xf>
    <xf numFmtId="0" fontId="2" fillId="0" borderId="11" xfId="50" applyFill="1" applyBorder="1">
      <alignment vertical="center"/>
    </xf>
    <xf numFmtId="178" fontId="2" fillId="0" borderId="9" xfId="50" applyNumberFormat="1" applyFont="1" applyFill="1" applyBorder="1" applyAlignment="1">
      <alignment horizontal="center" vertical="center"/>
    </xf>
    <xf numFmtId="180" fontId="2" fillId="0" borderId="9" xfId="50" applyNumberFormat="1" applyFont="1" applyFill="1" applyBorder="1" applyAlignment="1">
      <alignment horizontal="center" vertical="center"/>
    </xf>
    <xf numFmtId="178" fontId="2" fillId="0" borderId="9" xfId="50" applyNumberFormat="1" applyFill="1" applyBorder="1" applyAlignment="1">
      <alignment horizontal="center" vertical="center"/>
    </xf>
    <xf numFmtId="178" fontId="2" fillId="2" borderId="9" xfId="50" applyNumberFormat="1" applyFill="1" applyBorder="1">
      <alignment vertical="center"/>
    </xf>
    <xf numFmtId="180" fontId="2" fillId="2" borderId="9" xfId="50" applyNumberFormat="1" applyFont="1" applyFill="1" applyBorder="1" applyAlignment="1">
      <alignment vertical="center"/>
    </xf>
    <xf numFmtId="180" fontId="2" fillId="0" borderId="9" xfId="50" applyNumberFormat="1" applyFont="1" applyFill="1" applyBorder="1" applyAlignment="1">
      <alignment vertical="center"/>
    </xf>
    <xf numFmtId="0" fontId="2" fillId="0" borderId="9" xfId="50" applyNumberFormat="1" applyFont="1" applyFill="1" applyBorder="1" applyAlignment="1">
      <alignment horizontal="center" vertical="center"/>
    </xf>
    <xf numFmtId="0" fontId="2" fillId="0" borderId="0" xfId="50" applyFill="1" applyAlignment="1">
      <alignment horizontal="center" vertical="center"/>
    </xf>
    <xf numFmtId="0" fontId="2" fillId="0" borderId="0" xfId="5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81" fontId="0" fillId="0" borderId="9" xfId="0" applyNumberFormat="1" applyBorder="1" applyAlignment="1">
      <alignment horizontal="center" vertical="center"/>
    </xf>
    <xf numFmtId="0" fontId="0" fillId="0" borderId="9" xfId="0" applyBorder="1" applyAlignment="1" quotePrefix="1">
      <alignment horizontal="center" vertical="center"/>
    </xf>
    <xf numFmtId="179" fontId="2" fillId="0" borderId="11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TD001物料清单及报价1208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352425</xdr:colOff>
      <xdr:row>2</xdr:row>
      <xdr:rowOff>173990</xdr:rowOff>
    </xdr:from>
    <xdr:to>
      <xdr:col>4</xdr:col>
      <xdr:colOff>1466850</xdr:colOff>
      <xdr:row>2</xdr:row>
      <xdr:rowOff>495300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3075" y="1291590"/>
          <a:ext cx="111442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3</xdr:row>
      <xdr:rowOff>104775</xdr:rowOff>
    </xdr:from>
    <xdr:to>
      <xdr:col>4</xdr:col>
      <xdr:colOff>1734185</xdr:colOff>
      <xdr:row>3</xdr:row>
      <xdr:rowOff>542925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05450" y="1870075"/>
          <a:ext cx="142938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409575</xdr:colOff>
      <xdr:row>4</xdr:row>
      <xdr:rowOff>41910</xdr:rowOff>
    </xdr:from>
    <xdr:to>
      <xdr:col>4</xdr:col>
      <xdr:colOff>1524000</xdr:colOff>
      <xdr:row>4</xdr:row>
      <xdr:rowOff>619125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610225" y="2454910"/>
          <a:ext cx="11144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5</xdr:row>
      <xdr:rowOff>142875</xdr:rowOff>
    </xdr:from>
    <xdr:to>
      <xdr:col>4</xdr:col>
      <xdr:colOff>1543050</xdr:colOff>
      <xdr:row>5</xdr:row>
      <xdr:rowOff>464185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29275" y="3203575"/>
          <a:ext cx="111442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142875</xdr:colOff>
      <xdr:row>6</xdr:row>
      <xdr:rowOff>114300</xdr:rowOff>
    </xdr:from>
    <xdr:to>
      <xdr:col>4</xdr:col>
      <xdr:colOff>1572260</xdr:colOff>
      <xdr:row>6</xdr:row>
      <xdr:rowOff>552450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43525" y="3822700"/>
          <a:ext cx="142938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536575</xdr:colOff>
      <xdr:row>7</xdr:row>
      <xdr:rowOff>54610</xdr:rowOff>
    </xdr:from>
    <xdr:to>
      <xdr:col>4</xdr:col>
      <xdr:colOff>1651000</xdr:colOff>
      <xdr:row>7</xdr:row>
      <xdr:rowOff>631825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37225" y="4410710"/>
          <a:ext cx="1114425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381000</xdr:colOff>
      <xdr:row>8</xdr:row>
      <xdr:rowOff>95250</xdr:rowOff>
    </xdr:from>
    <xdr:to>
      <xdr:col>4</xdr:col>
      <xdr:colOff>1504950</xdr:colOff>
      <xdr:row>8</xdr:row>
      <xdr:rowOff>572135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581650" y="5099050"/>
          <a:ext cx="1123950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561975</xdr:colOff>
      <xdr:row>9</xdr:row>
      <xdr:rowOff>38100</xdr:rowOff>
    </xdr:from>
    <xdr:to>
      <xdr:col>4</xdr:col>
      <xdr:colOff>1640205</xdr:colOff>
      <xdr:row>9</xdr:row>
      <xdr:rowOff>562610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62625" y="5689600"/>
          <a:ext cx="107823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495300</xdr:colOff>
      <xdr:row>10</xdr:row>
      <xdr:rowOff>114300</xdr:rowOff>
    </xdr:from>
    <xdr:to>
      <xdr:col>4</xdr:col>
      <xdr:colOff>1656715</xdr:colOff>
      <xdr:row>10</xdr:row>
      <xdr:rowOff>614045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95950" y="6413500"/>
          <a:ext cx="116141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759142</xdr:colOff>
      <xdr:row>14</xdr:row>
      <xdr:rowOff>42862</xdr:rowOff>
    </xdr:from>
    <xdr:to>
      <xdr:col>4</xdr:col>
      <xdr:colOff>1387792</xdr:colOff>
      <xdr:row>14</xdr:row>
      <xdr:rowOff>578167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6005830" y="8885555"/>
          <a:ext cx="53530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400050</xdr:colOff>
      <xdr:row>16</xdr:row>
      <xdr:rowOff>57150</xdr:rowOff>
    </xdr:from>
    <xdr:to>
      <xdr:col>4</xdr:col>
      <xdr:colOff>1526540</xdr:colOff>
      <xdr:row>16</xdr:row>
      <xdr:rowOff>514350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00700" y="10242550"/>
          <a:ext cx="112649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514350</xdr:colOff>
      <xdr:row>17</xdr:row>
      <xdr:rowOff>28575</xdr:rowOff>
    </xdr:from>
    <xdr:to>
      <xdr:col>4</xdr:col>
      <xdr:colOff>1467485</xdr:colOff>
      <xdr:row>17</xdr:row>
      <xdr:rowOff>528320</xdr:rowOff>
    </xdr:to>
    <xdr:pic>
      <xdr:nvPicPr>
        <xdr:cNvPr id="13" name="图片 1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715000" y="10861675"/>
          <a:ext cx="95313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438150</xdr:colOff>
      <xdr:row>18</xdr:row>
      <xdr:rowOff>85725</xdr:rowOff>
    </xdr:from>
    <xdr:to>
      <xdr:col>4</xdr:col>
      <xdr:colOff>1361440</xdr:colOff>
      <xdr:row>18</xdr:row>
      <xdr:rowOff>546735</xdr:rowOff>
    </xdr:to>
    <xdr:pic>
      <xdr:nvPicPr>
        <xdr:cNvPr id="14" name="图片 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8800" y="11566525"/>
          <a:ext cx="92329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496252</xdr:colOff>
      <xdr:row>21</xdr:row>
      <xdr:rowOff>90487</xdr:rowOff>
    </xdr:from>
    <xdr:to>
      <xdr:col>4</xdr:col>
      <xdr:colOff>1696402</xdr:colOff>
      <xdr:row>21</xdr:row>
      <xdr:rowOff>610552</xdr:rowOff>
    </xdr:to>
    <xdr:pic>
      <xdr:nvPicPr>
        <xdr:cNvPr id="15" name="图片 1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rot="16200000">
          <a:off x="6036310" y="13173710"/>
          <a:ext cx="52006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521017</xdr:colOff>
      <xdr:row>22</xdr:row>
      <xdr:rowOff>56197</xdr:rowOff>
    </xdr:from>
    <xdr:to>
      <xdr:col>4</xdr:col>
      <xdr:colOff>1311592</xdr:colOff>
      <xdr:row>22</xdr:row>
      <xdr:rowOff>578167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5855335" y="13992860"/>
          <a:ext cx="52197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447675</xdr:colOff>
      <xdr:row>19</xdr:row>
      <xdr:rowOff>38100</xdr:rowOff>
    </xdr:from>
    <xdr:to>
      <xdr:col>4</xdr:col>
      <xdr:colOff>1497330</xdr:colOff>
      <xdr:row>19</xdr:row>
      <xdr:rowOff>475615</xdr:rowOff>
    </xdr:to>
    <xdr:pic>
      <xdr:nvPicPr>
        <xdr:cNvPr id="17" name="图片 16" descr="1636444838(1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48325" y="12166600"/>
          <a:ext cx="1049655" cy="43751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15</xdr:row>
      <xdr:rowOff>76200</xdr:rowOff>
    </xdr:from>
    <xdr:to>
      <xdr:col>4</xdr:col>
      <xdr:colOff>1468755</xdr:colOff>
      <xdr:row>15</xdr:row>
      <xdr:rowOff>513715</xdr:rowOff>
    </xdr:to>
    <xdr:pic>
      <xdr:nvPicPr>
        <xdr:cNvPr id="18" name="图片 17" descr="1636444838(1)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19750" y="9613900"/>
          <a:ext cx="1049655" cy="437515"/>
        </a:xfrm>
        <a:prstGeom prst="rect">
          <a:avLst/>
        </a:prstGeom>
      </xdr:spPr>
    </xdr:pic>
    <xdr:clientData/>
  </xdr:twoCellAnchor>
  <xdr:twoCellAnchor>
    <xdr:from>
      <xdr:col>4</xdr:col>
      <xdr:colOff>600075</xdr:colOff>
      <xdr:row>20</xdr:row>
      <xdr:rowOff>152400</xdr:rowOff>
    </xdr:from>
    <xdr:to>
      <xdr:col>4</xdr:col>
      <xdr:colOff>1726565</xdr:colOff>
      <xdr:row>20</xdr:row>
      <xdr:rowOff>609600</xdr:rowOff>
    </xdr:to>
    <xdr:pic>
      <xdr:nvPicPr>
        <xdr:cNvPr id="19" name="图片 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800725" y="12928600"/>
          <a:ext cx="112649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666750</xdr:colOff>
      <xdr:row>11</xdr:row>
      <xdr:rowOff>85725</xdr:rowOff>
    </xdr:from>
    <xdr:to>
      <xdr:col>4</xdr:col>
      <xdr:colOff>1479550</xdr:colOff>
      <xdr:row>11</xdr:row>
      <xdr:rowOff>541655</xdr:rowOff>
    </xdr:to>
    <xdr:pic>
      <xdr:nvPicPr>
        <xdr:cNvPr id="20" name="图片 1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 rot="5400000">
          <a:off x="6045835" y="6854190"/>
          <a:ext cx="455930" cy="812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723900</xdr:colOff>
      <xdr:row>12</xdr:row>
      <xdr:rowOff>43180</xdr:rowOff>
    </xdr:from>
    <xdr:to>
      <xdr:col>4</xdr:col>
      <xdr:colOff>1584960</xdr:colOff>
      <xdr:row>12</xdr:row>
      <xdr:rowOff>609600</xdr:rowOff>
    </xdr:to>
    <xdr:pic>
      <xdr:nvPicPr>
        <xdr:cNvPr id="21" name="图片 2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924550" y="7637780"/>
          <a:ext cx="86106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13</xdr:row>
      <xdr:rowOff>66040</xdr:rowOff>
    </xdr:from>
    <xdr:to>
      <xdr:col>4</xdr:col>
      <xdr:colOff>1802765</xdr:colOff>
      <xdr:row>13</xdr:row>
      <xdr:rowOff>571500</xdr:rowOff>
    </xdr:to>
    <xdr:pic>
      <xdr:nvPicPr>
        <xdr:cNvPr id="22" name="图片 2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 rot="5400000">
          <a:off x="6063615" y="7874000"/>
          <a:ext cx="505460" cy="13741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7" workbookViewId="0">
      <selection activeCell="D14" sqref="D14"/>
    </sheetView>
  </sheetViews>
  <sheetFormatPr defaultColWidth="9" defaultRowHeight="13.5"/>
  <cols>
    <col min="1" max="1" width="7.75" style="83" customWidth="1"/>
    <col min="2" max="2" width="14.875" style="83" customWidth="1"/>
    <col min="3" max="3" width="21.25" style="83" customWidth="1"/>
    <col min="4" max="4" width="24.375" style="83" customWidth="1"/>
    <col min="5" max="5" width="27.625" style="83" customWidth="1"/>
    <col min="6" max="6" width="13.875" style="83" customWidth="1"/>
    <col min="7" max="8" width="17" style="83" customWidth="1"/>
    <col min="9" max="9" width="14.625" style="83" customWidth="1"/>
    <col min="10" max="16384" width="9" style="83"/>
  </cols>
  <sheetData>
    <row r="1" ht="37" customHeight="1" spans="1:9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2" ht="51" customHeight="1" spans="1:9">
      <c r="A2" s="85" t="s">
        <v>1</v>
      </c>
      <c r="B2" s="85" t="s">
        <v>2</v>
      </c>
      <c r="C2" s="85" t="s">
        <v>3</v>
      </c>
      <c r="D2" s="85" t="s">
        <v>4</v>
      </c>
      <c r="E2" s="85" t="s">
        <v>5</v>
      </c>
      <c r="F2" s="85" t="s">
        <v>6</v>
      </c>
      <c r="G2" s="85" t="s">
        <v>7</v>
      </c>
      <c r="H2" s="85" t="s">
        <v>8</v>
      </c>
      <c r="I2" s="85" t="s">
        <v>9</v>
      </c>
    </row>
    <row r="3" ht="51" customHeight="1" spans="1:9">
      <c r="A3" s="85">
        <v>33</v>
      </c>
      <c r="B3" s="85" t="s">
        <v>10</v>
      </c>
      <c r="C3" s="85" t="s">
        <v>11</v>
      </c>
      <c r="D3" s="85" t="s">
        <v>12</v>
      </c>
      <c r="E3" s="85"/>
      <c r="F3" s="85">
        <v>0.141</v>
      </c>
      <c r="G3" s="85">
        <v>1.481</v>
      </c>
      <c r="H3" s="85">
        <v>1.298</v>
      </c>
      <c r="I3" s="85" t="s">
        <v>13</v>
      </c>
    </row>
    <row r="4" ht="51" customHeight="1" spans="1:9">
      <c r="A4" s="85">
        <v>34</v>
      </c>
      <c r="B4" s="85" t="s">
        <v>14</v>
      </c>
      <c r="C4" s="86" t="s">
        <v>15</v>
      </c>
      <c r="D4" s="85" t="s">
        <v>16</v>
      </c>
      <c r="E4" s="85"/>
      <c r="F4" s="85">
        <v>0.091</v>
      </c>
      <c r="G4" s="85">
        <v>0.956</v>
      </c>
      <c r="H4" s="85">
        <v>0.871</v>
      </c>
      <c r="I4" s="85" t="s">
        <v>13</v>
      </c>
    </row>
    <row r="5" ht="51" customHeight="1" spans="1:9">
      <c r="A5" s="85">
        <v>35</v>
      </c>
      <c r="B5" s="85" t="s">
        <v>17</v>
      </c>
      <c r="C5" s="86" t="s">
        <v>18</v>
      </c>
      <c r="D5" s="85" t="s">
        <v>19</v>
      </c>
      <c r="E5" s="85"/>
      <c r="F5" s="85">
        <v>0.228</v>
      </c>
      <c r="G5" s="85">
        <v>2.394</v>
      </c>
      <c r="H5" s="86">
        <v>1.991</v>
      </c>
      <c r="I5" s="85" t="s">
        <v>13</v>
      </c>
    </row>
    <row r="6" ht="51" customHeight="1" spans="1:9">
      <c r="A6" s="85">
        <v>36</v>
      </c>
      <c r="B6" s="85" t="s">
        <v>20</v>
      </c>
      <c r="C6" s="85" t="s">
        <v>21</v>
      </c>
      <c r="D6" s="85" t="s">
        <v>22</v>
      </c>
      <c r="E6" s="85"/>
      <c r="F6" s="85">
        <v>0.141</v>
      </c>
      <c r="G6" s="85">
        <v>1.481</v>
      </c>
      <c r="H6" s="85">
        <v>1.298</v>
      </c>
      <c r="I6" s="85" t="s">
        <v>13</v>
      </c>
    </row>
    <row r="7" ht="51" customHeight="1" spans="1:9">
      <c r="A7" s="85">
        <v>37</v>
      </c>
      <c r="B7" s="85" t="s">
        <v>23</v>
      </c>
      <c r="C7" s="86" t="s">
        <v>24</v>
      </c>
      <c r="D7" s="85" t="s">
        <v>25</v>
      </c>
      <c r="E7" s="85"/>
      <c r="F7" s="85">
        <v>0.091</v>
      </c>
      <c r="G7" s="85">
        <v>0.956</v>
      </c>
      <c r="H7" s="85">
        <v>0.871</v>
      </c>
      <c r="I7" s="85" t="s">
        <v>13</v>
      </c>
    </row>
    <row r="8" ht="51" customHeight="1" spans="1:9">
      <c r="A8" s="85">
        <v>38</v>
      </c>
      <c r="B8" s="85" t="s">
        <v>26</v>
      </c>
      <c r="C8" s="86" t="s">
        <v>27</v>
      </c>
      <c r="D8" s="85" t="s">
        <v>28</v>
      </c>
      <c r="E8" s="85"/>
      <c r="F8" s="85">
        <v>0.228</v>
      </c>
      <c r="G8" s="86">
        <v>2.394</v>
      </c>
      <c r="H8" s="86">
        <v>1.991</v>
      </c>
      <c r="I8" s="85" t="s">
        <v>13</v>
      </c>
    </row>
    <row r="9" ht="51" customHeight="1" spans="1:9">
      <c r="A9" s="85">
        <v>39</v>
      </c>
      <c r="B9" s="85" t="s">
        <v>29</v>
      </c>
      <c r="C9" s="85" t="s">
        <v>30</v>
      </c>
      <c r="D9" s="85" t="s">
        <v>31</v>
      </c>
      <c r="E9" s="85"/>
      <c r="F9" s="85">
        <v>0.0786</v>
      </c>
      <c r="G9" s="85">
        <v>0.825</v>
      </c>
      <c r="H9" s="85">
        <v>0.743</v>
      </c>
      <c r="I9" s="85" t="s">
        <v>13</v>
      </c>
    </row>
    <row r="10" ht="51" customHeight="1" spans="1:9">
      <c r="A10" s="85">
        <v>40</v>
      </c>
      <c r="B10" s="85" t="s">
        <v>32</v>
      </c>
      <c r="C10" s="85" t="s">
        <v>33</v>
      </c>
      <c r="D10" s="85" t="s">
        <v>34</v>
      </c>
      <c r="E10" s="85"/>
      <c r="F10" s="85">
        <v>0.068</v>
      </c>
      <c r="G10" s="85">
        <v>1.632</v>
      </c>
      <c r="H10" s="85">
        <v>1.604</v>
      </c>
      <c r="I10" s="85" t="s">
        <v>13</v>
      </c>
    </row>
    <row r="11" ht="51" customHeight="1" spans="1:9">
      <c r="A11" s="85">
        <v>41</v>
      </c>
      <c r="B11" s="85" t="s">
        <v>35</v>
      </c>
      <c r="C11" s="85" t="s">
        <v>36</v>
      </c>
      <c r="D11" s="85" t="s">
        <v>37</v>
      </c>
      <c r="E11" s="85"/>
      <c r="F11" s="85">
        <v>0.094</v>
      </c>
      <c r="G11" s="85">
        <v>2.256</v>
      </c>
      <c r="H11" s="85">
        <v>2.18</v>
      </c>
      <c r="I11" s="85" t="s">
        <v>13</v>
      </c>
    </row>
    <row r="12" ht="51" customHeight="1" spans="1:9">
      <c r="A12" s="85">
        <v>42</v>
      </c>
      <c r="B12" s="85" t="s">
        <v>38</v>
      </c>
      <c r="C12" s="85" t="s">
        <v>39</v>
      </c>
      <c r="D12" s="85" t="s">
        <v>40</v>
      </c>
      <c r="E12" s="85"/>
      <c r="F12" s="85">
        <v>0.135</v>
      </c>
      <c r="G12" s="85">
        <v>1.42</v>
      </c>
      <c r="H12" s="85">
        <v>1.261</v>
      </c>
      <c r="I12" s="85" t="s">
        <v>13</v>
      </c>
    </row>
    <row r="13" ht="51" customHeight="1" spans="1:9">
      <c r="A13" s="85">
        <v>44</v>
      </c>
      <c r="B13" s="85"/>
      <c r="C13" s="85" t="s">
        <v>41</v>
      </c>
      <c r="D13" s="85" t="s">
        <v>42</v>
      </c>
      <c r="E13" s="85"/>
      <c r="F13" s="85">
        <v>0.4022</v>
      </c>
      <c r="G13" s="85">
        <v>5.15</v>
      </c>
      <c r="H13" s="85">
        <v>4.696</v>
      </c>
      <c r="I13" s="85" t="s">
        <v>13</v>
      </c>
    </row>
    <row r="14" ht="51" customHeight="1" spans="1:9">
      <c r="A14" s="85">
        <v>45</v>
      </c>
      <c r="B14" s="85" t="s">
        <v>43</v>
      </c>
      <c r="C14" s="85" t="s">
        <v>44</v>
      </c>
      <c r="D14" s="88" t="s">
        <v>45</v>
      </c>
      <c r="E14" s="85"/>
      <c r="F14" s="85">
        <v>0.007</v>
      </c>
      <c r="G14" s="85">
        <v>0.1</v>
      </c>
      <c r="H14" s="85">
        <v>0.1</v>
      </c>
      <c r="I14" s="85" t="s">
        <v>13</v>
      </c>
    </row>
    <row r="15" ht="51" customHeight="1" spans="1:9">
      <c r="A15" s="85">
        <v>46</v>
      </c>
      <c r="B15" s="85" t="s">
        <v>46</v>
      </c>
      <c r="C15" s="85" t="s">
        <v>47</v>
      </c>
      <c r="D15" s="85"/>
      <c r="E15" s="85"/>
      <c r="F15" s="85" t="s">
        <v>48</v>
      </c>
      <c r="G15" s="87">
        <v>2.8</v>
      </c>
      <c r="H15" s="87">
        <f t="shared" ref="H15:H23" si="0">G15*0.8</f>
        <v>2.24</v>
      </c>
      <c r="I15" s="86" t="s">
        <v>49</v>
      </c>
    </row>
    <row r="16" ht="51" customHeight="1" spans="1:9">
      <c r="A16" s="85">
        <v>47</v>
      </c>
      <c r="B16" s="85" t="s">
        <v>50</v>
      </c>
      <c r="C16" s="85" t="s">
        <v>51</v>
      </c>
      <c r="D16" s="85"/>
      <c r="E16" s="85"/>
      <c r="F16" s="85" t="s">
        <v>52</v>
      </c>
      <c r="G16" s="85">
        <v>3.75</v>
      </c>
      <c r="H16" s="87">
        <f t="shared" si="0"/>
        <v>3</v>
      </c>
      <c r="I16" s="86" t="s">
        <v>49</v>
      </c>
    </row>
    <row r="17" ht="51" customHeight="1" spans="1:9">
      <c r="A17" s="85">
        <v>48</v>
      </c>
      <c r="B17" s="85" t="s">
        <v>53</v>
      </c>
      <c r="C17" s="85" t="s">
        <v>54</v>
      </c>
      <c r="D17" s="85"/>
      <c r="E17" s="85"/>
      <c r="F17" s="85" t="s">
        <v>55</v>
      </c>
      <c r="G17" s="85">
        <v>2.58</v>
      </c>
      <c r="H17" s="87">
        <f t="shared" si="0"/>
        <v>2.064</v>
      </c>
      <c r="I17" s="86" t="s">
        <v>49</v>
      </c>
    </row>
    <row r="18" ht="51" customHeight="1" spans="1:9">
      <c r="A18" s="85">
        <v>49</v>
      </c>
      <c r="B18" s="85" t="s">
        <v>56</v>
      </c>
      <c r="C18" s="85" t="s">
        <v>57</v>
      </c>
      <c r="D18" s="85"/>
      <c r="E18" s="85"/>
      <c r="F18" s="85" t="s">
        <v>58</v>
      </c>
      <c r="G18" s="85">
        <v>1.08</v>
      </c>
      <c r="H18" s="87">
        <f t="shared" si="0"/>
        <v>0.864</v>
      </c>
      <c r="I18" s="86" t="s">
        <v>49</v>
      </c>
    </row>
    <row r="19" ht="51" customHeight="1" spans="1:9">
      <c r="A19" s="85">
        <v>50</v>
      </c>
      <c r="B19" s="85" t="s">
        <v>59</v>
      </c>
      <c r="C19" s="85" t="s">
        <v>60</v>
      </c>
      <c r="D19" s="85"/>
      <c r="E19" s="85"/>
      <c r="F19" s="85" t="s">
        <v>61</v>
      </c>
      <c r="G19" s="85">
        <v>3.88</v>
      </c>
      <c r="H19" s="87">
        <f t="shared" si="0"/>
        <v>3.104</v>
      </c>
      <c r="I19" s="86" t="s">
        <v>49</v>
      </c>
    </row>
    <row r="20" ht="51" customHeight="1" spans="1:9">
      <c r="A20" s="85">
        <v>51</v>
      </c>
      <c r="B20" s="85" t="s">
        <v>62</v>
      </c>
      <c r="C20" s="86" t="s">
        <v>63</v>
      </c>
      <c r="D20" s="85" t="s">
        <v>64</v>
      </c>
      <c r="E20" s="85"/>
      <c r="F20" s="85" t="s">
        <v>52</v>
      </c>
      <c r="G20" s="85">
        <v>3.75</v>
      </c>
      <c r="H20" s="87">
        <f t="shared" si="0"/>
        <v>3</v>
      </c>
      <c r="I20" s="86" t="s">
        <v>49</v>
      </c>
    </row>
    <row r="21" ht="51" customHeight="1" spans="1:9">
      <c r="A21" s="85">
        <v>52</v>
      </c>
      <c r="B21" s="85" t="s">
        <v>65</v>
      </c>
      <c r="C21" s="86" t="s">
        <v>66</v>
      </c>
      <c r="D21" s="85" t="s">
        <v>67</v>
      </c>
      <c r="E21" s="85"/>
      <c r="F21" s="85" t="s">
        <v>55</v>
      </c>
      <c r="G21" s="85">
        <v>2.58</v>
      </c>
      <c r="H21" s="87">
        <f t="shared" si="0"/>
        <v>2.064</v>
      </c>
      <c r="I21" s="86" t="s">
        <v>49</v>
      </c>
    </row>
    <row r="22" ht="51" customHeight="1" spans="1:9">
      <c r="A22" s="85">
        <v>53</v>
      </c>
      <c r="B22" s="85" t="s">
        <v>68</v>
      </c>
      <c r="C22" s="85" t="s">
        <v>69</v>
      </c>
      <c r="D22" s="85"/>
      <c r="E22" s="85"/>
      <c r="F22" s="85" t="s">
        <v>70</v>
      </c>
      <c r="G22" s="85">
        <v>2.1</v>
      </c>
      <c r="H22" s="87">
        <f t="shared" si="0"/>
        <v>1.68</v>
      </c>
      <c r="I22" s="86" t="s">
        <v>49</v>
      </c>
    </row>
    <row r="23" ht="51" customHeight="1" spans="1:9">
      <c r="A23" s="85">
        <v>54</v>
      </c>
      <c r="B23" s="85" t="s">
        <v>71</v>
      </c>
      <c r="C23" s="85" t="s">
        <v>72</v>
      </c>
      <c r="D23" s="85"/>
      <c r="E23" s="85"/>
      <c r="F23" s="85" t="s">
        <v>73</v>
      </c>
      <c r="G23" s="85">
        <v>1.9</v>
      </c>
      <c r="H23" s="87">
        <f t="shared" si="0"/>
        <v>1.52</v>
      </c>
      <c r="I23" s="86" t="s">
        <v>49</v>
      </c>
    </row>
  </sheetData>
  <mergeCells count="1">
    <mergeCell ref="A1:I1"/>
  </mergeCells>
  <pageMargins left="0.196527777777778" right="0.196527777777778" top="0.393055555555556" bottom="0.393055555555556" header="0.5" footer="0.5"/>
  <pageSetup paperSize="9" scale="67" orientation="portrait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4" workbookViewId="0">
      <selection activeCell="K29" sqref="K29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ht="39" customHeight="1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66" t="s">
        <v>44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89" t="s">
        <v>45</v>
      </c>
      <c r="M7" s="68"/>
      <c r="N7" s="24" t="s">
        <v>91</v>
      </c>
      <c r="O7" s="69" t="s">
        <v>177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0.042</v>
      </c>
      <c r="D12" s="16">
        <v>1</v>
      </c>
      <c r="E12" s="26" t="s">
        <v>178</v>
      </c>
      <c r="F12" s="24" t="s">
        <v>112</v>
      </c>
      <c r="G12" s="27">
        <v>0.007</v>
      </c>
      <c r="H12" s="28">
        <v>6</v>
      </c>
      <c r="I12" s="28">
        <f>G12*H12</f>
        <v>0.042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0.001</v>
      </c>
      <c r="O12" s="75">
        <f>L12*N12</f>
        <v>0.001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0.001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0.0325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0.01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0.0855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0.005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0.002565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0.001</v>
      </c>
    </row>
    <row r="23" spans="1:15">
      <c r="A23" s="16">
        <v>12</v>
      </c>
      <c r="B23" s="19" t="s">
        <v>131</v>
      </c>
      <c r="C23" s="35">
        <f>C19*3%</f>
        <v>0.002565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0.09563</v>
      </c>
      <c r="D26" s="16">
        <v>1</v>
      </c>
      <c r="E26" s="24" t="s">
        <v>142</v>
      </c>
      <c r="F26" s="15"/>
      <c r="G26" s="15"/>
      <c r="H26" s="15"/>
      <c r="I26" s="78">
        <f>I27+I28+I29+I30</f>
        <v>0.0325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0.0047815</v>
      </c>
      <c r="D27" s="43" t="s">
        <v>144</v>
      </c>
      <c r="E27" s="44" t="s">
        <v>145</v>
      </c>
      <c r="F27" s="27">
        <v>25</v>
      </c>
      <c r="G27" s="27"/>
      <c r="H27" s="27">
        <v>0.001</v>
      </c>
      <c r="I27" s="33">
        <f t="shared" ref="I27:I31" si="0">F27*H27</f>
        <v>0.025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0.1004115</v>
      </c>
      <c r="D28" s="45"/>
      <c r="E28" s="24" t="s">
        <v>147</v>
      </c>
      <c r="F28" s="27">
        <v>15</v>
      </c>
      <c r="G28" s="27"/>
      <c r="H28" s="27">
        <v>0.0005</v>
      </c>
      <c r="I28" s="33">
        <f t="shared" si="0"/>
        <v>0.0075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0.013053495</v>
      </c>
      <c r="D29" s="45"/>
      <c r="E29" s="24"/>
      <c r="F29" s="27"/>
      <c r="G29" s="27"/>
      <c r="H29" s="2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0.113464995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0.001</v>
      </c>
      <c r="I31" s="33">
        <f t="shared" si="0"/>
        <v>0.01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0.01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M17" sqref="M17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ht="33" customHeight="1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66" t="s">
        <v>87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90</v>
      </c>
      <c r="M7" s="68"/>
      <c r="N7" s="24" t="s">
        <v>91</v>
      </c>
      <c r="O7" s="69" t="s">
        <v>92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0.7755</v>
      </c>
      <c r="D12" s="16">
        <v>1</v>
      </c>
      <c r="E12" s="24" t="s">
        <v>111</v>
      </c>
      <c r="F12" s="24" t="s">
        <v>112</v>
      </c>
      <c r="G12" s="27">
        <v>0.141</v>
      </c>
      <c r="H12" s="28">
        <v>5.5</v>
      </c>
      <c r="I12" s="28">
        <f>G12*H12</f>
        <v>0.7755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0.01</v>
      </c>
      <c r="O12" s="75">
        <f>L12*N12</f>
        <v>0.01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0.01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0.262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0.1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1.1475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0.034425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0.01</v>
      </c>
    </row>
    <row r="23" spans="1:15">
      <c r="A23" s="16">
        <v>12</v>
      </c>
      <c r="B23" s="19" t="s">
        <v>131</v>
      </c>
      <c r="C23" s="35">
        <f>C19*3%</f>
        <v>0.034425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1.23635</v>
      </c>
      <c r="D26" s="16">
        <v>1</v>
      </c>
      <c r="E26" s="24" t="s">
        <v>142</v>
      </c>
      <c r="F26" s="15"/>
      <c r="G26" s="15"/>
      <c r="H26" s="15"/>
      <c r="I26" s="78">
        <f>I27+I28+I29+I30</f>
        <v>0.262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0.0618175</v>
      </c>
      <c r="D27" s="43" t="s">
        <v>144</v>
      </c>
      <c r="E27" s="44" t="s">
        <v>145</v>
      </c>
      <c r="F27" s="27">
        <v>25</v>
      </c>
      <c r="G27" s="27"/>
      <c r="H27" s="27">
        <v>0.01</v>
      </c>
      <c r="I27" s="33">
        <f t="shared" ref="I27:I29" si="0">F27*H27</f>
        <v>0.25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1.2981675</v>
      </c>
      <c r="D28" s="45"/>
      <c r="E28" s="24" t="s">
        <v>147</v>
      </c>
      <c r="F28" s="27">
        <v>15</v>
      </c>
      <c r="G28" s="27"/>
      <c r="H28" s="27">
        <v>0.0008</v>
      </c>
      <c r="I28" s="33">
        <f t="shared" si="0"/>
        <v>0.012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0.168761775</v>
      </c>
      <c r="D29" s="45"/>
      <c r="E29" s="24"/>
      <c r="F29" s="27"/>
      <c r="G29" s="27"/>
      <c r="H29" s="2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1.466929275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0.01</v>
      </c>
      <c r="I31" s="33">
        <f>F31*H31</f>
        <v>0.1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0.1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C28" sqref="C28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ht="39" customHeight="1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66" t="s">
        <v>152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153</v>
      </c>
      <c r="M7" s="68"/>
      <c r="N7" s="24" t="s">
        <v>91</v>
      </c>
      <c r="O7" s="69" t="s">
        <v>154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0.5005</v>
      </c>
      <c r="D12" s="16">
        <v>1</v>
      </c>
      <c r="E12" s="24" t="s">
        <v>111</v>
      </c>
      <c r="F12" s="24" t="s">
        <v>112</v>
      </c>
      <c r="G12" s="27">
        <v>0.091</v>
      </c>
      <c r="H12" s="28">
        <v>5.5</v>
      </c>
      <c r="I12" s="28">
        <f>G12*H12</f>
        <v>0.5005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0.007</v>
      </c>
      <c r="O12" s="75">
        <f>L12*N12</f>
        <v>0.007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0.007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0.187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0.07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0.7645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0.022935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0.007</v>
      </c>
    </row>
    <row r="23" spans="1:15">
      <c r="A23" s="16">
        <v>12</v>
      </c>
      <c r="B23" s="19" t="s">
        <v>131</v>
      </c>
      <c r="C23" s="35">
        <f>C19*3%</f>
        <v>0.022935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0.83037</v>
      </c>
      <c r="D26" s="16">
        <v>1</v>
      </c>
      <c r="E26" s="24" t="s">
        <v>142</v>
      </c>
      <c r="F26" s="15"/>
      <c r="G26" s="15"/>
      <c r="H26" s="15"/>
      <c r="I26" s="78">
        <f>I27+I28+I29+I30</f>
        <v>0.187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0.0415185</v>
      </c>
      <c r="D27" s="43" t="s">
        <v>144</v>
      </c>
      <c r="E27" s="44" t="s">
        <v>145</v>
      </c>
      <c r="F27" s="27">
        <v>25</v>
      </c>
      <c r="G27" s="27"/>
      <c r="H27" s="27">
        <v>0.007</v>
      </c>
      <c r="I27" s="33">
        <f t="shared" ref="I27:I31" si="0">F27*H27</f>
        <v>0.175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0.8718885</v>
      </c>
      <c r="D28" s="45"/>
      <c r="E28" s="24" t="s">
        <v>147</v>
      </c>
      <c r="F28" s="27">
        <v>15</v>
      </c>
      <c r="G28" s="27"/>
      <c r="H28" s="27">
        <v>0.0008</v>
      </c>
      <c r="I28" s="33">
        <f t="shared" si="0"/>
        <v>0.012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0.113345505</v>
      </c>
      <c r="D29" s="45"/>
      <c r="E29" s="24"/>
      <c r="F29" s="27"/>
      <c r="G29" s="27"/>
      <c r="H29" s="2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0.985234005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0.007</v>
      </c>
      <c r="I31" s="33">
        <f t="shared" si="0"/>
        <v>0.07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0.07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4" workbookViewId="0">
      <selection activeCell="N30" sqref="N30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ht="39" customHeight="1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66" t="s">
        <v>155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156</v>
      </c>
      <c r="M7" s="68"/>
      <c r="N7" s="24" t="s">
        <v>91</v>
      </c>
      <c r="O7" s="69" t="s">
        <v>157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1.254</v>
      </c>
      <c r="D12" s="16">
        <v>1</v>
      </c>
      <c r="E12" s="24" t="s">
        <v>158</v>
      </c>
      <c r="F12" s="24" t="s">
        <v>112</v>
      </c>
      <c r="G12" s="27">
        <v>0.228</v>
      </c>
      <c r="H12" s="28">
        <v>5.5</v>
      </c>
      <c r="I12" s="28">
        <f>G12*H12</f>
        <v>1.254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0.014</v>
      </c>
      <c r="O12" s="75">
        <f>L12*N12</f>
        <v>0.014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0.014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0.362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0.14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1.77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0.0531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0.014</v>
      </c>
    </row>
    <row r="23" spans="1:15">
      <c r="A23" s="16">
        <v>12</v>
      </c>
      <c r="B23" s="19" t="s">
        <v>131</v>
      </c>
      <c r="C23" s="35">
        <f>C19*3%</f>
        <v>0.0531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1.8962</v>
      </c>
      <c r="D26" s="16">
        <v>1</v>
      </c>
      <c r="E26" s="24" t="s">
        <v>142</v>
      </c>
      <c r="F26" s="15"/>
      <c r="G26" s="15"/>
      <c r="H26" s="15"/>
      <c r="I26" s="78">
        <f>I27+I28+I29+I30</f>
        <v>0.362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0.09481</v>
      </c>
      <c r="D27" s="43" t="s">
        <v>144</v>
      </c>
      <c r="E27" s="44" t="s">
        <v>145</v>
      </c>
      <c r="F27" s="27">
        <v>25</v>
      </c>
      <c r="G27" s="27"/>
      <c r="H27" s="27">
        <v>0.014</v>
      </c>
      <c r="I27" s="33">
        <f t="shared" ref="I27:I31" si="0">F27*H27</f>
        <v>0.35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1.99101</v>
      </c>
      <c r="D28" s="45"/>
      <c r="E28" s="24" t="s">
        <v>147</v>
      </c>
      <c r="F28" s="27">
        <v>15</v>
      </c>
      <c r="G28" s="27"/>
      <c r="H28" s="27">
        <v>0.0008</v>
      </c>
      <c r="I28" s="33">
        <f t="shared" si="0"/>
        <v>0.012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0.2588313</v>
      </c>
      <c r="D29" s="45"/>
      <c r="E29" s="24"/>
      <c r="F29" s="27"/>
      <c r="G29" s="27"/>
      <c r="H29" s="2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2.2498413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0.014</v>
      </c>
      <c r="I31" s="33">
        <f t="shared" si="0"/>
        <v>0.14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0.14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4" workbookViewId="0">
      <selection activeCell="H27" sqref="H27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ht="39" customHeight="1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66" t="s">
        <v>30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31</v>
      </c>
      <c r="M7" s="68"/>
      <c r="N7" s="24" t="s">
        <v>91</v>
      </c>
      <c r="O7" s="69" t="s">
        <v>159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0.4323</v>
      </c>
      <c r="D12" s="16">
        <v>1</v>
      </c>
      <c r="E12" s="24" t="s">
        <v>160</v>
      </c>
      <c r="F12" s="24" t="s">
        <v>112</v>
      </c>
      <c r="G12" s="27">
        <v>0.0786</v>
      </c>
      <c r="H12" s="28">
        <v>5.5</v>
      </c>
      <c r="I12" s="28">
        <f>G12*H12</f>
        <v>0.4323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0.0057</v>
      </c>
      <c r="O12" s="75">
        <f>L12*N12</f>
        <v>0.0057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0.0057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0.1545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0.057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0.6495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0.019485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0.0057</v>
      </c>
    </row>
    <row r="23" spans="1:15">
      <c r="A23" s="16">
        <v>12</v>
      </c>
      <c r="B23" s="19" t="s">
        <v>131</v>
      </c>
      <c r="C23" s="35">
        <f>C19*3%</f>
        <v>0.019485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0.70847</v>
      </c>
      <c r="D26" s="16">
        <v>1</v>
      </c>
      <c r="E26" s="24" t="s">
        <v>142</v>
      </c>
      <c r="F26" s="15"/>
      <c r="G26" s="15"/>
      <c r="H26" s="15"/>
      <c r="I26" s="78">
        <f>I27+I28+I29+I30</f>
        <v>0.1545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0.0354235</v>
      </c>
      <c r="D27" s="43" t="s">
        <v>144</v>
      </c>
      <c r="E27" s="44" t="s">
        <v>145</v>
      </c>
      <c r="F27" s="27">
        <v>25</v>
      </c>
      <c r="G27" s="27"/>
      <c r="H27" s="27">
        <v>0.0057</v>
      </c>
      <c r="I27" s="33">
        <f t="shared" ref="I27:I31" si="0">F27*H27</f>
        <v>0.1425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0.7438935</v>
      </c>
      <c r="D28" s="45"/>
      <c r="E28" s="24" t="s">
        <v>147</v>
      </c>
      <c r="F28" s="27">
        <v>15</v>
      </c>
      <c r="G28" s="27"/>
      <c r="H28" s="27">
        <v>0.0008</v>
      </c>
      <c r="I28" s="33">
        <f t="shared" si="0"/>
        <v>0.012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0.096706155</v>
      </c>
      <c r="D29" s="45"/>
      <c r="E29" s="24"/>
      <c r="F29" s="27"/>
      <c r="G29" s="27"/>
      <c r="H29" s="2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0.840599655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0.0057</v>
      </c>
      <c r="I31" s="33">
        <f t="shared" si="0"/>
        <v>0.057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0.057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L30" sqref="L30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22" t="s">
        <v>33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34</v>
      </c>
      <c r="M7" s="68"/>
      <c r="N7" s="24" t="s">
        <v>91</v>
      </c>
      <c r="O7" s="69" t="s">
        <v>161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0.4828</v>
      </c>
      <c r="D12" s="16">
        <v>1</v>
      </c>
      <c r="E12" s="24" t="s">
        <v>162</v>
      </c>
      <c r="F12" s="24" t="s">
        <v>112</v>
      </c>
      <c r="G12" s="27">
        <v>0.068</v>
      </c>
      <c r="H12" s="28">
        <v>7.1</v>
      </c>
      <c r="I12" s="28">
        <f>G12*H12</f>
        <v>0.4828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0.018</v>
      </c>
      <c r="O12" s="75">
        <f>L12*N12</f>
        <v>0.018</v>
      </c>
    </row>
    <row r="13" spans="1:15">
      <c r="A13" s="16">
        <v>2</v>
      </c>
      <c r="B13" s="16" t="s">
        <v>115</v>
      </c>
      <c r="C13" s="25">
        <f>I22</f>
        <v>0.25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0.018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0.492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0.18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1.4228</v>
      </c>
      <c r="D19" s="16">
        <v>1</v>
      </c>
      <c r="E19" s="24" t="s">
        <v>163</v>
      </c>
      <c r="F19" s="24"/>
      <c r="G19" s="27"/>
      <c r="H19" s="33"/>
      <c r="I19" s="28">
        <v>0.25</v>
      </c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0.042684</v>
      </c>
      <c r="D22" s="15"/>
      <c r="E22" s="24" t="s">
        <v>129</v>
      </c>
      <c r="F22" s="15"/>
      <c r="G22" s="15"/>
      <c r="H22" s="30"/>
      <c r="I22" s="77">
        <f>I19+I20+I21</f>
        <v>0.25</v>
      </c>
      <c r="J22" s="15"/>
      <c r="K22" s="16" t="s">
        <v>130</v>
      </c>
      <c r="L22" s="30"/>
      <c r="M22" s="15"/>
      <c r="N22" s="15"/>
      <c r="O22" s="77">
        <f>O12</f>
        <v>0.018</v>
      </c>
    </row>
    <row r="23" spans="1:15">
      <c r="A23" s="16">
        <v>12</v>
      </c>
      <c r="B23" s="19" t="s">
        <v>131</v>
      </c>
      <c r="C23" s="35">
        <f>C19*3%</f>
        <v>0.042684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1.528168</v>
      </c>
      <c r="D26" s="16">
        <v>1</v>
      </c>
      <c r="E26" s="24" t="s">
        <v>142</v>
      </c>
      <c r="F26" s="15"/>
      <c r="G26" s="15"/>
      <c r="H26" s="15"/>
      <c r="I26" s="78">
        <f>I27+I28+I29+I30</f>
        <v>0.492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0.0764084</v>
      </c>
      <c r="D27" s="43" t="s">
        <v>144</v>
      </c>
      <c r="E27" s="44" t="s">
        <v>145</v>
      </c>
      <c r="F27" s="27">
        <v>25</v>
      </c>
      <c r="G27" s="27"/>
      <c r="H27" s="27">
        <v>0.018</v>
      </c>
      <c r="I27" s="33">
        <f t="shared" ref="I27:I31" si="0">F27*H27</f>
        <v>0.45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1.6045764</v>
      </c>
      <c r="D28" s="45"/>
      <c r="E28" s="24" t="s">
        <v>164</v>
      </c>
      <c r="F28" s="27">
        <v>15</v>
      </c>
      <c r="G28" s="27"/>
      <c r="H28" s="27">
        <v>0.002</v>
      </c>
      <c r="I28" s="33">
        <f t="shared" si="0"/>
        <v>0.03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0.208594932</v>
      </c>
      <c r="D29" s="45"/>
      <c r="E29" s="16" t="s">
        <v>165</v>
      </c>
      <c r="F29" s="15">
        <v>15</v>
      </c>
      <c r="G29" s="15"/>
      <c r="H29" s="15">
        <v>0.0008</v>
      </c>
      <c r="I29" s="33">
        <f t="shared" si="0"/>
        <v>0.012</v>
      </c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1.813171332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0.018</v>
      </c>
      <c r="I31" s="33">
        <f t="shared" si="0"/>
        <v>0.18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0.18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N18" sqref="N18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22" t="s">
        <v>36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37</v>
      </c>
      <c r="M7" s="68"/>
      <c r="N7" s="24" t="s">
        <v>91</v>
      </c>
      <c r="O7" s="69" t="s">
        <v>166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0.6674</v>
      </c>
      <c r="D12" s="16">
        <v>1</v>
      </c>
      <c r="E12" s="24" t="s">
        <v>167</v>
      </c>
      <c r="F12" s="24" t="s">
        <v>112</v>
      </c>
      <c r="G12" s="27">
        <v>0.094</v>
      </c>
      <c r="H12" s="28">
        <v>7.1</v>
      </c>
      <c r="I12" s="28">
        <f>G12*H12</f>
        <v>0.6674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0.025</v>
      </c>
      <c r="O12" s="75">
        <f>L12*N12</f>
        <v>0.025</v>
      </c>
    </row>
    <row r="13" spans="1:15">
      <c r="A13" s="16">
        <v>2</v>
      </c>
      <c r="B13" s="16" t="s">
        <v>115</v>
      </c>
      <c r="C13" s="25">
        <f>I22</f>
        <v>0.33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0.025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0.667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0.25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1.9394</v>
      </c>
      <c r="D19" s="16">
        <v>1</v>
      </c>
      <c r="E19" s="24" t="s">
        <v>163</v>
      </c>
      <c r="F19" s="24"/>
      <c r="G19" s="27"/>
      <c r="H19" s="33"/>
      <c r="I19" s="28">
        <v>0.33</v>
      </c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0.058182</v>
      </c>
      <c r="D22" s="15"/>
      <c r="E22" s="24" t="s">
        <v>129</v>
      </c>
      <c r="F22" s="15"/>
      <c r="G22" s="15"/>
      <c r="H22" s="30"/>
      <c r="I22" s="77">
        <f>I19+I20+I21</f>
        <v>0.33</v>
      </c>
      <c r="J22" s="15"/>
      <c r="K22" s="16" t="s">
        <v>130</v>
      </c>
      <c r="L22" s="30"/>
      <c r="M22" s="15"/>
      <c r="N22" s="15"/>
      <c r="O22" s="77">
        <f>O12</f>
        <v>0.025</v>
      </c>
    </row>
    <row r="23" spans="1:15">
      <c r="A23" s="16">
        <v>12</v>
      </c>
      <c r="B23" s="19" t="s">
        <v>131</v>
      </c>
      <c r="C23" s="35">
        <f>C19*3%</f>
        <v>0.058182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2.075764</v>
      </c>
      <c r="D26" s="16">
        <v>1</v>
      </c>
      <c r="E26" s="24" t="s">
        <v>142</v>
      </c>
      <c r="F26" s="15"/>
      <c r="G26" s="15"/>
      <c r="H26" s="15"/>
      <c r="I26" s="78">
        <f>I27+I28+I29+I30</f>
        <v>0.667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0.1037882</v>
      </c>
      <c r="D27" s="43" t="s">
        <v>144</v>
      </c>
      <c r="E27" s="44" t="s">
        <v>145</v>
      </c>
      <c r="F27" s="27">
        <v>25</v>
      </c>
      <c r="G27" s="27"/>
      <c r="H27" s="27">
        <v>0.025</v>
      </c>
      <c r="I27" s="33">
        <f t="shared" ref="I27:I29" si="0">F27*H27</f>
        <v>0.625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2.1795522</v>
      </c>
      <c r="D28" s="45"/>
      <c r="E28" s="24" t="s">
        <v>164</v>
      </c>
      <c r="F28" s="27">
        <v>15</v>
      </c>
      <c r="G28" s="27"/>
      <c r="H28" s="27">
        <v>0.002</v>
      </c>
      <c r="I28" s="33">
        <f t="shared" si="0"/>
        <v>0.03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0.283341786</v>
      </c>
      <c r="D29" s="45"/>
      <c r="E29" s="16" t="s">
        <v>165</v>
      </c>
      <c r="F29" s="15">
        <v>15</v>
      </c>
      <c r="G29" s="15"/>
      <c r="H29" s="15">
        <v>0.0008</v>
      </c>
      <c r="I29" s="33">
        <f t="shared" si="0"/>
        <v>0.012</v>
      </c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2.462893986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0.025</v>
      </c>
      <c r="I31" s="33">
        <f>F31*H31</f>
        <v>0.25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0.25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4" workbookViewId="0">
      <selection activeCell="N16" sqref="N16"/>
    </sheetView>
  </sheetViews>
  <sheetFormatPr defaultColWidth="9" defaultRowHeight="13.5"/>
  <cols>
    <col min="1" max="2" width="9" style="1"/>
    <col min="3" max="3" width="9.375" style="1"/>
    <col min="4" max="4" width="9" style="1"/>
    <col min="5" max="5" width="11.875" style="1" customWidth="1"/>
    <col min="6" max="11" width="9" style="1"/>
    <col min="12" max="12" width="9.375" style="1"/>
    <col min="13" max="13" width="13.25" style="1" customWidth="1"/>
    <col min="14" max="16384" width="9" style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ht="39" customHeight="1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66" t="s">
        <v>39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40</v>
      </c>
      <c r="M7" s="68"/>
      <c r="N7" s="24" t="s">
        <v>91</v>
      </c>
      <c r="O7" s="69" t="s">
        <v>168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0.7425</v>
      </c>
      <c r="D12" s="16">
        <v>1</v>
      </c>
      <c r="E12" s="24" t="s">
        <v>169</v>
      </c>
      <c r="F12" s="24" t="s">
        <v>112</v>
      </c>
      <c r="G12" s="27">
        <v>0.135</v>
      </c>
      <c r="H12" s="28">
        <v>5.5</v>
      </c>
      <c r="I12" s="28">
        <f>G12*H12</f>
        <v>0.7425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0.01</v>
      </c>
      <c r="O12" s="75">
        <f>L12*N12</f>
        <v>0.01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0.01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0.262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0.1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1.1145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0.02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0.033435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0.01</v>
      </c>
    </row>
    <row r="23" spans="1:15">
      <c r="A23" s="16">
        <v>12</v>
      </c>
      <c r="B23" s="19" t="s">
        <v>131</v>
      </c>
      <c r="C23" s="35">
        <f>C19*3%</f>
        <v>0.033435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1.20137</v>
      </c>
      <c r="D26" s="16">
        <v>1</v>
      </c>
      <c r="E26" s="24" t="s">
        <v>142</v>
      </c>
      <c r="F26" s="15"/>
      <c r="G26" s="15"/>
      <c r="H26" s="15"/>
      <c r="I26" s="78">
        <f>I27+I28+I29+I30</f>
        <v>0.262</v>
      </c>
      <c r="J26" s="16">
        <v>1</v>
      </c>
      <c r="K26" s="24"/>
      <c r="L26" s="33"/>
      <c r="M26" s="27"/>
      <c r="N26" s="79"/>
      <c r="O26" s="15"/>
    </row>
    <row r="27" spans="1:15">
      <c r="A27" s="16">
        <v>16</v>
      </c>
      <c r="B27" s="24" t="s">
        <v>143</v>
      </c>
      <c r="C27" s="35">
        <f>C26*5%</f>
        <v>0.0600685</v>
      </c>
      <c r="D27" s="43" t="s">
        <v>144</v>
      </c>
      <c r="E27" s="44" t="s">
        <v>145</v>
      </c>
      <c r="F27" s="27">
        <v>25</v>
      </c>
      <c r="G27" s="27"/>
      <c r="H27" s="27">
        <v>0.01</v>
      </c>
      <c r="I27" s="33">
        <f t="shared" ref="I27:I31" si="0">F27*H27</f>
        <v>0.25</v>
      </c>
      <c r="J27" s="16">
        <v>2</v>
      </c>
      <c r="K27" s="24"/>
      <c r="L27" s="80"/>
      <c r="M27" s="27"/>
      <c r="N27" s="79"/>
      <c r="O27" s="15"/>
    </row>
    <row r="28" spans="1:15">
      <c r="A28" s="16">
        <v>17</v>
      </c>
      <c r="B28" s="24" t="s">
        <v>146</v>
      </c>
      <c r="C28" s="32">
        <f>C26+C27</f>
        <v>1.2614385</v>
      </c>
      <c r="D28" s="45"/>
      <c r="E28" s="24" t="s">
        <v>147</v>
      </c>
      <c r="F28" s="27">
        <v>15</v>
      </c>
      <c r="G28" s="27"/>
      <c r="H28" s="27">
        <v>0.0008</v>
      </c>
      <c r="I28" s="33">
        <f t="shared" si="0"/>
        <v>0.012</v>
      </c>
      <c r="J28" s="16">
        <v>3</v>
      </c>
      <c r="K28" s="24"/>
      <c r="L28" s="33"/>
      <c r="M28" s="27"/>
      <c r="N28" s="79"/>
      <c r="O28" s="15"/>
    </row>
    <row r="29" spans="1:15">
      <c r="A29" s="16">
        <v>18</v>
      </c>
      <c r="B29" s="24" t="s">
        <v>148</v>
      </c>
      <c r="C29" s="31">
        <f>C28*0.13</f>
        <v>0.163987005</v>
      </c>
      <c r="D29" s="45"/>
      <c r="E29" s="24"/>
      <c r="F29" s="27"/>
      <c r="G29" s="27"/>
      <c r="H29" s="27"/>
      <c r="I29" s="33"/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1.425425505</v>
      </c>
      <c r="D30" s="46"/>
      <c r="E30" s="16"/>
      <c r="F30" s="15"/>
      <c r="G30" s="15"/>
      <c r="H30" s="15"/>
      <c r="I30" s="33"/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0.01</v>
      </c>
      <c r="I31" s="33">
        <f t="shared" si="0"/>
        <v>0.1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0.1</v>
      </c>
      <c r="J34" s="15"/>
      <c r="K34" s="24" t="s">
        <v>129</v>
      </c>
      <c r="L34" s="30"/>
      <c r="M34" s="15"/>
      <c r="N34" s="77">
        <f>N26+N27+N28+N29+N30+N31+N32+N33</f>
        <v>0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selection activeCell="N14" sqref="N14"/>
    </sheetView>
  </sheetViews>
  <sheetFormatPr defaultColWidth="9" defaultRowHeight="13.5"/>
  <cols>
    <col min="3" max="3" width="9.375"/>
    <col min="5" max="5" width="11.875" customWidth="1"/>
    <col min="12" max="12" width="9.375"/>
    <col min="13" max="13" width="14" customWidth="1"/>
  </cols>
  <sheetData>
    <row r="1" spans="1:15">
      <c r="A1" s="2" t="s">
        <v>74</v>
      </c>
      <c r="B1" s="3"/>
      <c r="C1" s="3"/>
      <c r="D1" s="3"/>
      <c r="E1" s="3"/>
      <c r="F1" s="3"/>
      <c r="G1" s="3"/>
      <c r="H1" s="4"/>
      <c r="I1" s="52" t="s">
        <v>75</v>
      </c>
      <c r="J1" s="53"/>
      <c r="K1" s="53"/>
      <c r="L1" s="53"/>
      <c r="M1" s="53"/>
      <c r="N1" s="53"/>
      <c r="O1" s="54"/>
    </row>
    <row r="2" spans="1:15">
      <c r="A2" s="5"/>
      <c r="B2" s="6"/>
      <c r="C2" s="6"/>
      <c r="D2" s="6"/>
      <c r="E2" s="6"/>
      <c r="F2" s="6"/>
      <c r="G2" s="6"/>
      <c r="H2" s="7"/>
      <c r="I2" s="55" t="s">
        <v>76</v>
      </c>
      <c r="J2" s="56" t="s">
        <v>77</v>
      </c>
      <c r="K2" s="57"/>
      <c r="L2" s="57"/>
      <c r="M2" s="57"/>
      <c r="N2" s="57"/>
      <c r="O2" s="58"/>
    </row>
    <row r="3" spans="1:15">
      <c r="A3" s="5"/>
      <c r="B3" s="6"/>
      <c r="C3" s="6"/>
      <c r="D3" s="6"/>
      <c r="E3" s="6"/>
      <c r="F3" s="6"/>
      <c r="G3" s="6"/>
      <c r="H3" s="7"/>
      <c r="I3" s="55" t="s">
        <v>78</v>
      </c>
      <c r="J3" s="56" t="s">
        <v>79</v>
      </c>
      <c r="K3" s="57"/>
      <c r="L3" s="57"/>
      <c r="M3" s="57"/>
      <c r="N3" s="57"/>
      <c r="O3" s="58"/>
    </row>
    <row r="4" spans="1:15">
      <c r="A4" s="8"/>
      <c r="B4" s="9"/>
      <c r="C4" s="9"/>
      <c r="D4" s="9"/>
      <c r="E4" s="9"/>
      <c r="F4" s="9"/>
      <c r="G4" s="9"/>
      <c r="H4" s="10"/>
      <c r="I4" s="55" t="s">
        <v>80</v>
      </c>
      <c r="J4" s="59" t="s">
        <v>81</v>
      </c>
      <c r="K4" s="59"/>
      <c r="L4" s="55" t="s">
        <v>82</v>
      </c>
      <c r="M4" s="60">
        <v>13313276238</v>
      </c>
      <c r="N4" s="61"/>
      <c r="O4" s="62"/>
    </row>
    <row r="5" spans="1:15">
      <c r="A5" s="11"/>
      <c r="B5" s="11"/>
      <c r="C5" s="12"/>
      <c r="D5" s="13"/>
      <c r="E5" s="14"/>
      <c r="F5" s="12"/>
      <c r="G5" s="14"/>
      <c r="H5" s="12"/>
      <c r="I5" s="14"/>
      <c r="J5" s="63"/>
      <c r="K5" s="64" t="s">
        <v>83</v>
      </c>
      <c r="L5" s="65">
        <v>44554</v>
      </c>
      <c r="M5" s="64"/>
      <c r="N5" s="16" t="s">
        <v>84</v>
      </c>
      <c r="O5" s="34" t="s">
        <v>85</v>
      </c>
    </row>
    <row r="6" spans="1:15">
      <c r="A6" s="15"/>
      <c r="B6" s="16"/>
      <c r="C6" s="12"/>
      <c r="D6" s="13"/>
      <c r="E6" s="14"/>
      <c r="F6" s="12"/>
      <c r="G6" s="14"/>
      <c r="H6" s="12"/>
      <c r="I6" s="14"/>
      <c r="J6" s="63"/>
      <c r="K6" s="14" t="s">
        <v>86</v>
      </c>
      <c r="L6" s="22" t="s">
        <v>170</v>
      </c>
      <c r="M6" s="64"/>
      <c r="N6" s="24" t="s">
        <v>88</v>
      </c>
      <c r="O6" s="15"/>
    </row>
    <row r="7" spans="1:15">
      <c r="A7" s="15"/>
      <c r="B7" s="16"/>
      <c r="C7" s="12"/>
      <c r="D7" s="13"/>
      <c r="E7" s="14"/>
      <c r="F7" s="12"/>
      <c r="G7" s="14"/>
      <c r="H7" s="12"/>
      <c r="I7" s="14"/>
      <c r="J7" s="63"/>
      <c r="K7" s="24" t="s">
        <v>89</v>
      </c>
      <c r="L7" s="67" t="s">
        <v>42</v>
      </c>
      <c r="M7" s="68"/>
      <c r="N7" s="24" t="s">
        <v>91</v>
      </c>
      <c r="O7" s="69" t="s">
        <v>171</v>
      </c>
    </row>
    <row r="8" spans="1:15">
      <c r="A8" s="16" t="s">
        <v>1</v>
      </c>
      <c r="B8" s="16" t="s">
        <v>93</v>
      </c>
      <c r="C8" s="17" t="s">
        <v>94</v>
      </c>
      <c r="D8" s="17"/>
      <c r="E8" s="17"/>
      <c r="F8" s="12" t="s">
        <v>95</v>
      </c>
      <c r="G8" s="14"/>
      <c r="H8" s="18" t="s">
        <v>96</v>
      </c>
      <c r="I8" s="23"/>
      <c r="J8" s="70"/>
      <c r="K8" s="19" t="s">
        <v>97</v>
      </c>
      <c r="L8" s="12"/>
      <c r="M8" s="14"/>
      <c r="N8" s="24" t="s">
        <v>98</v>
      </c>
      <c r="O8" s="71"/>
    </row>
    <row r="9" spans="1:15">
      <c r="A9" s="13"/>
      <c r="B9" s="13"/>
      <c r="C9" s="13"/>
      <c r="D9" s="13"/>
      <c r="E9" s="13"/>
      <c r="F9" s="18"/>
      <c r="G9" s="18"/>
      <c r="H9" s="18"/>
      <c r="I9" s="13"/>
      <c r="J9" s="72"/>
      <c r="K9" s="13"/>
      <c r="L9" s="13"/>
      <c r="M9" s="13"/>
      <c r="N9" s="13"/>
      <c r="O9" s="73"/>
    </row>
    <row r="10" spans="1:15">
      <c r="A10" s="19" t="s">
        <v>1</v>
      </c>
      <c r="B10" s="20" t="s">
        <v>99</v>
      </c>
      <c r="C10" s="21" t="s">
        <v>100</v>
      </c>
      <c r="D10" s="21" t="s">
        <v>1</v>
      </c>
      <c r="E10" s="22" t="s">
        <v>101</v>
      </c>
      <c r="F10" s="13"/>
      <c r="G10" s="13"/>
      <c r="H10" s="13"/>
      <c r="I10" s="14"/>
      <c r="J10" s="21" t="s">
        <v>1</v>
      </c>
      <c r="K10" s="22" t="s">
        <v>102</v>
      </c>
      <c r="L10" s="13"/>
      <c r="M10" s="13"/>
      <c r="N10" s="13"/>
      <c r="O10" s="14"/>
    </row>
    <row r="11" spans="1:15">
      <c r="A11" s="17"/>
      <c r="B11" s="23"/>
      <c r="C11" s="23"/>
      <c r="D11" s="23"/>
      <c r="E11" s="16" t="s">
        <v>103</v>
      </c>
      <c r="F11" s="16" t="s">
        <v>104</v>
      </c>
      <c r="G11" s="16" t="s">
        <v>105</v>
      </c>
      <c r="H11" s="16" t="s">
        <v>106</v>
      </c>
      <c r="I11" s="16" t="s">
        <v>100</v>
      </c>
      <c r="J11" s="17"/>
      <c r="K11" s="24" t="s">
        <v>107</v>
      </c>
      <c r="L11" s="24" t="s">
        <v>108</v>
      </c>
      <c r="M11" s="16" t="s">
        <v>104</v>
      </c>
      <c r="N11" s="16" t="s">
        <v>109</v>
      </c>
      <c r="O11" s="16" t="s">
        <v>100</v>
      </c>
    </row>
    <row r="12" spans="1:15">
      <c r="A12" s="16">
        <v>1</v>
      </c>
      <c r="B12" s="24" t="s">
        <v>110</v>
      </c>
      <c r="C12" s="25">
        <f>I12</f>
        <v>2.2121</v>
      </c>
      <c r="D12" s="16">
        <v>1</v>
      </c>
      <c r="E12" s="24" t="s">
        <v>111</v>
      </c>
      <c r="F12" s="24" t="s">
        <v>112</v>
      </c>
      <c r="G12" s="27">
        <v>0.4022</v>
      </c>
      <c r="H12" s="28">
        <v>5.5</v>
      </c>
      <c r="I12" s="28">
        <f>G12*H12</f>
        <v>2.2121</v>
      </c>
      <c r="J12" s="16">
        <v>1</v>
      </c>
      <c r="K12" s="24" t="s">
        <v>113</v>
      </c>
      <c r="L12" s="74">
        <v>1</v>
      </c>
      <c r="M12" s="24" t="s">
        <v>114</v>
      </c>
      <c r="N12" s="24">
        <v>0.03</v>
      </c>
      <c r="O12" s="75">
        <f>L12*N12</f>
        <v>0.03</v>
      </c>
    </row>
    <row r="13" spans="1:15">
      <c r="A13" s="16">
        <v>2</v>
      </c>
      <c r="B13" s="16" t="s">
        <v>115</v>
      </c>
      <c r="C13" s="25">
        <f>I22</f>
        <v>0</v>
      </c>
      <c r="D13" s="16">
        <v>2</v>
      </c>
      <c r="E13" s="15"/>
      <c r="F13" s="15"/>
      <c r="G13" s="15"/>
      <c r="H13" s="29"/>
      <c r="I13" s="29"/>
      <c r="J13" s="16">
        <v>2</v>
      </c>
      <c r="K13" s="24" t="s">
        <v>116</v>
      </c>
      <c r="L13" s="76"/>
      <c r="M13" s="16"/>
      <c r="N13" s="16"/>
      <c r="O13" s="76"/>
    </row>
    <row r="14" spans="1:15">
      <c r="A14" s="16">
        <v>3</v>
      </c>
      <c r="B14" s="16" t="s">
        <v>117</v>
      </c>
      <c r="C14" s="25">
        <f>O22</f>
        <v>0.03</v>
      </c>
      <c r="D14" s="16">
        <v>3</v>
      </c>
      <c r="E14" s="15"/>
      <c r="F14" s="15"/>
      <c r="G14" s="15"/>
      <c r="H14" s="30"/>
      <c r="I14" s="30"/>
      <c r="J14" s="16">
        <v>3</v>
      </c>
      <c r="K14" s="16" t="s">
        <v>118</v>
      </c>
      <c r="L14" s="76"/>
      <c r="M14" s="16"/>
      <c r="N14" s="16"/>
      <c r="O14" s="76"/>
    </row>
    <row r="15" spans="1:15">
      <c r="A15" s="16">
        <v>4</v>
      </c>
      <c r="B15" s="24" t="s">
        <v>119</v>
      </c>
      <c r="C15" s="25">
        <f>I26</f>
        <v>1.58</v>
      </c>
      <c r="D15" s="16">
        <v>4</v>
      </c>
      <c r="E15" s="15"/>
      <c r="F15" s="15"/>
      <c r="G15" s="15"/>
      <c r="H15" s="30"/>
      <c r="I15" s="30"/>
      <c r="J15" s="16">
        <v>4</v>
      </c>
      <c r="K15" s="16" t="s">
        <v>120</v>
      </c>
      <c r="L15" s="76"/>
      <c r="M15" s="16"/>
      <c r="N15" s="16"/>
      <c r="O15" s="76"/>
    </row>
    <row r="16" spans="1:15">
      <c r="A16" s="16">
        <v>5</v>
      </c>
      <c r="B16" s="16" t="s">
        <v>121</v>
      </c>
      <c r="C16" s="25">
        <f>I34</f>
        <v>0.3</v>
      </c>
      <c r="D16" s="16">
        <v>5</v>
      </c>
      <c r="E16" s="15"/>
      <c r="F16" s="15"/>
      <c r="G16" s="15"/>
      <c r="H16" s="30"/>
      <c r="I16" s="30"/>
      <c r="J16" s="16">
        <v>5</v>
      </c>
      <c r="K16" s="24" t="s">
        <v>122</v>
      </c>
      <c r="L16" s="76"/>
      <c r="M16" s="16"/>
      <c r="N16" s="16"/>
      <c r="O16" s="76"/>
    </row>
    <row r="17" spans="1:15">
      <c r="A17" s="16">
        <v>6</v>
      </c>
      <c r="B17" s="16" t="s">
        <v>123</v>
      </c>
      <c r="C17" s="25">
        <f>N34</f>
        <v>0.05</v>
      </c>
      <c r="D17" s="15"/>
      <c r="E17" s="12" t="s">
        <v>124</v>
      </c>
      <c r="F17" s="13"/>
      <c r="G17" s="13"/>
      <c r="H17" s="13"/>
      <c r="I17" s="14"/>
      <c r="J17" s="16">
        <v>6</v>
      </c>
      <c r="K17" s="16"/>
      <c r="L17" s="30"/>
      <c r="M17" s="15"/>
      <c r="N17" s="15"/>
      <c r="O17" s="30"/>
    </row>
    <row r="18" spans="1:15">
      <c r="A18" s="16">
        <v>7</v>
      </c>
      <c r="B18" s="16"/>
      <c r="C18" s="31"/>
      <c r="D18" s="15"/>
      <c r="E18" s="16" t="s">
        <v>103</v>
      </c>
      <c r="F18" s="16" t="s">
        <v>104</v>
      </c>
      <c r="G18" s="16" t="s">
        <v>105</v>
      </c>
      <c r="H18" s="16" t="s">
        <v>106</v>
      </c>
      <c r="I18" s="16" t="s">
        <v>100</v>
      </c>
      <c r="J18" s="16">
        <v>7</v>
      </c>
      <c r="K18" s="16"/>
      <c r="L18" s="30"/>
      <c r="M18" s="15"/>
      <c r="N18" s="15"/>
      <c r="O18" s="30"/>
    </row>
    <row r="19" spans="1:15">
      <c r="A19" s="16">
        <v>8</v>
      </c>
      <c r="B19" s="24" t="s">
        <v>125</v>
      </c>
      <c r="C19" s="32">
        <f>C12+C13+C14+C15+C16+C17</f>
        <v>4.1721</v>
      </c>
      <c r="D19" s="16">
        <v>1</v>
      </c>
      <c r="E19" s="24"/>
      <c r="F19" s="24"/>
      <c r="G19" s="27"/>
      <c r="H19" s="33"/>
      <c r="I19" s="28"/>
      <c r="J19" s="16">
        <v>8</v>
      </c>
      <c r="K19" s="16"/>
      <c r="L19" s="30"/>
      <c r="M19" s="15"/>
      <c r="N19" s="15"/>
      <c r="O19" s="30"/>
    </row>
    <row r="20" spans="1:15">
      <c r="A20" s="16">
        <v>9</v>
      </c>
      <c r="B20" s="16" t="s">
        <v>126</v>
      </c>
      <c r="C20" s="31"/>
      <c r="D20" s="16">
        <v>2</v>
      </c>
      <c r="E20" s="34"/>
      <c r="F20" s="15"/>
      <c r="G20" s="15"/>
      <c r="H20" s="30"/>
      <c r="I20" s="30"/>
      <c r="J20" s="16">
        <v>9</v>
      </c>
      <c r="K20" s="16"/>
      <c r="L20" s="30"/>
      <c r="M20" s="15"/>
      <c r="N20" s="15"/>
      <c r="O20" s="30"/>
    </row>
    <row r="21" spans="1:15">
      <c r="A21" s="16">
        <v>10</v>
      </c>
      <c r="B21" s="16" t="s">
        <v>127</v>
      </c>
      <c r="C21" s="35">
        <v>0.05</v>
      </c>
      <c r="D21" s="16">
        <v>3</v>
      </c>
      <c r="E21" s="15"/>
      <c r="F21" s="15"/>
      <c r="G21" s="15"/>
      <c r="H21" s="30"/>
      <c r="I21" s="30"/>
      <c r="J21" s="16">
        <v>10</v>
      </c>
      <c r="K21" s="16"/>
      <c r="L21" s="30"/>
      <c r="M21" s="15"/>
      <c r="N21" s="15"/>
      <c r="O21" s="30"/>
    </row>
    <row r="22" spans="1:15">
      <c r="A22" s="16">
        <v>11</v>
      </c>
      <c r="B22" s="24" t="s">
        <v>128</v>
      </c>
      <c r="C22" s="35">
        <f>C19*3%</f>
        <v>0.125163</v>
      </c>
      <c r="D22" s="15"/>
      <c r="E22" s="24" t="s">
        <v>129</v>
      </c>
      <c r="F22" s="15"/>
      <c r="G22" s="15"/>
      <c r="H22" s="30"/>
      <c r="I22" s="77">
        <f>I19+I20+I21</f>
        <v>0</v>
      </c>
      <c r="J22" s="15"/>
      <c r="K22" s="16" t="s">
        <v>130</v>
      </c>
      <c r="L22" s="30"/>
      <c r="M22" s="15"/>
      <c r="N22" s="15"/>
      <c r="O22" s="77">
        <f>O12</f>
        <v>0.03</v>
      </c>
    </row>
    <row r="23" spans="1:15">
      <c r="A23" s="16">
        <v>12</v>
      </c>
      <c r="B23" s="19" t="s">
        <v>131</v>
      </c>
      <c r="C23" s="35">
        <f>C19*3%</f>
        <v>0.125163</v>
      </c>
      <c r="D23" s="19" t="s">
        <v>1</v>
      </c>
      <c r="E23" s="36" t="s">
        <v>132</v>
      </c>
      <c r="F23" s="18"/>
      <c r="G23" s="18"/>
      <c r="H23" s="18"/>
      <c r="I23" s="23"/>
      <c r="J23" s="19" t="s">
        <v>1</v>
      </c>
      <c r="K23" s="22" t="s">
        <v>133</v>
      </c>
      <c r="L23" s="13"/>
      <c r="M23" s="13"/>
      <c r="N23" s="13"/>
      <c r="O23" s="14"/>
    </row>
    <row r="24" spans="1:15">
      <c r="A24" s="16">
        <v>13</v>
      </c>
      <c r="B24" s="37"/>
      <c r="C24" s="38"/>
      <c r="D24" s="39"/>
      <c r="E24" s="40" t="s">
        <v>134</v>
      </c>
      <c r="F24" s="41" t="s">
        <v>135</v>
      </c>
      <c r="G24" s="19" t="s">
        <v>136</v>
      </c>
      <c r="H24" s="19" t="s">
        <v>137</v>
      </c>
      <c r="I24" s="19" t="s">
        <v>100</v>
      </c>
      <c r="J24" s="39"/>
      <c r="K24" s="40" t="s">
        <v>138</v>
      </c>
      <c r="L24" s="19" t="s">
        <v>106</v>
      </c>
      <c r="M24" s="19" t="s">
        <v>139</v>
      </c>
      <c r="N24" s="19" t="s">
        <v>100</v>
      </c>
      <c r="O24" s="19" t="s">
        <v>9</v>
      </c>
    </row>
    <row r="25" spans="1:15">
      <c r="A25" s="16">
        <v>14</v>
      </c>
      <c r="B25" s="37"/>
      <c r="C25" s="38"/>
      <c r="D25" s="17"/>
      <c r="E25" s="17"/>
      <c r="F25" s="42" t="s">
        <v>140</v>
      </c>
      <c r="G25" s="17"/>
      <c r="H25" s="17"/>
      <c r="I25" s="17"/>
      <c r="J25" s="17"/>
      <c r="K25" s="17"/>
      <c r="L25" s="17"/>
      <c r="M25" s="17"/>
      <c r="N25" s="17"/>
      <c r="O25" s="17"/>
    </row>
    <row r="26" spans="1:15">
      <c r="A26" s="16">
        <v>15</v>
      </c>
      <c r="B26" s="24" t="s">
        <v>141</v>
      </c>
      <c r="C26" s="32">
        <f>C19+C20+C21+C22+C23</f>
        <v>4.472426</v>
      </c>
      <c r="D26" s="16">
        <v>1</v>
      </c>
      <c r="E26" s="24" t="s">
        <v>142</v>
      </c>
      <c r="F26" s="15"/>
      <c r="G26" s="15"/>
      <c r="H26" s="15"/>
      <c r="I26" s="78">
        <f>I27+I28+I29+I30</f>
        <v>1.58</v>
      </c>
      <c r="J26" s="16">
        <v>1</v>
      </c>
      <c r="K26" s="24" t="s">
        <v>172</v>
      </c>
      <c r="L26" s="33">
        <v>2000</v>
      </c>
      <c r="M26" s="27">
        <v>100000</v>
      </c>
      <c r="N26" s="79">
        <f t="shared" ref="N26:N28" si="0">L26/M26</f>
        <v>0.02</v>
      </c>
      <c r="O26" s="15"/>
    </row>
    <row r="27" spans="1:15">
      <c r="A27" s="16">
        <v>16</v>
      </c>
      <c r="B27" s="24" t="s">
        <v>143</v>
      </c>
      <c r="C27" s="35">
        <f>C26*5%</f>
        <v>0.2236213</v>
      </c>
      <c r="D27" s="43" t="s">
        <v>144</v>
      </c>
      <c r="E27" s="44" t="s">
        <v>145</v>
      </c>
      <c r="F27" s="27">
        <v>25</v>
      </c>
      <c r="G27" s="27"/>
      <c r="H27" s="27">
        <v>0.03</v>
      </c>
      <c r="I27" s="33">
        <f t="shared" ref="I27:I31" si="1">F27*H27</f>
        <v>0.75</v>
      </c>
      <c r="J27" s="16">
        <v>2</v>
      </c>
      <c r="K27" s="24" t="s">
        <v>173</v>
      </c>
      <c r="L27" s="80">
        <v>1500</v>
      </c>
      <c r="M27" s="27">
        <v>100000</v>
      </c>
      <c r="N27" s="79">
        <f t="shared" si="0"/>
        <v>0.015</v>
      </c>
      <c r="O27" s="15"/>
    </row>
    <row r="28" spans="1:15">
      <c r="A28" s="16">
        <v>17</v>
      </c>
      <c r="B28" s="24" t="s">
        <v>146</v>
      </c>
      <c r="C28" s="32">
        <f>C26+C27</f>
        <v>4.6960473</v>
      </c>
      <c r="D28" s="45"/>
      <c r="E28" s="24" t="s">
        <v>174</v>
      </c>
      <c r="F28" s="27"/>
      <c r="G28" s="27"/>
      <c r="H28" s="27"/>
      <c r="I28" s="33">
        <v>0.6</v>
      </c>
      <c r="J28" s="16">
        <v>3</v>
      </c>
      <c r="K28" s="24" t="s">
        <v>175</v>
      </c>
      <c r="L28" s="33">
        <v>1500</v>
      </c>
      <c r="M28" s="27">
        <v>100000</v>
      </c>
      <c r="N28" s="79">
        <f t="shared" si="0"/>
        <v>0.015</v>
      </c>
      <c r="O28" s="15"/>
    </row>
    <row r="29" spans="1:15">
      <c r="A29" s="16">
        <v>18</v>
      </c>
      <c r="B29" s="24" t="s">
        <v>148</v>
      </c>
      <c r="C29" s="31">
        <f>C28*0.13</f>
        <v>0.610486149</v>
      </c>
      <c r="D29" s="45"/>
      <c r="E29" s="16" t="s">
        <v>176</v>
      </c>
      <c r="F29" s="15"/>
      <c r="G29" s="15"/>
      <c r="H29" s="15"/>
      <c r="I29" s="33">
        <v>0.2</v>
      </c>
      <c r="J29" s="16">
        <v>4</v>
      </c>
      <c r="K29" s="24"/>
      <c r="L29" s="30"/>
      <c r="M29" s="15"/>
      <c r="N29" s="30"/>
      <c r="O29" s="15"/>
    </row>
    <row r="30" spans="1:15">
      <c r="A30" s="16">
        <v>19</v>
      </c>
      <c r="B30" s="16" t="s">
        <v>98</v>
      </c>
      <c r="C30" s="25">
        <f>C28+C29</f>
        <v>5.306533449</v>
      </c>
      <c r="D30" s="46"/>
      <c r="E30" s="16" t="s">
        <v>165</v>
      </c>
      <c r="F30" s="15">
        <v>15</v>
      </c>
      <c r="G30" s="15"/>
      <c r="H30" s="15">
        <v>0.002</v>
      </c>
      <c r="I30" s="33">
        <f t="shared" si="1"/>
        <v>0.03</v>
      </c>
      <c r="J30" s="15"/>
      <c r="K30" s="16"/>
      <c r="L30" s="30"/>
      <c r="M30" s="15"/>
      <c r="N30" s="30"/>
      <c r="O30" s="15"/>
    </row>
    <row r="31" spans="1:15">
      <c r="A31" s="47"/>
      <c r="B31" s="37"/>
      <c r="C31" s="30"/>
      <c r="D31" s="16">
        <v>2</v>
      </c>
      <c r="E31" s="16" t="s">
        <v>121</v>
      </c>
      <c r="F31" s="27">
        <v>10</v>
      </c>
      <c r="G31" s="27"/>
      <c r="H31" s="27">
        <v>0.03</v>
      </c>
      <c r="I31" s="33">
        <f t="shared" si="1"/>
        <v>0.3</v>
      </c>
      <c r="J31" s="15"/>
      <c r="K31" s="16"/>
      <c r="L31" s="30"/>
      <c r="M31" s="15"/>
      <c r="N31" s="30"/>
      <c r="O31" s="15"/>
    </row>
    <row r="32" spans="1:15">
      <c r="A32" s="47"/>
      <c r="B32" s="37"/>
      <c r="C32" s="30"/>
      <c r="D32" s="16">
        <v>3</v>
      </c>
      <c r="E32" s="15"/>
      <c r="F32" s="15"/>
      <c r="G32" s="15"/>
      <c r="H32" s="15"/>
      <c r="I32" s="30"/>
      <c r="J32" s="15"/>
      <c r="K32" s="16"/>
      <c r="L32" s="30"/>
      <c r="M32" s="15"/>
      <c r="N32" s="30"/>
      <c r="O32" s="15"/>
    </row>
    <row r="33" spans="1:15">
      <c r="A33" s="47"/>
      <c r="B33" s="37"/>
      <c r="C33" s="30"/>
      <c r="D33" s="16"/>
      <c r="E33" s="15"/>
      <c r="F33" s="15"/>
      <c r="G33" s="15"/>
      <c r="H33" s="15"/>
      <c r="I33" s="30"/>
      <c r="J33" s="15"/>
      <c r="K33" s="16"/>
      <c r="L33" s="30"/>
      <c r="M33" s="15"/>
      <c r="N33" s="30"/>
      <c r="O33" s="15"/>
    </row>
    <row r="34" spans="1:15">
      <c r="A34" s="15"/>
      <c r="B34" s="16"/>
      <c r="C34" s="15"/>
      <c r="D34" s="15"/>
      <c r="E34" s="24" t="s">
        <v>129</v>
      </c>
      <c r="F34" s="15"/>
      <c r="G34" s="15"/>
      <c r="H34" s="15"/>
      <c r="I34" s="77">
        <f>I31</f>
        <v>0.3</v>
      </c>
      <c r="J34" s="15"/>
      <c r="K34" s="24" t="s">
        <v>129</v>
      </c>
      <c r="L34" s="30"/>
      <c r="M34" s="15"/>
      <c r="N34" s="77">
        <f>N26+N27+N28+N29+N30+N31+N32+N33</f>
        <v>0.05</v>
      </c>
      <c r="O34" s="15"/>
    </row>
    <row r="35" spans="1:15">
      <c r="A35" s="48" t="s">
        <v>149</v>
      </c>
      <c r="B35" s="49"/>
      <c r="C35" s="48"/>
      <c r="D35" s="48"/>
      <c r="E35" s="48"/>
      <c r="F35" s="48"/>
      <c r="G35" s="48"/>
      <c r="H35" s="48"/>
      <c r="I35" s="48"/>
      <c r="J35" s="48"/>
      <c r="K35" s="81"/>
      <c r="L35" s="82"/>
      <c r="M35" s="82"/>
      <c r="N35" s="82"/>
      <c r="O35" s="82"/>
    </row>
    <row r="36" spans="1:15">
      <c r="A36" s="50" t="s">
        <v>150</v>
      </c>
      <c r="B36" s="49"/>
      <c r="C36" s="48"/>
      <c r="D36" s="48"/>
      <c r="E36" s="48"/>
      <c r="F36" s="48"/>
      <c r="G36" s="48"/>
      <c r="H36" s="51"/>
      <c r="I36" s="48"/>
      <c r="J36" s="48"/>
      <c r="K36" s="81"/>
      <c r="L36" s="82"/>
      <c r="M36" s="82"/>
      <c r="N36" s="82"/>
      <c r="O36" s="82"/>
    </row>
    <row r="37" spans="1:15">
      <c r="A37" s="50" t="s">
        <v>151</v>
      </c>
      <c r="B37" s="49"/>
      <c r="C37" s="48"/>
      <c r="D37" s="48"/>
      <c r="E37" s="48"/>
      <c r="F37" s="48"/>
      <c r="G37" s="48"/>
      <c r="H37" s="48"/>
      <c r="I37" s="48"/>
      <c r="J37" s="48"/>
      <c r="K37" s="81"/>
      <c r="L37" s="82"/>
      <c r="M37" s="82"/>
      <c r="N37" s="82"/>
      <c r="O37" s="82"/>
    </row>
  </sheetData>
  <mergeCells count="44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10:I10"/>
    <mergeCell ref="K10:O10"/>
    <mergeCell ref="E17:I17"/>
    <mergeCell ref="E23:I23"/>
    <mergeCell ref="K23:O23"/>
    <mergeCell ref="A10:A11"/>
    <mergeCell ref="B10:B11"/>
    <mergeCell ref="C10:C11"/>
    <mergeCell ref="D10:D11"/>
    <mergeCell ref="D23:D25"/>
    <mergeCell ref="D27:D30"/>
    <mergeCell ref="E24:E25"/>
    <mergeCell ref="G24:G25"/>
    <mergeCell ref="H24:H25"/>
    <mergeCell ref="I24:I25"/>
    <mergeCell ref="J10:J11"/>
    <mergeCell ref="J23:J25"/>
    <mergeCell ref="K24:K25"/>
    <mergeCell ref="L24:L25"/>
    <mergeCell ref="M24:M25"/>
    <mergeCell ref="N24:N25"/>
    <mergeCell ref="O24:O25"/>
    <mergeCell ref="A1:H4"/>
  </mergeCells>
  <pageMargins left="0.700694444444445" right="0.700694444444445" top="0.629861111111111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未批价</vt:lpstr>
      <vt:lpstr>报价单SHT0013855（SHT0013858）</vt:lpstr>
      <vt:lpstr>报价单SHT0013856（SHT0013859）</vt:lpstr>
      <vt:lpstr>报价单SHT0013857（SHT0013860）</vt:lpstr>
      <vt:lpstr>报价单M4-6805305</vt:lpstr>
      <vt:lpstr>报价单SHT0013145</vt:lpstr>
      <vt:lpstr>报价单SHT0013146</vt:lpstr>
      <vt:lpstr>报价单SHT0002074</vt:lpstr>
      <vt:lpstr>报价单SHT0013320</vt:lpstr>
      <vt:lpstr>报价单321921101700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像我这样的少年。</cp:lastModifiedBy>
  <dcterms:created xsi:type="dcterms:W3CDTF">2021-12-23T08:02:00Z</dcterms:created>
  <dcterms:modified xsi:type="dcterms:W3CDTF">2021-12-24T06:40:23Z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AAD26F11D03B4380A572BEC41E550577</vt:lpwstr>
  </property>
  <property fmtid="{D5CDD505-2E9C-101B-9397-08002B2CF9AE}" pid="3" name="KSOProductBuildVer">
    <vt:lpwstr>2052-11.1.0.11194</vt:lpwstr>
  </property>
</Properties>
</file>