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恒伟五金\"/>
    </mc:Choice>
  </mc:AlternateContent>
  <xr:revisionPtr revIDLastSave="0" documentId="13_ncr:1_{6131563B-00FC-40F9-A0B7-F1E56E9041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3" i="2"/>
  <c r="E9" i="2"/>
  <c r="R14" i="2"/>
  <c r="R15" i="2"/>
  <c r="R16" i="2"/>
  <c r="R17" i="2"/>
  <c r="R23" i="2"/>
  <c r="R24" i="2"/>
  <c r="Q6" i="2" l="1"/>
  <c r="R6" i="2" s="1"/>
  <c r="Q7" i="2"/>
  <c r="R7" i="2" s="1"/>
  <c r="Q8" i="2"/>
  <c r="R8" i="2" s="1"/>
  <c r="Q10" i="2"/>
  <c r="R10" i="2" s="1"/>
  <c r="Q11" i="2"/>
  <c r="R11" i="2" s="1"/>
  <c r="Q12" i="2"/>
  <c r="R12" i="2" s="1"/>
  <c r="Q13" i="2"/>
  <c r="R13" i="2" s="1"/>
  <c r="Q18" i="2"/>
  <c r="R18" i="2" s="1"/>
  <c r="Q19" i="2"/>
  <c r="R19" i="2" s="1"/>
  <c r="Q20" i="2"/>
  <c r="R20" i="2" s="1"/>
  <c r="Q21" i="2"/>
  <c r="R21" i="2" s="1"/>
  <c r="Q22" i="2"/>
  <c r="R22" i="2" s="1"/>
  <c r="E6" i="2"/>
  <c r="E7" i="2"/>
  <c r="E8" i="2"/>
  <c r="K9" i="2"/>
  <c r="E10" i="2"/>
  <c r="E11" i="2"/>
  <c r="E12" i="2"/>
  <c r="E13" i="2"/>
  <c r="E14" i="2"/>
  <c r="E15" i="2"/>
  <c r="E16" i="2"/>
  <c r="E17" i="2"/>
  <c r="E18" i="2"/>
  <c r="E19" i="2"/>
  <c r="K19" i="2" s="1"/>
  <c r="E20" i="2"/>
  <c r="E21" i="2"/>
  <c r="E22" i="2"/>
  <c r="E23" i="2"/>
  <c r="K23" i="2" s="1"/>
  <c r="E24" i="2"/>
  <c r="K24" i="2" s="1"/>
  <c r="I13" i="2"/>
  <c r="J13" i="2" s="1"/>
  <c r="K13" i="2"/>
  <c r="I14" i="2"/>
  <c r="J14" i="2" s="1"/>
  <c r="K14" i="2"/>
  <c r="I15" i="2"/>
  <c r="J15" i="2" s="1"/>
  <c r="L15" i="2" s="1"/>
  <c r="M15" i="2" s="1"/>
  <c r="N15" i="2" s="1"/>
  <c r="K15" i="2"/>
  <c r="I16" i="2"/>
  <c r="J16" i="2" s="1"/>
  <c r="K16" i="2"/>
  <c r="I17" i="2"/>
  <c r="J17" i="2" s="1"/>
  <c r="K17" i="2"/>
  <c r="I18" i="2"/>
  <c r="J18" i="2" s="1"/>
  <c r="K18" i="2"/>
  <c r="I19" i="2"/>
  <c r="J19" i="2" s="1"/>
  <c r="I20" i="2"/>
  <c r="J20" i="2" s="1"/>
  <c r="K20" i="2"/>
  <c r="I21" i="2"/>
  <c r="J21" i="2" s="1"/>
  <c r="K21" i="2"/>
  <c r="I22" i="2"/>
  <c r="J22" i="2" s="1"/>
  <c r="K22" i="2"/>
  <c r="I23" i="2"/>
  <c r="J23" i="2" s="1"/>
  <c r="I24" i="2"/>
  <c r="J24" i="2" s="1"/>
  <c r="I12" i="2"/>
  <c r="J12" i="2" s="1"/>
  <c r="K12" i="2"/>
  <c r="I11" i="2"/>
  <c r="J11" i="2" s="1"/>
  <c r="K11" i="2"/>
  <c r="I10" i="2"/>
  <c r="J10" i="2" s="1"/>
  <c r="L10" i="2" s="1"/>
  <c r="M10" i="2" s="1"/>
  <c r="N10" i="2" s="1"/>
  <c r="K10" i="2"/>
  <c r="I9" i="2"/>
  <c r="J9" i="2" s="1"/>
  <c r="I8" i="2"/>
  <c r="J8" i="2" s="1"/>
  <c r="L8" i="2" s="1"/>
  <c r="M8" i="2" s="1"/>
  <c r="N8" i="2" s="1"/>
  <c r="K8" i="2"/>
  <c r="I7" i="2"/>
  <c r="J7" i="2" s="1"/>
  <c r="L7" i="2" s="1"/>
  <c r="M7" i="2" s="1"/>
  <c r="N7" i="2" s="1"/>
  <c r="K7" i="2"/>
  <c r="K6" i="2"/>
  <c r="I6" i="2"/>
  <c r="J6" i="2" s="1"/>
  <c r="I5" i="2"/>
  <c r="J5" i="2" s="1"/>
  <c r="K5" i="2"/>
  <c r="I4" i="2"/>
  <c r="J4" i="2" s="1"/>
  <c r="L4" i="2" s="1"/>
  <c r="M4" i="2" s="1"/>
  <c r="N4" i="2" s="1"/>
  <c r="K4" i="2"/>
  <c r="I3" i="2"/>
  <c r="J3" i="2" s="1"/>
  <c r="K3" i="2"/>
  <c r="L6" i="2" l="1"/>
  <c r="M6" i="2" s="1"/>
  <c r="N6" i="2" s="1"/>
  <c r="L23" i="2"/>
  <c r="M23" i="2" s="1"/>
  <c r="N23" i="2" s="1"/>
  <c r="L19" i="2"/>
  <c r="M19" i="2" s="1"/>
  <c r="N19" i="2" s="1"/>
  <c r="L11" i="2"/>
  <c r="M11" i="2" s="1"/>
  <c r="N11" i="2" s="1"/>
  <c r="L22" i="2"/>
  <c r="M22" i="2" s="1"/>
  <c r="N22" i="2" s="1"/>
  <c r="L18" i="2"/>
  <c r="M18" i="2" s="1"/>
  <c r="N18" i="2" s="1"/>
  <c r="L14" i="2"/>
  <c r="M14" i="2" s="1"/>
  <c r="N14" i="2" s="1"/>
  <c r="L12" i="2"/>
  <c r="M12" i="2" s="1"/>
  <c r="N12" i="2" s="1"/>
  <c r="L21" i="2"/>
  <c r="M21" i="2" s="1"/>
  <c r="N21" i="2" s="1"/>
  <c r="L17" i="2"/>
  <c r="M17" i="2" s="1"/>
  <c r="N17" i="2" s="1"/>
  <c r="L13" i="2"/>
  <c r="M13" i="2" s="1"/>
  <c r="N13" i="2" s="1"/>
  <c r="L20" i="2"/>
  <c r="M20" i="2" s="1"/>
  <c r="N20" i="2" s="1"/>
  <c r="L24" i="2"/>
  <c r="M24" i="2" s="1"/>
  <c r="N24" i="2" s="1"/>
  <c r="L16" i="2"/>
  <c r="M16" i="2" s="1"/>
  <c r="N16" i="2" s="1"/>
  <c r="L9" i="2"/>
  <c r="M9" i="2" s="1"/>
  <c r="N9" i="2" s="1"/>
  <c r="L5" i="2"/>
  <c r="M5" i="2" s="1"/>
  <c r="N5" i="2" s="1"/>
  <c r="L3" i="2"/>
  <c r="M3" i="2" s="1"/>
  <c r="N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2" authorId="0" shapeId="0" xr:uid="{D18EE122-80C3-4724-831D-7FA46FF0212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以厂家提供重量计算</t>
        </r>
      </text>
    </comment>
    <comment ref="H2" authorId="0" shapeId="0" xr:uid="{F912BCC2-CEF1-4E9E-99F8-1194F8CC56EA}">
      <text>
        <r>
          <rPr>
            <b/>
            <sz val="9"/>
            <color indexed="81"/>
            <rFont val="宋体"/>
            <family val="3"/>
            <charset val="134"/>
          </rPr>
          <t>内部意见:</t>
        </r>
        <r>
          <rPr>
            <sz val="9"/>
            <color indexed="81"/>
            <rFont val="宋体"/>
            <family val="3"/>
            <charset val="134"/>
          </rPr>
          <t xml:space="preserve">
差价按照1100元/吨</t>
        </r>
      </text>
    </comment>
  </commentList>
</comments>
</file>

<file path=xl/sharedStrings.xml><?xml version="1.0" encoding="utf-8"?>
<sst xmlns="http://schemas.openxmlformats.org/spreadsheetml/2006/main" count="90" uniqueCount="67">
  <si>
    <t>序号</t>
  </si>
  <si>
    <t>产品代码</t>
  </si>
  <si>
    <t>产品名称</t>
  </si>
  <si>
    <t>材质</t>
  </si>
  <si>
    <t>差价</t>
  </si>
  <si>
    <t>潍坊转黄骅产品核算（未税）</t>
  </si>
  <si>
    <t>2020年
未税价格</t>
  </si>
  <si>
    <t>材料增价</t>
  </si>
  <si>
    <r>
      <rPr>
        <sz val="11"/>
        <color theme="1"/>
        <rFont val="宋体"/>
        <family val="3"/>
        <charset val="134"/>
        <scheme val="minor"/>
      </rPr>
      <t>运费差价
3</t>
    </r>
    <r>
      <rPr>
        <sz val="11"/>
        <color theme="1"/>
        <rFont val="SimSun"/>
        <charset val="134"/>
      </rPr>
      <t>％</t>
    </r>
  </si>
  <si>
    <t>补差价
合计</t>
  </si>
  <si>
    <t>本年产品
价格</t>
  </si>
  <si>
    <t>涨幅</t>
    <phoneticPr fontId="6" type="noConversion"/>
  </si>
  <si>
    <t>备注</t>
    <phoneticPr fontId="6" type="noConversion"/>
  </si>
  <si>
    <r>
      <rPr>
        <sz val="11"/>
        <color theme="1"/>
        <rFont val="宋体"/>
        <family val="3"/>
        <charset val="134"/>
        <scheme val="minor"/>
      </rPr>
      <t>含3</t>
    </r>
    <r>
      <rPr>
        <sz val="11"/>
        <color theme="1"/>
        <rFont val="SimSun"/>
        <charset val="134"/>
      </rPr>
      <t>％</t>
    </r>
    <r>
      <rPr>
        <sz val="11"/>
        <color theme="1"/>
        <rFont val="宋体"/>
        <family val="3"/>
        <charset val="134"/>
        <scheme val="minor"/>
      </rPr>
      <t>利</t>
    </r>
    <phoneticPr fontId="6" type="noConversion"/>
  </si>
  <si>
    <t>奥铃副背</t>
    <phoneticPr fontId="6" type="noConversion"/>
  </si>
  <si>
    <t>欧马可副背</t>
    <phoneticPr fontId="6" type="noConversion"/>
  </si>
  <si>
    <t>潍坊转移无此件，河北无此件</t>
    <phoneticPr fontId="6" type="noConversion"/>
  </si>
  <si>
    <t>欧马可司机背</t>
    <phoneticPr fontId="6" type="noConversion"/>
  </si>
  <si>
    <t>SLT0000408</t>
    <phoneticPr fontId="6" type="noConversion"/>
  </si>
  <si>
    <t>K1单人背（带头枕）</t>
    <phoneticPr fontId="6" type="noConversion"/>
  </si>
  <si>
    <t>SLT0000551</t>
    <phoneticPr fontId="6" type="noConversion"/>
  </si>
  <si>
    <t>K1单人背（无头枕）</t>
    <phoneticPr fontId="6" type="noConversion"/>
  </si>
  <si>
    <t>SLT0000394</t>
    <phoneticPr fontId="6" type="noConversion"/>
  </si>
  <si>
    <t>K1双人左背</t>
  </si>
  <si>
    <t>双人右背（安全盒）</t>
    <phoneticPr fontId="6" type="noConversion"/>
  </si>
  <si>
    <t>SLT0000578</t>
    <phoneticPr fontId="6" type="noConversion"/>
  </si>
  <si>
    <t>双人右置左背</t>
    <phoneticPr fontId="6" type="noConversion"/>
  </si>
  <si>
    <t>SLT0000517</t>
    <phoneticPr fontId="6" type="noConversion"/>
  </si>
  <si>
    <t>新侧翻（三点式）</t>
    <phoneticPr fontId="6" type="noConversion"/>
  </si>
  <si>
    <t>新侧翻单头枕（三点式）</t>
    <phoneticPr fontId="6" type="noConversion"/>
  </si>
  <si>
    <t>SLT0000651</t>
    <phoneticPr fontId="6" type="noConversion"/>
  </si>
  <si>
    <t>第四排侧翻背（无头枕）</t>
    <phoneticPr fontId="6" type="noConversion"/>
  </si>
  <si>
    <t>SLT0000449</t>
    <phoneticPr fontId="6" type="noConversion"/>
  </si>
  <si>
    <t>四人连体左背（三点式）</t>
    <phoneticPr fontId="6" type="noConversion"/>
  </si>
  <si>
    <t>SLT0000462</t>
    <phoneticPr fontId="6" type="noConversion"/>
  </si>
  <si>
    <t>四人连体右背（三点式）</t>
    <phoneticPr fontId="6" type="noConversion"/>
  </si>
  <si>
    <t>SLT0000568</t>
    <phoneticPr fontId="6" type="noConversion"/>
  </si>
  <si>
    <t>四人连体左背（无头枕）</t>
    <phoneticPr fontId="6" type="noConversion"/>
  </si>
  <si>
    <t>SLT0000569</t>
    <phoneticPr fontId="6" type="noConversion"/>
  </si>
  <si>
    <t>四人连体右背（无头枕）</t>
    <phoneticPr fontId="6" type="noConversion"/>
  </si>
  <si>
    <t>二排双人连体背（无头枕带扶手）</t>
  </si>
  <si>
    <t>二排双人连体背（带头枕带扶手三点式）</t>
  </si>
  <si>
    <t>第一排四人三人连体背</t>
  </si>
  <si>
    <t>第三排三人连体背</t>
  </si>
  <si>
    <t>第三排侧翻背（单头枕）</t>
  </si>
  <si>
    <t>SLT0001041</t>
    <phoneticPr fontId="6" type="noConversion"/>
  </si>
  <si>
    <t>SLT0001042</t>
    <phoneticPr fontId="6" type="noConversion"/>
  </si>
  <si>
    <t>马来西亚双人右背</t>
    <phoneticPr fontId="6" type="noConversion"/>
  </si>
  <si>
    <t>马来西亚双人左背</t>
    <phoneticPr fontId="6" type="noConversion"/>
  </si>
  <si>
    <t>场地</t>
    <phoneticPr fontId="6" type="noConversion"/>
  </si>
  <si>
    <t>潍坊</t>
    <phoneticPr fontId="6" type="noConversion"/>
  </si>
  <si>
    <t>SLT0000604</t>
    <phoneticPr fontId="6" type="noConversion"/>
  </si>
  <si>
    <t>SLT0000558</t>
    <phoneticPr fontId="6" type="noConversion"/>
  </si>
  <si>
    <t>SLT0000638</t>
    <phoneticPr fontId="6" type="noConversion"/>
  </si>
  <si>
    <t>SLT0000552</t>
    <phoneticPr fontId="6" type="noConversion"/>
  </si>
  <si>
    <t>SLT0000630</t>
    <phoneticPr fontId="6" type="noConversion"/>
  </si>
  <si>
    <t>SLT0000595</t>
    <phoneticPr fontId="6" type="noConversion"/>
  </si>
  <si>
    <t>含税报价</t>
    <phoneticPr fontId="6" type="noConversion"/>
  </si>
  <si>
    <r>
      <t xml:space="preserve">产品净重量
</t>
    </r>
    <r>
      <rPr>
        <sz val="11"/>
        <color theme="1"/>
        <rFont val="SimSun"/>
        <charset val="134"/>
      </rPr>
      <t>㎏</t>
    </r>
    <phoneticPr fontId="6" type="noConversion"/>
  </si>
  <si>
    <t>潍坊平均涨幅8%</t>
    <phoneticPr fontId="6" type="noConversion"/>
  </si>
  <si>
    <t>未税报价</t>
    <phoneticPr fontId="6" type="noConversion"/>
  </si>
  <si>
    <t>SLT0000395</t>
  </si>
  <si>
    <t>SLT0000733</t>
    <phoneticPr fontId="6" type="noConversion"/>
  </si>
  <si>
    <t>SLT0000078</t>
    <phoneticPr fontId="6" type="noConversion"/>
  </si>
  <si>
    <t>SLT0000037</t>
    <phoneticPr fontId="6" type="noConversion"/>
  </si>
  <si>
    <t>潍坊转移无此件</t>
    <phoneticPr fontId="6" type="noConversion"/>
  </si>
  <si>
    <t>实重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</si>
</sst>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0_ "/>
    <numFmt numFmtId="178" formatCode="0.000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9" fontId="2" fillId="0" borderId="1" xfId="1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403225</xdr:colOff>
      <xdr:row>3</xdr:row>
      <xdr:rowOff>228600</xdr:rowOff>
    </xdr:from>
    <xdr:to>
      <xdr:col>22</xdr:col>
      <xdr:colOff>472846</xdr:colOff>
      <xdr:row>12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0FBE791-B45E-4281-A779-4D67E564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350" y="1409700"/>
          <a:ext cx="3393846" cy="2495550"/>
        </a:xfrm>
        <a:prstGeom prst="rect">
          <a:avLst/>
        </a:prstGeom>
      </xdr:spPr>
    </xdr:pic>
    <xdr:clientData/>
  </xdr:twoCellAnchor>
  <xdr:twoCellAnchor editAs="oneCell">
    <xdr:from>
      <xdr:col>17</xdr:col>
      <xdr:colOff>428625</xdr:colOff>
      <xdr:row>13</xdr:row>
      <xdr:rowOff>219075</xdr:rowOff>
    </xdr:from>
    <xdr:to>
      <xdr:col>22</xdr:col>
      <xdr:colOff>331462</xdr:colOff>
      <xdr:row>21</xdr:row>
      <xdr:rowOff>276225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33D8637-D1B7-4724-AC43-45496C8FB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82950" y="4257675"/>
          <a:ext cx="3227062" cy="2419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2&#24180;&#20215;&#26684;&#21327;&#35758;/&#30005;&#23376;&#29256;/&#24658;&#20255;&#20116;&#37329;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-&#26032;/2021&#24180;&#20215;&#26684;&#21327;&#35758;/&#21378;&#23478;&#20998;&#24320;&#21327;&#35758;/&#24658;&#20255;&#20116;&#3732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cuments\WeChat%20Files\wxid_4b7qpxb3wdz322\FileStorage\File\2021-12\&#38752;&#32972;&#39592;&#26550;&#25104;&#26412;2021.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恒伟1"/>
      <sheetName val="Sheet1"/>
      <sheetName val="Sheet2"/>
      <sheetName val="Sheet3"/>
    </sheetNames>
    <sheetDataSet>
      <sheetData sheetId="0">
        <row r="9">
          <cell r="B9" t="str">
            <v>SLT0000394</v>
          </cell>
          <cell r="C9" t="str">
            <v>K1双人左背</v>
          </cell>
        </row>
        <row r="10">
          <cell r="B10" t="str">
            <v>SLT0000408</v>
          </cell>
          <cell r="C10" t="str">
            <v>K1单人背（带头枕）</v>
          </cell>
        </row>
        <row r="11">
          <cell r="B11" t="str">
            <v>SLT0000449</v>
          </cell>
          <cell r="C11" t="str">
            <v>K1四人连体左（三点式）</v>
          </cell>
        </row>
        <row r="12">
          <cell r="B12" t="str">
            <v>SLT0000462</v>
          </cell>
          <cell r="C12" t="str">
            <v>K1四人连体右（三点式）</v>
          </cell>
        </row>
        <row r="13">
          <cell r="B13" t="str">
            <v>SLT0000517</v>
          </cell>
          <cell r="C13" t="str">
            <v>K1侧翻背三点式（新状态）</v>
          </cell>
        </row>
        <row r="14">
          <cell r="B14" t="str">
            <v>SLT0000551</v>
          </cell>
          <cell r="C14" t="str">
            <v>K1单人背（无头枕）</v>
          </cell>
        </row>
        <row r="15">
          <cell r="B15" t="str">
            <v>SLT0000552</v>
          </cell>
          <cell r="C15" t="str">
            <v>K1一排四人三人靠背（右舵）</v>
          </cell>
        </row>
        <row r="16">
          <cell r="B16" t="str">
            <v>SLT0000558</v>
          </cell>
          <cell r="C16" t="str">
            <v>K1二排双人连体背（无头枕带扶手）</v>
          </cell>
        </row>
        <row r="17">
          <cell r="B17" t="str">
            <v>SLT0000568</v>
          </cell>
          <cell r="C17" t="str">
            <v>K1四人连体左（无头枕）</v>
          </cell>
        </row>
        <row r="18">
          <cell r="B18" t="str">
            <v>SLT0000569</v>
          </cell>
          <cell r="C18" t="str">
            <v>K1四人连体右（无头枕）</v>
          </cell>
        </row>
        <row r="19">
          <cell r="B19" t="str">
            <v>SLT0000578</v>
          </cell>
          <cell r="C19" t="str">
            <v>K1双人右置左背（带安全盒）</v>
          </cell>
        </row>
        <row r="20">
          <cell r="B20" t="str">
            <v>SLT0000595</v>
          </cell>
          <cell r="C20" t="str">
            <v>K1第三排侧翻左背（单头枕）</v>
          </cell>
        </row>
        <row r="21">
          <cell r="B21" t="str">
            <v>SLT0000604</v>
          </cell>
          <cell r="C21" t="str">
            <v>K1侧翻右背（单头枕三点式）</v>
          </cell>
        </row>
        <row r="22">
          <cell r="B22" t="str">
            <v>SLT0000630</v>
          </cell>
          <cell r="C22" t="str">
            <v>K1窄车左舵三排三人背(三点式）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</row>
        <row r="24">
          <cell r="B24" t="str">
            <v>SLT0000651</v>
          </cell>
          <cell r="C24" t="str">
            <v>K1侧翻左背（不带头枕）</v>
          </cell>
        </row>
        <row r="25">
          <cell r="B25" t="str">
            <v>SHT0000733</v>
          </cell>
          <cell r="C25" t="str">
            <v>奥铃副背</v>
          </cell>
        </row>
        <row r="26">
          <cell r="B26" t="str">
            <v>SHT0000078</v>
          </cell>
          <cell r="C26" t="str">
            <v>欧马可副背</v>
          </cell>
        </row>
        <row r="27">
          <cell r="B27" t="str">
            <v>SHT0000037</v>
          </cell>
          <cell r="C27" t="str">
            <v>欧马可司机背</v>
          </cell>
        </row>
        <row r="28">
          <cell r="B28" t="str">
            <v>SLT0000264</v>
          </cell>
          <cell r="C28" t="str">
            <v>双人右背（安全盒）</v>
          </cell>
        </row>
        <row r="29">
          <cell r="B29" t="str">
            <v>SLT0001041</v>
          </cell>
          <cell r="C29" t="str">
            <v>K1出口马来西亚左背骨架</v>
          </cell>
        </row>
        <row r="30">
          <cell r="B30" t="str">
            <v>SLT0001042</v>
          </cell>
          <cell r="C30" t="str">
            <v>K1出口马来西亚右背骨架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恒伟GY"/>
      <sheetName val="恒伟GY (2)"/>
      <sheetName val="Sheet1"/>
      <sheetName val="Sheet2"/>
      <sheetName val="Sheet3"/>
    </sheetNames>
    <sheetDataSet>
      <sheetData sheetId="0"/>
      <sheetData sheetId="1">
        <row r="9">
          <cell r="B9" t="str">
            <v>SLT0000037</v>
          </cell>
          <cell r="C9" t="str">
            <v>M3驾驶员靠背骨架（同欧马可司机背）</v>
          </cell>
          <cell r="D9" t="str">
            <v>04.02.134</v>
          </cell>
          <cell r="E9" t="str">
            <v>件</v>
          </cell>
          <cell r="F9">
            <v>24.786300000000001</v>
          </cell>
        </row>
        <row r="10">
          <cell r="B10" t="str">
            <v>SLT0000078</v>
          </cell>
          <cell r="C10" t="str">
            <v>M31800副司机大背出口（同欧马可副背）</v>
          </cell>
          <cell r="D10" t="str">
            <v>04.02.136</v>
          </cell>
          <cell r="E10" t="str">
            <v>件</v>
          </cell>
          <cell r="F10">
            <v>23.076899999999998</v>
          </cell>
        </row>
        <row r="11">
          <cell r="B11" t="str">
            <v>SLT0000394</v>
          </cell>
          <cell r="C11" t="str">
            <v>K1双人左背</v>
          </cell>
          <cell r="D11" t="str">
            <v>04.02.263</v>
          </cell>
          <cell r="E11" t="str">
            <v>件</v>
          </cell>
          <cell r="F11">
            <v>28.461500000000001</v>
          </cell>
        </row>
        <row r="12">
          <cell r="B12" t="str">
            <v>SLT0000395</v>
          </cell>
          <cell r="C12" t="str">
            <v>K1双人右背（三点式）</v>
          </cell>
          <cell r="D12" t="str">
            <v>04.02.264</v>
          </cell>
          <cell r="E12" t="str">
            <v>件</v>
          </cell>
          <cell r="F12">
            <v>32.786299999999997</v>
          </cell>
        </row>
        <row r="13">
          <cell r="B13" t="str">
            <v>SLT0000408</v>
          </cell>
          <cell r="C13" t="str">
            <v>K1单人背（带头枕）</v>
          </cell>
          <cell r="D13" t="str">
            <v>04.02.247</v>
          </cell>
          <cell r="E13" t="str">
            <v>件</v>
          </cell>
          <cell r="F13">
            <v>26.734999999999999</v>
          </cell>
        </row>
        <row r="14">
          <cell r="B14" t="str">
            <v>SLT0000449</v>
          </cell>
          <cell r="C14" t="str">
            <v>K1四人连体左（三点式）</v>
          </cell>
          <cell r="D14" t="str">
            <v>04.02.275</v>
          </cell>
          <cell r="E14" t="str">
            <v>件</v>
          </cell>
          <cell r="F14">
            <v>49.931600000000003</v>
          </cell>
        </row>
        <row r="15">
          <cell r="B15" t="str">
            <v>SLT0000462</v>
          </cell>
          <cell r="C15" t="str">
            <v>K1四人连体右（三点式）</v>
          </cell>
          <cell r="D15" t="str">
            <v>04.02.276</v>
          </cell>
          <cell r="E15" t="str">
            <v>件</v>
          </cell>
          <cell r="F15">
            <v>49.931600000000003</v>
          </cell>
        </row>
        <row r="16">
          <cell r="B16" t="str">
            <v>SLT0000517</v>
          </cell>
          <cell r="C16" t="str">
            <v>K1侧翻背三点式（新状态）</v>
          </cell>
          <cell r="D16" t="str">
            <v>04.02.261</v>
          </cell>
          <cell r="E16" t="str">
            <v>件</v>
          </cell>
          <cell r="F16">
            <v>38.734999999999999</v>
          </cell>
        </row>
        <row r="17">
          <cell r="B17" t="str">
            <v>SLT0000551</v>
          </cell>
          <cell r="C17" t="str">
            <v>K1单人背（无头枕）</v>
          </cell>
          <cell r="D17" t="str">
            <v>04.02.296</v>
          </cell>
          <cell r="E17" t="str">
            <v>件</v>
          </cell>
          <cell r="F17">
            <v>26.187999999999999</v>
          </cell>
        </row>
        <row r="18">
          <cell r="B18" t="str">
            <v>SLT0000552</v>
          </cell>
          <cell r="C18" t="str">
            <v>K1一排四人三人靠背（右舵）</v>
          </cell>
          <cell r="D18" t="str">
            <v>04.02.317</v>
          </cell>
          <cell r="E18" t="str">
            <v>件</v>
          </cell>
          <cell r="F18">
            <v>63.752099999999999</v>
          </cell>
        </row>
        <row r="19">
          <cell r="B19" t="str">
            <v>SLT0000558</v>
          </cell>
          <cell r="C19" t="str">
            <v xml:space="preserve">K1二排双人连体背（无头枕带扶手）
</v>
          </cell>
          <cell r="D19" t="str">
            <v>04.02.295</v>
          </cell>
          <cell r="E19" t="str">
            <v>件</v>
          </cell>
          <cell r="F19">
            <v>53.470100000000002</v>
          </cell>
        </row>
        <row r="20">
          <cell r="B20" t="str">
            <v>SLT0000568</v>
          </cell>
          <cell r="C20" t="str">
            <v>K1四人连体左（无头枕）</v>
          </cell>
          <cell r="D20" t="str">
            <v>04.02.293</v>
          </cell>
          <cell r="E20" t="str">
            <v>件</v>
          </cell>
          <cell r="F20">
            <v>47.965800000000002</v>
          </cell>
        </row>
        <row r="21">
          <cell r="B21" t="str">
            <v>SLT0000569</v>
          </cell>
          <cell r="C21" t="str">
            <v>K1四人连体右（无头枕）</v>
          </cell>
          <cell r="D21" t="str">
            <v>04.02.294</v>
          </cell>
          <cell r="E21" t="str">
            <v>件</v>
          </cell>
          <cell r="F21">
            <v>47.965800000000002</v>
          </cell>
        </row>
        <row r="22">
          <cell r="B22" t="str">
            <v>SLT0000578</v>
          </cell>
          <cell r="C22" t="str">
            <v>K1双人右置左背（带安全盒）</v>
          </cell>
          <cell r="D22" t="str">
            <v>04.02.289</v>
          </cell>
          <cell r="E22" t="str">
            <v>件</v>
          </cell>
          <cell r="F22">
            <v>30.726500000000001</v>
          </cell>
        </row>
        <row r="23">
          <cell r="B23" t="str">
            <v>SLT0000595</v>
          </cell>
          <cell r="C23" t="str">
            <v>K1第三排侧翻左背（单头枕）</v>
          </cell>
          <cell r="D23" t="str">
            <v>04.02.303</v>
          </cell>
          <cell r="E23" t="str">
            <v>件</v>
          </cell>
          <cell r="F23">
            <v>24.6068</v>
          </cell>
        </row>
        <row r="24">
          <cell r="B24" t="str">
            <v>SLT0000604</v>
          </cell>
          <cell r="C24" t="str">
            <v>K1侧翻右背（单头枕三点式）</v>
          </cell>
          <cell r="D24" t="str">
            <v>04.02.262</v>
          </cell>
          <cell r="E24" t="str">
            <v>件</v>
          </cell>
          <cell r="F24">
            <v>37.068399999999997</v>
          </cell>
        </row>
        <row r="25">
          <cell r="B25" t="str">
            <v>SLT0000630</v>
          </cell>
          <cell r="C25" t="str">
            <v>K1窄车左舵三排三人背(三点式）</v>
          </cell>
          <cell r="D25" t="str">
            <v>04.02.252</v>
          </cell>
          <cell r="E25" t="str">
            <v>件</v>
          </cell>
          <cell r="F25">
            <v>55.7607</v>
          </cell>
        </row>
        <row r="26">
          <cell r="B26" t="str">
            <v>SLT0000638</v>
          </cell>
          <cell r="C26" t="str">
            <v>K1窄车左舵二排双人连体背(带头枕扶手三点式）</v>
          </cell>
          <cell r="D26" t="str">
            <v>04.02.315</v>
          </cell>
          <cell r="E26" t="str">
            <v>件</v>
          </cell>
          <cell r="F26">
            <v>50.2821</v>
          </cell>
        </row>
        <row r="27">
          <cell r="B27" t="str">
            <v>SLT0000651</v>
          </cell>
          <cell r="C27" t="str">
            <v>K1侧翻左背（不带头枕）</v>
          </cell>
          <cell r="D27" t="str">
            <v>04.02.255</v>
          </cell>
          <cell r="E27" t="str">
            <v>件</v>
          </cell>
          <cell r="F27">
            <v>27.965800000000002</v>
          </cell>
        </row>
        <row r="28">
          <cell r="B28" t="str">
            <v>SLT0000733</v>
          </cell>
          <cell r="C28" t="str">
            <v>M副司机靠背骨架（同1995奥铃副司机背）</v>
          </cell>
          <cell r="D28" t="str">
            <v>04.02.135</v>
          </cell>
          <cell r="E28" t="str">
            <v>件</v>
          </cell>
          <cell r="F28">
            <v>25.213699999999999</v>
          </cell>
        </row>
        <row r="29">
          <cell r="B29" t="str">
            <v>SLT0001035</v>
          </cell>
          <cell r="C29" t="str">
            <v>K1宽车一排三人连体背（无头枕）</v>
          </cell>
          <cell r="D29" t="str">
            <v>04.02.258</v>
          </cell>
          <cell r="E29" t="str">
            <v>件</v>
          </cell>
          <cell r="F29">
            <v>56.991500000000002</v>
          </cell>
        </row>
        <row r="30">
          <cell r="B30" t="str">
            <v>SLT0001041</v>
          </cell>
          <cell r="C30" t="str">
            <v>K1出口马来西亚左背骨架</v>
          </cell>
          <cell r="D30" t="str">
            <v>04.02.351</v>
          </cell>
          <cell r="E30" t="str">
            <v>件</v>
          </cell>
          <cell r="F30">
            <v>31.6496</v>
          </cell>
        </row>
        <row r="31">
          <cell r="B31" t="str">
            <v>SLT0001042</v>
          </cell>
          <cell r="C31" t="str">
            <v>K1出口马来西亚右背骨架</v>
          </cell>
          <cell r="D31" t="str">
            <v>04.02.352</v>
          </cell>
          <cell r="E31" t="str">
            <v>件</v>
          </cell>
          <cell r="F31">
            <v>31.6496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4座框"/>
      <sheetName val="改型正背"/>
      <sheetName val="改型副背"/>
      <sheetName val="新SQZ副背骨架"/>
      <sheetName val="重卡豪华司机背"/>
      <sheetName val="重卡右舵豪华背"/>
      <sheetName val="H3豪华司机背"/>
      <sheetName val="奥铃副背"/>
      <sheetName val="欧马可副背"/>
      <sheetName val="欧马可司机背"/>
      <sheetName val="K1单人背（带头枕）"/>
      <sheetName val="K1单人背（无头枕）"/>
      <sheetName val="K1双人左背"/>
      <sheetName val="K1双人右背（安全盒）"/>
      <sheetName val="K1双人右置左背"/>
      <sheetName val="K1新侧翻（三点式）"/>
      <sheetName val="K1侧翻单头枕（三点式）"/>
      <sheetName val="K1第四排侧翻（无头枕）"/>
      <sheetName val="K1四人连体左右背（三点式）"/>
      <sheetName val="二排双人连体背（无头枕带扶手）"/>
      <sheetName val="四人连体（无头枕）"/>
      <sheetName val="K1二排双人连体背（带头枕扶手）"/>
      <sheetName val="K1一排四人三人背"/>
      <sheetName val="K1一排三人背"/>
      <sheetName val="马来西亚左背"/>
      <sheetName val="K1第三排侧翻背（单头枕）"/>
      <sheetName val="内外交架"/>
      <sheetName val="河北荣昌综合表"/>
      <sheetName val="潍坊荣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C5" t="str">
            <v>SHT0000544</v>
          </cell>
        </row>
      </sheetData>
      <sheetData sheetId="28">
        <row r="5">
          <cell r="C5" t="str">
            <v>SHT0000733</v>
          </cell>
          <cell r="D5">
            <v>28.492000000000001</v>
          </cell>
          <cell r="E5">
            <v>25.33</v>
          </cell>
          <cell r="F5">
            <v>3.1620000000000026</v>
          </cell>
          <cell r="G5">
            <v>0.11097852028639626</v>
          </cell>
          <cell r="J5">
            <v>30.1</v>
          </cell>
          <cell r="K5">
            <v>4.7700000000000031</v>
          </cell>
          <cell r="M5">
            <v>0.18831425187524689</v>
          </cell>
          <cell r="N5">
            <v>33.5</v>
          </cell>
        </row>
        <row r="6">
          <cell r="C6" t="str">
            <v>材料</v>
          </cell>
          <cell r="E6">
            <v>16</v>
          </cell>
          <cell r="J6">
            <v>20.78</v>
          </cell>
          <cell r="K6">
            <v>4.7800000000000011</v>
          </cell>
          <cell r="L6">
            <v>0.29875000000000007</v>
          </cell>
        </row>
        <row r="7">
          <cell r="C7" t="str">
            <v>SHT0000078</v>
          </cell>
          <cell r="D7">
            <v>26.076899999999998</v>
          </cell>
          <cell r="E7">
            <v>24.62</v>
          </cell>
          <cell r="F7">
            <v>1.4568999999999974</v>
          </cell>
          <cell r="G7">
            <v>5.5869370975844428E-2</v>
          </cell>
          <cell r="J7">
            <v>29.26</v>
          </cell>
          <cell r="K7">
            <v>4.6400000000000006</v>
          </cell>
          <cell r="M7">
            <v>0.18846466287571081</v>
          </cell>
          <cell r="N7">
            <v>32.700000000000003</v>
          </cell>
        </row>
        <row r="8">
          <cell r="C8" t="str">
            <v>材料</v>
          </cell>
          <cell r="E8">
            <v>15.68</v>
          </cell>
          <cell r="J8">
            <v>20.32</v>
          </cell>
          <cell r="K8">
            <v>4.6400000000000006</v>
          </cell>
          <cell r="L8">
            <v>0.29591836734693883</v>
          </cell>
        </row>
        <row r="9">
          <cell r="C9" t="str">
            <v>SHT0000037</v>
          </cell>
          <cell r="D9">
            <v>28.009</v>
          </cell>
          <cell r="E9">
            <v>26.92</v>
          </cell>
          <cell r="F9">
            <v>1.0889999999999986</v>
          </cell>
          <cell r="G9">
            <v>3.8880359884322847E-2</v>
          </cell>
          <cell r="J9">
            <v>31.49</v>
          </cell>
          <cell r="K9">
            <v>4.5699999999999967</v>
          </cell>
          <cell r="M9">
            <v>0.16976225854383345</v>
          </cell>
          <cell r="N9">
            <v>31.49</v>
          </cell>
        </row>
        <row r="10">
          <cell r="C10" t="str">
            <v>材料</v>
          </cell>
          <cell r="E10">
            <v>17.670000000000002</v>
          </cell>
          <cell r="J10">
            <v>22.25</v>
          </cell>
          <cell r="K10">
            <v>4.5799999999999983</v>
          </cell>
          <cell r="L10">
            <v>0.25919637804187878</v>
          </cell>
        </row>
        <row r="11">
          <cell r="C11" t="str">
            <v>SLT0000408</v>
          </cell>
          <cell r="D11">
            <v>30.210999999999999</v>
          </cell>
          <cell r="E11">
            <v>28.95</v>
          </cell>
          <cell r="F11">
            <v>1.2609999999999992</v>
          </cell>
          <cell r="G11">
            <v>4.1739763662242205E-2</v>
          </cell>
          <cell r="J11">
            <v>34.58</v>
          </cell>
          <cell r="K11">
            <v>5.629999999999999</v>
          </cell>
          <cell r="M11">
            <v>0.1944732297063903</v>
          </cell>
          <cell r="N11">
            <v>38.5</v>
          </cell>
        </row>
        <row r="12">
          <cell r="C12" t="str">
            <v>材料</v>
          </cell>
          <cell r="E12">
            <v>17.36</v>
          </cell>
          <cell r="J12">
            <v>23</v>
          </cell>
          <cell r="K12">
            <v>5.6400000000000006</v>
          </cell>
          <cell r="L12">
            <v>0.32488479262672815</v>
          </cell>
        </row>
        <row r="13">
          <cell r="C13" t="str">
            <v>SLT0000551</v>
          </cell>
          <cell r="D13">
            <v>29.591999999999999</v>
          </cell>
          <cell r="E13">
            <v>27.59</v>
          </cell>
          <cell r="F13">
            <v>2.0019999999999989</v>
          </cell>
          <cell r="G13">
            <v>6.7653419843200835E-2</v>
          </cell>
          <cell r="J13">
            <v>33.119999999999997</v>
          </cell>
          <cell r="K13">
            <v>5.5299999999999976</v>
          </cell>
          <cell r="M13">
            <v>0.200434940195723</v>
          </cell>
          <cell r="N13">
            <v>37</v>
          </cell>
        </row>
        <row r="14">
          <cell r="C14" t="str">
            <v>材料</v>
          </cell>
          <cell r="E14">
            <v>16.559999999999999</v>
          </cell>
          <cell r="J14">
            <v>22.1</v>
          </cell>
          <cell r="K14">
            <v>5.5400000000000027</v>
          </cell>
          <cell r="L14">
            <v>0.33454106280193258</v>
          </cell>
        </row>
        <row r="15">
          <cell r="C15" t="str">
            <v>SLT0000394</v>
          </cell>
          <cell r="D15">
            <v>32.161000000000001</v>
          </cell>
          <cell r="E15">
            <v>29.4</v>
          </cell>
          <cell r="F15">
            <v>2.7610000000000028</v>
          </cell>
          <cell r="G15">
            <v>8.5849320605702648E-2</v>
          </cell>
          <cell r="J15">
            <v>35.1</v>
          </cell>
          <cell r="K15">
            <v>5.7000000000000028</v>
          </cell>
          <cell r="M15">
            <v>0.19387755102040827</v>
          </cell>
          <cell r="N15">
            <v>39</v>
          </cell>
        </row>
        <row r="16">
          <cell r="C16" t="str">
            <v>材料</v>
          </cell>
          <cell r="E16">
            <v>17.5</v>
          </cell>
          <cell r="J16">
            <v>23.2</v>
          </cell>
          <cell r="K16">
            <v>5.6999999999999993</v>
          </cell>
          <cell r="L16">
            <v>0.32571428571428568</v>
          </cell>
        </row>
        <row r="17">
          <cell r="C17" t="str">
            <v>SLT0000264</v>
          </cell>
          <cell r="D17">
            <v>37.048499999999997</v>
          </cell>
          <cell r="E17">
            <v>35.5</v>
          </cell>
          <cell r="F17">
            <v>1.5484999999999971</v>
          </cell>
          <cell r="G17">
            <v>4.1796563963453236E-2</v>
          </cell>
          <cell r="J17">
            <v>42.94</v>
          </cell>
          <cell r="K17">
            <v>7.4399999999999977</v>
          </cell>
          <cell r="M17">
            <v>0.20957746478873232</v>
          </cell>
          <cell r="N17">
            <v>48</v>
          </cell>
        </row>
        <row r="18">
          <cell r="C18" t="str">
            <v>材料</v>
          </cell>
          <cell r="E18">
            <v>22.58</v>
          </cell>
          <cell r="J18">
            <v>29.97</v>
          </cell>
          <cell r="K18">
            <v>7.3900000000000006</v>
          </cell>
          <cell r="L18">
            <v>0.3272807794508415</v>
          </cell>
        </row>
        <row r="19">
          <cell r="C19" t="str">
            <v>SLT0000578</v>
          </cell>
          <cell r="D19">
            <v>34.720999999999997</v>
          </cell>
          <cell r="E19">
            <v>35.5</v>
          </cell>
          <cell r="H19">
            <v>0.77900000000000347</v>
          </cell>
          <cell r="I19">
            <v>2.2435989746839191E-2</v>
          </cell>
          <cell r="J19">
            <v>42.94</v>
          </cell>
          <cell r="K19">
            <v>7.4399999999999977</v>
          </cell>
          <cell r="M19">
            <v>0.20957746478873232</v>
          </cell>
          <cell r="N19">
            <v>48</v>
          </cell>
        </row>
        <row r="20">
          <cell r="E20">
            <v>22.58</v>
          </cell>
          <cell r="J20">
            <v>29.97</v>
          </cell>
          <cell r="K20">
            <v>7.3900000000000006</v>
          </cell>
          <cell r="L20">
            <v>0.3272807794508415</v>
          </cell>
        </row>
        <row r="21">
          <cell r="C21" t="str">
            <v>SLT0000517</v>
          </cell>
          <cell r="D21">
            <v>43.77</v>
          </cell>
          <cell r="E21">
            <v>48.36</v>
          </cell>
          <cell r="H21">
            <v>4.5899999999999963</v>
          </cell>
          <cell r="I21">
            <v>0.10486634681288545</v>
          </cell>
          <cell r="J21">
            <v>59.5</v>
          </cell>
          <cell r="K21">
            <v>11.14</v>
          </cell>
          <cell r="M21">
            <v>0.23035566583953682</v>
          </cell>
          <cell r="N21">
            <v>66.3</v>
          </cell>
        </row>
        <row r="22">
          <cell r="C22" t="str">
            <v>材料</v>
          </cell>
          <cell r="E22">
            <v>34.15</v>
          </cell>
          <cell r="J22">
            <v>45.32</v>
          </cell>
          <cell r="K22">
            <v>11.170000000000002</v>
          </cell>
          <cell r="L22">
            <v>0.32708638360175701</v>
          </cell>
        </row>
        <row r="23">
          <cell r="C23" t="str">
            <v>SLT0000604</v>
          </cell>
          <cell r="D23">
            <v>41.8872</v>
          </cell>
          <cell r="E23">
            <v>46.23</v>
          </cell>
          <cell r="H23">
            <v>4.3427999999999969</v>
          </cell>
          <cell r="I23">
            <v>0.10367845069615532</v>
          </cell>
          <cell r="J23">
            <v>56.85</v>
          </cell>
          <cell r="K23">
            <v>10.620000000000005</v>
          </cell>
          <cell r="M23">
            <v>0.22972096041531484</v>
          </cell>
          <cell r="N23">
            <v>63.5</v>
          </cell>
        </row>
        <row r="24">
          <cell r="C24" t="str">
            <v>材料</v>
          </cell>
          <cell r="E24">
            <v>32.299999999999997</v>
          </cell>
          <cell r="J24">
            <v>42.93</v>
          </cell>
          <cell r="K24">
            <v>10.630000000000003</v>
          </cell>
          <cell r="L24">
            <v>0.32910216718266266</v>
          </cell>
        </row>
        <row r="25">
          <cell r="C25" t="str">
            <v>SLT0000651</v>
          </cell>
          <cell r="D25">
            <v>31.600999999999999</v>
          </cell>
          <cell r="E25">
            <v>32.68</v>
          </cell>
          <cell r="H25">
            <v>1.0790000000000006</v>
          </cell>
          <cell r="I25">
            <v>3.4144489098446272E-2</v>
          </cell>
          <cell r="J25">
            <v>40.04</v>
          </cell>
          <cell r="K25">
            <v>7.3599999999999994</v>
          </cell>
          <cell r="M25">
            <v>0.2252141982864137</v>
          </cell>
          <cell r="N25">
            <v>45.8</v>
          </cell>
        </row>
        <row r="26">
          <cell r="C26" t="str">
            <v>材料</v>
          </cell>
          <cell r="E26">
            <v>22.89</v>
          </cell>
          <cell r="J26">
            <v>30.25</v>
          </cell>
          <cell r="K26">
            <v>7.3599999999999994</v>
          </cell>
          <cell r="L26">
            <v>0.32153778942769767</v>
          </cell>
        </row>
        <row r="27">
          <cell r="C27" t="str">
            <v>SLT0000449/462</v>
          </cell>
          <cell r="D27">
            <v>56.42</v>
          </cell>
          <cell r="E27">
            <v>61.12</v>
          </cell>
          <cell r="H27">
            <v>4.6999999999999957</v>
          </cell>
          <cell r="I27">
            <v>8.3303792981212252E-2</v>
          </cell>
          <cell r="J27">
            <v>75.400000000000006</v>
          </cell>
          <cell r="K27">
            <v>14.280000000000008</v>
          </cell>
          <cell r="M27">
            <v>0.23363874345549754</v>
          </cell>
          <cell r="N27">
            <v>84</v>
          </cell>
        </row>
        <row r="28">
          <cell r="C28" t="str">
            <v>材料</v>
          </cell>
          <cell r="E28">
            <v>42.41</v>
          </cell>
          <cell r="J28">
            <v>56.69</v>
          </cell>
          <cell r="K28">
            <v>14.280000000000001</v>
          </cell>
          <cell r="L28">
            <v>0.33671303937750535</v>
          </cell>
        </row>
        <row r="29">
          <cell r="C29" t="str">
            <v>SLT0000568/569</v>
          </cell>
          <cell r="D29">
            <v>54.201000000000001</v>
          </cell>
          <cell r="E29">
            <v>57.89</v>
          </cell>
          <cell r="H29">
            <v>3.6890000000000001</v>
          </cell>
          <cell r="I29">
            <v>6.8061474880537265E-2</v>
          </cell>
          <cell r="J29">
            <v>70.84</v>
          </cell>
          <cell r="K29">
            <v>12.950000000000003</v>
          </cell>
          <cell r="M29">
            <v>0.22370012091898434</v>
          </cell>
          <cell r="N29">
            <v>79</v>
          </cell>
        </row>
        <row r="30">
          <cell r="C30" t="str">
            <v>材料</v>
          </cell>
          <cell r="E30">
            <v>40.81</v>
          </cell>
          <cell r="J30">
            <v>53.75</v>
          </cell>
          <cell r="K30">
            <v>12.939999999999998</v>
          </cell>
          <cell r="L30">
            <v>0.31707914726782643</v>
          </cell>
        </row>
        <row r="35">
          <cell r="C35" t="str">
            <v>物料编号</v>
          </cell>
          <cell r="D35" t="str">
            <v>原销价</v>
          </cell>
          <cell r="E35" t="str">
            <v>原成本</v>
          </cell>
          <cell r="F35" t="str">
            <v>利润</v>
          </cell>
          <cell r="H35" t="str">
            <v>亏损</v>
          </cell>
          <cell r="J35" t="str">
            <v>新成本</v>
          </cell>
          <cell r="K35" t="str">
            <v>涨幅金额</v>
          </cell>
          <cell r="L35" t="str">
            <v>材料涨幅率</v>
          </cell>
          <cell r="M35" t="str">
            <v>成本涨幅率</v>
          </cell>
          <cell r="N35" t="str">
            <v>申请价格</v>
          </cell>
        </row>
        <row r="36">
          <cell r="F36" t="str">
            <v>利润</v>
          </cell>
          <cell r="G36" t="str">
            <v>利润率</v>
          </cell>
          <cell r="H36" t="str">
            <v>亏损</v>
          </cell>
          <cell r="I36" t="str">
            <v>亏损率</v>
          </cell>
        </row>
        <row r="37">
          <cell r="C37" t="str">
            <v>SLT0000558</v>
          </cell>
          <cell r="D37">
            <v>60.46</v>
          </cell>
          <cell r="E37">
            <v>63.49</v>
          </cell>
          <cell r="H37">
            <v>3.0300000000000011</v>
          </cell>
          <cell r="I37">
            <v>5.0115779027456189E-2</v>
          </cell>
          <cell r="J37">
            <v>76.88</v>
          </cell>
          <cell r="K37">
            <v>13.389999999999993</v>
          </cell>
          <cell r="M37">
            <v>0.21089935422901232</v>
          </cell>
          <cell r="N37">
            <v>86</v>
          </cell>
        </row>
        <row r="38">
          <cell r="C38" t="str">
            <v>材料</v>
          </cell>
          <cell r="E38">
            <v>44.65</v>
          </cell>
          <cell r="J38">
            <v>58.04</v>
          </cell>
          <cell r="K38">
            <v>13.39</v>
          </cell>
          <cell r="L38">
            <v>0.29988801791713326</v>
          </cell>
        </row>
        <row r="39">
          <cell r="C39" t="str">
            <v>SLT0000638</v>
          </cell>
          <cell r="D39">
            <v>56.816000000000003</v>
          </cell>
          <cell r="E39">
            <v>66.47</v>
          </cell>
          <cell r="H39">
            <v>9.6539999999999964</v>
          </cell>
          <cell r="I39">
            <v>0.16991692480991263</v>
          </cell>
          <cell r="J39">
            <v>80.11</v>
          </cell>
          <cell r="K39">
            <v>13.64</v>
          </cell>
          <cell r="M39">
            <v>0.20520535579960886</v>
          </cell>
          <cell r="N39">
            <v>90</v>
          </cell>
        </row>
        <row r="40">
          <cell r="C40" t="str">
            <v>材料</v>
          </cell>
          <cell r="E40">
            <v>46.76</v>
          </cell>
          <cell r="J40">
            <v>60.4</v>
          </cell>
          <cell r="K40">
            <v>13.64</v>
          </cell>
          <cell r="L40">
            <v>0.29170230966638155</v>
          </cell>
        </row>
        <row r="41">
          <cell r="C41" t="str">
            <v>SLT0000552</v>
          </cell>
          <cell r="D41">
            <v>72.0398</v>
          </cell>
          <cell r="E41">
            <v>79.540000000000006</v>
          </cell>
          <cell r="H41">
            <v>7.5002000000000066</v>
          </cell>
          <cell r="I41">
            <v>0.10411189370320305</v>
          </cell>
          <cell r="J41">
            <v>97.25</v>
          </cell>
          <cell r="K41">
            <v>17.709999999999994</v>
          </cell>
          <cell r="M41">
            <v>0.22265526778979119</v>
          </cell>
          <cell r="N41">
            <v>108</v>
          </cell>
        </row>
        <row r="42">
          <cell r="C42" t="str">
            <v>材料</v>
          </cell>
          <cell r="E42">
            <v>53.99</v>
          </cell>
          <cell r="J42">
            <v>71.7</v>
          </cell>
          <cell r="K42">
            <v>17.71</v>
          </cell>
          <cell r="L42">
            <v>0.32802370809409148</v>
          </cell>
        </row>
        <row r="43">
          <cell r="C43" t="str">
            <v>SLT0000630</v>
          </cell>
          <cell r="D43">
            <v>60.009599999999999</v>
          </cell>
          <cell r="E43">
            <v>79.739999999999995</v>
          </cell>
          <cell r="H43">
            <v>19.730399999999996</v>
          </cell>
          <cell r="I43">
            <v>0.32878739401695722</v>
          </cell>
          <cell r="J43">
            <v>98.57</v>
          </cell>
          <cell r="K43">
            <v>18.829999999999998</v>
          </cell>
          <cell r="M43">
            <v>0.23614246300476549</v>
          </cell>
          <cell r="N43">
            <v>110</v>
          </cell>
        </row>
        <row r="44">
          <cell r="C44" t="str">
            <v>材料</v>
          </cell>
          <cell r="E44">
            <v>54.39</v>
          </cell>
          <cell r="J44">
            <v>73.209999999999994</v>
          </cell>
          <cell r="K44">
            <v>18.819999999999993</v>
          </cell>
          <cell r="L44">
            <v>0.34601948887663159</v>
          </cell>
        </row>
        <row r="45">
          <cell r="C45" t="str">
            <v>SLT0000595</v>
          </cell>
          <cell r="D45">
            <v>27.806000000000001</v>
          </cell>
          <cell r="E45">
            <v>33.39</v>
          </cell>
          <cell r="H45">
            <v>5.5839999999999996</v>
          </cell>
          <cell r="I45">
            <v>0.20081996691361576</v>
          </cell>
          <cell r="J45">
            <v>42.13</v>
          </cell>
          <cell r="K45">
            <v>8.740000000000002</v>
          </cell>
          <cell r="M45">
            <v>0.26175501647199767</v>
          </cell>
          <cell r="N45">
            <v>47</v>
          </cell>
        </row>
        <row r="46">
          <cell r="C46" t="str">
            <v>材料</v>
          </cell>
          <cell r="E46">
            <v>29</v>
          </cell>
          <cell r="J46">
            <v>37.700000000000003</v>
          </cell>
          <cell r="K46">
            <v>8.7000000000000028</v>
          </cell>
          <cell r="L46">
            <v>0.3000000000000001</v>
          </cell>
        </row>
        <row r="47">
          <cell r="C47" t="str">
            <v>SLT0001041/1042</v>
          </cell>
          <cell r="D47">
            <v>35.76</v>
          </cell>
          <cell r="E47">
            <v>34.22</v>
          </cell>
          <cell r="F47">
            <v>1.5399999999999991</v>
          </cell>
          <cell r="G47">
            <v>4.3064876957494384E-2</v>
          </cell>
          <cell r="J47">
            <v>41.12</v>
          </cell>
          <cell r="K47">
            <v>6.8999999999999986</v>
          </cell>
          <cell r="M47">
            <v>0.20163646990064285</v>
          </cell>
          <cell r="N47">
            <v>46</v>
          </cell>
        </row>
        <row r="48">
          <cell r="C48" t="str">
            <v>材料</v>
          </cell>
          <cell r="E48">
            <v>21.45</v>
          </cell>
          <cell r="J48">
            <v>28.36</v>
          </cell>
          <cell r="K48">
            <v>6.91</v>
          </cell>
          <cell r="L48">
            <v>0.32214452214452216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tabSelected="1" zoomScale="80" zoomScaleNormal="80" workbookViewId="0">
      <pane xSplit="6" ySplit="2" topLeftCell="L6" activePane="bottomRight" state="frozen"/>
      <selection pane="topRight" activeCell="F1" sqref="F1"/>
      <selection pane="bottomLeft" activeCell="A3" sqref="A3"/>
      <selection pane="bottomRight" activeCell="P11" sqref="P11"/>
    </sheetView>
  </sheetViews>
  <sheetFormatPr defaultColWidth="9" defaultRowHeight="14.4"/>
  <cols>
    <col min="1" max="1" width="6.33203125" customWidth="1"/>
    <col min="2" max="2" width="9.5546875" customWidth="1"/>
    <col min="3" max="3" width="19.88671875" customWidth="1"/>
    <col min="4" max="4" width="28.109375" style="16" customWidth="1"/>
    <col min="5" max="5" width="10.88671875" customWidth="1"/>
    <col min="6" max="6" width="11.88671875" customWidth="1"/>
    <col min="7" max="7" width="7.6640625" customWidth="1"/>
    <col min="9" max="9" width="10" customWidth="1"/>
    <col min="10" max="10" width="9.88671875" customWidth="1"/>
    <col min="11" max="11" width="9.33203125"/>
    <col min="12" max="12" width="10.21875" customWidth="1"/>
    <col min="13" max="13" width="13.44140625" customWidth="1"/>
    <col min="14" max="14" width="18.6640625" customWidth="1"/>
    <col min="15" max="15" width="28.109375" style="16" customWidth="1"/>
    <col min="16" max="16" width="14.88671875" customWidth="1"/>
    <col min="20" max="20" width="12.33203125" customWidth="1"/>
  </cols>
  <sheetData>
    <row r="1" spans="1:20" ht="34.950000000000003" customHeigh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1" t="s">
        <v>59</v>
      </c>
      <c r="O1" s="27"/>
    </row>
    <row r="2" spans="1:20" ht="36" customHeight="1">
      <c r="A2" s="1" t="s">
        <v>0</v>
      </c>
      <c r="B2" s="5" t="s">
        <v>49</v>
      </c>
      <c r="C2" s="1" t="s">
        <v>1</v>
      </c>
      <c r="D2" s="1" t="s">
        <v>2</v>
      </c>
      <c r="E2" s="2" t="s">
        <v>6</v>
      </c>
      <c r="F2" s="18" t="s">
        <v>58</v>
      </c>
      <c r="G2" s="1" t="s">
        <v>3</v>
      </c>
      <c r="H2" s="7" t="s">
        <v>4</v>
      </c>
      <c r="I2" s="7" t="s">
        <v>7</v>
      </c>
      <c r="J2" s="9" t="s">
        <v>13</v>
      </c>
      <c r="K2" s="3" t="s">
        <v>8</v>
      </c>
      <c r="L2" s="2" t="s">
        <v>9</v>
      </c>
      <c r="M2" s="2" t="s">
        <v>10</v>
      </c>
      <c r="N2" s="6" t="s">
        <v>11</v>
      </c>
      <c r="O2" s="5" t="s">
        <v>12</v>
      </c>
      <c r="P2" s="21" t="s">
        <v>66</v>
      </c>
      <c r="Q2" s="6" t="s">
        <v>57</v>
      </c>
      <c r="R2" s="21" t="s">
        <v>60</v>
      </c>
    </row>
    <row r="3" spans="1:20" s="13" customFormat="1" ht="22.8" customHeight="1">
      <c r="A3" s="4">
        <v>1</v>
      </c>
      <c r="B3" s="4" t="s">
        <v>50</v>
      </c>
      <c r="C3" s="4" t="s">
        <v>62</v>
      </c>
      <c r="D3" s="20" t="s">
        <v>14</v>
      </c>
      <c r="E3" s="8">
        <v>25.214200000000002</v>
      </c>
      <c r="F3" s="17">
        <v>2.1680000000000001</v>
      </c>
      <c r="G3" s="4"/>
      <c r="H3" s="4">
        <v>1.1000000000000001</v>
      </c>
      <c r="I3" s="4">
        <f t="shared" ref="I3" si="0">F3*H3</f>
        <v>2.3848000000000003</v>
      </c>
      <c r="J3" s="4">
        <f t="shared" ref="J3" si="1">I3*1.03</f>
        <v>2.4563440000000005</v>
      </c>
      <c r="K3" s="4">
        <f t="shared" ref="K3:K24" si="2">E3*0.03</f>
        <v>0.75642600000000004</v>
      </c>
      <c r="L3" s="10">
        <f t="shared" ref="L3" si="3">J3-K3</f>
        <v>1.6999180000000005</v>
      </c>
      <c r="M3" s="11">
        <f t="shared" ref="M3:M24" si="4">E3+L3</f>
        <v>26.914118000000002</v>
      </c>
      <c r="N3" s="29">
        <f t="shared" ref="N3:N24" si="5">(M3-E3)/E3</f>
        <v>6.7419073379286279E-2</v>
      </c>
      <c r="O3" s="19" t="s">
        <v>16</v>
      </c>
      <c r="Q3" s="4">
        <v>33.5</v>
      </c>
      <c r="R3" s="22">
        <v>29.646017699115045</v>
      </c>
      <c r="T3" s="13" t="e">
        <f>VLOOKUP(C3,[1]恒伟1!$B$9:$C$30,1,0)</f>
        <v>#N/A</v>
      </c>
    </row>
    <row r="4" spans="1:20" s="13" customFormat="1" ht="22.8" customHeight="1">
      <c r="A4" s="4">
        <v>2</v>
      </c>
      <c r="B4" s="4" t="s">
        <v>50</v>
      </c>
      <c r="C4" s="4" t="s">
        <v>63</v>
      </c>
      <c r="D4" s="20" t="s">
        <v>15</v>
      </c>
      <c r="E4" s="8">
        <v>23.076899999999998</v>
      </c>
      <c r="F4" s="17">
        <v>2.0979999999999999</v>
      </c>
      <c r="G4" s="4"/>
      <c r="H4" s="4">
        <v>1.1000000000000001</v>
      </c>
      <c r="I4" s="4">
        <f t="shared" ref="I4" si="6">F4*H4</f>
        <v>2.3077999999999999</v>
      </c>
      <c r="J4" s="4">
        <f t="shared" ref="J4" si="7">I4*1.03</f>
        <v>2.3770340000000001</v>
      </c>
      <c r="K4" s="4">
        <f t="shared" si="2"/>
        <v>0.69230699999999989</v>
      </c>
      <c r="L4" s="10">
        <f t="shared" ref="L4" si="8">J4-K4</f>
        <v>1.6847270000000001</v>
      </c>
      <c r="M4" s="11">
        <f t="shared" si="4"/>
        <v>24.761626999999997</v>
      </c>
      <c r="N4" s="29">
        <f t="shared" si="5"/>
        <v>7.3004909671576287E-2</v>
      </c>
      <c r="O4" s="15" t="s">
        <v>16</v>
      </c>
      <c r="Q4" s="4">
        <v>32.700000000000003</v>
      </c>
      <c r="R4" s="22">
        <v>28.938053097345136</v>
      </c>
      <c r="T4" s="13" t="e">
        <f>VLOOKUP(C4,[1]恒伟1!$B$9:$C$30,1,0)</f>
        <v>#N/A</v>
      </c>
    </row>
    <row r="5" spans="1:20" s="13" customFormat="1" ht="22.8" customHeight="1">
      <c r="A5" s="4">
        <v>3</v>
      </c>
      <c r="B5" s="4" t="s">
        <v>50</v>
      </c>
      <c r="C5" s="4" t="s">
        <v>64</v>
      </c>
      <c r="D5" s="20" t="s">
        <v>17</v>
      </c>
      <c r="E5" s="8">
        <v>24.786799999999999</v>
      </c>
      <c r="F5" s="17">
        <v>1.9910000000000001</v>
      </c>
      <c r="G5" s="4"/>
      <c r="H5" s="4">
        <v>1.1000000000000001</v>
      </c>
      <c r="I5" s="4">
        <f t="shared" ref="I5" si="9">F5*H5</f>
        <v>2.1901000000000002</v>
      </c>
      <c r="J5" s="4">
        <f t="shared" ref="J5" si="10">I5*1.03</f>
        <v>2.2558030000000002</v>
      </c>
      <c r="K5" s="4">
        <f t="shared" si="2"/>
        <v>0.74360399999999993</v>
      </c>
      <c r="L5" s="10">
        <f t="shared" ref="L5" si="11">J5-K5</f>
        <v>1.5121990000000003</v>
      </c>
      <c r="M5" s="11">
        <f t="shared" si="4"/>
        <v>26.298998999999998</v>
      </c>
      <c r="N5" s="29">
        <f t="shared" si="5"/>
        <v>6.1008238255845816E-2</v>
      </c>
      <c r="O5" s="15" t="s">
        <v>16</v>
      </c>
      <c r="Q5" s="4">
        <v>31.49</v>
      </c>
      <c r="R5" s="22">
        <v>27.867256637168143</v>
      </c>
      <c r="T5" s="13" t="e">
        <f>VLOOKUP(C5,[1]恒伟1!$B$9:$C$30,1,0)</f>
        <v>#N/A</v>
      </c>
    </row>
    <row r="6" spans="1:20" s="13" customFormat="1" ht="22.8" customHeight="1">
      <c r="A6" s="4">
        <v>4</v>
      </c>
      <c r="B6" s="4" t="s">
        <v>50</v>
      </c>
      <c r="C6" s="4" t="s">
        <v>18</v>
      </c>
      <c r="D6" s="14" t="s">
        <v>19</v>
      </c>
      <c r="E6" s="4">
        <f>VLOOKUP(C6,'[2]恒伟GY (2)'!$B$9:$F$31,5,0)</f>
        <v>26.734999999999999</v>
      </c>
      <c r="F6" s="17">
        <v>2.1549999999999998</v>
      </c>
      <c r="G6" s="4"/>
      <c r="H6" s="4">
        <v>1.1000000000000001</v>
      </c>
      <c r="I6" s="4">
        <f t="shared" ref="I6" si="12">F6*H6</f>
        <v>2.3704999999999998</v>
      </c>
      <c r="J6" s="4">
        <f t="shared" ref="J6" si="13">I6*1.03</f>
        <v>2.4416150000000001</v>
      </c>
      <c r="K6" s="4">
        <f t="shared" si="2"/>
        <v>0.80204999999999993</v>
      </c>
      <c r="L6" s="10">
        <f t="shared" ref="L6" si="14">J6-K6</f>
        <v>1.6395650000000002</v>
      </c>
      <c r="M6" s="11">
        <f t="shared" si="4"/>
        <v>28.374565</v>
      </c>
      <c r="N6" s="29">
        <f t="shared" si="5"/>
        <v>6.132653824574532E-2</v>
      </c>
      <c r="O6" s="15"/>
      <c r="Q6" s="4">
        <f>VLOOKUP(C6,[3]潍坊荣昌!$C$5:$N$48,12,0)</f>
        <v>38.5</v>
      </c>
      <c r="R6" s="22">
        <f t="shared" ref="R6:R24" si="15">Q6/1.13</f>
        <v>34.070796460176993</v>
      </c>
      <c r="T6" s="13" t="str">
        <f>VLOOKUP(C6,[1]恒伟1!$B$9:$C$30,1,0)</f>
        <v>SLT0000408</v>
      </c>
    </row>
    <row r="7" spans="1:20" s="13" customFormat="1" ht="22.8" customHeight="1">
      <c r="A7" s="4">
        <v>5</v>
      </c>
      <c r="B7" s="4" t="s">
        <v>50</v>
      </c>
      <c r="C7" s="4" t="s">
        <v>20</v>
      </c>
      <c r="D7" s="14" t="s">
        <v>21</v>
      </c>
      <c r="E7" s="4">
        <f>VLOOKUP(C7,'[2]恒伟GY (2)'!$B$9:$F$31,5,0)</f>
        <v>26.187999999999999</v>
      </c>
      <c r="F7" s="17">
        <v>2.1549999999999998</v>
      </c>
      <c r="G7" s="4"/>
      <c r="H7" s="4">
        <v>1.1000000000000001</v>
      </c>
      <c r="I7" s="4">
        <f t="shared" ref="I7" si="16">F7*H7</f>
        <v>2.3704999999999998</v>
      </c>
      <c r="J7" s="4">
        <f t="shared" ref="J7" si="17">I7*1.03</f>
        <v>2.4416150000000001</v>
      </c>
      <c r="K7" s="4">
        <f t="shared" si="2"/>
        <v>0.78563999999999989</v>
      </c>
      <c r="L7" s="10">
        <f t="shared" ref="L7" si="18">J7-K7</f>
        <v>1.6559750000000002</v>
      </c>
      <c r="M7" s="11">
        <f t="shared" si="4"/>
        <v>27.843975</v>
      </c>
      <c r="N7" s="29">
        <f t="shared" si="5"/>
        <v>6.3234114861768817E-2</v>
      </c>
      <c r="O7" s="15"/>
      <c r="Q7" s="4">
        <f>VLOOKUP(C7,[3]潍坊荣昌!$C$5:$N$48,12,0)</f>
        <v>37</v>
      </c>
      <c r="R7" s="22">
        <f t="shared" si="15"/>
        <v>32.743362831858413</v>
      </c>
      <c r="T7" s="13" t="str">
        <f>VLOOKUP(C7,[1]恒伟1!$B$9:$C$30,1,0)</f>
        <v>SLT0000551</v>
      </c>
    </row>
    <row r="8" spans="1:20" s="13" customFormat="1" ht="22.8" customHeight="1">
      <c r="A8" s="4">
        <v>6</v>
      </c>
      <c r="B8" s="4" t="s">
        <v>50</v>
      </c>
      <c r="C8" s="4" t="s">
        <v>22</v>
      </c>
      <c r="D8" s="14" t="s">
        <v>23</v>
      </c>
      <c r="E8" s="4">
        <f>VLOOKUP(C8,'[2]恒伟GY (2)'!$B$9:$F$31,5,0)</f>
        <v>28.461500000000001</v>
      </c>
      <c r="F8" s="17">
        <v>2.1850000000000001</v>
      </c>
      <c r="G8" s="4"/>
      <c r="H8" s="4">
        <v>1.1000000000000001</v>
      </c>
      <c r="I8" s="4">
        <f t="shared" ref="I8" si="19">F8*H8</f>
        <v>2.4035000000000002</v>
      </c>
      <c r="J8" s="4">
        <f t="shared" ref="J8" si="20">I8*1.03</f>
        <v>2.4756050000000003</v>
      </c>
      <c r="K8" s="4">
        <f t="shared" si="2"/>
        <v>0.85384499999999997</v>
      </c>
      <c r="L8" s="10">
        <f t="shared" ref="L8" si="21">J8-K8</f>
        <v>1.6217600000000003</v>
      </c>
      <c r="M8" s="11">
        <f t="shared" si="4"/>
        <v>30.083260000000003</v>
      </c>
      <c r="N8" s="29">
        <f t="shared" si="5"/>
        <v>5.6980833757883521E-2</v>
      </c>
      <c r="O8" s="15"/>
      <c r="P8" s="13">
        <v>2.3260000000000001</v>
      </c>
      <c r="Q8" s="4">
        <f>VLOOKUP(C8,[3]潍坊荣昌!$C$5:$N$48,12,0)</f>
        <v>39</v>
      </c>
      <c r="R8" s="22">
        <f t="shared" si="15"/>
        <v>34.513274336283189</v>
      </c>
      <c r="T8" s="13" t="str">
        <f>VLOOKUP(C8,[1]恒伟1!$B$9:$C$30,1,0)</f>
        <v>SLT0000394</v>
      </c>
    </row>
    <row r="9" spans="1:20" s="13" customFormat="1" ht="22.8" customHeight="1">
      <c r="A9" s="4">
        <v>7</v>
      </c>
      <c r="B9" s="4" t="s">
        <v>50</v>
      </c>
      <c r="C9" s="32" t="s">
        <v>61</v>
      </c>
      <c r="D9" s="20" t="s">
        <v>24</v>
      </c>
      <c r="E9" s="8">
        <f>37.0485/1.13</f>
        <v>32.786283185840709</v>
      </c>
      <c r="F9" s="17">
        <v>2.65</v>
      </c>
      <c r="G9" s="4"/>
      <c r="H9" s="4">
        <v>1.1000000000000001</v>
      </c>
      <c r="I9" s="4">
        <f t="shared" ref="I9" si="22">F9*H9</f>
        <v>2.915</v>
      </c>
      <c r="J9" s="4">
        <f t="shared" ref="J9" si="23">I9*1.03</f>
        <v>3.0024500000000001</v>
      </c>
      <c r="K9" s="4">
        <f t="shared" si="2"/>
        <v>0.98358849557522121</v>
      </c>
      <c r="L9" s="10">
        <f t="shared" ref="L9" si="24">J9-K9</f>
        <v>2.0188615044247786</v>
      </c>
      <c r="M9" s="11">
        <f t="shared" si="4"/>
        <v>34.805144690265486</v>
      </c>
      <c r="N9" s="29">
        <f t="shared" si="5"/>
        <v>6.1576406602156575E-2</v>
      </c>
      <c r="O9" s="15" t="s">
        <v>65</v>
      </c>
      <c r="P9" s="13">
        <v>2.7669999999999999</v>
      </c>
      <c r="Q9" s="4">
        <v>48</v>
      </c>
      <c r="R9" s="22">
        <v>42.477876106194692</v>
      </c>
      <c r="T9" s="13" t="e">
        <f>VLOOKUP(C9,[1]恒伟1!$B$9:$C$30,1,0)</f>
        <v>#N/A</v>
      </c>
    </row>
    <row r="10" spans="1:20" s="13" customFormat="1" ht="22.8" customHeight="1">
      <c r="A10" s="4">
        <v>8</v>
      </c>
      <c r="B10" s="4" t="s">
        <v>50</v>
      </c>
      <c r="C10" s="4" t="s">
        <v>25</v>
      </c>
      <c r="D10" s="14" t="s">
        <v>26</v>
      </c>
      <c r="E10" s="4">
        <f>VLOOKUP(C10,'[2]恒伟GY (2)'!$B$9:$F$31,5,0)</f>
        <v>30.726500000000001</v>
      </c>
      <c r="F10" s="17">
        <v>2.65</v>
      </c>
      <c r="G10" s="4"/>
      <c r="H10" s="4">
        <v>1.1000000000000001</v>
      </c>
      <c r="I10" s="4">
        <f t="shared" ref="I10" si="25">F10*H10</f>
        <v>2.915</v>
      </c>
      <c r="J10" s="4">
        <f t="shared" ref="J10" si="26">I10*1.03</f>
        <v>3.0024500000000001</v>
      </c>
      <c r="K10" s="4">
        <f t="shared" si="2"/>
        <v>0.92179500000000003</v>
      </c>
      <c r="L10" s="10">
        <f t="shared" ref="L10" si="27">J10-K10</f>
        <v>2.0806550000000001</v>
      </c>
      <c r="M10" s="11">
        <f t="shared" si="4"/>
        <v>32.807155000000002</v>
      </c>
      <c r="N10" s="29">
        <f t="shared" si="5"/>
        <v>6.771532716059428E-2</v>
      </c>
      <c r="O10" s="15"/>
      <c r="Q10" s="4">
        <f>VLOOKUP(C10,[3]潍坊荣昌!$C$5:$N$48,12,0)</f>
        <v>48</v>
      </c>
      <c r="R10" s="22">
        <f t="shared" si="15"/>
        <v>42.477876106194692</v>
      </c>
      <c r="T10" s="13" t="str">
        <f>VLOOKUP(C10,[1]恒伟1!$B$9:$C$30,1,0)</f>
        <v>SLT0000578</v>
      </c>
    </row>
    <row r="11" spans="1:20" s="13" customFormat="1" ht="22.8" customHeight="1">
      <c r="A11" s="4">
        <v>9</v>
      </c>
      <c r="B11" s="4" t="s">
        <v>50</v>
      </c>
      <c r="C11" s="12" t="s">
        <v>27</v>
      </c>
      <c r="D11" s="23" t="s">
        <v>28</v>
      </c>
      <c r="E11" s="12">
        <f>VLOOKUP(C11,'[2]恒伟GY (2)'!$B$9:$F$31,5,0)</f>
        <v>38.734999999999999</v>
      </c>
      <c r="F11" s="17">
        <v>3.99</v>
      </c>
      <c r="G11" s="12"/>
      <c r="H11" s="12">
        <v>1.1000000000000001</v>
      </c>
      <c r="I11" s="12">
        <f t="shared" ref="I11" si="28">F11*H11</f>
        <v>4.3890000000000002</v>
      </c>
      <c r="J11" s="12">
        <f t="shared" ref="J11" si="29">I11*1.03</f>
        <v>4.52067</v>
      </c>
      <c r="K11" s="12">
        <f t="shared" si="2"/>
        <v>1.16205</v>
      </c>
      <c r="L11" s="24">
        <f t="shared" ref="L11" si="30">J11-K11</f>
        <v>3.3586200000000002</v>
      </c>
      <c r="M11" s="25">
        <f t="shared" si="4"/>
        <v>42.093620000000001</v>
      </c>
      <c r="N11" s="30">
        <f t="shared" si="5"/>
        <v>8.6707628759519859E-2</v>
      </c>
      <c r="O11" s="19"/>
      <c r="Q11" s="4">
        <f>VLOOKUP(C11,[3]潍坊荣昌!$C$5:$N$48,12,0)</f>
        <v>66.3</v>
      </c>
      <c r="R11" s="22">
        <f t="shared" si="15"/>
        <v>58.67256637168142</v>
      </c>
      <c r="T11" s="13" t="str">
        <f>VLOOKUP(C11,[1]恒伟1!$B$9:$C$30,1,0)</f>
        <v>SLT0000517</v>
      </c>
    </row>
    <row r="12" spans="1:20" s="13" customFormat="1" ht="22.8" customHeight="1">
      <c r="A12" s="4">
        <v>10</v>
      </c>
      <c r="B12" s="4" t="s">
        <v>50</v>
      </c>
      <c r="C12" s="12" t="s">
        <v>51</v>
      </c>
      <c r="D12" s="23" t="s">
        <v>29</v>
      </c>
      <c r="E12" s="12">
        <f>VLOOKUP(C12,'[2]恒伟GY (2)'!$B$9:$F$31,5,0)</f>
        <v>37.068399999999997</v>
      </c>
      <c r="F12" s="17">
        <v>3.76</v>
      </c>
      <c r="G12" s="12"/>
      <c r="H12" s="12">
        <v>1.1000000000000001</v>
      </c>
      <c r="I12" s="12">
        <f t="shared" ref="I12" si="31">F12*H12</f>
        <v>4.1360000000000001</v>
      </c>
      <c r="J12" s="12">
        <f t="shared" ref="J12" si="32">I12*1.03</f>
        <v>4.2600800000000003</v>
      </c>
      <c r="K12" s="12">
        <f t="shared" si="2"/>
        <v>1.1120519999999998</v>
      </c>
      <c r="L12" s="24">
        <f t="shared" ref="L12" si="33">J12-K12</f>
        <v>3.1480280000000005</v>
      </c>
      <c r="M12" s="25">
        <f t="shared" si="4"/>
        <v>40.216428000000001</v>
      </c>
      <c r="N12" s="30">
        <f t="shared" si="5"/>
        <v>8.4924841644095889E-2</v>
      </c>
      <c r="O12" s="19"/>
      <c r="Q12" s="4">
        <f>VLOOKUP(C12,[3]潍坊荣昌!$C$5:$N$48,12,0)</f>
        <v>63.5</v>
      </c>
      <c r="R12" s="22">
        <f t="shared" si="15"/>
        <v>56.194690265486734</v>
      </c>
      <c r="T12" s="13" t="str">
        <f>VLOOKUP(C12,[1]恒伟1!$B$9:$C$30,1,0)</f>
        <v>SLT0000604</v>
      </c>
    </row>
    <row r="13" spans="1:20" s="13" customFormat="1" ht="22.8" customHeight="1">
      <c r="A13" s="4">
        <v>11</v>
      </c>
      <c r="B13" s="4" t="s">
        <v>50</v>
      </c>
      <c r="C13" s="12" t="s">
        <v>30</v>
      </c>
      <c r="D13" s="15" t="s">
        <v>31</v>
      </c>
      <c r="E13" s="4">
        <f>VLOOKUP(C13,'[2]恒伟GY (2)'!$B$9:$F$31,5,0)</f>
        <v>27.965800000000002</v>
      </c>
      <c r="F13" s="17">
        <v>3.36</v>
      </c>
      <c r="G13" s="4"/>
      <c r="H13" s="4">
        <v>1.1000000000000001</v>
      </c>
      <c r="I13" s="4">
        <f t="shared" ref="I13:I24" si="34">F13*H13</f>
        <v>3.6960000000000002</v>
      </c>
      <c r="J13" s="4">
        <f t="shared" ref="J13:J24" si="35">I13*1.03</f>
        <v>3.8068800000000005</v>
      </c>
      <c r="K13" s="4">
        <f t="shared" si="2"/>
        <v>0.838974</v>
      </c>
      <c r="L13" s="10">
        <f t="shared" ref="L13:L24" si="36">J13-K13</f>
        <v>2.9679060000000006</v>
      </c>
      <c r="M13" s="11">
        <f t="shared" si="4"/>
        <v>30.933706000000001</v>
      </c>
      <c r="N13" s="29">
        <f t="shared" si="5"/>
        <v>0.10612626851368454</v>
      </c>
      <c r="O13" s="15"/>
      <c r="Q13" s="4">
        <f>VLOOKUP(C13,[3]潍坊荣昌!$C$5:$N$48,12,0)</f>
        <v>45.8</v>
      </c>
      <c r="R13" s="22">
        <f t="shared" si="15"/>
        <v>40.530973451327434</v>
      </c>
      <c r="T13" s="13" t="str">
        <f>VLOOKUP(C13,[1]恒伟1!$B$9:$C$30,1,0)</f>
        <v>SLT0000651</v>
      </c>
    </row>
    <row r="14" spans="1:20" s="13" customFormat="1" ht="22.8" customHeight="1">
      <c r="A14" s="4">
        <v>12</v>
      </c>
      <c r="B14" s="4" t="s">
        <v>50</v>
      </c>
      <c r="C14" s="4" t="s">
        <v>32</v>
      </c>
      <c r="D14" s="15" t="s">
        <v>33</v>
      </c>
      <c r="E14" s="4">
        <f>VLOOKUP(C14,'[2]恒伟GY (2)'!$B$9:$F$31,5,0)</f>
        <v>49.931600000000003</v>
      </c>
      <c r="F14" s="17">
        <v>5.35</v>
      </c>
      <c r="G14" s="4"/>
      <c r="H14" s="4">
        <v>1.1000000000000001</v>
      </c>
      <c r="I14" s="4">
        <f t="shared" si="34"/>
        <v>5.8849999999999998</v>
      </c>
      <c r="J14" s="4">
        <f t="shared" si="35"/>
        <v>6.0615499999999995</v>
      </c>
      <c r="K14" s="4">
        <f t="shared" si="2"/>
        <v>1.4979480000000001</v>
      </c>
      <c r="L14" s="10">
        <f t="shared" si="36"/>
        <v>4.5636019999999995</v>
      </c>
      <c r="M14" s="11">
        <f t="shared" si="4"/>
        <v>54.495202000000006</v>
      </c>
      <c r="N14" s="29">
        <f t="shared" si="5"/>
        <v>9.1397071193392618E-2</v>
      </c>
      <c r="O14" s="15"/>
      <c r="Q14" s="4">
        <v>84</v>
      </c>
      <c r="R14" s="22">
        <f t="shared" si="15"/>
        <v>74.336283185840713</v>
      </c>
      <c r="T14" s="13" t="str">
        <f>VLOOKUP(C14,[1]恒伟1!$B$9:$C$30,1,0)</f>
        <v>SLT0000449</v>
      </c>
    </row>
    <row r="15" spans="1:20" s="13" customFormat="1" ht="22.8" customHeight="1">
      <c r="A15" s="4">
        <v>13</v>
      </c>
      <c r="B15" s="4" t="s">
        <v>50</v>
      </c>
      <c r="C15" s="4" t="s">
        <v>34</v>
      </c>
      <c r="D15" s="15" t="s">
        <v>35</v>
      </c>
      <c r="E15" s="4">
        <f>VLOOKUP(C15,'[2]恒伟GY (2)'!$B$9:$F$31,5,0)</f>
        <v>49.931600000000003</v>
      </c>
      <c r="F15" s="17">
        <v>5.35</v>
      </c>
      <c r="G15" s="4"/>
      <c r="H15" s="4">
        <v>1.1000000000000001</v>
      </c>
      <c r="I15" s="4">
        <f t="shared" si="34"/>
        <v>5.8849999999999998</v>
      </c>
      <c r="J15" s="4">
        <f t="shared" si="35"/>
        <v>6.0615499999999995</v>
      </c>
      <c r="K15" s="4">
        <f t="shared" si="2"/>
        <v>1.4979480000000001</v>
      </c>
      <c r="L15" s="10">
        <f t="shared" si="36"/>
        <v>4.5636019999999995</v>
      </c>
      <c r="M15" s="11">
        <f t="shared" si="4"/>
        <v>54.495202000000006</v>
      </c>
      <c r="N15" s="29">
        <f t="shared" si="5"/>
        <v>9.1397071193392618E-2</v>
      </c>
      <c r="O15" s="15"/>
      <c r="Q15" s="4">
        <v>84</v>
      </c>
      <c r="R15" s="22">
        <f t="shared" si="15"/>
        <v>74.336283185840713</v>
      </c>
      <c r="T15" s="13" t="str">
        <f>VLOOKUP(C15,[1]恒伟1!$B$9:$C$30,1,0)</f>
        <v>SLT0000462</v>
      </c>
    </row>
    <row r="16" spans="1:20" s="13" customFormat="1" ht="22.8" customHeight="1">
      <c r="A16" s="4">
        <v>14</v>
      </c>
      <c r="B16" s="4" t="s">
        <v>50</v>
      </c>
      <c r="C16" s="4" t="s">
        <v>36</v>
      </c>
      <c r="D16" s="15" t="s">
        <v>37</v>
      </c>
      <c r="E16" s="4">
        <f>VLOOKUP(C16,'[2]恒伟GY (2)'!$B$9:$F$31,5,0)</f>
        <v>47.965800000000002</v>
      </c>
      <c r="F16" s="17">
        <v>5.35</v>
      </c>
      <c r="G16" s="4"/>
      <c r="H16" s="4">
        <v>1.1000000000000001</v>
      </c>
      <c r="I16" s="4">
        <f t="shared" si="34"/>
        <v>5.8849999999999998</v>
      </c>
      <c r="J16" s="4">
        <f t="shared" si="35"/>
        <v>6.0615499999999995</v>
      </c>
      <c r="K16" s="4">
        <f t="shared" si="2"/>
        <v>1.438974</v>
      </c>
      <c r="L16" s="10">
        <f t="shared" si="36"/>
        <v>4.6225759999999996</v>
      </c>
      <c r="M16" s="11">
        <f t="shared" si="4"/>
        <v>52.588376000000004</v>
      </c>
      <c r="N16" s="29">
        <f t="shared" si="5"/>
        <v>9.6372331953183357E-2</v>
      </c>
      <c r="O16" s="15"/>
      <c r="Q16" s="4">
        <v>79</v>
      </c>
      <c r="R16" s="22">
        <f t="shared" si="15"/>
        <v>69.911504424778769</v>
      </c>
      <c r="T16" s="13" t="str">
        <f>VLOOKUP(C16,[1]恒伟1!$B$9:$C$30,1,0)</f>
        <v>SLT0000568</v>
      </c>
    </row>
    <row r="17" spans="1:20" s="13" customFormat="1" ht="22.8" customHeight="1">
      <c r="A17" s="4">
        <v>15</v>
      </c>
      <c r="B17" s="4" t="s">
        <v>50</v>
      </c>
      <c r="C17" s="4" t="s">
        <v>38</v>
      </c>
      <c r="D17" s="19" t="s">
        <v>39</v>
      </c>
      <c r="E17" s="4">
        <f>VLOOKUP(C17,'[2]恒伟GY (2)'!$B$9:$F$31,5,0)</f>
        <v>47.965800000000002</v>
      </c>
      <c r="F17" s="17">
        <v>5.35</v>
      </c>
      <c r="G17" s="4"/>
      <c r="H17" s="4">
        <v>1.1000000000000001</v>
      </c>
      <c r="I17" s="4">
        <f t="shared" si="34"/>
        <v>5.8849999999999998</v>
      </c>
      <c r="J17" s="4">
        <f t="shared" si="35"/>
        <v>6.0615499999999995</v>
      </c>
      <c r="K17" s="4">
        <f t="shared" si="2"/>
        <v>1.438974</v>
      </c>
      <c r="L17" s="10">
        <f t="shared" si="36"/>
        <v>4.6225759999999996</v>
      </c>
      <c r="M17" s="11">
        <f t="shared" si="4"/>
        <v>52.588376000000004</v>
      </c>
      <c r="N17" s="29">
        <f t="shared" si="5"/>
        <v>9.6372331953183357E-2</v>
      </c>
      <c r="O17" s="15"/>
      <c r="Q17" s="4">
        <v>79</v>
      </c>
      <c r="R17" s="22">
        <f t="shared" si="15"/>
        <v>69.911504424778769</v>
      </c>
      <c r="T17" s="13" t="str">
        <f>VLOOKUP(C17,[1]恒伟1!$B$9:$C$30,1,0)</f>
        <v>SLT0000569</v>
      </c>
    </row>
    <row r="18" spans="1:20" s="13" customFormat="1" ht="22.8" customHeight="1">
      <c r="A18" s="4">
        <v>16</v>
      </c>
      <c r="B18" s="4" t="s">
        <v>50</v>
      </c>
      <c r="C18" s="4" t="s">
        <v>52</v>
      </c>
      <c r="D18" s="19" t="s">
        <v>40</v>
      </c>
      <c r="E18" s="4">
        <f>VLOOKUP(C18,'[2]恒伟GY (2)'!$B$9:$F$31,5,0)</f>
        <v>53.470100000000002</v>
      </c>
      <c r="F18" s="17">
        <v>5.35</v>
      </c>
      <c r="G18" s="4"/>
      <c r="H18" s="4">
        <v>1.1000000000000001</v>
      </c>
      <c r="I18" s="4">
        <f t="shared" si="34"/>
        <v>5.8849999999999998</v>
      </c>
      <c r="J18" s="4">
        <f t="shared" si="35"/>
        <v>6.0615499999999995</v>
      </c>
      <c r="K18" s="4">
        <f t="shared" si="2"/>
        <v>1.6041030000000001</v>
      </c>
      <c r="L18" s="10">
        <f t="shared" si="36"/>
        <v>4.4574469999999993</v>
      </c>
      <c r="M18" s="11">
        <f t="shared" si="4"/>
        <v>57.927547000000004</v>
      </c>
      <c r="N18" s="29">
        <f t="shared" si="5"/>
        <v>8.3363356343077746E-2</v>
      </c>
      <c r="O18" s="15"/>
      <c r="Q18" s="4">
        <f>VLOOKUP(C18,[3]潍坊荣昌!$C$5:$N$48,12,0)</f>
        <v>86</v>
      </c>
      <c r="R18" s="22">
        <f t="shared" si="15"/>
        <v>76.106194690265497</v>
      </c>
      <c r="T18" s="13" t="str">
        <f>VLOOKUP(C18,[1]恒伟1!$B$9:$C$30,1,0)</f>
        <v>SLT0000558</v>
      </c>
    </row>
    <row r="19" spans="1:20" s="13" customFormat="1" ht="28.8" customHeight="1">
      <c r="A19" s="4">
        <v>17</v>
      </c>
      <c r="B19" s="4" t="s">
        <v>50</v>
      </c>
      <c r="C19" s="4" t="s">
        <v>53</v>
      </c>
      <c r="D19" s="23" t="s">
        <v>41</v>
      </c>
      <c r="E19" s="4">
        <f>VLOOKUP(C19,'[2]恒伟GY (2)'!$B$9:$F$31,5,0)</f>
        <v>50.2821</v>
      </c>
      <c r="F19" s="28">
        <v>6</v>
      </c>
      <c r="G19" s="4"/>
      <c r="H19" s="4">
        <v>1.1000000000000001</v>
      </c>
      <c r="I19" s="4">
        <f t="shared" si="34"/>
        <v>6.6000000000000005</v>
      </c>
      <c r="J19" s="4">
        <f t="shared" si="35"/>
        <v>6.7980000000000009</v>
      </c>
      <c r="K19" s="4">
        <f t="shared" si="2"/>
        <v>1.5084629999999999</v>
      </c>
      <c r="L19" s="10">
        <f t="shared" si="36"/>
        <v>5.289537000000001</v>
      </c>
      <c r="M19" s="11">
        <f t="shared" si="4"/>
        <v>55.571637000000003</v>
      </c>
      <c r="N19" s="29">
        <f t="shared" si="5"/>
        <v>0.1051972172999935</v>
      </c>
      <c r="O19" s="15"/>
      <c r="Q19" s="4">
        <f>VLOOKUP(C19,[3]潍坊荣昌!$C$5:$N$48,12,0)</f>
        <v>90</v>
      </c>
      <c r="R19" s="22">
        <f t="shared" si="15"/>
        <v>79.646017699115049</v>
      </c>
      <c r="T19" s="13" t="str">
        <f>VLOOKUP(C19,[1]恒伟1!$B$9:$C$30,1,0)</f>
        <v>SLT0000638</v>
      </c>
    </row>
    <row r="20" spans="1:20" s="13" customFormat="1" ht="22.8" customHeight="1">
      <c r="A20" s="4">
        <v>18</v>
      </c>
      <c r="B20" s="4" t="s">
        <v>50</v>
      </c>
      <c r="C20" s="4" t="s">
        <v>54</v>
      </c>
      <c r="D20" s="26" t="s">
        <v>42</v>
      </c>
      <c r="E20" s="4">
        <f>VLOOKUP(C20,'[2]恒伟GY (2)'!$B$9:$F$31,5,0)</f>
        <v>63.752099999999999</v>
      </c>
      <c r="F20" s="17">
        <v>8.4499999999999993</v>
      </c>
      <c r="G20" s="4"/>
      <c r="H20" s="4">
        <v>1.1000000000000001</v>
      </c>
      <c r="I20" s="4">
        <f t="shared" si="34"/>
        <v>9.2949999999999999</v>
      </c>
      <c r="J20" s="4">
        <f t="shared" si="35"/>
        <v>9.5738500000000002</v>
      </c>
      <c r="K20" s="4">
        <f t="shared" si="2"/>
        <v>1.9125629999999998</v>
      </c>
      <c r="L20" s="10">
        <f t="shared" si="36"/>
        <v>7.6612870000000006</v>
      </c>
      <c r="M20" s="11">
        <f t="shared" si="4"/>
        <v>71.413387</v>
      </c>
      <c r="N20" s="29">
        <f t="shared" si="5"/>
        <v>0.12017309233735048</v>
      </c>
      <c r="O20" s="15"/>
      <c r="Q20" s="4">
        <f>VLOOKUP(C20,[3]潍坊荣昌!$C$5:$N$48,12,0)</f>
        <v>108</v>
      </c>
      <c r="R20" s="22">
        <f t="shared" si="15"/>
        <v>95.575221238938056</v>
      </c>
      <c r="T20" s="13" t="str">
        <f>VLOOKUP(C20,[1]恒伟1!$B$9:$C$30,1,0)</f>
        <v>SLT0000552</v>
      </c>
    </row>
    <row r="21" spans="1:20" s="13" customFormat="1" ht="22.8" customHeight="1">
      <c r="A21" s="4">
        <v>19</v>
      </c>
      <c r="B21" s="4" t="s">
        <v>50</v>
      </c>
      <c r="C21" s="4" t="s">
        <v>55</v>
      </c>
      <c r="D21" s="19" t="s">
        <v>43</v>
      </c>
      <c r="E21" s="4">
        <f>VLOOKUP(C21,'[2]恒伟GY (2)'!$B$9:$F$31,5,0)</f>
        <v>55.7607</v>
      </c>
      <c r="F21" s="17">
        <v>8.89</v>
      </c>
      <c r="G21" s="4"/>
      <c r="H21" s="4">
        <v>1.1000000000000001</v>
      </c>
      <c r="I21" s="4">
        <f t="shared" si="34"/>
        <v>9.7790000000000017</v>
      </c>
      <c r="J21" s="4">
        <f t="shared" si="35"/>
        <v>10.072370000000001</v>
      </c>
      <c r="K21" s="4">
        <f t="shared" si="2"/>
        <v>1.6728209999999999</v>
      </c>
      <c r="L21" s="10">
        <f t="shared" si="36"/>
        <v>8.3995490000000004</v>
      </c>
      <c r="M21" s="11">
        <f t="shared" si="4"/>
        <v>64.160248999999993</v>
      </c>
      <c r="N21" s="29">
        <f t="shared" si="5"/>
        <v>0.15063564481794514</v>
      </c>
      <c r="O21" s="15"/>
      <c r="Q21" s="4">
        <f>VLOOKUP(C21,[3]潍坊荣昌!$C$5:$N$48,12,0)</f>
        <v>110</v>
      </c>
      <c r="R21" s="22">
        <f t="shared" si="15"/>
        <v>97.345132743362839</v>
      </c>
      <c r="T21" s="13" t="str">
        <f>VLOOKUP(C21,[1]恒伟1!$B$9:$C$30,1,0)</f>
        <v>SLT0000630</v>
      </c>
    </row>
    <row r="22" spans="1:20" s="13" customFormat="1" ht="22.8" customHeight="1">
      <c r="A22" s="4">
        <v>20</v>
      </c>
      <c r="B22" s="4" t="s">
        <v>50</v>
      </c>
      <c r="C22" s="4" t="s">
        <v>56</v>
      </c>
      <c r="D22" s="19" t="s">
        <v>44</v>
      </c>
      <c r="E22" s="4">
        <f>VLOOKUP(C22,'[2]恒伟GY (2)'!$B$9:$F$31,5,0)</f>
        <v>24.6068</v>
      </c>
      <c r="F22" s="17">
        <v>3.41</v>
      </c>
      <c r="G22" s="4"/>
      <c r="H22" s="4">
        <v>1.1000000000000001</v>
      </c>
      <c r="I22" s="4">
        <f t="shared" si="34"/>
        <v>3.7510000000000003</v>
      </c>
      <c r="J22" s="4">
        <f t="shared" si="35"/>
        <v>3.8635300000000004</v>
      </c>
      <c r="K22" s="4">
        <f t="shared" si="2"/>
        <v>0.73820399999999997</v>
      </c>
      <c r="L22" s="10">
        <f t="shared" si="36"/>
        <v>3.1253260000000003</v>
      </c>
      <c r="M22" s="11">
        <f t="shared" si="4"/>
        <v>27.732126000000001</v>
      </c>
      <c r="N22" s="29">
        <f t="shared" si="5"/>
        <v>0.12701066371897204</v>
      </c>
      <c r="O22" s="15"/>
      <c r="Q22" s="4">
        <f>VLOOKUP(C22,[3]潍坊荣昌!$C$5:$N$48,12,0)</f>
        <v>47</v>
      </c>
      <c r="R22" s="22">
        <f t="shared" si="15"/>
        <v>41.592920353982308</v>
      </c>
      <c r="T22" s="13" t="str">
        <f>VLOOKUP(C22,[1]恒伟1!$B$9:$C$30,1,0)</f>
        <v>SLT0000595</v>
      </c>
    </row>
    <row r="23" spans="1:20" s="13" customFormat="1" ht="22.8" customHeight="1">
      <c r="A23" s="4">
        <v>21</v>
      </c>
      <c r="B23" s="4" t="s">
        <v>50</v>
      </c>
      <c r="C23" s="4" t="s">
        <v>45</v>
      </c>
      <c r="D23" s="19" t="s">
        <v>48</v>
      </c>
      <c r="E23" s="4">
        <f>VLOOKUP(C23,'[2]恒伟GY (2)'!$B$9:$F$31,5,0)</f>
        <v>31.6496</v>
      </c>
      <c r="F23" s="17">
        <v>2.41</v>
      </c>
      <c r="G23" s="4"/>
      <c r="H23" s="4">
        <v>1.1000000000000001</v>
      </c>
      <c r="I23" s="4">
        <f t="shared" si="34"/>
        <v>2.6510000000000002</v>
      </c>
      <c r="J23" s="4">
        <f t="shared" si="35"/>
        <v>2.7305300000000003</v>
      </c>
      <c r="K23" s="4">
        <f t="shared" si="2"/>
        <v>0.949488</v>
      </c>
      <c r="L23" s="10">
        <f t="shared" si="36"/>
        <v>1.7810420000000002</v>
      </c>
      <c r="M23" s="11">
        <f t="shared" si="4"/>
        <v>33.430641999999999</v>
      </c>
      <c r="N23" s="29">
        <f t="shared" si="5"/>
        <v>5.627376017390423E-2</v>
      </c>
      <c r="O23" s="15"/>
      <c r="Q23" s="4">
        <v>46</v>
      </c>
      <c r="R23" s="22">
        <f t="shared" si="15"/>
        <v>40.707964601769916</v>
      </c>
      <c r="T23" s="13" t="str">
        <f>VLOOKUP(C23,[1]恒伟1!$B$9:$C$30,1,0)</f>
        <v>SLT0001041</v>
      </c>
    </row>
    <row r="24" spans="1:20" s="13" customFormat="1" ht="22.8" customHeight="1">
      <c r="A24" s="4">
        <v>22</v>
      </c>
      <c r="B24" s="4" t="s">
        <v>50</v>
      </c>
      <c r="C24" s="4" t="s">
        <v>46</v>
      </c>
      <c r="D24" s="19" t="s">
        <v>47</v>
      </c>
      <c r="E24" s="4">
        <f>VLOOKUP(C24,'[2]恒伟GY (2)'!$B$9:$F$31,5,0)</f>
        <v>31.6496</v>
      </c>
      <c r="F24" s="17">
        <v>2.41</v>
      </c>
      <c r="G24" s="4"/>
      <c r="H24" s="4">
        <v>1.1000000000000001</v>
      </c>
      <c r="I24" s="4">
        <f t="shared" si="34"/>
        <v>2.6510000000000002</v>
      </c>
      <c r="J24" s="4">
        <f t="shared" si="35"/>
        <v>2.7305300000000003</v>
      </c>
      <c r="K24" s="4">
        <f t="shared" si="2"/>
        <v>0.949488</v>
      </c>
      <c r="L24" s="10">
        <f t="shared" si="36"/>
        <v>1.7810420000000002</v>
      </c>
      <c r="M24" s="11">
        <f t="shared" si="4"/>
        <v>33.430641999999999</v>
      </c>
      <c r="N24" s="29">
        <f t="shared" si="5"/>
        <v>5.627376017390423E-2</v>
      </c>
      <c r="O24" s="15"/>
      <c r="Q24" s="4">
        <v>46</v>
      </c>
      <c r="R24" s="22">
        <f t="shared" si="15"/>
        <v>40.707964601769916</v>
      </c>
      <c r="T24" s="13" t="str">
        <f>VLOOKUP(C24,[1]恒伟1!$B$9:$C$30,1,0)</f>
        <v>SLT0001042</v>
      </c>
    </row>
  </sheetData>
  <mergeCells count="1">
    <mergeCell ref="A1:M1"/>
  </mergeCells>
  <phoneticPr fontId="6" type="noConversion"/>
  <pageMargins left="0.75" right="0.75" top="1" bottom="1" header="0.5" footer="0.5"/>
  <pageSetup paperSize="9" orientation="portrait" r:id="rId1"/>
  <colBreaks count="1" manualBreakCount="1">
    <brk id="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2022-01-11T05:33:46Z</cp:lastPrinted>
  <dcterms:created xsi:type="dcterms:W3CDTF">2021-11-23T00:33:00Z</dcterms:created>
  <dcterms:modified xsi:type="dcterms:W3CDTF">2022-01-11T05:59:45Z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