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劳务费" sheetId="10" r:id="rId1"/>
    <sheet name="考勤" sheetId="9" r:id="rId2"/>
    <sheet name="其他" sheetId="12" r:id="rId3"/>
    <sheet name="车间扣款" sheetId="7" r:id="rId4"/>
    <sheet name="车补" sheetId="13"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s>
  <definedNames>
    <definedName name="_xlnm._FilterDatabase" localSheetId="0" hidden="1">劳务费!$A$2:$AA$2</definedName>
    <definedName name="_xlnm._FilterDatabase" localSheetId="1" hidden="1">考勤!$4:$229</definedName>
    <definedName name="_xlnm._FilterDatabase" localSheetId="3" hidden="1">车间扣款!$A$1:$D$1</definedName>
    <definedName name="_xlnm.Print_Titles" localSheetId="1">考勤!$3:$4</definedName>
  </definedNames>
  <calcPr calcId="144525"/>
</workbook>
</file>

<file path=xl/sharedStrings.xml><?xml version="1.0" encoding="utf-8"?>
<sst xmlns="http://schemas.openxmlformats.org/spreadsheetml/2006/main" count="2526" uniqueCount="197">
  <si>
    <t>宏达翔12月劳务费</t>
  </si>
  <si>
    <t>序号</t>
  </si>
  <si>
    <t>车间</t>
  </si>
  <si>
    <t>姓名</t>
  </si>
  <si>
    <t>入职时间</t>
  </si>
  <si>
    <t>出勤天数</t>
  </si>
  <si>
    <t>总工时</t>
  </si>
  <si>
    <t>工价</t>
  </si>
  <si>
    <t>试用期工时</t>
  </si>
  <si>
    <t>盘点工时</t>
  </si>
  <si>
    <t>其他</t>
  </si>
  <si>
    <t>车间扣款</t>
  </si>
  <si>
    <t>工资</t>
  </si>
  <si>
    <t>饭补</t>
  </si>
  <si>
    <t>工资合计</t>
  </si>
  <si>
    <t>备注</t>
  </si>
  <si>
    <t>底座模块化组装工序</t>
  </si>
  <si>
    <t>何香溯</t>
  </si>
  <si>
    <t>张洪亮</t>
  </si>
  <si>
    <t>马云晶</t>
  </si>
  <si>
    <t>王树凯</t>
  </si>
  <si>
    <t>张猛</t>
  </si>
  <si>
    <t>曹文博</t>
  </si>
  <si>
    <t>王华进</t>
  </si>
  <si>
    <t>石岩</t>
  </si>
  <si>
    <t>柴爱霞</t>
  </si>
  <si>
    <t>刘先杰</t>
  </si>
  <si>
    <t>张如珍</t>
  </si>
  <si>
    <t>杨群</t>
  </si>
  <si>
    <t>2021-12-02</t>
  </si>
  <si>
    <t>赵振宏</t>
  </si>
  <si>
    <t>焊接工序</t>
  </si>
  <si>
    <t>孙明明</t>
  </si>
  <si>
    <t>刘军</t>
  </si>
  <si>
    <t>冯书生</t>
  </si>
  <si>
    <t>陈洪义</t>
  </si>
  <si>
    <t>张艳华</t>
  </si>
  <si>
    <t>范秀花</t>
  </si>
  <si>
    <t>张余香</t>
  </si>
  <si>
    <t>黄洪凯</t>
  </si>
  <si>
    <t>孔令爱</t>
  </si>
  <si>
    <t>耿会强</t>
  </si>
  <si>
    <t>张玉英</t>
  </si>
  <si>
    <t>喷涂工序</t>
  </si>
  <si>
    <t>卢静</t>
  </si>
  <si>
    <t>张立芹</t>
  </si>
  <si>
    <t>张俊平</t>
  </si>
  <si>
    <t>田淑娟</t>
  </si>
  <si>
    <t>杨琴丽</t>
  </si>
  <si>
    <t>刘双</t>
  </si>
  <si>
    <t>张伟（女）</t>
  </si>
  <si>
    <t>赵梅煜</t>
  </si>
  <si>
    <t>张伟（男）</t>
  </si>
  <si>
    <t>滕志鹏</t>
  </si>
  <si>
    <t>李烽杰</t>
  </si>
  <si>
    <t>弯管冲压工序</t>
  </si>
  <si>
    <t>臧洪梅</t>
  </si>
  <si>
    <t>韩振芝</t>
  </si>
  <si>
    <t>注塑车间</t>
  </si>
  <si>
    <t>邵秀凤</t>
  </si>
  <si>
    <t>滕传芹</t>
  </si>
  <si>
    <t>姜淑梅</t>
  </si>
  <si>
    <t>田明明</t>
  </si>
  <si>
    <t>注塑工序</t>
  </si>
  <si>
    <t>王保田</t>
  </si>
  <si>
    <t>时晓冲</t>
  </si>
  <si>
    <t>组装车间</t>
  </si>
  <si>
    <t>左之正</t>
  </si>
  <si>
    <t>座椅总装工序</t>
  </si>
  <si>
    <t>石家林</t>
  </si>
  <si>
    <t>蔡华岭</t>
  </si>
  <si>
    <t>李家鑫</t>
  </si>
  <si>
    <t>杨耀辉</t>
  </si>
  <si>
    <t>秦甲庆</t>
  </si>
  <si>
    <t>赵德坤</t>
  </si>
  <si>
    <t>王春建</t>
  </si>
  <si>
    <t>张国荣</t>
  </si>
  <si>
    <t>岳松卷</t>
  </si>
  <si>
    <t>高俊梅</t>
  </si>
  <si>
    <t>高延潮</t>
  </si>
  <si>
    <t>朱德龙</t>
  </si>
  <si>
    <t>王忠华</t>
  </si>
  <si>
    <t>赵茹娟</t>
  </si>
  <si>
    <t>崔建城</t>
  </si>
  <si>
    <t>秦景立</t>
  </si>
  <si>
    <t>于宗海</t>
  </si>
  <si>
    <t>赵连林</t>
  </si>
  <si>
    <t>于汝智</t>
  </si>
  <si>
    <t>任永泰</t>
  </si>
  <si>
    <t>白益成</t>
  </si>
  <si>
    <t>高俊岚</t>
  </si>
  <si>
    <t>贾启磊</t>
  </si>
  <si>
    <t>2021-11-29</t>
  </si>
  <si>
    <t>王国松</t>
  </si>
  <si>
    <t>张敬春</t>
  </si>
  <si>
    <t>王治峰</t>
  </si>
  <si>
    <t>薛金树</t>
  </si>
  <si>
    <t>张立国</t>
  </si>
  <si>
    <t>孔令军</t>
  </si>
  <si>
    <t>张魁</t>
  </si>
  <si>
    <t>骨架208.5座椅94.5</t>
  </si>
  <si>
    <t>张成义</t>
  </si>
  <si>
    <t>骨架229.5座椅63</t>
  </si>
  <si>
    <t>张风艳</t>
  </si>
  <si>
    <t>骨架207座椅84</t>
  </si>
  <si>
    <t>梁秀文</t>
  </si>
  <si>
    <t>骨架134.5座椅164.5，旧工服未退回</t>
  </si>
  <si>
    <t>车补</t>
  </si>
  <si>
    <t>合计：</t>
  </si>
  <si>
    <t>说明：15天试用期工资为15/小时，转正之后18元/小时，整理现场、盘点等工时按照80%计算，饭补5元/天；临时工试用期2天，15元/小时，转正18元/小时</t>
  </si>
  <si>
    <t>编制：</t>
  </si>
  <si>
    <t>吴燕霞</t>
  </si>
  <si>
    <t>审核：</t>
  </si>
  <si>
    <t xml:space="preserve">   河北光华荣昌汽车部件有限公司</t>
  </si>
  <si>
    <t>部门：</t>
  </si>
  <si>
    <t>应出勤天数：</t>
  </si>
  <si>
    <t>日期</t>
  </si>
  <si>
    <t>部门/车间</t>
  </si>
  <si>
    <t>餐补出勤</t>
  </si>
  <si>
    <t>出勤工时</t>
  </si>
  <si>
    <t>加班工时</t>
  </si>
  <si>
    <t>计薪工时</t>
  </si>
  <si>
    <t>出勤率</t>
  </si>
  <si>
    <t>状态</t>
  </si>
  <si>
    <t>本人签字</t>
  </si>
  <si>
    <t>用工形式</t>
  </si>
  <si>
    <t>白</t>
  </si>
  <si>
    <t>休</t>
  </si>
  <si>
    <t>正常在职</t>
  </si>
  <si>
    <t>劳务田</t>
  </si>
  <si>
    <t>夜</t>
  </si>
  <si>
    <t>倒班</t>
  </si>
  <si>
    <t>离职</t>
  </si>
  <si>
    <t>组装</t>
  </si>
  <si>
    <t>喷涂</t>
  </si>
  <si>
    <t>放</t>
  </si>
  <si>
    <t>事</t>
  </si>
  <si>
    <t>倒</t>
  </si>
  <si>
    <t>班</t>
  </si>
  <si>
    <t>本月入职</t>
  </si>
  <si>
    <t>骨架</t>
  </si>
  <si>
    <t>比比</t>
  </si>
  <si>
    <t>焊接</t>
  </si>
  <si>
    <t>冲压</t>
  </si>
  <si>
    <t>病</t>
  </si>
  <si>
    <t>K1</t>
  </si>
  <si>
    <t>离</t>
  </si>
  <si>
    <t>M4</t>
  </si>
  <si>
    <t>B40</t>
  </si>
  <si>
    <t>重卡</t>
  </si>
  <si>
    <t>虎V</t>
  </si>
  <si>
    <t>旷</t>
  </si>
  <si>
    <t>李立峰</t>
  </si>
  <si>
    <t>骨架134.5座椅164.5</t>
  </si>
  <si>
    <t>异常情况</t>
  </si>
  <si>
    <t>扣款金额</t>
  </si>
  <si>
    <t>补上月扣后视镜缩水</t>
  </si>
  <si>
    <t>出差一天</t>
  </si>
  <si>
    <t xml:space="preserve"> 扣夏季工服1套（已退回）</t>
  </si>
  <si>
    <t>扣夏季工服1套（已退回)、秋季工服2件（已退回）</t>
  </si>
  <si>
    <t>领2件旧工服未退回、26日迟到、车间扣款</t>
  </si>
  <si>
    <t>领1件旧工服未退回、25日迟到、车间扣款</t>
  </si>
  <si>
    <t>领1件旧工服未退回、车间扣款</t>
  </si>
  <si>
    <t>B40L左导光条安装板料花、BC311基板左右产品混装</t>
  </si>
  <si>
    <t>2号下班卡</t>
  </si>
  <si>
    <t>13号上班卡</t>
  </si>
  <si>
    <t>22号下班卡</t>
  </si>
  <si>
    <t>5号下班卡</t>
  </si>
  <si>
    <t>12、25号上班卡</t>
  </si>
  <si>
    <t>27号下班卡</t>
  </si>
  <si>
    <t>合计</t>
  </si>
  <si>
    <t>考勤截图</t>
  </si>
  <si>
    <t>车牌号</t>
  </si>
  <si>
    <t>班组名称</t>
  </si>
  <si>
    <t>签到</t>
  </si>
  <si>
    <t>冀J7159D</t>
  </si>
  <si>
    <t>安全到岗</t>
  </si>
  <si>
    <t>√</t>
  </si>
  <si>
    <t>安全到家</t>
  </si>
  <si>
    <t>冀J98J93</t>
  </si>
  <si>
    <t>臧红梅</t>
  </si>
  <si>
    <t>冀J01FF7</t>
  </si>
  <si>
    <t>崔建成</t>
  </si>
  <si>
    <t>冀J7523Z</t>
  </si>
  <si>
    <t>王中华</t>
  </si>
  <si>
    <t>鲁HK818Q</t>
  </si>
  <si>
    <t>当天有员工请假，工人会灵活调配坐车</t>
  </si>
  <si>
    <t>一</t>
  </si>
  <si>
    <t>二</t>
  </si>
  <si>
    <t>三</t>
  </si>
  <si>
    <t>四</t>
  </si>
  <si>
    <t>五</t>
  </si>
  <si>
    <t>车补计费</t>
  </si>
  <si>
    <t>人数</t>
  </si>
  <si>
    <t>车数</t>
  </si>
  <si>
    <t>合计费用</t>
  </si>
  <si>
    <t>未达标的坐车人数</t>
  </si>
</sst>
</file>

<file path=xl/styles.xml><?xml version="1.0" encoding="utf-8"?>
<styleSheet xmlns="http://schemas.openxmlformats.org/spreadsheetml/2006/main">
  <numFmts count="14">
    <numFmt numFmtId="42" formatCode="_ &quot;￥&quot;* #,##0_ ;_ &quot;￥&quot;* \-#,##0_ ;_ &quot;￥&quot;* &quot;-&quot;_ ;_ @_ "/>
    <numFmt numFmtId="176" formatCode="General&quot;年&quot;"/>
    <numFmt numFmtId="177" formatCode="#,##0.0_ "/>
    <numFmt numFmtId="44" formatCode="_ &quot;￥&quot;* #,##0.00_ ;_ &quot;￥&quot;* \-#,##0.00_ ;_ &quot;￥&quot;* &quot;-&quot;??_ ;_ @_ "/>
    <numFmt numFmtId="178" formatCode="yyyy/m/d;@"/>
    <numFmt numFmtId="41" formatCode="_ * #,##0_ ;_ * \-#,##0_ ;_ * &quot;-&quot;_ ;_ @_ "/>
    <numFmt numFmtId="43" formatCode="_ * #,##0.00_ ;_ * \-#,##0.00_ ;_ * &quot;-&quot;??_ ;_ @_ "/>
    <numFmt numFmtId="179" formatCode="aaa"/>
    <numFmt numFmtId="180" formatCode="0.0_ "/>
    <numFmt numFmtId="181" formatCode="#,##0.00_ "/>
    <numFmt numFmtId="182" formatCode="0.0"/>
    <numFmt numFmtId="183" formatCode="General&quot;月&quot;"/>
    <numFmt numFmtId="184" formatCode="0.00_ "/>
    <numFmt numFmtId="185" formatCode="yyyy\-mm\-dd;@"/>
  </numFmts>
  <fonts count="50">
    <font>
      <sz val="11"/>
      <color theme="1"/>
      <name val="宋体"/>
      <charset val="134"/>
      <scheme val="minor"/>
    </font>
    <font>
      <sz val="12"/>
      <name val="宋体"/>
      <charset val="134"/>
    </font>
    <font>
      <b/>
      <sz val="10"/>
      <name val="宋体"/>
      <charset val="134"/>
    </font>
    <font>
      <b/>
      <sz val="14"/>
      <name val="宋体"/>
      <charset val="134"/>
    </font>
    <font>
      <sz val="10"/>
      <name val="宋体"/>
      <charset val="134"/>
    </font>
    <font>
      <sz val="12"/>
      <name val="Arial"/>
      <charset val="0"/>
    </font>
    <font>
      <sz val="10"/>
      <color theme="1"/>
      <name val="微软雅黑"/>
      <charset val="134"/>
    </font>
    <font>
      <sz val="10"/>
      <color theme="1"/>
      <name val="宋体"/>
      <charset val="134"/>
      <scheme val="minor"/>
    </font>
    <font>
      <sz val="10"/>
      <color theme="1"/>
      <name val="宋体"/>
      <charset val="134"/>
    </font>
    <font>
      <sz val="9"/>
      <color indexed="8"/>
      <name val="宋体"/>
      <charset val="134"/>
    </font>
    <font>
      <sz val="11"/>
      <color indexed="8"/>
      <name val="宋体"/>
      <charset val="134"/>
    </font>
    <font>
      <sz val="9"/>
      <color theme="1"/>
      <name val="宋体"/>
      <charset val="134"/>
    </font>
    <font>
      <b/>
      <sz val="20"/>
      <color indexed="8"/>
      <name val="宋体"/>
      <charset val="134"/>
    </font>
    <font>
      <sz val="9"/>
      <name val="宋体"/>
      <charset val="134"/>
    </font>
    <font>
      <sz val="10"/>
      <color indexed="8"/>
      <name val="宋体"/>
      <charset val="134"/>
    </font>
    <font>
      <b/>
      <sz val="10"/>
      <color indexed="8"/>
      <name val="宋体"/>
      <charset val="134"/>
    </font>
    <font>
      <sz val="10"/>
      <color indexed="8"/>
      <name val="仿宋"/>
      <charset val="134"/>
    </font>
    <font>
      <b/>
      <sz val="10"/>
      <color indexed="8"/>
      <name val="微软雅黑"/>
      <charset val="134"/>
    </font>
    <font>
      <sz val="10"/>
      <color indexed="8"/>
      <name val="微软雅黑"/>
      <charset val="134"/>
    </font>
    <font>
      <b/>
      <sz val="10"/>
      <color theme="1"/>
      <name val="微软雅黑"/>
      <charset val="134"/>
    </font>
    <font>
      <b/>
      <sz val="9"/>
      <color indexed="8"/>
      <name val="宋体"/>
      <charset val="134"/>
    </font>
    <font>
      <sz val="9"/>
      <color rgb="FFFF0000"/>
      <name val="宋体"/>
      <charset val="134"/>
    </font>
    <font>
      <sz val="10"/>
      <color rgb="FFFF0000"/>
      <name val="仿宋"/>
      <charset val="134"/>
    </font>
    <font>
      <sz val="10"/>
      <color rgb="FFFF0000"/>
      <name val="微软雅黑"/>
      <charset val="134"/>
    </font>
    <font>
      <sz val="8"/>
      <color indexed="8"/>
      <name val="宋体"/>
      <charset val="134"/>
    </font>
    <font>
      <sz val="8"/>
      <color indexed="8"/>
      <name val="微软雅黑"/>
      <charset val="134"/>
    </font>
    <font>
      <sz val="8"/>
      <color theme="1"/>
      <name val="宋体"/>
      <charset val="134"/>
    </font>
    <font>
      <sz val="8"/>
      <color theme="1"/>
      <name val="微软雅黑"/>
      <charset val="134"/>
    </font>
    <font>
      <sz val="11"/>
      <name val="宋体"/>
      <charset val="134"/>
      <scheme val="minor"/>
    </font>
    <font>
      <b/>
      <sz val="10"/>
      <color theme="1"/>
      <name val="宋体"/>
      <charset val="134"/>
    </font>
    <font>
      <sz val="11"/>
      <color theme="1"/>
      <name val="微软雅黑"/>
      <charset val="134"/>
    </font>
    <font>
      <sz val="11"/>
      <color rgb="FF9C0006"/>
      <name val="宋体"/>
      <charset val="0"/>
      <scheme val="minor"/>
    </font>
    <font>
      <sz val="11"/>
      <color rgb="FF3F3F76"/>
      <name val="宋体"/>
      <charset val="0"/>
      <scheme val="minor"/>
    </font>
    <font>
      <sz val="11"/>
      <color theme="1"/>
      <name val="宋体"/>
      <charset val="0"/>
      <scheme val="minor"/>
    </font>
    <font>
      <u/>
      <sz val="11"/>
      <color rgb="FF800080"/>
      <name val="宋体"/>
      <charset val="0"/>
      <scheme val="minor"/>
    </font>
    <font>
      <sz val="11"/>
      <color theme="0"/>
      <name val="宋体"/>
      <charset val="0"/>
      <scheme val="minor"/>
    </font>
    <font>
      <u/>
      <sz val="11"/>
      <color rgb="FF0000FF"/>
      <name val="宋体"/>
      <charset val="0"/>
      <scheme val="minor"/>
    </font>
    <font>
      <sz val="11"/>
      <color rgb="FF9C6500"/>
      <name val="宋体"/>
      <charset val="0"/>
      <scheme val="minor"/>
    </font>
    <font>
      <sz val="11"/>
      <color rgb="FFFA7D0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3"/>
      <color theme="3"/>
      <name val="宋体"/>
      <charset val="134"/>
      <scheme val="minor"/>
    </font>
    <font>
      <b/>
      <sz val="15"/>
      <color theme="3"/>
      <name val="宋体"/>
      <charset val="134"/>
      <scheme val="minor"/>
    </font>
    <font>
      <b/>
      <sz val="11"/>
      <color rgb="FF3F3F3F"/>
      <name val="宋体"/>
      <charset val="0"/>
      <scheme val="minor"/>
    </font>
    <font>
      <sz val="11"/>
      <color rgb="FF006100"/>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s>
  <fills count="36">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FFC7CE"/>
        <bgColor indexed="64"/>
      </patternFill>
    </fill>
    <fill>
      <patternFill patternType="solid">
        <fgColor rgb="FFFFCC99"/>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theme="6"/>
        <bgColor indexed="64"/>
      </patternFill>
    </fill>
    <fill>
      <patternFill patternType="solid">
        <fgColor theme="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rgb="FFFFEB9C"/>
        <bgColor indexed="64"/>
      </patternFill>
    </fill>
    <fill>
      <patternFill patternType="solid">
        <fgColor theme="8"/>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rgb="FFF2F2F2"/>
        <bgColor indexed="64"/>
      </patternFill>
    </fill>
    <fill>
      <patternFill patternType="solid">
        <fgColor rgb="FFC6EFCE"/>
        <bgColor indexed="64"/>
      </patternFill>
    </fill>
    <fill>
      <patternFill patternType="solid">
        <fgColor theme="4"/>
        <bgColor indexed="64"/>
      </patternFill>
    </fill>
    <fill>
      <patternFill patternType="solid">
        <fgColor rgb="FFA5A5A5"/>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8" tint="0.599993896298105"/>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33" fillId="8" borderId="0" applyNumberFormat="0" applyBorder="0" applyAlignment="0" applyProtection="0">
      <alignment vertical="center"/>
    </xf>
    <xf numFmtId="0" fontId="32" fillId="6"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3" fillId="11" borderId="0" applyNumberFormat="0" applyBorder="0" applyAlignment="0" applyProtection="0">
      <alignment vertical="center"/>
    </xf>
    <xf numFmtId="0" fontId="31" fillId="5" borderId="0" applyNumberFormat="0" applyBorder="0" applyAlignment="0" applyProtection="0">
      <alignment vertical="center"/>
    </xf>
    <xf numFmtId="43" fontId="0" fillId="0" borderId="0" applyFont="0" applyFill="0" applyBorder="0" applyAlignment="0" applyProtection="0">
      <alignment vertical="center"/>
    </xf>
    <xf numFmtId="0" fontId="35" fillId="15" borderId="0" applyNumberFormat="0" applyBorder="0" applyAlignment="0" applyProtection="0">
      <alignment vertical="center"/>
    </xf>
    <xf numFmtId="0" fontId="36" fillId="0" borderId="0" applyNumberFormat="0" applyFill="0" applyBorder="0" applyAlignment="0" applyProtection="0">
      <alignment vertical="center"/>
    </xf>
    <xf numFmtId="9" fontId="0" fillId="0" borderId="0" applyFont="0" applyFill="0" applyBorder="0" applyAlignment="0" applyProtection="0">
      <alignment vertical="center"/>
    </xf>
    <xf numFmtId="0" fontId="34" fillId="0" borderId="0" applyNumberFormat="0" applyFill="0" applyBorder="0" applyAlignment="0" applyProtection="0">
      <alignment vertical="center"/>
    </xf>
    <xf numFmtId="0" fontId="0" fillId="16" borderId="13" applyNumberFormat="0" applyFont="0" applyAlignment="0" applyProtection="0">
      <alignment vertical="center"/>
    </xf>
    <xf numFmtId="0" fontId="35" fillId="19" borderId="0" applyNumberFormat="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4" fillId="0" borderId="15" applyNumberFormat="0" applyFill="0" applyAlignment="0" applyProtection="0">
      <alignment vertical="center"/>
    </xf>
    <xf numFmtId="0" fontId="43" fillId="0" borderId="15" applyNumberFormat="0" applyFill="0" applyAlignment="0" applyProtection="0">
      <alignment vertical="center"/>
    </xf>
    <xf numFmtId="0" fontId="35" fillId="22" borderId="0" applyNumberFormat="0" applyBorder="0" applyAlignment="0" applyProtection="0">
      <alignment vertical="center"/>
    </xf>
    <xf numFmtId="0" fontId="39" fillId="0" borderId="16" applyNumberFormat="0" applyFill="0" applyAlignment="0" applyProtection="0">
      <alignment vertical="center"/>
    </xf>
    <xf numFmtId="0" fontId="35" fillId="24" borderId="0" applyNumberFormat="0" applyBorder="0" applyAlignment="0" applyProtection="0">
      <alignment vertical="center"/>
    </xf>
    <xf numFmtId="0" fontId="45" fillId="26" borderId="17" applyNumberFormat="0" applyAlignment="0" applyProtection="0">
      <alignment vertical="center"/>
    </xf>
    <xf numFmtId="0" fontId="47" fillId="26" borderId="12" applyNumberFormat="0" applyAlignment="0" applyProtection="0">
      <alignment vertical="center"/>
    </xf>
    <xf numFmtId="0" fontId="48" fillId="29" borderId="18" applyNumberFormat="0" applyAlignment="0" applyProtection="0">
      <alignment vertical="center"/>
    </xf>
    <xf numFmtId="0" fontId="33" fillId="30" borderId="0" applyNumberFormat="0" applyBorder="0" applyAlignment="0" applyProtection="0">
      <alignment vertical="center"/>
    </xf>
    <xf numFmtId="0" fontId="35" fillId="10" borderId="0" applyNumberFormat="0" applyBorder="0" applyAlignment="0" applyProtection="0">
      <alignment vertical="center"/>
    </xf>
    <xf numFmtId="0" fontId="38" fillId="0" borderId="14" applyNumberFormat="0" applyFill="0" applyAlignment="0" applyProtection="0">
      <alignment vertical="center"/>
    </xf>
    <xf numFmtId="0" fontId="49" fillId="0" borderId="19" applyNumberFormat="0" applyFill="0" applyAlignment="0" applyProtection="0">
      <alignment vertical="center"/>
    </xf>
    <xf numFmtId="0" fontId="46" fillId="27" borderId="0" applyNumberFormat="0" applyBorder="0" applyAlignment="0" applyProtection="0">
      <alignment vertical="center"/>
    </xf>
    <xf numFmtId="0" fontId="37" fillId="20" borderId="0" applyNumberFormat="0" applyBorder="0" applyAlignment="0" applyProtection="0">
      <alignment vertical="center"/>
    </xf>
    <xf numFmtId="0" fontId="33" fillId="33" borderId="0" applyNumberFormat="0" applyBorder="0" applyAlignment="0" applyProtection="0">
      <alignment vertical="center"/>
    </xf>
    <xf numFmtId="0" fontId="35" fillId="28" borderId="0" applyNumberFormat="0" applyBorder="0" applyAlignment="0" applyProtection="0">
      <alignment vertical="center"/>
    </xf>
    <xf numFmtId="0" fontId="33" fillId="25" borderId="0" applyNumberFormat="0" applyBorder="0" applyAlignment="0" applyProtection="0">
      <alignment vertical="center"/>
    </xf>
    <xf numFmtId="0" fontId="33" fillId="34" borderId="0" applyNumberFormat="0" applyBorder="0" applyAlignment="0" applyProtection="0">
      <alignment vertical="center"/>
    </xf>
    <xf numFmtId="0" fontId="33" fillId="23" borderId="0" applyNumberFormat="0" applyBorder="0" applyAlignment="0" applyProtection="0">
      <alignment vertical="center"/>
    </xf>
    <xf numFmtId="0" fontId="33" fillId="14" borderId="0" applyNumberFormat="0" applyBorder="0" applyAlignment="0" applyProtection="0">
      <alignment vertical="center"/>
    </xf>
    <xf numFmtId="0" fontId="35" fillId="9" borderId="0" applyNumberFormat="0" applyBorder="0" applyAlignment="0" applyProtection="0">
      <alignment vertical="center"/>
    </xf>
    <xf numFmtId="0" fontId="35" fillId="32" borderId="0" applyNumberFormat="0" applyBorder="0" applyAlignment="0" applyProtection="0">
      <alignment vertical="center"/>
    </xf>
    <xf numFmtId="0" fontId="33" fillId="7" borderId="0" applyNumberFormat="0" applyBorder="0" applyAlignment="0" applyProtection="0">
      <alignment vertical="center"/>
    </xf>
    <xf numFmtId="0" fontId="33" fillId="18" borderId="0" applyNumberFormat="0" applyBorder="0" applyAlignment="0" applyProtection="0">
      <alignment vertical="center"/>
    </xf>
    <xf numFmtId="0" fontId="35" fillId="21" borderId="0" applyNumberFormat="0" applyBorder="0" applyAlignment="0" applyProtection="0">
      <alignment vertical="center"/>
    </xf>
    <xf numFmtId="0" fontId="33" fillId="35" borderId="0" applyNumberFormat="0" applyBorder="0" applyAlignment="0" applyProtection="0">
      <alignment vertical="center"/>
    </xf>
    <xf numFmtId="0" fontId="35" fillId="13" borderId="0" applyNumberFormat="0" applyBorder="0" applyAlignment="0" applyProtection="0">
      <alignment vertical="center"/>
    </xf>
    <xf numFmtId="0" fontId="35" fillId="31" borderId="0" applyNumberFormat="0" applyBorder="0" applyAlignment="0" applyProtection="0">
      <alignment vertical="center"/>
    </xf>
    <xf numFmtId="0" fontId="33" fillId="17" borderId="0" applyNumberFormat="0" applyBorder="0" applyAlignment="0" applyProtection="0">
      <alignment vertical="center"/>
    </xf>
    <xf numFmtId="0" fontId="35" fillId="12" borderId="0" applyNumberFormat="0" applyBorder="0" applyAlignment="0" applyProtection="0">
      <alignment vertical="center"/>
    </xf>
  </cellStyleXfs>
  <cellXfs count="157">
    <xf numFmtId="0" fontId="0" fillId="0" borderId="0" xfId="0">
      <alignment vertical="center"/>
    </xf>
    <xf numFmtId="0" fontId="1" fillId="0" borderId="0" xfId="0" applyFont="1" applyFill="1" applyBorder="1" applyAlignment="1">
      <alignment vertical="center"/>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3" fillId="0" borderId="1" xfId="0" applyFont="1" applyFill="1" applyBorder="1" applyAlignment="1">
      <alignment horizontal="center" vertical="center"/>
    </xf>
    <xf numFmtId="0" fontId="2"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2" fillId="0" borderId="4" xfId="0" applyFont="1" applyFill="1" applyBorder="1" applyAlignment="1">
      <alignment horizontal="center" vertical="center"/>
    </xf>
    <xf numFmtId="0" fontId="4" fillId="0" borderId="4" xfId="0" applyFont="1" applyFill="1" applyBorder="1" applyAlignment="1">
      <alignment horizontal="center" vertical="center"/>
    </xf>
    <xf numFmtId="0" fontId="2" fillId="2" borderId="2" xfId="0" applyFont="1" applyFill="1" applyBorder="1" applyAlignment="1">
      <alignment horizontal="center" vertical="center"/>
    </xf>
    <xf numFmtId="0" fontId="5" fillId="0" borderId="1" xfId="0" applyFont="1" applyFill="1" applyBorder="1" applyAlignment="1">
      <alignment vertical="center"/>
    </xf>
    <xf numFmtId="0" fontId="5" fillId="3" borderId="1" xfId="0" applyFont="1" applyFill="1" applyBorder="1" applyAlignment="1">
      <alignment vertical="center"/>
    </xf>
    <xf numFmtId="0" fontId="2" fillId="2" borderId="4" xfId="0" applyFont="1" applyFill="1" applyBorder="1" applyAlignment="1">
      <alignment horizontal="center" vertical="center"/>
    </xf>
    <xf numFmtId="0" fontId="1" fillId="3" borderId="0" xfId="0" applyFont="1" applyFill="1" applyBorder="1" applyAlignment="1">
      <alignment vertical="center"/>
    </xf>
    <xf numFmtId="0" fontId="1" fillId="0" borderId="1" xfId="0" applyFont="1" applyFill="1" applyBorder="1" applyAlignment="1">
      <alignment vertical="center"/>
    </xf>
    <xf numFmtId="0" fontId="1" fillId="0" borderId="5" xfId="0" applyFont="1" applyFill="1" applyBorder="1" applyAlignment="1">
      <alignment horizontal="center" vertical="center"/>
    </xf>
    <xf numFmtId="0" fontId="1" fillId="0" borderId="6" xfId="0" applyFont="1" applyFill="1" applyBorder="1" applyAlignment="1">
      <alignment horizontal="center" vertical="center"/>
    </xf>
    <xf numFmtId="0" fontId="1" fillId="0" borderId="0" xfId="0" applyFont="1" applyFill="1" applyBorder="1" applyAlignment="1">
      <alignment horizontal="center" vertical="center"/>
    </xf>
    <xf numFmtId="0" fontId="1" fillId="0" borderId="0" xfId="0" applyFont="1" applyFill="1" applyAlignment="1">
      <alignment horizontal="center" vertical="center"/>
    </xf>
    <xf numFmtId="0" fontId="1" fillId="0" borderId="1"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1" fillId="4" borderId="1" xfId="0" applyFont="1" applyFill="1" applyBorder="1" applyAlignment="1">
      <alignment horizontal="center" vertical="center"/>
    </xf>
    <xf numFmtId="0" fontId="1" fillId="0" borderId="7" xfId="0" applyFont="1" applyFill="1" applyBorder="1" applyAlignment="1">
      <alignment horizontal="center" vertical="center"/>
    </xf>
    <xf numFmtId="0" fontId="1" fillId="0" borderId="8"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9" xfId="0" applyFont="1" applyFill="1" applyBorder="1" applyAlignment="1">
      <alignment horizontal="center" vertical="center"/>
    </xf>
    <xf numFmtId="0" fontId="1" fillId="0" borderId="10" xfId="0" applyFont="1" applyFill="1" applyBorder="1" applyAlignment="1">
      <alignment horizontal="center" vertical="center"/>
    </xf>
    <xf numFmtId="0" fontId="1" fillId="0" borderId="9" xfId="0" applyFont="1" applyFill="1" applyBorder="1" applyAlignment="1">
      <alignment horizontal="center" vertical="center"/>
    </xf>
    <xf numFmtId="0" fontId="1" fillId="2" borderId="10" xfId="0" applyFont="1" applyFill="1" applyBorder="1" applyAlignment="1">
      <alignment horizontal="center" vertical="center"/>
    </xf>
    <xf numFmtId="0" fontId="6" fillId="0" borderId="0" xfId="0" applyFont="1" applyAlignment="1">
      <alignment horizontal="center" vertical="center"/>
    </xf>
    <xf numFmtId="0" fontId="7" fillId="0" borderId="1" xfId="0" applyFont="1" applyBorder="1" applyAlignment="1">
      <alignment horizontal="center" vertical="center"/>
    </xf>
    <xf numFmtId="0" fontId="0" fillId="0" borderId="1" xfId="0" applyBorder="1" applyAlignment="1">
      <alignment horizontal="center" vertical="center"/>
    </xf>
    <xf numFmtId="0" fontId="7" fillId="0" borderId="1" xfId="0" applyFont="1" applyBorder="1" applyAlignment="1">
      <alignment horizontal="center" vertical="center" wrapText="1"/>
    </xf>
    <xf numFmtId="0" fontId="0" fillId="0" borderId="1" xfId="0" applyFont="1" applyFill="1" applyBorder="1" applyAlignment="1">
      <alignment horizontal="center" vertical="center"/>
    </xf>
    <xf numFmtId="0" fontId="4" fillId="0" borderId="1" xfId="0" applyFont="1" applyFill="1" applyBorder="1" applyAlignment="1">
      <alignment horizontal="center"/>
    </xf>
    <xf numFmtId="0" fontId="4" fillId="0" borderId="1" xfId="0" applyFont="1" applyFill="1" applyBorder="1" applyAlignment="1"/>
    <xf numFmtId="0" fontId="8" fillId="0" borderId="1" xfId="0" applyFont="1" applyBorder="1" applyAlignment="1">
      <alignment horizontal="left" vertical="center"/>
    </xf>
    <xf numFmtId="0" fontId="9" fillId="0" borderId="1" xfId="0" applyFont="1" applyFill="1" applyBorder="1" applyAlignment="1" applyProtection="1">
      <alignment vertical="center"/>
      <protection locked="0"/>
    </xf>
    <xf numFmtId="0" fontId="10" fillId="0" borderId="1" xfId="0" applyFont="1" applyFill="1" applyBorder="1" applyAlignment="1">
      <alignment horizontal="center" vertical="center"/>
    </xf>
    <xf numFmtId="0" fontId="10" fillId="0" borderId="1" xfId="0" applyFont="1" applyFill="1" applyBorder="1" applyAlignment="1">
      <alignment horizontal="left" vertical="center"/>
    </xf>
    <xf numFmtId="0" fontId="7"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7" fillId="0" borderId="0" xfId="0" applyFont="1" applyAlignment="1">
      <alignment horizontal="center" vertical="center" wrapText="1"/>
    </xf>
    <xf numFmtId="0" fontId="9" fillId="0" borderId="0" xfId="0" applyFont="1" applyFill="1" applyAlignment="1" applyProtection="1">
      <alignment vertical="center"/>
      <protection locked="0"/>
    </xf>
    <xf numFmtId="0" fontId="4" fillId="0" borderId="0" xfId="0" applyFont="1" applyFill="1" applyAlignment="1"/>
    <xf numFmtId="0" fontId="8" fillId="0" borderId="0" xfId="0" applyFont="1" applyAlignment="1">
      <alignment horizontal="left" vertical="center"/>
    </xf>
    <xf numFmtId="0" fontId="11" fillId="0" borderId="0" xfId="0" applyFont="1" applyFill="1" applyAlignment="1"/>
    <xf numFmtId="0" fontId="0" fillId="0" borderId="0" xfId="0" applyFont="1" applyFill="1" applyAlignment="1">
      <alignment vertical="center"/>
    </xf>
    <xf numFmtId="0" fontId="12" fillId="0" borderId="0" xfId="0" applyFont="1" applyFill="1" applyAlignment="1" applyProtection="1">
      <alignment horizontal="center" vertical="top"/>
    </xf>
    <xf numFmtId="0" fontId="11" fillId="0" borderId="0" xfId="0" applyFont="1" applyFill="1" applyAlignment="1">
      <alignment vertical="center"/>
    </xf>
    <xf numFmtId="0" fontId="13" fillId="0" borderId="0" xfId="0" applyFont="1" applyFill="1" applyAlignment="1" applyProtection="1">
      <alignment horizontal="left" vertical="center"/>
      <protection locked="0"/>
    </xf>
    <xf numFmtId="0" fontId="11" fillId="0" borderId="1" xfId="0" applyFont="1" applyFill="1" applyBorder="1" applyAlignment="1">
      <alignment horizontal="center" vertical="center"/>
    </xf>
    <xf numFmtId="0" fontId="9" fillId="0" borderId="1" xfId="0" applyFont="1" applyFill="1" applyBorder="1" applyAlignment="1" applyProtection="1">
      <alignment horizontal="center" vertical="center"/>
    </xf>
    <xf numFmtId="0" fontId="9" fillId="0" borderId="1" xfId="0" applyFont="1" applyFill="1" applyBorder="1" applyAlignment="1" applyProtection="1">
      <alignment horizontal="center" vertical="center" wrapText="1"/>
    </xf>
    <xf numFmtId="0" fontId="13" fillId="0" borderId="1" xfId="0" applyNumberFormat="1" applyFont="1" applyFill="1" applyBorder="1" applyAlignment="1" applyProtection="1">
      <alignment horizontal="center" vertical="center"/>
    </xf>
    <xf numFmtId="179" fontId="9" fillId="0" borderId="1" xfId="0" applyNumberFormat="1" applyFont="1" applyFill="1" applyBorder="1" applyAlignment="1" applyProtection="1">
      <alignment horizontal="center" vertical="center"/>
    </xf>
    <xf numFmtId="0" fontId="9" fillId="0" borderId="1" xfId="0" applyFont="1" applyFill="1" applyBorder="1" applyAlignment="1" applyProtection="1">
      <alignment horizontal="center" vertical="center"/>
      <protection locked="0"/>
    </xf>
    <xf numFmtId="0" fontId="14" fillId="0" borderId="1" xfId="0" applyFont="1" applyFill="1" applyBorder="1" applyAlignment="1" applyProtection="1">
      <alignment horizontal="center" vertical="center"/>
      <protection locked="0"/>
    </xf>
    <xf numFmtId="0" fontId="14" fillId="0" borderId="1" xfId="0" applyFont="1" applyFill="1" applyBorder="1" applyAlignment="1" applyProtection="1">
      <alignment horizontal="center" vertical="center"/>
    </xf>
    <xf numFmtId="0" fontId="14" fillId="0" borderId="2" xfId="0" applyFont="1" applyFill="1" applyBorder="1" applyAlignment="1" applyProtection="1">
      <alignment horizontal="center" vertical="center"/>
    </xf>
    <xf numFmtId="0" fontId="14" fillId="0" borderId="4" xfId="0" applyFont="1" applyFill="1" applyBorder="1" applyAlignment="1" applyProtection="1">
      <alignment horizontal="center" vertical="center"/>
    </xf>
    <xf numFmtId="0" fontId="14" fillId="0" borderId="2" xfId="0" applyFont="1" applyFill="1" applyBorder="1" applyAlignment="1" applyProtection="1">
      <alignment horizontal="center" vertical="center" wrapText="1"/>
    </xf>
    <xf numFmtId="0" fontId="14" fillId="0" borderId="4" xfId="0" applyFont="1" applyFill="1" applyBorder="1" applyAlignment="1" applyProtection="1">
      <alignment horizontal="center" vertical="center" wrapText="1"/>
    </xf>
    <xf numFmtId="0" fontId="15" fillId="0" borderId="11" xfId="0" applyFont="1" applyFill="1" applyBorder="1" applyAlignment="1" applyProtection="1">
      <alignment horizontal="center" vertical="center"/>
      <protection locked="0"/>
    </xf>
    <xf numFmtId="0" fontId="16" fillId="0" borderId="1" xfId="0" applyFont="1" applyFill="1" applyBorder="1" applyAlignment="1">
      <alignment horizontal="center" vertical="center"/>
    </xf>
    <xf numFmtId="0" fontId="17" fillId="0" borderId="1" xfId="0" applyFont="1" applyFill="1" applyBorder="1" applyAlignment="1" applyProtection="1">
      <alignment horizontal="center" vertical="center"/>
      <protection locked="0"/>
    </xf>
    <xf numFmtId="177" fontId="16" fillId="0" borderId="1" xfId="0" applyNumberFormat="1" applyFont="1" applyFill="1" applyBorder="1" applyAlignment="1">
      <alignment horizontal="right"/>
    </xf>
    <xf numFmtId="0" fontId="18" fillId="0" borderId="1" xfId="0" applyFont="1" applyFill="1" applyBorder="1" applyAlignment="1">
      <alignment horizontal="center" vertical="center"/>
    </xf>
    <xf numFmtId="180" fontId="16" fillId="0" borderId="1" xfId="0" applyNumberFormat="1" applyFont="1" applyFill="1" applyBorder="1" applyAlignment="1">
      <alignment horizontal="center" vertical="center"/>
    </xf>
    <xf numFmtId="176" fontId="19" fillId="0" borderId="0" xfId="0" applyNumberFormat="1" applyFont="1" applyFill="1" applyAlignment="1" applyProtection="1">
      <alignment horizontal="left" vertical="center"/>
      <protection locked="0"/>
    </xf>
    <xf numFmtId="0" fontId="20" fillId="0" borderId="0" xfId="0" applyFont="1" applyFill="1" applyBorder="1" applyAlignment="1" applyProtection="1">
      <alignment vertical="center"/>
    </xf>
    <xf numFmtId="0" fontId="13" fillId="0" borderId="1" xfId="0" applyFont="1" applyFill="1" applyBorder="1" applyAlignment="1" applyProtection="1">
      <alignment horizontal="center" vertical="center" wrapText="1"/>
    </xf>
    <xf numFmtId="0" fontId="9" fillId="0" borderId="2" xfId="0" applyFont="1" applyFill="1" applyBorder="1" applyAlignment="1" applyProtection="1">
      <alignment horizontal="center" vertical="center" wrapText="1"/>
    </xf>
    <xf numFmtId="14" fontId="13" fillId="0" borderId="1" xfId="0" applyNumberFormat="1" applyFont="1" applyFill="1" applyBorder="1" applyAlignment="1">
      <alignment horizontal="center" vertical="center"/>
    </xf>
    <xf numFmtId="0" fontId="9" fillId="0" borderId="4" xfId="0" applyFont="1" applyFill="1" applyBorder="1" applyAlignment="1" applyProtection="1">
      <alignment horizontal="center" vertical="center" wrapText="1"/>
    </xf>
    <xf numFmtId="182" fontId="13" fillId="0" borderId="2" xfId="0" applyNumberFormat="1" applyFont="1" applyFill="1" applyBorder="1" applyAlignment="1" applyProtection="1">
      <alignment horizontal="center" vertical="center"/>
      <protection locked="0"/>
    </xf>
    <xf numFmtId="9" fontId="9" fillId="0" borderId="1" xfId="11" applyFont="1" applyFill="1" applyBorder="1" applyAlignment="1" applyProtection="1">
      <alignment horizontal="center" vertical="center"/>
    </xf>
    <xf numFmtId="0" fontId="13" fillId="0" borderId="1" xfId="0" applyFont="1" applyFill="1" applyBorder="1" applyAlignment="1">
      <alignment horizontal="center" vertical="center"/>
    </xf>
    <xf numFmtId="182" fontId="13" fillId="0" borderId="3" xfId="0" applyNumberFormat="1" applyFont="1" applyFill="1" applyBorder="1" applyAlignment="1" applyProtection="1">
      <alignment horizontal="center" vertical="center"/>
      <protection locked="0"/>
    </xf>
    <xf numFmtId="182" fontId="13" fillId="0" borderId="4" xfId="0" applyNumberFormat="1" applyFont="1" applyFill="1" applyBorder="1" applyAlignment="1" applyProtection="1">
      <alignment horizontal="center" vertical="center"/>
      <protection locked="0"/>
    </xf>
    <xf numFmtId="181" fontId="9" fillId="0" borderId="1" xfId="0" applyNumberFormat="1" applyFont="1" applyFill="1" applyBorder="1" applyAlignment="1" applyProtection="1">
      <alignment horizontal="center" vertical="center"/>
      <protection locked="0"/>
    </xf>
    <xf numFmtId="180" fontId="18" fillId="0" borderId="1" xfId="0" applyNumberFormat="1" applyFont="1" applyFill="1" applyBorder="1" applyAlignment="1">
      <alignment horizontal="center" vertical="center"/>
    </xf>
    <xf numFmtId="183" fontId="19" fillId="0" borderId="0" xfId="0" applyNumberFormat="1" applyFont="1" applyFill="1" applyAlignment="1" applyProtection="1">
      <alignment horizontal="left" vertical="center"/>
      <protection locked="0"/>
    </xf>
    <xf numFmtId="0" fontId="13" fillId="0" borderId="0" xfId="0" applyFont="1" applyFill="1" applyAlignment="1">
      <alignment vertical="center"/>
    </xf>
    <xf numFmtId="0" fontId="20" fillId="0" borderId="0" xfId="0" applyFont="1" applyFill="1" applyBorder="1" applyAlignment="1" applyProtection="1">
      <alignment horizontal="left" vertical="center"/>
      <protection locked="0"/>
    </xf>
    <xf numFmtId="0" fontId="11" fillId="0" borderId="1" xfId="0" applyFont="1" applyFill="1" applyBorder="1" applyAlignment="1">
      <alignment horizontal="center" vertical="center" wrapText="1"/>
    </xf>
    <xf numFmtId="0" fontId="11" fillId="0" borderId="2" xfId="0" applyFont="1" applyFill="1" applyBorder="1" applyAlignment="1">
      <alignment horizontal="center"/>
    </xf>
    <xf numFmtId="0" fontId="11" fillId="0" borderId="0" xfId="0" applyFont="1" applyFill="1" applyAlignment="1">
      <alignment horizontal="center"/>
    </xf>
    <xf numFmtId="0" fontId="11" fillId="0" borderId="3" xfId="0" applyFont="1" applyFill="1" applyBorder="1" applyAlignment="1">
      <alignment horizontal="center"/>
    </xf>
    <xf numFmtId="0" fontId="11" fillId="0" borderId="4" xfId="0" applyFont="1" applyFill="1" applyBorder="1" applyAlignment="1">
      <alignment horizontal="center"/>
    </xf>
    <xf numFmtId="182" fontId="21" fillId="0" borderId="1" xfId="0" applyNumberFormat="1" applyFont="1" applyFill="1" applyBorder="1" applyAlignment="1" applyProtection="1">
      <alignment horizontal="center" vertical="center"/>
    </xf>
    <xf numFmtId="0" fontId="11" fillId="0" borderId="2" xfId="0" applyFont="1" applyFill="1" applyBorder="1" applyAlignment="1">
      <alignment horizontal="center" vertical="center"/>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0" fillId="0" borderId="0" xfId="0" applyFont="1" applyFill="1" applyAlignment="1"/>
    <xf numFmtId="0" fontId="0" fillId="0" borderId="0" xfId="0" applyFill="1" applyAlignment="1"/>
    <xf numFmtId="0" fontId="8" fillId="0" borderId="1" xfId="0" applyFont="1" applyFill="1" applyBorder="1" applyAlignment="1" applyProtection="1">
      <alignment horizontal="center" vertical="center"/>
      <protection locked="0"/>
    </xf>
    <xf numFmtId="0" fontId="14" fillId="0" borderId="2" xfId="0" applyFont="1" applyFill="1" applyBorder="1" applyAlignment="1" applyProtection="1">
      <alignment horizontal="center" vertical="center"/>
      <protection locked="0"/>
    </xf>
    <xf numFmtId="0" fontId="14" fillId="0" borderId="3" xfId="0" applyFont="1" applyFill="1" applyBorder="1" applyAlignment="1" applyProtection="1">
      <alignment horizontal="center" vertical="center"/>
      <protection locked="0"/>
    </xf>
    <xf numFmtId="0" fontId="14" fillId="0" borderId="4" xfId="0" applyFont="1" applyFill="1" applyBorder="1" applyAlignment="1" applyProtection="1">
      <alignment horizontal="center" vertical="center"/>
      <protection locked="0"/>
    </xf>
    <xf numFmtId="0" fontId="18" fillId="3" borderId="1" xfId="0" applyFont="1" applyFill="1" applyBorder="1" applyAlignment="1">
      <alignment horizontal="center" vertical="center"/>
    </xf>
    <xf numFmtId="0" fontId="22" fillId="3" borderId="1" xfId="0" applyFont="1" applyFill="1" applyBorder="1" applyAlignment="1">
      <alignment horizontal="center" vertical="center"/>
    </xf>
    <xf numFmtId="0" fontId="23" fillId="3" borderId="1" xfId="0" applyFont="1" applyFill="1" applyBorder="1" applyAlignment="1">
      <alignment horizontal="center" vertical="center"/>
    </xf>
    <xf numFmtId="0" fontId="16" fillId="3" borderId="1" xfId="0" applyFont="1" applyFill="1" applyBorder="1" applyAlignment="1">
      <alignment horizontal="center" vertical="center"/>
    </xf>
    <xf numFmtId="0" fontId="14" fillId="3" borderId="1" xfId="0" applyFont="1" applyFill="1" applyBorder="1" applyAlignment="1" applyProtection="1">
      <alignment horizontal="center" vertical="center"/>
      <protection locked="0"/>
    </xf>
    <xf numFmtId="0" fontId="24" fillId="0" borderId="1" xfId="0" applyFont="1" applyFill="1" applyBorder="1" applyAlignment="1" applyProtection="1">
      <alignment horizontal="center" vertical="center"/>
      <protection locked="0"/>
    </xf>
    <xf numFmtId="0" fontId="25" fillId="0" borderId="1" xfId="0" applyFont="1" applyFill="1" applyBorder="1" applyAlignment="1">
      <alignment horizontal="center" vertical="center"/>
    </xf>
    <xf numFmtId="0" fontId="0" fillId="0" borderId="0" xfId="0" applyFont="1" applyFill="1" applyBorder="1" applyAlignment="1">
      <alignment horizontal="center" vertical="center"/>
    </xf>
    <xf numFmtId="0" fontId="25" fillId="0" borderId="1" xfId="0" applyNumberFormat="1" applyFont="1" applyFill="1" applyBorder="1" applyAlignment="1">
      <alignment horizontal="center" vertical="center"/>
    </xf>
    <xf numFmtId="0" fontId="0" fillId="0" borderId="1" xfId="0" applyFont="1" applyFill="1" applyBorder="1" applyAlignment="1">
      <alignment horizontal="justify" vertical="top"/>
    </xf>
    <xf numFmtId="0" fontId="0" fillId="0" borderId="0" xfId="0" applyFont="1" applyFill="1" applyBorder="1" applyAlignment="1">
      <alignment vertical="center"/>
    </xf>
    <xf numFmtId="0" fontId="26" fillId="0" borderId="1" xfId="0" applyFont="1" applyFill="1" applyBorder="1" applyAlignment="1" applyProtection="1">
      <alignment horizontal="center" vertical="center"/>
      <protection locked="0"/>
    </xf>
    <xf numFmtId="0" fontId="25" fillId="0" borderId="1" xfId="0" applyFont="1" applyFill="1" applyBorder="1" applyAlignment="1">
      <alignment vertical="center"/>
    </xf>
    <xf numFmtId="0" fontId="14" fillId="0" borderId="1" xfId="0" applyNumberFormat="1" applyFont="1" applyFill="1" applyBorder="1" applyAlignment="1" applyProtection="1">
      <alignment horizontal="center" vertical="center"/>
      <protection locked="0"/>
    </xf>
    <xf numFmtId="0" fontId="25" fillId="3" borderId="1" xfId="0" applyFont="1" applyFill="1" applyBorder="1" applyAlignment="1">
      <alignment horizontal="center" vertical="center"/>
    </xf>
    <xf numFmtId="0" fontId="25" fillId="0" borderId="2" xfId="0" applyNumberFormat="1" applyFont="1" applyFill="1" applyBorder="1" applyAlignment="1">
      <alignment horizontal="center" vertical="center"/>
    </xf>
    <xf numFmtId="0" fontId="27" fillId="0" borderId="1" xfId="0" applyNumberFormat="1" applyFont="1" applyFill="1" applyBorder="1" applyAlignment="1">
      <alignment horizontal="center" vertical="center"/>
    </xf>
    <xf numFmtId="0" fontId="25" fillId="0" borderId="3" xfId="0" applyNumberFormat="1" applyFont="1" applyFill="1" applyBorder="1" applyAlignment="1">
      <alignment horizontal="center" vertical="center"/>
    </xf>
    <xf numFmtId="0" fontId="25" fillId="0" borderId="4" xfId="0" applyNumberFormat="1" applyFont="1" applyFill="1" applyBorder="1" applyAlignment="1">
      <alignment horizontal="center" vertical="center"/>
    </xf>
    <xf numFmtId="0" fontId="25" fillId="3" borderId="1" xfId="0" applyNumberFormat="1" applyFont="1" applyFill="1" applyBorder="1" applyAlignment="1">
      <alignment horizontal="center" vertical="center"/>
    </xf>
    <xf numFmtId="0" fontId="25" fillId="0" borderId="1" xfId="0" applyFont="1" applyFill="1" applyBorder="1" applyAlignment="1" applyProtection="1">
      <alignment horizontal="center" vertical="center"/>
      <protection locked="0"/>
    </xf>
    <xf numFmtId="0" fontId="25" fillId="0" borderId="1" xfId="0" applyNumberFormat="1" applyFont="1" applyFill="1" applyBorder="1" applyAlignment="1" applyProtection="1">
      <alignment horizontal="center" vertical="center"/>
      <protection locked="0"/>
    </xf>
    <xf numFmtId="0" fontId="27" fillId="0" borderId="1" xfId="0" applyNumberFormat="1" applyFont="1" applyFill="1" applyBorder="1" applyAlignment="1" applyProtection="1">
      <alignment horizontal="center" vertical="center"/>
      <protection locked="0"/>
    </xf>
    <xf numFmtId="0" fontId="14" fillId="0" borderId="2" xfId="0" applyNumberFormat="1" applyFont="1" applyFill="1" applyBorder="1" applyAlignment="1" applyProtection="1">
      <alignment horizontal="center" vertical="center"/>
      <protection locked="0"/>
    </xf>
    <xf numFmtId="0" fontId="14" fillId="0" borderId="3" xfId="0" applyNumberFormat="1" applyFont="1" applyFill="1" applyBorder="1" applyAlignment="1" applyProtection="1">
      <alignment horizontal="center" vertical="center"/>
      <protection locked="0"/>
    </xf>
    <xf numFmtId="0" fontId="14" fillId="0" borderId="4" xfId="0" applyNumberFormat="1" applyFont="1" applyFill="1" applyBorder="1" applyAlignment="1" applyProtection="1">
      <alignment horizontal="center" vertical="center"/>
      <protection locked="0"/>
    </xf>
    <xf numFmtId="0" fontId="14" fillId="0" borderId="0" xfId="0" applyNumberFormat="1" applyFont="1" applyFill="1" applyBorder="1" applyAlignment="1" applyProtection="1">
      <alignment horizontal="center" vertical="center"/>
      <protection locked="0"/>
    </xf>
    <xf numFmtId="0" fontId="14" fillId="3" borderId="1" xfId="0" applyNumberFormat="1" applyFont="1" applyFill="1" applyBorder="1" applyAlignment="1" applyProtection="1">
      <alignment horizontal="center" vertical="center"/>
      <protection locked="0"/>
    </xf>
    <xf numFmtId="0" fontId="0" fillId="0" borderId="0" xfId="0" applyFont="1" applyFill="1" applyBorder="1" applyAlignment="1"/>
    <xf numFmtId="0" fontId="8" fillId="0" borderId="1" xfId="0" applyNumberFormat="1" applyFont="1" applyFill="1" applyBorder="1" applyAlignment="1" applyProtection="1">
      <alignment horizontal="center" vertical="center"/>
    </xf>
    <xf numFmtId="0" fontId="14" fillId="0" borderId="1" xfId="0" applyFont="1" applyFill="1" applyBorder="1" applyAlignment="1">
      <alignment horizontal="center" vertical="center"/>
    </xf>
    <xf numFmtId="0" fontId="28" fillId="0" borderId="1" xfId="0" applyFont="1" applyFill="1" applyBorder="1" applyAlignment="1">
      <alignment horizontal="center" vertical="center"/>
    </xf>
    <xf numFmtId="0" fontId="29" fillId="0" borderId="0" xfId="0" applyFont="1" applyFill="1" applyAlignment="1">
      <alignment horizontal="left" vertical="center"/>
    </xf>
    <xf numFmtId="0" fontId="8" fillId="0" borderId="0" xfId="0" applyFont="1" applyFill="1" applyAlignment="1">
      <alignment horizontal="left" vertical="center"/>
    </xf>
    <xf numFmtId="0" fontId="8" fillId="0" borderId="0" xfId="0" applyFont="1" applyFill="1">
      <alignment vertical="center"/>
    </xf>
    <xf numFmtId="0" fontId="7" fillId="0" borderId="0" xfId="0" applyFont="1" applyFill="1" applyBorder="1" applyAlignment="1">
      <alignment horizontal="left" vertical="center"/>
    </xf>
    <xf numFmtId="178" fontId="8" fillId="0" borderId="0" xfId="0" applyNumberFormat="1" applyFont="1" applyFill="1" applyAlignment="1">
      <alignment horizontal="center" vertical="center"/>
    </xf>
    <xf numFmtId="0" fontId="29" fillId="0" borderId="0" xfId="0" applyFont="1" applyFill="1" applyAlignment="1">
      <alignment horizontal="center" vertical="center"/>
    </xf>
    <xf numFmtId="0" fontId="29" fillId="0" borderId="1" xfId="0" applyFont="1" applyFill="1" applyBorder="1" applyAlignment="1">
      <alignment horizontal="left" vertical="center"/>
    </xf>
    <xf numFmtId="0" fontId="8" fillId="0" borderId="1" xfId="0" applyFont="1" applyFill="1" applyBorder="1" applyAlignment="1">
      <alignment horizontal="left" vertical="center"/>
    </xf>
    <xf numFmtId="178" fontId="8" fillId="0" borderId="1" xfId="0" applyNumberFormat="1" applyFont="1" applyFill="1" applyBorder="1" applyAlignment="1">
      <alignment horizontal="center" vertical="center"/>
    </xf>
    <xf numFmtId="184" fontId="1" fillId="0" borderId="1" xfId="0" applyNumberFormat="1" applyFont="1" applyFill="1" applyBorder="1" applyAlignment="1">
      <alignment vertical="center"/>
    </xf>
    <xf numFmtId="185" fontId="8" fillId="0" borderId="1" xfId="0" applyNumberFormat="1" applyFont="1" applyFill="1" applyBorder="1" applyAlignment="1" applyProtection="1">
      <alignment horizontal="center" vertical="center"/>
    </xf>
    <xf numFmtId="185" fontId="14" fillId="0" borderId="1" xfId="0" applyNumberFormat="1" applyFont="1" applyFill="1" applyBorder="1" applyAlignment="1">
      <alignment horizontal="center" vertical="center"/>
    </xf>
    <xf numFmtId="184" fontId="4" fillId="0" borderId="1" xfId="0" applyNumberFormat="1" applyFont="1" applyFill="1" applyBorder="1" applyAlignment="1">
      <alignment horizontal="left" wrapText="1"/>
    </xf>
    <xf numFmtId="0" fontId="4" fillId="3" borderId="1" xfId="0" applyFont="1" applyFill="1" applyBorder="1" applyAlignment="1">
      <alignment horizontal="center" vertical="center"/>
    </xf>
    <xf numFmtId="0" fontId="9" fillId="0" borderId="0" xfId="0" applyFont="1" applyFill="1" applyBorder="1" applyAlignment="1" applyProtection="1">
      <alignment vertical="center"/>
      <protection locked="0"/>
    </xf>
    <xf numFmtId="0" fontId="8" fillId="0" borderId="1" xfId="0" applyFont="1" applyFill="1" applyBorder="1" applyAlignment="1">
      <alignment vertical="center"/>
    </xf>
    <xf numFmtId="0" fontId="29" fillId="0" borderId="0" xfId="0" applyFont="1" applyFill="1">
      <alignment vertical="center"/>
    </xf>
    <xf numFmtId="0" fontId="0" fillId="0" borderId="0" xfId="0" applyFill="1" applyBorder="1">
      <alignment vertical="center"/>
    </xf>
    <xf numFmtId="0" fontId="30" fillId="0" borderId="0" xfId="0" applyFont="1" applyFill="1" applyBorder="1" applyAlignment="1">
      <alignment horizontal="center" vertical="center"/>
    </xf>
    <xf numFmtId="0" fontId="8" fillId="0" borderId="1" xfId="0" applyNumberFormat="1" applyFont="1" applyFill="1" applyBorder="1" applyAlignment="1">
      <alignment horizontal="left" vertical="center"/>
    </xf>
    <xf numFmtId="0" fontId="0" fillId="0" borderId="0" xfId="0" applyFill="1">
      <alignment vertical="center"/>
    </xf>
    <xf numFmtId="0" fontId="0" fillId="0" borderId="0" xfId="0" applyFill="1" applyBorder="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2">
    <dxf>
      <fill>
        <patternFill patternType="solid">
          <bgColor rgb="FFFF9900"/>
        </patternFill>
      </fill>
    </dxf>
    <dxf>
      <font>
        <color rgb="FF9C0006"/>
      </font>
      <fill>
        <patternFill patternType="solid">
          <bgColor rgb="FFFFC7CE"/>
        </patternFill>
      </fill>
    </dxf>
  </dxfs>
  <tableStyles count="0" defaultTableStyle="TableStyleMedium9" defaultPivotStyle="PivotStyleLight16"/>
  <colors>
    <mruColors>
      <color rgb="00FFC000"/>
      <color rgb="0092D05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4.xml"/><Relationship Id="rId8" Type="http://schemas.openxmlformats.org/officeDocument/2006/relationships/externalLink" Target="externalLinks/externalLink3.xml"/><Relationship Id="rId7" Type="http://schemas.openxmlformats.org/officeDocument/2006/relationships/externalLink" Target="externalLinks/externalLink2.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haredStrings" Target="sharedStrings.xml"/><Relationship Id="rId16" Type="http://schemas.openxmlformats.org/officeDocument/2006/relationships/styles" Target="styles.xml"/><Relationship Id="rId15" Type="http://schemas.openxmlformats.org/officeDocument/2006/relationships/theme" Target="theme/theme1.xml"/><Relationship Id="rId14" Type="http://schemas.openxmlformats.org/officeDocument/2006/relationships/externalLink" Target="externalLinks/externalLink9.xml"/><Relationship Id="rId13" Type="http://schemas.openxmlformats.org/officeDocument/2006/relationships/externalLink" Target="externalLinks/externalLink8.xml"/><Relationship Id="rId12" Type="http://schemas.openxmlformats.org/officeDocument/2006/relationships/externalLink" Target="externalLinks/externalLink7.xml"/><Relationship Id="rId11" Type="http://schemas.openxmlformats.org/officeDocument/2006/relationships/externalLink" Target="externalLinks/externalLink6.xml"/><Relationship Id="rId10" Type="http://schemas.openxmlformats.org/officeDocument/2006/relationships/externalLink" Target="externalLinks/externalLink5.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J$1" max="2099" min="2020" page="10" val="2020"/>
</file>

<file path=xl/ctrlProps/ctrlProp10.xml><?xml version="1.0" encoding="utf-8"?>
<formControlPr xmlns="http://schemas.microsoft.com/office/spreadsheetml/2009/9/main" objectType="Spin" dx="22" fmlaLink="$AN$1" max="2099" min="2020" page="10" val="2021"/>
</file>

<file path=xl/ctrlProps/ctrlProp11.xml><?xml version="1.0" encoding="utf-8"?>
<formControlPr xmlns="http://schemas.microsoft.com/office/spreadsheetml/2009/9/main" objectType="Spin" dx="22" fmlaLink="$AN$1" max="2099" min="2020" page="10" val="2021"/>
</file>

<file path=xl/ctrlProps/ctrlProp2.xml><?xml version="1.0" encoding="utf-8"?>
<formControlPr xmlns="http://schemas.microsoft.com/office/spreadsheetml/2009/9/main" objectType="Spin" dx="22" fmlaLink="$AN$1" max="2099" min="2020" page="10" val="2021"/>
</file>

<file path=xl/ctrlProps/ctrlProp3.xml><?xml version="1.0" encoding="utf-8"?>
<formControlPr xmlns="http://schemas.microsoft.com/office/spreadsheetml/2009/9/main" objectType="Spin" dx="22" fmlaLink="$AO$1" max="12" min="1" page="10" val="12"/>
</file>

<file path=xl/ctrlProps/ctrlProp4.xml><?xml version="1.0" encoding="utf-8"?>
<formControlPr xmlns="http://schemas.microsoft.com/office/spreadsheetml/2009/9/main" objectType="Spin" dx="22" fmlaLink="$AN$1" max="2099" min="2020" page="10" val="2021"/>
</file>

<file path=xl/ctrlProps/ctrlProp5.xml><?xml version="1.0" encoding="utf-8"?>
<formControlPr xmlns="http://schemas.microsoft.com/office/spreadsheetml/2009/9/main" objectType="Spin" dx="22" fmlaLink="$AJ$1" max="2099" min="2020" page="10" val="2020"/>
</file>

<file path=xl/ctrlProps/ctrlProp6.xml><?xml version="1.0" encoding="utf-8"?>
<formControlPr xmlns="http://schemas.microsoft.com/office/spreadsheetml/2009/9/main" objectType="Spin" dx="22" fmlaLink="$AN$1" max="2099" min="2020" page="10" val="2021"/>
</file>

<file path=xl/ctrlProps/ctrlProp7.xml><?xml version="1.0" encoding="utf-8"?>
<formControlPr xmlns="http://schemas.microsoft.com/office/spreadsheetml/2009/9/main" objectType="Spin" dx="22" fmlaLink="$AO$1" max="12" min="1" page="10" val="12"/>
</file>

<file path=xl/ctrlProps/ctrlProp8.xml><?xml version="1.0" encoding="utf-8"?>
<formControlPr xmlns="http://schemas.microsoft.com/office/spreadsheetml/2009/9/main" objectType="Spin" dx="22" fmlaLink="$AN$1" max="2099" min="2020" page="10" val="2021"/>
</file>

<file path=xl/ctrlProps/ctrlProp9.xml><?xml version="1.0" encoding="utf-8"?>
<formControlPr xmlns="http://schemas.microsoft.com/office/spreadsheetml/2009/9/main" objectType="Spin" dx="22" fmlaLink="$AJ$1" max="2099" min="2020" page="10" val="2020"/>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35</xdr:col>
          <xdr:colOff>590550</xdr:colOff>
          <xdr:row>0</xdr:row>
          <xdr:rowOff>9525</xdr:rowOff>
        </xdr:from>
        <xdr:to>
          <xdr:col>35</xdr:col>
          <xdr:colOff>590550</xdr:colOff>
          <xdr:row>0</xdr:row>
          <xdr:rowOff>257175</xdr:rowOff>
        </xdr:to>
        <xdr:sp>
          <xdr:nvSpPr>
            <xdr:cNvPr id="1159" name="Spinner 135" hidden="1">
              <a:extLst>
                <a:ext uri="{63B3BB69-23CF-44E3-9099-C40C66FF867C}">
                  <a14:compatExt spid="_x0000_s1159"/>
                </a:ext>
              </a:extLst>
            </xdr:cNvPr>
            <xdr:cNvSpPr/>
          </xdr:nvSpPr>
          <xdr:spPr>
            <a:xfrm>
              <a:off x="977265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790575</xdr:colOff>
          <xdr:row>0</xdr:row>
          <xdr:rowOff>257175</xdr:rowOff>
        </xdr:to>
        <xdr:sp>
          <xdr:nvSpPr>
            <xdr:cNvPr id="1160" name="Spinner 136" hidden="1">
              <a:extLst>
                <a:ext uri="{63B3BB69-23CF-44E3-9099-C40C66FF867C}">
                  <a14:compatExt spid="_x0000_s1160"/>
                </a:ext>
              </a:extLst>
            </xdr:cNvPr>
            <xdr:cNvSpPr/>
          </xdr:nvSpPr>
          <xdr:spPr>
            <a:xfrm>
              <a:off x="1185862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419100</xdr:colOff>
          <xdr:row>0</xdr:row>
          <xdr:rowOff>19050</xdr:rowOff>
        </xdr:from>
        <xdr:to>
          <xdr:col>40</xdr:col>
          <xdr:colOff>572135</xdr:colOff>
          <xdr:row>0</xdr:row>
          <xdr:rowOff>248285</xdr:rowOff>
        </xdr:to>
        <xdr:sp>
          <xdr:nvSpPr>
            <xdr:cNvPr id="1161" name="Spinner 137" hidden="1">
              <a:extLst>
                <a:ext uri="{63B3BB69-23CF-44E3-9099-C40C66FF867C}">
                  <a14:compatExt spid="_x0000_s1161"/>
                </a:ext>
              </a:extLst>
            </xdr:cNvPr>
            <xdr:cNvSpPr/>
          </xdr:nvSpPr>
          <xdr:spPr>
            <a:xfrm>
              <a:off x="12506325" y="19050"/>
              <a:ext cx="8572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790575</xdr:colOff>
          <xdr:row>0</xdr:row>
          <xdr:rowOff>257175</xdr:rowOff>
        </xdr:to>
        <xdr:sp>
          <xdr:nvSpPr>
            <xdr:cNvPr id="1162" name="Spinner 138" hidden="1">
              <a:extLst>
                <a:ext uri="{63B3BB69-23CF-44E3-9099-C40C66FF867C}">
                  <a14:compatExt spid="_x0000_s1162"/>
                </a:ext>
              </a:extLst>
            </xdr:cNvPr>
            <xdr:cNvSpPr/>
          </xdr:nvSpPr>
          <xdr:spPr>
            <a:xfrm>
              <a:off x="1185862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628650</xdr:colOff>
          <xdr:row>0</xdr:row>
          <xdr:rowOff>9525</xdr:rowOff>
        </xdr:from>
        <xdr:to>
          <xdr:col>35</xdr:col>
          <xdr:colOff>885825</xdr:colOff>
          <xdr:row>0</xdr:row>
          <xdr:rowOff>257175</xdr:rowOff>
        </xdr:to>
        <xdr:sp>
          <xdr:nvSpPr>
            <xdr:cNvPr id="1326" name="Spinner 302" hidden="1">
              <a:extLst>
                <a:ext uri="{63B3BB69-23CF-44E3-9099-C40C66FF867C}">
                  <a14:compatExt spid="_x0000_s1326"/>
                </a:ext>
              </a:extLst>
            </xdr:cNvPr>
            <xdr:cNvSpPr/>
          </xdr:nvSpPr>
          <xdr:spPr>
            <a:xfrm>
              <a:off x="977265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327" name="Spinner 303" hidden="1">
              <a:extLst>
                <a:ext uri="{63B3BB69-23CF-44E3-9099-C40C66FF867C}">
                  <a14:compatExt spid="_x0000_s1327"/>
                </a:ext>
              </a:extLst>
            </xdr:cNvPr>
            <xdr:cNvSpPr/>
          </xdr:nvSpPr>
          <xdr:spPr>
            <a:xfrm>
              <a:off x="11858625"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333375</xdr:colOff>
          <xdr:row>0</xdr:row>
          <xdr:rowOff>9525</xdr:rowOff>
        </xdr:from>
        <xdr:to>
          <xdr:col>41</xdr:col>
          <xdr:colOff>0</xdr:colOff>
          <xdr:row>0</xdr:row>
          <xdr:rowOff>258445</xdr:rowOff>
        </xdr:to>
        <xdr:sp>
          <xdr:nvSpPr>
            <xdr:cNvPr id="1328" name="Spinner 304" hidden="1">
              <a:extLst>
                <a:ext uri="{63B3BB69-23CF-44E3-9099-C40C66FF867C}">
                  <a14:compatExt spid="_x0000_s1328"/>
                </a:ext>
              </a:extLst>
            </xdr:cNvPr>
            <xdr:cNvSpPr/>
          </xdr:nvSpPr>
          <xdr:spPr>
            <a:xfrm>
              <a:off x="12420600" y="9525"/>
              <a:ext cx="171450" cy="24892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329" name="Spinner 305" hidden="1">
              <a:extLst>
                <a:ext uri="{63B3BB69-23CF-44E3-9099-C40C66FF867C}">
                  <a14:compatExt spid="_x0000_s1329"/>
                </a:ext>
              </a:extLst>
            </xdr:cNvPr>
            <xdr:cNvSpPr/>
          </xdr:nvSpPr>
          <xdr:spPr>
            <a:xfrm>
              <a:off x="11858625"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628650</xdr:colOff>
          <xdr:row>0</xdr:row>
          <xdr:rowOff>9525</xdr:rowOff>
        </xdr:from>
        <xdr:to>
          <xdr:col>35</xdr:col>
          <xdr:colOff>885825</xdr:colOff>
          <xdr:row>0</xdr:row>
          <xdr:rowOff>257175</xdr:rowOff>
        </xdr:to>
        <xdr:sp>
          <xdr:nvSpPr>
            <xdr:cNvPr id="1330" name="Spinner 306" hidden="1">
              <a:extLst>
                <a:ext uri="{63B3BB69-23CF-44E3-9099-C40C66FF867C}">
                  <a14:compatExt spid="_x0000_s1330"/>
                </a:ext>
              </a:extLst>
            </xdr:cNvPr>
            <xdr:cNvSpPr/>
          </xdr:nvSpPr>
          <xdr:spPr>
            <a:xfrm>
              <a:off x="977265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331" name="Spinner 307" hidden="1">
              <a:extLst>
                <a:ext uri="{63B3BB69-23CF-44E3-9099-C40C66FF867C}">
                  <a14:compatExt spid="_x0000_s1331"/>
                </a:ext>
              </a:extLst>
            </xdr:cNvPr>
            <xdr:cNvSpPr/>
          </xdr:nvSpPr>
          <xdr:spPr>
            <a:xfrm>
              <a:off x="11858625"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628650</xdr:colOff>
          <xdr:row>0</xdr:row>
          <xdr:rowOff>9525</xdr:rowOff>
        </xdr:from>
        <xdr:to>
          <xdr:col>39</xdr:col>
          <xdr:colOff>885825</xdr:colOff>
          <xdr:row>0</xdr:row>
          <xdr:rowOff>257175</xdr:rowOff>
        </xdr:to>
        <xdr:sp>
          <xdr:nvSpPr>
            <xdr:cNvPr id="1333" name="Spinner 309" hidden="1">
              <a:extLst>
                <a:ext uri="{63B3BB69-23CF-44E3-9099-C40C66FF867C}">
                  <a14:compatExt spid="_x0000_s1333"/>
                </a:ext>
              </a:extLst>
            </xdr:cNvPr>
            <xdr:cNvSpPr/>
          </xdr:nvSpPr>
          <xdr:spPr>
            <a:xfrm>
              <a:off x="11858625" y="9525"/>
              <a:ext cx="228600" cy="24765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SKY-20170420IVX\AppData\Roaming\kingsoft\office6\backup\1&#26376;&#32771;&#21220;&#27169;&#26495;%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eyong\AppData\Roaming\kingsoft\office6\backup\&#27880;&#22609;9&#26376;&#32771;&#212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WangMengna\Documents\WeChat%20Files\wxid_q8j8b0zqugwi22\FileStorage\File\2022-01\12&#26376;&#32771;&#21220;&#21518;&#35270;&#38236;&#32452;&#35013;(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WangMengna\Documents\WeChat%20Files\wxid_q8j8b0zqugwi22\FileStorage\File\2022-01\&#28938;&#25509;&#36710;&#38388;5&#26376;&#32771;&#21220;&#34920;&#21171;&#2115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Documents%20and%20Settings\Administrator\&#26700;&#38754;\&#30000;&#26195;&#32988;\12345678.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WangMengna\Documents\WeChat%20Files\wxid_q8j8b0zqugwi22\FileStorage\File\2022-01\2021&#28938;&#25509;&#36710;&#38388;12&#26376;&#32771;&#21220;&#3492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Administrator.SKY-20170420IVX\AppData\Roaming\kingsoft\office6\backup\1&#26376;&#32771;&#21220;&#27169;&#26495;%20.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WangMengna\Documents\WeChat%20Files\wxid_q8j8b0zqugwi22\FileStorage\File\2022-01\&#20914;&#21387;&#36710;&#38388;&#21171;&#21153;&#24037;12&#26376;&#32771;&#21220;&#34920;(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Users\WangMengna\Documents\WeChat%20Files\wxid_q8j8b0zqugwi22\FileStorage\File\2022-01\2021&#28938;&#25509;&#36710;&#38388;12&#26376;&#32771;&#21220;&#34920;(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张亚霖"/>
      <sheetName val="组装线"/>
      <sheetName val="数据源"/>
    </sheetNames>
    <sheetDataSet>
      <sheetData sheetId="0"/>
      <sheetData sheetId="1"/>
      <sheetData sheetId="2"/>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车间考勤表模板"/>
      <sheetName val="Sheet1"/>
      <sheetName val="数据源"/>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3月份"/>
      <sheetName val="4月份"/>
      <sheetName val="数据源"/>
    </sheetNames>
    <sheetDataSet>
      <sheetData sheetId="0" refreshError="1"/>
      <sheetData sheetId="1" refreshError="1"/>
      <sheetData sheetId="2"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车间考勤表模板"/>
      <sheetName val="车间考勤表模板劳务"/>
      <sheetName val="Sheet1"/>
      <sheetName val="数据源"/>
    </sheetNames>
    <sheetDataSet>
      <sheetData sheetId="0" refreshError="1"/>
      <sheetData sheetId="1" refreshError="1"/>
      <sheetData sheetId="2" refreshError="1"/>
      <sheetData sheetId="3"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车间考勤表模板"/>
      <sheetName val="数据源"/>
      <sheetName val="十一月份考勤"/>
      <sheetName val="十一月份考勤 (2)"/>
      <sheetName val="支援"/>
    </sheetNames>
    <sheetDataSet>
      <sheetData sheetId="0" refreshError="1"/>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车间考勤表模板"/>
      <sheetName val="车间考勤表模板劳务"/>
      <sheetName val="Sheet1"/>
      <sheetName val="数据源"/>
    </sheetNames>
    <sheetDataSet>
      <sheetData sheetId="0"/>
      <sheetData sheetId="1"/>
      <sheetData sheetId="2"/>
      <sheetData sheetId="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9" Type="http://schemas.openxmlformats.org/officeDocument/2006/relationships/ctrlProp" Target="../ctrlProps/ctrlProp7.xml"/><Relationship Id="rId8" Type="http://schemas.openxmlformats.org/officeDocument/2006/relationships/ctrlProp" Target="../ctrlProps/ctrlProp6.xml"/><Relationship Id="rId7" Type="http://schemas.openxmlformats.org/officeDocument/2006/relationships/ctrlProp" Target="../ctrlProps/ctrlProp5.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 Id="rId3" Type="http://schemas.openxmlformats.org/officeDocument/2006/relationships/ctrlProp" Target="../ctrlProps/ctrlProp1.xml"/><Relationship Id="rId2" Type="http://schemas.openxmlformats.org/officeDocument/2006/relationships/vmlDrawing" Target="../drawings/vmlDrawing1.vml"/><Relationship Id="rId13" Type="http://schemas.openxmlformats.org/officeDocument/2006/relationships/ctrlProp" Target="../ctrlProps/ctrlProp11.xml"/><Relationship Id="rId12" Type="http://schemas.openxmlformats.org/officeDocument/2006/relationships/ctrlProp" Target="../ctrlProps/ctrlProp10.xml"/><Relationship Id="rId11" Type="http://schemas.openxmlformats.org/officeDocument/2006/relationships/ctrlProp" Target="../ctrlProps/ctrlProp9.xml"/><Relationship Id="rId10" Type="http://schemas.openxmlformats.org/officeDocument/2006/relationships/ctrlProp" Target="../ctrlProps/ctrlProp8.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91"/>
  <sheetViews>
    <sheetView tabSelected="1" topLeftCell="A62" workbookViewId="0">
      <selection activeCell="N83" sqref="N83"/>
    </sheetView>
  </sheetViews>
  <sheetFormatPr defaultColWidth="9" defaultRowHeight="18" customHeight="1"/>
  <cols>
    <col min="1" max="1" width="5.25" style="136" customWidth="1"/>
    <col min="2" max="2" width="18.5" style="136" customWidth="1"/>
    <col min="3" max="3" width="12.75" style="136"/>
    <col min="4" max="4" width="10.875" style="139" customWidth="1"/>
    <col min="5" max="7" width="8.375" style="136" customWidth="1"/>
    <col min="8" max="8" width="9.375" style="136" customWidth="1"/>
    <col min="9" max="9" width="8.375" style="136" customWidth="1"/>
    <col min="10" max="10" width="6.875" style="136" customWidth="1"/>
    <col min="11" max="11" width="8.375" style="136" customWidth="1"/>
    <col min="12" max="12" width="9.375" style="136" customWidth="1"/>
    <col min="13" max="13" width="8.875" style="136" customWidth="1"/>
    <col min="14" max="14" width="9.625" style="136" customWidth="1"/>
    <col min="15" max="15" width="21.5" style="136" customWidth="1"/>
    <col min="16" max="16" width="11.125" style="136"/>
    <col min="17" max="17" width="8.875" style="136"/>
    <col min="18" max="18" width="5.125" style="136"/>
    <col min="19" max="26" width="10.875" style="136"/>
    <col min="27" max="27" width="5.125" style="136"/>
    <col min="28" max="16384" width="9" style="136"/>
  </cols>
  <sheetData>
    <row r="1" customHeight="1" spans="1:15">
      <c r="A1" s="140" t="s">
        <v>0</v>
      </c>
      <c r="B1" s="140"/>
      <c r="C1" s="140"/>
      <c r="D1" s="140"/>
      <c r="E1" s="140"/>
      <c r="F1" s="140"/>
      <c r="G1" s="140"/>
      <c r="H1" s="140"/>
      <c r="I1" s="140"/>
      <c r="J1" s="140"/>
      <c r="K1" s="140"/>
      <c r="L1" s="140"/>
      <c r="M1" s="140"/>
      <c r="N1" s="140"/>
      <c r="O1" s="135"/>
    </row>
    <row r="2" s="135" customFormat="1" customHeight="1" spans="1:15">
      <c r="A2" s="141" t="s">
        <v>1</v>
      </c>
      <c r="B2" s="141" t="s">
        <v>2</v>
      </c>
      <c r="C2" s="141" t="s">
        <v>3</v>
      </c>
      <c r="D2" s="141" t="s">
        <v>4</v>
      </c>
      <c r="E2" s="141" t="s">
        <v>5</v>
      </c>
      <c r="F2" s="141" t="s">
        <v>6</v>
      </c>
      <c r="G2" s="141" t="s">
        <v>7</v>
      </c>
      <c r="H2" s="141" t="s">
        <v>8</v>
      </c>
      <c r="I2" s="141" t="s">
        <v>9</v>
      </c>
      <c r="J2" s="141" t="s">
        <v>10</v>
      </c>
      <c r="K2" s="141" t="s">
        <v>11</v>
      </c>
      <c r="L2" s="141" t="s">
        <v>12</v>
      </c>
      <c r="M2" s="141" t="s">
        <v>13</v>
      </c>
      <c r="N2" s="141" t="s">
        <v>14</v>
      </c>
      <c r="O2" s="141" t="s">
        <v>15</v>
      </c>
    </row>
    <row r="3" s="136" customFormat="1" customHeight="1" spans="1:16">
      <c r="A3" s="142">
        <v>1</v>
      </c>
      <c r="B3" s="44" t="s">
        <v>16</v>
      </c>
      <c r="C3" s="44" t="s">
        <v>17</v>
      </c>
      <c r="D3" s="143">
        <v>44529</v>
      </c>
      <c r="E3" s="44">
        <f>VLOOKUP(C3,考勤!B:AQ,34,0)</f>
        <v>31</v>
      </c>
      <c r="F3" s="44">
        <f>VLOOKUP(C3,考勤!B:AQ,37,0)</f>
        <v>322</v>
      </c>
      <c r="G3" s="144">
        <v>18.5</v>
      </c>
      <c r="H3" s="142">
        <v>11</v>
      </c>
      <c r="I3" s="142"/>
      <c r="J3" s="142">
        <f>IFERROR(VLOOKUP(C3,其他!B:D,3,0),0)</f>
        <v>0</v>
      </c>
      <c r="K3" s="142"/>
      <c r="L3" s="142">
        <f t="shared" ref="L3:L11" si="0">H3*15+(F3-H3-I3)*G3+I3*18*80%+J3+K3</f>
        <v>5918.5</v>
      </c>
      <c r="M3" s="142">
        <f t="shared" ref="M3:M11" si="1">E3*5</f>
        <v>155</v>
      </c>
      <c r="N3" s="142">
        <f t="shared" ref="N3:N11" si="2">L3+M3</f>
        <v>6073.5</v>
      </c>
      <c r="O3" s="147" t="str">
        <f>IFERROR(VLOOKUP(C3,其他!B:C,2,0),"")</f>
        <v/>
      </c>
      <c r="P3" s="136">
        <f>L3/F3</f>
        <v>18.3804347826087</v>
      </c>
    </row>
    <row r="4" s="136" customFormat="1" customHeight="1" spans="1:16">
      <c r="A4" s="142">
        <v>2</v>
      </c>
      <c r="B4" s="44" t="s">
        <v>16</v>
      </c>
      <c r="C4" s="44" t="s">
        <v>18</v>
      </c>
      <c r="D4" s="143">
        <v>44529</v>
      </c>
      <c r="E4" s="44">
        <f>VLOOKUP(C4,考勤!B:AQ,34,0)</f>
        <v>22</v>
      </c>
      <c r="F4" s="44">
        <f>VLOOKUP(C4,考勤!B:AQ,37,0)</f>
        <v>237.5</v>
      </c>
      <c r="G4" s="144">
        <v>18.5</v>
      </c>
      <c r="H4" s="142">
        <v>11</v>
      </c>
      <c r="I4" s="142"/>
      <c r="J4" s="142">
        <f>IFERROR(VLOOKUP(C4,其他!B:D,3,0),0)</f>
        <v>0</v>
      </c>
      <c r="K4" s="142"/>
      <c r="L4" s="142">
        <f t="shared" si="0"/>
        <v>4355.25</v>
      </c>
      <c r="M4" s="142">
        <f t="shared" si="1"/>
        <v>110</v>
      </c>
      <c r="N4" s="142">
        <f t="shared" si="2"/>
        <v>4465.25</v>
      </c>
      <c r="O4" s="147" t="str">
        <f>IFERROR(VLOOKUP(C4,其他!B:C,2,0),"")</f>
        <v/>
      </c>
      <c r="P4" s="136">
        <f t="shared" ref="P4:P35" si="3">L4/F4</f>
        <v>18.3378947368421</v>
      </c>
    </row>
    <row r="5" s="136" customFormat="1" customHeight="1" spans="1:16">
      <c r="A5" s="142">
        <v>3</v>
      </c>
      <c r="B5" s="44" t="s">
        <v>16</v>
      </c>
      <c r="C5" s="44" t="s">
        <v>19</v>
      </c>
      <c r="D5" s="143">
        <v>44531</v>
      </c>
      <c r="E5" s="44">
        <f>VLOOKUP(C5,考勤!B:AQ,34,0)</f>
        <v>17</v>
      </c>
      <c r="F5" s="44">
        <f>VLOOKUP(C5,考勤!B:AQ,37,0)</f>
        <v>173</v>
      </c>
      <c r="G5" s="144">
        <v>18.5</v>
      </c>
      <c r="H5" s="142">
        <v>33</v>
      </c>
      <c r="I5" s="142"/>
      <c r="J5" s="142">
        <f>IFERROR(VLOOKUP(C5,其他!B:D,3,0),0)</f>
        <v>0</v>
      </c>
      <c r="K5" s="142"/>
      <c r="L5" s="142">
        <f t="shared" si="0"/>
        <v>3085</v>
      </c>
      <c r="M5" s="142">
        <f t="shared" si="1"/>
        <v>85</v>
      </c>
      <c r="N5" s="142">
        <f t="shared" si="2"/>
        <v>3170</v>
      </c>
      <c r="O5" s="147" t="str">
        <f>IFERROR(VLOOKUP(C5,其他!B:C,2,0),"")</f>
        <v/>
      </c>
      <c r="P5" s="136">
        <f t="shared" si="3"/>
        <v>17.8323699421965</v>
      </c>
    </row>
    <row r="6" s="136" customFormat="1" customHeight="1" spans="1:16">
      <c r="A6" s="142">
        <v>4</v>
      </c>
      <c r="B6" s="44" t="s">
        <v>16</v>
      </c>
      <c r="C6" s="44" t="s">
        <v>20</v>
      </c>
      <c r="D6" s="143">
        <v>44531</v>
      </c>
      <c r="E6" s="44">
        <f>VLOOKUP(C6,考勤!B:AQ,34,0)</f>
        <v>29.5</v>
      </c>
      <c r="F6" s="44">
        <f>VLOOKUP(C6,考勤!B:AQ,37,0)</f>
        <v>323.5</v>
      </c>
      <c r="G6" s="144">
        <v>18.5</v>
      </c>
      <c r="H6" s="142">
        <v>33</v>
      </c>
      <c r="I6" s="142"/>
      <c r="J6" s="142">
        <f>IFERROR(VLOOKUP(C6,其他!B:D,3,0),0)</f>
        <v>0</v>
      </c>
      <c r="K6" s="142"/>
      <c r="L6" s="142">
        <f t="shared" si="0"/>
        <v>5869.25</v>
      </c>
      <c r="M6" s="142">
        <f t="shared" si="1"/>
        <v>147.5</v>
      </c>
      <c r="N6" s="142">
        <f t="shared" si="2"/>
        <v>6016.75</v>
      </c>
      <c r="O6" s="147" t="str">
        <f>IFERROR(VLOOKUP(C6,其他!B:C,2,0),"")</f>
        <v/>
      </c>
      <c r="P6" s="136">
        <f t="shared" si="3"/>
        <v>18.1429675425039</v>
      </c>
    </row>
    <row r="7" s="136" customFormat="1" customHeight="1" spans="1:16">
      <c r="A7" s="142">
        <v>5</v>
      </c>
      <c r="B7" s="44" t="s">
        <v>16</v>
      </c>
      <c r="C7" s="44" t="s">
        <v>21</v>
      </c>
      <c r="D7" s="143">
        <v>44532</v>
      </c>
      <c r="E7" s="44">
        <f>VLOOKUP(C7,考勤!B:AQ,34,0)</f>
        <v>28</v>
      </c>
      <c r="F7" s="44">
        <f>VLOOKUP(C7,考勤!B:AQ,37,0)</f>
        <v>295.5</v>
      </c>
      <c r="G7" s="144">
        <v>18.5</v>
      </c>
      <c r="H7" s="142">
        <v>33.5</v>
      </c>
      <c r="I7" s="142"/>
      <c r="J7" s="142">
        <f>IFERROR(VLOOKUP(C7,其他!B:D,3,0),0)</f>
        <v>0</v>
      </c>
      <c r="K7" s="142"/>
      <c r="L7" s="142">
        <f t="shared" si="0"/>
        <v>5349.5</v>
      </c>
      <c r="M7" s="142">
        <f t="shared" si="1"/>
        <v>140</v>
      </c>
      <c r="N7" s="142">
        <f t="shared" si="2"/>
        <v>5489.5</v>
      </c>
      <c r="O7" s="147" t="str">
        <f>IFERROR(VLOOKUP(C7,其他!B:C,2,0),"")</f>
        <v/>
      </c>
      <c r="P7" s="136">
        <f t="shared" si="3"/>
        <v>18.1032148900169</v>
      </c>
    </row>
    <row r="8" s="136" customFormat="1" ht="28" customHeight="1" spans="1:16">
      <c r="A8" s="142">
        <v>6</v>
      </c>
      <c r="B8" s="44" t="s">
        <v>16</v>
      </c>
      <c r="C8" s="44" t="s">
        <v>22</v>
      </c>
      <c r="D8" s="143">
        <v>44532</v>
      </c>
      <c r="E8" s="44">
        <f>VLOOKUP(C8,考勤!B:AQ,34,0)</f>
        <v>22.5</v>
      </c>
      <c r="F8" s="44">
        <f>VLOOKUP(C8,考勤!B:AQ,37,0)</f>
        <v>246</v>
      </c>
      <c r="G8" s="144">
        <v>18.5</v>
      </c>
      <c r="H8" s="142">
        <v>33.5</v>
      </c>
      <c r="I8" s="142"/>
      <c r="J8" s="142">
        <f>IFERROR(VLOOKUP(C8,其他!B:D,3,0),0)</f>
        <v>-330</v>
      </c>
      <c r="K8" s="142"/>
      <c r="L8" s="142">
        <f t="shared" si="0"/>
        <v>4103.75</v>
      </c>
      <c r="M8" s="142">
        <f t="shared" si="1"/>
        <v>112.5</v>
      </c>
      <c r="N8" s="142">
        <f t="shared" si="2"/>
        <v>4216.25</v>
      </c>
      <c r="O8" s="147" t="str">
        <f>IFERROR(VLOOKUP(C8,其他!B:C,2,0),"")</f>
        <v>领2件旧工服未退回、26日迟到、车间扣款</v>
      </c>
      <c r="P8" s="136">
        <f t="shared" si="3"/>
        <v>16.6819105691057</v>
      </c>
    </row>
    <row r="9" s="136" customFormat="1" ht="36" customHeight="1" spans="1:16">
      <c r="A9" s="142">
        <v>7</v>
      </c>
      <c r="B9" s="44" t="s">
        <v>16</v>
      </c>
      <c r="C9" s="44" t="s">
        <v>23</v>
      </c>
      <c r="D9" s="143">
        <v>44536</v>
      </c>
      <c r="E9" s="44">
        <f>VLOOKUP(C9,考勤!B:AQ,34,0)</f>
        <v>20.5</v>
      </c>
      <c r="F9" s="44">
        <f>VLOOKUP(C9,考勤!B:AQ,37,0)</f>
        <v>223.5</v>
      </c>
      <c r="G9" s="144">
        <v>18.5</v>
      </c>
      <c r="H9" s="142">
        <v>25</v>
      </c>
      <c r="I9" s="142"/>
      <c r="J9" s="142">
        <f>IFERROR(VLOOKUP(C9,其他!B:D,3,0),0)</f>
        <v>-70</v>
      </c>
      <c r="K9" s="142"/>
      <c r="L9" s="142">
        <f t="shared" si="0"/>
        <v>3977.25</v>
      </c>
      <c r="M9" s="142">
        <f t="shared" si="1"/>
        <v>102.5</v>
      </c>
      <c r="N9" s="142">
        <f t="shared" si="2"/>
        <v>4079.75</v>
      </c>
      <c r="O9" s="147" t="str">
        <f>IFERROR(VLOOKUP(C9,其他!B:C,2,0),"")</f>
        <v>领1件旧工服未退回、25日迟到、车间扣款</v>
      </c>
      <c r="P9" s="136">
        <f t="shared" si="3"/>
        <v>17.7953020134228</v>
      </c>
    </row>
    <row r="10" s="136" customFormat="1" ht="33" customHeight="1" spans="1:16">
      <c r="A10" s="142">
        <v>8</v>
      </c>
      <c r="B10" s="44" t="s">
        <v>16</v>
      </c>
      <c r="C10" s="44" t="s">
        <v>24</v>
      </c>
      <c r="D10" s="143">
        <v>44536</v>
      </c>
      <c r="E10" s="44">
        <f>VLOOKUP(C10,考勤!B:AQ,34,0)</f>
        <v>17.5</v>
      </c>
      <c r="F10" s="44">
        <f>VLOOKUP(C10,考勤!B:AQ,37,0)</f>
        <v>190.5</v>
      </c>
      <c r="G10" s="144">
        <v>18.5</v>
      </c>
      <c r="H10" s="142">
        <v>25</v>
      </c>
      <c r="I10" s="142"/>
      <c r="J10" s="142">
        <f>IFERROR(VLOOKUP(C10,其他!B:D,3,0),0)</f>
        <v>-260</v>
      </c>
      <c r="K10" s="142"/>
      <c r="L10" s="142">
        <f t="shared" si="0"/>
        <v>3176.75</v>
      </c>
      <c r="M10" s="142">
        <f t="shared" si="1"/>
        <v>87.5</v>
      </c>
      <c r="N10" s="142">
        <f t="shared" si="2"/>
        <v>3264.25</v>
      </c>
      <c r="O10" s="147" t="str">
        <f>IFERROR(VLOOKUP(C10,其他!B:C,2,0),"")</f>
        <v>领1件旧工服未退回、车间扣款</v>
      </c>
      <c r="P10" s="136">
        <f t="shared" si="3"/>
        <v>16.6758530183727</v>
      </c>
    </row>
    <row r="11" s="136" customFormat="1" customHeight="1" spans="1:16">
      <c r="A11" s="142">
        <v>9</v>
      </c>
      <c r="B11" s="44" t="s">
        <v>16</v>
      </c>
      <c r="C11" s="44" t="s">
        <v>25</v>
      </c>
      <c r="D11" s="143">
        <v>44537</v>
      </c>
      <c r="E11" s="44">
        <f>VLOOKUP(C11,考勤!B:AQ,34,0)</f>
        <v>13</v>
      </c>
      <c r="F11" s="44">
        <f>VLOOKUP(C11,考勤!B:AQ,37,0)</f>
        <v>124.5</v>
      </c>
      <c r="G11" s="144">
        <v>18.5</v>
      </c>
      <c r="H11" s="142">
        <v>24.5</v>
      </c>
      <c r="I11" s="142"/>
      <c r="J11" s="142">
        <f>IFERROR(VLOOKUP(C11,其他!B:D,3,0),0)</f>
        <v>-60</v>
      </c>
      <c r="K11" s="142"/>
      <c r="L11" s="142">
        <f t="shared" si="0"/>
        <v>2157.5</v>
      </c>
      <c r="M11" s="142">
        <f t="shared" si="1"/>
        <v>65</v>
      </c>
      <c r="N11" s="142">
        <f t="shared" si="2"/>
        <v>2222.5</v>
      </c>
      <c r="O11" s="147" t="str">
        <f>IFERROR(VLOOKUP(C11,其他!B:C,2,0),"")</f>
        <v>12、25号上班卡</v>
      </c>
      <c r="P11" s="136">
        <f t="shared" si="3"/>
        <v>17.3293172690763</v>
      </c>
    </row>
    <row r="12" s="136" customFormat="1" customHeight="1" spans="1:16">
      <c r="A12" s="142">
        <v>13</v>
      </c>
      <c r="B12" s="44" t="s">
        <v>16</v>
      </c>
      <c r="C12" s="44" t="s">
        <v>26</v>
      </c>
      <c r="D12" s="143">
        <v>44559</v>
      </c>
      <c r="E12" s="44">
        <f>VLOOKUP(C12,考勤!B:AQ,34,0)</f>
        <v>1.5</v>
      </c>
      <c r="F12" s="44">
        <f>VLOOKUP(C12,考勤!B:AQ,37,0)</f>
        <v>13</v>
      </c>
      <c r="G12" s="144">
        <v>18.5</v>
      </c>
      <c r="H12" s="142">
        <v>13</v>
      </c>
      <c r="I12" s="142"/>
      <c r="J12" s="142">
        <f>IFERROR(VLOOKUP(C12,其他!B:D,3,0),0)</f>
        <v>0</v>
      </c>
      <c r="K12" s="142"/>
      <c r="L12" s="142">
        <f t="shared" ref="L12:L32" si="4">H12*15+(F12-H12-I12)*G12+I12*18*80%+J12+K12</f>
        <v>195</v>
      </c>
      <c r="M12" s="142">
        <f t="shared" ref="M12:M32" si="5">E12*5</f>
        <v>7.5</v>
      </c>
      <c r="N12" s="142">
        <f t="shared" ref="N12:N32" si="6">L12+M12</f>
        <v>202.5</v>
      </c>
      <c r="O12" s="147" t="str">
        <f>IFERROR(VLOOKUP(C12,其他!B:C,2,0),"")</f>
        <v/>
      </c>
      <c r="P12" s="136">
        <f t="shared" si="3"/>
        <v>15</v>
      </c>
    </row>
    <row r="13" s="136" customFormat="1" customHeight="1" spans="1:16">
      <c r="A13" s="142">
        <v>14</v>
      </c>
      <c r="B13" s="44" t="s">
        <v>16</v>
      </c>
      <c r="C13" s="44" t="s">
        <v>27</v>
      </c>
      <c r="D13" s="143">
        <v>44559</v>
      </c>
      <c r="E13" s="44">
        <f>VLOOKUP(C13,考勤!B:AQ,34,0)</f>
        <v>2</v>
      </c>
      <c r="F13" s="44">
        <f>VLOOKUP(C13,考勤!B:AQ,37,0)</f>
        <v>20</v>
      </c>
      <c r="G13" s="144">
        <v>18.5</v>
      </c>
      <c r="H13" s="142">
        <v>11</v>
      </c>
      <c r="I13" s="142"/>
      <c r="J13" s="142">
        <f>IFERROR(VLOOKUP(C13,其他!B:D,3,0),0)</f>
        <v>0</v>
      </c>
      <c r="K13" s="142"/>
      <c r="L13" s="142">
        <f t="shared" si="4"/>
        <v>331.5</v>
      </c>
      <c r="M13" s="142">
        <f t="shared" si="5"/>
        <v>10</v>
      </c>
      <c r="N13" s="142">
        <f t="shared" si="6"/>
        <v>341.5</v>
      </c>
      <c r="O13" s="147" t="str">
        <f>IFERROR(VLOOKUP(C13,其他!B:C,2,0),"")</f>
        <v/>
      </c>
      <c r="P13" s="136">
        <f t="shared" si="3"/>
        <v>16.575</v>
      </c>
    </row>
    <row r="14" s="136" customFormat="1" customHeight="1" spans="1:16">
      <c r="A14" s="142">
        <v>15</v>
      </c>
      <c r="B14" s="44" t="s">
        <v>16</v>
      </c>
      <c r="C14" s="36" t="s">
        <v>28</v>
      </c>
      <c r="D14" s="143" t="s">
        <v>29</v>
      </c>
      <c r="E14" s="44">
        <f>VLOOKUP(C14,考勤!B:AQ,34,0)</f>
        <v>4</v>
      </c>
      <c r="F14" s="44">
        <f>VLOOKUP(C14,考勤!B:AQ,37,0)</f>
        <v>43.5</v>
      </c>
      <c r="G14" s="144">
        <v>18.5</v>
      </c>
      <c r="H14" s="142">
        <v>33.5</v>
      </c>
      <c r="I14" s="142"/>
      <c r="J14" s="142">
        <f>IFERROR(VLOOKUP(C14,其他!B:D,3,0),0)</f>
        <v>-30</v>
      </c>
      <c r="K14" s="142"/>
      <c r="L14" s="142">
        <f t="shared" si="4"/>
        <v>657.5</v>
      </c>
      <c r="M14" s="142">
        <f t="shared" si="5"/>
        <v>20</v>
      </c>
      <c r="N14" s="142">
        <f t="shared" si="6"/>
        <v>677.5</v>
      </c>
      <c r="O14" s="147" t="str">
        <f>IFERROR(VLOOKUP(C14,其他!B:C,2,0),"")</f>
        <v>5号下班卡</v>
      </c>
      <c r="P14" s="136">
        <f t="shared" si="3"/>
        <v>15.1149425287356</v>
      </c>
    </row>
    <row r="15" s="136" customFormat="1" customHeight="1" spans="1:16">
      <c r="A15" s="142">
        <v>16</v>
      </c>
      <c r="B15" s="44" t="s">
        <v>16</v>
      </c>
      <c r="C15" s="44" t="s">
        <v>30</v>
      </c>
      <c r="D15" s="143">
        <v>44556</v>
      </c>
      <c r="E15" s="44">
        <f>VLOOKUP(C15,考勤!B:AQ,34,0)</f>
        <v>4</v>
      </c>
      <c r="F15" s="44">
        <f>VLOOKUP(C15,考勤!B:AQ,37,0)</f>
        <v>38.5</v>
      </c>
      <c r="G15" s="144">
        <v>18.5</v>
      </c>
      <c r="H15" s="142">
        <v>30</v>
      </c>
      <c r="I15" s="142"/>
      <c r="J15" s="142">
        <f>IFERROR(VLOOKUP(C15,其他!B:D,3,0),0)</f>
        <v>-30</v>
      </c>
      <c r="K15" s="142"/>
      <c r="L15" s="142">
        <f t="shared" si="4"/>
        <v>577.25</v>
      </c>
      <c r="M15" s="142">
        <f t="shared" si="5"/>
        <v>20</v>
      </c>
      <c r="N15" s="142">
        <f t="shared" si="6"/>
        <v>597.25</v>
      </c>
      <c r="O15" s="147" t="str">
        <f>IFERROR(VLOOKUP(C15,其他!B:C,2,0),"")</f>
        <v>27号下班卡</v>
      </c>
      <c r="P15" s="136">
        <f t="shared" si="3"/>
        <v>14.9935064935065</v>
      </c>
    </row>
    <row r="16" s="136" customFormat="1" customHeight="1" spans="1:16">
      <c r="A16" s="142">
        <v>17</v>
      </c>
      <c r="B16" s="44" t="s">
        <v>31</v>
      </c>
      <c r="C16" s="44" t="s">
        <v>32</v>
      </c>
      <c r="D16" s="143">
        <v>44529</v>
      </c>
      <c r="E16" s="44">
        <f>VLOOKUP(C16,考勤!B:AQ,34,0)</f>
        <v>28.5</v>
      </c>
      <c r="F16" s="44">
        <f>VLOOKUP(C16,考勤!B:AQ,37,0)</f>
        <v>312</v>
      </c>
      <c r="G16" s="144">
        <v>18</v>
      </c>
      <c r="H16" s="142">
        <v>11</v>
      </c>
      <c r="I16" s="142"/>
      <c r="J16" s="142">
        <f>IFERROR(VLOOKUP(C16,其他!B:D,3,0),0)</f>
        <v>0</v>
      </c>
      <c r="K16" s="142"/>
      <c r="L16" s="142">
        <f t="shared" si="4"/>
        <v>5583</v>
      </c>
      <c r="M16" s="142">
        <f t="shared" si="5"/>
        <v>142.5</v>
      </c>
      <c r="N16" s="142">
        <f t="shared" si="6"/>
        <v>5725.5</v>
      </c>
      <c r="O16" s="147" t="str">
        <f>IFERROR(VLOOKUP(C16,其他!B:C,2,0),"")</f>
        <v/>
      </c>
      <c r="P16" s="136">
        <f t="shared" si="3"/>
        <v>17.8942307692308</v>
      </c>
    </row>
    <row r="17" s="136" customFormat="1" customHeight="1" spans="1:16">
      <c r="A17" s="142">
        <v>18</v>
      </c>
      <c r="B17" s="44" t="s">
        <v>31</v>
      </c>
      <c r="C17" s="44" t="s">
        <v>33</v>
      </c>
      <c r="D17" s="143">
        <v>44530</v>
      </c>
      <c r="E17" s="44">
        <f>VLOOKUP(C17,考勤!B:AQ,34,0)</f>
        <v>20</v>
      </c>
      <c r="F17" s="44">
        <f>VLOOKUP(C17,考勤!B:AQ,37,0)</f>
        <v>215</v>
      </c>
      <c r="G17" s="144">
        <v>18</v>
      </c>
      <c r="H17" s="142">
        <v>22</v>
      </c>
      <c r="I17" s="142"/>
      <c r="J17" s="142">
        <f>IFERROR(VLOOKUP(C17,其他!B:D,3,0),0)</f>
        <v>0</v>
      </c>
      <c r="K17" s="142"/>
      <c r="L17" s="142">
        <f t="shared" si="4"/>
        <v>3804</v>
      </c>
      <c r="M17" s="142">
        <f t="shared" si="5"/>
        <v>100</v>
      </c>
      <c r="N17" s="142">
        <f t="shared" si="6"/>
        <v>3904</v>
      </c>
      <c r="O17" s="147" t="str">
        <f>IFERROR(VLOOKUP(C17,其他!B:C,2,0),"")</f>
        <v/>
      </c>
      <c r="P17" s="136">
        <f t="shared" si="3"/>
        <v>17.693023255814</v>
      </c>
    </row>
    <row r="18" s="136" customFormat="1" customHeight="1" spans="1:16">
      <c r="A18" s="142">
        <v>19</v>
      </c>
      <c r="B18" s="44" t="s">
        <v>31</v>
      </c>
      <c r="C18" s="44" t="s">
        <v>34</v>
      </c>
      <c r="D18" s="143">
        <v>44530</v>
      </c>
      <c r="E18" s="44">
        <f>VLOOKUP(C18,考勤!B:AQ,34,0)</f>
        <v>26.5</v>
      </c>
      <c r="F18" s="44">
        <f>VLOOKUP(C18,考勤!B:AQ,37,0)</f>
        <v>289</v>
      </c>
      <c r="G18" s="144">
        <v>18</v>
      </c>
      <c r="H18" s="142">
        <v>22</v>
      </c>
      <c r="I18" s="142"/>
      <c r="J18" s="142">
        <f>IFERROR(VLOOKUP(C18,其他!B:D,3,0),0)</f>
        <v>0</v>
      </c>
      <c r="K18" s="142"/>
      <c r="L18" s="142">
        <f t="shared" si="4"/>
        <v>5136</v>
      </c>
      <c r="M18" s="142">
        <f t="shared" si="5"/>
        <v>132.5</v>
      </c>
      <c r="N18" s="142">
        <f t="shared" si="6"/>
        <v>5268.5</v>
      </c>
      <c r="O18" s="147" t="str">
        <f>IFERROR(VLOOKUP(C18,其他!B:C,2,0),"")</f>
        <v/>
      </c>
      <c r="P18" s="136">
        <f t="shared" si="3"/>
        <v>17.7716262975779</v>
      </c>
    </row>
    <row r="19" s="136" customFormat="1" customHeight="1" spans="1:16">
      <c r="A19" s="142">
        <v>20</v>
      </c>
      <c r="B19" s="44" t="s">
        <v>31</v>
      </c>
      <c r="C19" s="44" t="s">
        <v>35</v>
      </c>
      <c r="D19" s="143">
        <v>44530</v>
      </c>
      <c r="E19" s="44">
        <f>VLOOKUP(C19,考勤!B:AQ,34,0)</f>
        <v>23.5</v>
      </c>
      <c r="F19" s="44">
        <f>VLOOKUP(C19,考勤!B:AQ,37,0)</f>
        <v>260</v>
      </c>
      <c r="G19" s="144">
        <v>18</v>
      </c>
      <c r="H19" s="142">
        <v>22</v>
      </c>
      <c r="I19" s="142"/>
      <c r="J19" s="142">
        <f>IFERROR(VLOOKUP(C19,其他!B:D,3,0),0)</f>
        <v>0</v>
      </c>
      <c r="K19" s="142"/>
      <c r="L19" s="142">
        <f t="shared" si="4"/>
        <v>4614</v>
      </c>
      <c r="M19" s="142">
        <f t="shared" si="5"/>
        <v>117.5</v>
      </c>
      <c r="N19" s="142">
        <f t="shared" si="6"/>
        <v>4731.5</v>
      </c>
      <c r="O19" s="147" t="str">
        <f>IFERROR(VLOOKUP(C19,其他!B:C,2,0),"")</f>
        <v/>
      </c>
      <c r="P19" s="136">
        <f t="shared" si="3"/>
        <v>17.7461538461538</v>
      </c>
    </row>
    <row r="20" s="136" customFormat="1" customHeight="1" spans="1:16">
      <c r="A20" s="142">
        <v>21</v>
      </c>
      <c r="B20" s="44" t="s">
        <v>31</v>
      </c>
      <c r="C20" s="44" t="s">
        <v>36</v>
      </c>
      <c r="D20" s="143">
        <v>44532</v>
      </c>
      <c r="E20" s="44">
        <f>VLOOKUP(C20,考勤!B:AQ,34,0)</f>
        <v>27.5</v>
      </c>
      <c r="F20" s="44">
        <f>VLOOKUP(C20,考勤!B:AQ,37,0)</f>
        <v>304</v>
      </c>
      <c r="G20" s="144">
        <v>18</v>
      </c>
      <c r="H20" s="142">
        <v>33</v>
      </c>
      <c r="I20" s="142"/>
      <c r="J20" s="142">
        <f>IFERROR(VLOOKUP(C20,其他!B:D,3,0),0)</f>
        <v>0</v>
      </c>
      <c r="K20" s="142"/>
      <c r="L20" s="142">
        <f t="shared" si="4"/>
        <v>5373</v>
      </c>
      <c r="M20" s="142">
        <f t="shared" si="5"/>
        <v>137.5</v>
      </c>
      <c r="N20" s="142">
        <f t="shared" si="6"/>
        <v>5510.5</v>
      </c>
      <c r="O20" s="147" t="str">
        <f>IFERROR(VLOOKUP(C20,其他!B:C,2,0),"")</f>
        <v/>
      </c>
      <c r="P20" s="136">
        <f t="shared" si="3"/>
        <v>17.6743421052632</v>
      </c>
    </row>
    <row r="21" s="136" customFormat="1" customHeight="1" spans="1:16">
      <c r="A21" s="142">
        <v>22</v>
      </c>
      <c r="B21" s="44" t="s">
        <v>31</v>
      </c>
      <c r="C21" s="44" t="s">
        <v>37</v>
      </c>
      <c r="D21" s="143">
        <v>44532</v>
      </c>
      <c r="E21" s="44">
        <f>VLOOKUP(C21,考勤!B:AQ,34,0)</f>
        <v>27</v>
      </c>
      <c r="F21" s="44">
        <f>VLOOKUP(C21,考勤!B:AQ,37,0)</f>
        <v>299.5</v>
      </c>
      <c r="G21" s="144">
        <v>18</v>
      </c>
      <c r="H21" s="142">
        <v>32</v>
      </c>
      <c r="I21" s="142"/>
      <c r="J21" s="142">
        <f>IFERROR(VLOOKUP(C21,其他!B:D,3,0),0)</f>
        <v>0</v>
      </c>
      <c r="K21" s="142"/>
      <c r="L21" s="142">
        <f t="shared" si="4"/>
        <v>5295</v>
      </c>
      <c r="M21" s="142">
        <f t="shared" si="5"/>
        <v>135</v>
      </c>
      <c r="N21" s="142">
        <f t="shared" si="6"/>
        <v>5430</v>
      </c>
      <c r="O21" s="147" t="str">
        <f>IFERROR(VLOOKUP(C21,其他!B:C,2,0),"")</f>
        <v/>
      </c>
      <c r="P21" s="136">
        <f t="shared" si="3"/>
        <v>17.6794657762938</v>
      </c>
    </row>
    <row r="22" s="136" customFormat="1" customHeight="1" spans="1:16">
      <c r="A22" s="142">
        <v>23</v>
      </c>
      <c r="B22" s="44" t="s">
        <v>31</v>
      </c>
      <c r="C22" s="44" t="s">
        <v>38</v>
      </c>
      <c r="D22" s="143">
        <v>44536</v>
      </c>
      <c r="E22" s="44">
        <f>VLOOKUP(C22,考勤!B:AQ,34,0)</f>
        <v>22.5</v>
      </c>
      <c r="F22" s="44">
        <f>VLOOKUP(C22,考勤!B:AQ,37,0)</f>
        <v>249.5</v>
      </c>
      <c r="G22" s="144">
        <v>18</v>
      </c>
      <c r="H22" s="142">
        <v>33</v>
      </c>
      <c r="I22" s="142"/>
      <c r="J22" s="142">
        <f>IFERROR(VLOOKUP(C22,其他!B:D,3,0),0)</f>
        <v>0</v>
      </c>
      <c r="K22" s="142"/>
      <c r="L22" s="142">
        <f t="shared" si="4"/>
        <v>4392</v>
      </c>
      <c r="M22" s="142">
        <f t="shared" si="5"/>
        <v>112.5</v>
      </c>
      <c r="N22" s="142">
        <f t="shared" si="6"/>
        <v>4504.5</v>
      </c>
      <c r="O22" s="147" t="str">
        <f>IFERROR(VLOOKUP(C22,其他!B:C,2,0),"")</f>
        <v/>
      </c>
      <c r="P22" s="136">
        <f t="shared" si="3"/>
        <v>17.6032064128257</v>
      </c>
    </row>
    <row r="23" s="136" customFormat="1" customHeight="1" spans="1:16">
      <c r="A23" s="142">
        <v>24</v>
      </c>
      <c r="B23" s="44" t="s">
        <v>31</v>
      </c>
      <c r="C23" s="44" t="s">
        <v>39</v>
      </c>
      <c r="D23" s="143">
        <v>44536</v>
      </c>
      <c r="E23" s="44">
        <f>VLOOKUP(C23,考勤!B:AQ,34,0)</f>
        <v>23.5</v>
      </c>
      <c r="F23" s="44">
        <f>VLOOKUP(C23,考勤!B:AQ,37,0)</f>
        <v>257</v>
      </c>
      <c r="G23" s="144">
        <v>18</v>
      </c>
      <c r="H23" s="142">
        <v>33</v>
      </c>
      <c r="I23" s="142"/>
      <c r="J23" s="142">
        <f>IFERROR(VLOOKUP(C23,其他!B:D,3,0),0)</f>
        <v>0</v>
      </c>
      <c r="K23" s="142"/>
      <c r="L23" s="142">
        <f t="shared" si="4"/>
        <v>4527</v>
      </c>
      <c r="M23" s="142">
        <f t="shared" si="5"/>
        <v>117.5</v>
      </c>
      <c r="N23" s="142">
        <f t="shared" si="6"/>
        <v>4644.5</v>
      </c>
      <c r="O23" s="147" t="str">
        <f>IFERROR(VLOOKUP(C23,其他!B:C,2,0),"")</f>
        <v/>
      </c>
      <c r="P23" s="136">
        <f t="shared" si="3"/>
        <v>17.6147859922179</v>
      </c>
    </row>
    <row r="24" s="136" customFormat="1" customHeight="1" spans="1:16">
      <c r="A24" s="142">
        <v>25</v>
      </c>
      <c r="B24" s="44" t="s">
        <v>31</v>
      </c>
      <c r="C24" s="44" t="s">
        <v>40</v>
      </c>
      <c r="D24" s="143">
        <v>44536</v>
      </c>
      <c r="E24" s="44">
        <f>VLOOKUP(C24,考勤!B:AQ,34,0)</f>
        <v>24.5</v>
      </c>
      <c r="F24" s="44">
        <f>VLOOKUP(C24,考勤!B:AQ,37,0)</f>
        <v>269</v>
      </c>
      <c r="G24" s="144">
        <v>18</v>
      </c>
      <c r="H24" s="142">
        <v>33</v>
      </c>
      <c r="I24" s="142"/>
      <c r="J24" s="142">
        <f>IFERROR(VLOOKUP(C24,其他!B:D,3,0),0)</f>
        <v>0</v>
      </c>
      <c r="K24" s="142"/>
      <c r="L24" s="142">
        <f t="shared" si="4"/>
        <v>4743</v>
      </c>
      <c r="M24" s="142">
        <f t="shared" si="5"/>
        <v>122.5</v>
      </c>
      <c r="N24" s="142">
        <f t="shared" si="6"/>
        <v>4865.5</v>
      </c>
      <c r="O24" s="147" t="str">
        <f>IFERROR(VLOOKUP(C24,其他!B:C,2,0),"")</f>
        <v/>
      </c>
      <c r="P24" s="136">
        <f t="shared" si="3"/>
        <v>17.631970260223</v>
      </c>
    </row>
    <row r="25" s="136" customFormat="1" customHeight="1" spans="1:16">
      <c r="A25" s="142">
        <v>26</v>
      </c>
      <c r="B25" s="44" t="s">
        <v>31</v>
      </c>
      <c r="C25" s="44" t="s">
        <v>41</v>
      </c>
      <c r="D25" s="143">
        <v>44547</v>
      </c>
      <c r="E25" s="44">
        <f>VLOOKUP(C25,考勤!B:AQ,34,0)</f>
        <v>13</v>
      </c>
      <c r="F25" s="44">
        <f>VLOOKUP(C25,考勤!B:AQ,37,0)</f>
        <v>141</v>
      </c>
      <c r="G25" s="144">
        <v>18</v>
      </c>
      <c r="H25" s="142">
        <v>33</v>
      </c>
      <c r="I25" s="142"/>
      <c r="J25" s="142">
        <f>IFERROR(VLOOKUP(C25,其他!B:D,3,0),0)</f>
        <v>0</v>
      </c>
      <c r="K25" s="142"/>
      <c r="L25" s="142">
        <f t="shared" si="4"/>
        <v>2439</v>
      </c>
      <c r="M25" s="142">
        <f t="shared" si="5"/>
        <v>65</v>
      </c>
      <c r="N25" s="142">
        <f t="shared" si="6"/>
        <v>2504</v>
      </c>
      <c r="O25" s="147" t="str">
        <f>IFERROR(VLOOKUP(C25,其他!B:C,2,0),"")</f>
        <v/>
      </c>
      <c r="P25" s="136">
        <f t="shared" si="3"/>
        <v>17.2978723404255</v>
      </c>
    </row>
    <row r="26" s="136" customFormat="1" customHeight="1" spans="1:16">
      <c r="A26" s="142">
        <v>27</v>
      </c>
      <c r="B26" s="44" t="s">
        <v>31</v>
      </c>
      <c r="C26" s="44" t="s">
        <v>42</v>
      </c>
      <c r="D26" s="143" t="s">
        <v>29</v>
      </c>
      <c r="E26" s="44">
        <f>VLOOKUP(C26,考勤!B:AQ,34,0)</f>
        <v>11.5</v>
      </c>
      <c r="F26" s="44">
        <f>VLOOKUP(C26,考勤!B:AQ,37,0)</f>
        <v>126</v>
      </c>
      <c r="G26" s="144">
        <v>18</v>
      </c>
      <c r="H26" s="142">
        <v>32</v>
      </c>
      <c r="I26" s="142"/>
      <c r="J26" s="142">
        <f>IFERROR(VLOOKUP(C26,其他!B:D,3,0),0)</f>
        <v>0</v>
      </c>
      <c r="K26" s="142"/>
      <c r="L26" s="142">
        <f t="shared" si="4"/>
        <v>2172</v>
      </c>
      <c r="M26" s="142">
        <f t="shared" si="5"/>
        <v>57.5</v>
      </c>
      <c r="N26" s="142">
        <f t="shared" si="6"/>
        <v>2229.5</v>
      </c>
      <c r="O26" s="147" t="str">
        <f>IFERROR(VLOOKUP(C26,其他!B:C,2,0),"")</f>
        <v/>
      </c>
      <c r="P26" s="136">
        <f t="shared" si="3"/>
        <v>17.2380952380952</v>
      </c>
    </row>
    <row r="27" s="136" customFormat="1" customHeight="1" spans="1:16">
      <c r="A27" s="142">
        <v>28</v>
      </c>
      <c r="B27" s="44" t="s">
        <v>43</v>
      </c>
      <c r="C27" s="132" t="s">
        <v>44</v>
      </c>
      <c r="D27" s="143">
        <v>43637</v>
      </c>
      <c r="E27" s="44">
        <f>VLOOKUP(C27,考勤!B:AQ,34,0)</f>
        <v>28</v>
      </c>
      <c r="F27" s="44">
        <f>VLOOKUP(C27,考勤!B:AQ,37,0)</f>
        <v>351</v>
      </c>
      <c r="G27" s="144">
        <v>18</v>
      </c>
      <c r="H27" s="142"/>
      <c r="I27" s="142"/>
      <c r="J27" s="142">
        <f>IFERROR(VLOOKUP(C27,其他!B:D,3,0),0)</f>
        <v>0</v>
      </c>
      <c r="K27" s="142"/>
      <c r="L27" s="142">
        <f t="shared" si="4"/>
        <v>6318</v>
      </c>
      <c r="M27" s="142">
        <f t="shared" si="5"/>
        <v>140</v>
      </c>
      <c r="N27" s="142">
        <f t="shared" si="6"/>
        <v>6458</v>
      </c>
      <c r="O27" s="147" t="str">
        <f>IFERROR(VLOOKUP(C27,其他!B:C,2,0),"")</f>
        <v/>
      </c>
      <c r="P27" s="136">
        <f t="shared" si="3"/>
        <v>18</v>
      </c>
    </row>
    <row r="28" s="136" customFormat="1" customHeight="1" spans="1:16">
      <c r="A28" s="142">
        <v>29</v>
      </c>
      <c r="B28" s="44" t="s">
        <v>43</v>
      </c>
      <c r="C28" s="132" t="s">
        <v>45</v>
      </c>
      <c r="D28" s="143">
        <v>43641</v>
      </c>
      <c r="E28" s="44">
        <f>VLOOKUP(C28,考勤!B:AQ,34,0)</f>
        <v>27</v>
      </c>
      <c r="F28" s="44">
        <f>VLOOKUP(C28,考勤!B:AQ,37,0)</f>
        <v>349</v>
      </c>
      <c r="G28" s="144">
        <v>18</v>
      </c>
      <c r="H28" s="142"/>
      <c r="I28" s="142"/>
      <c r="J28" s="142">
        <f>IFERROR(VLOOKUP(C28,其他!B:D,3,0),0)</f>
        <v>0</v>
      </c>
      <c r="K28" s="142"/>
      <c r="L28" s="142">
        <f t="shared" si="4"/>
        <v>6282</v>
      </c>
      <c r="M28" s="142">
        <f t="shared" si="5"/>
        <v>135</v>
      </c>
      <c r="N28" s="142">
        <f t="shared" si="6"/>
        <v>6417</v>
      </c>
      <c r="O28" s="147" t="str">
        <f>IFERROR(VLOOKUP(C28,其他!B:C,2,0),"")</f>
        <v/>
      </c>
      <c r="P28" s="136">
        <f t="shared" si="3"/>
        <v>18</v>
      </c>
    </row>
    <row r="29" s="136" customFormat="1" customHeight="1" spans="1:16">
      <c r="A29" s="142">
        <v>30</v>
      </c>
      <c r="B29" s="44" t="s">
        <v>43</v>
      </c>
      <c r="C29" s="132" t="s">
        <v>46</v>
      </c>
      <c r="D29" s="143">
        <v>43720</v>
      </c>
      <c r="E29" s="44">
        <f>VLOOKUP(C29,考勤!B:AQ,34,0)</f>
        <v>30</v>
      </c>
      <c r="F29" s="44">
        <f>VLOOKUP(C29,考勤!B:AQ,37,0)</f>
        <v>372.5</v>
      </c>
      <c r="G29" s="144">
        <v>18</v>
      </c>
      <c r="H29" s="142"/>
      <c r="I29" s="142"/>
      <c r="J29" s="142">
        <f>IFERROR(VLOOKUP(C29,其他!B:D,3,0),0)</f>
        <v>0</v>
      </c>
      <c r="K29" s="142"/>
      <c r="L29" s="142">
        <f t="shared" si="4"/>
        <v>6705</v>
      </c>
      <c r="M29" s="142">
        <f t="shared" si="5"/>
        <v>150</v>
      </c>
      <c r="N29" s="142">
        <f t="shared" si="6"/>
        <v>6855</v>
      </c>
      <c r="O29" s="147" t="str">
        <f>IFERROR(VLOOKUP(C29,其他!B:C,2,0),"")</f>
        <v/>
      </c>
      <c r="P29" s="136">
        <f t="shared" si="3"/>
        <v>18</v>
      </c>
    </row>
    <row r="30" s="136" customFormat="1" customHeight="1" spans="1:16">
      <c r="A30" s="142">
        <v>31</v>
      </c>
      <c r="B30" s="44" t="s">
        <v>43</v>
      </c>
      <c r="C30" s="132" t="s">
        <v>47</v>
      </c>
      <c r="D30" s="143">
        <v>43720</v>
      </c>
      <c r="E30" s="44">
        <f>VLOOKUP(C30,考勤!B:AQ,34,0)</f>
        <v>28</v>
      </c>
      <c r="F30" s="44">
        <f>VLOOKUP(C30,考勤!B:AQ,37,0)</f>
        <v>348.5</v>
      </c>
      <c r="G30" s="144">
        <v>18</v>
      </c>
      <c r="H30" s="142"/>
      <c r="I30" s="142"/>
      <c r="J30" s="142">
        <f>IFERROR(VLOOKUP(C30,其他!B:D,3,0),0)</f>
        <v>0</v>
      </c>
      <c r="K30" s="142"/>
      <c r="L30" s="142">
        <f t="shared" si="4"/>
        <v>6273</v>
      </c>
      <c r="M30" s="142">
        <f t="shared" si="5"/>
        <v>140</v>
      </c>
      <c r="N30" s="142">
        <f t="shared" si="6"/>
        <v>6413</v>
      </c>
      <c r="O30" s="147" t="str">
        <f>IFERROR(VLOOKUP(C30,其他!B:C,2,0),"")</f>
        <v/>
      </c>
      <c r="P30" s="136">
        <f t="shared" si="3"/>
        <v>18</v>
      </c>
    </row>
    <row r="31" s="136" customFormat="1" customHeight="1" spans="1:16">
      <c r="A31" s="142">
        <v>32</v>
      </c>
      <c r="B31" s="44" t="s">
        <v>43</v>
      </c>
      <c r="C31" s="132" t="s">
        <v>48</v>
      </c>
      <c r="D31" s="143">
        <v>43720</v>
      </c>
      <c r="E31" s="44">
        <f>VLOOKUP(C31,考勤!B:AQ,34,0)</f>
        <v>30</v>
      </c>
      <c r="F31" s="44">
        <f>VLOOKUP(C31,考勤!B:AQ,37,0)</f>
        <v>371.5</v>
      </c>
      <c r="G31" s="144">
        <v>18</v>
      </c>
      <c r="H31" s="142"/>
      <c r="I31" s="142"/>
      <c r="J31" s="142">
        <f>IFERROR(VLOOKUP(C31,其他!B:D,3,0),0)</f>
        <v>0</v>
      </c>
      <c r="K31" s="142"/>
      <c r="L31" s="142">
        <f t="shared" si="4"/>
        <v>6687</v>
      </c>
      <c r="M31" s="142">
        <f t="shared" si="5"/>
        <v>150</v>
      </c>
      <c r="N31" s="142">
        <f t="shared" si="6"/>
        <v>6837</v>
      </c>
      <c r="O31" s="147" t="str">
        <f>IFERROR(VLOOKUP(C31,其他!B:C,2,0),"")</f>
        <v/>
      </c>
      <c r="P31" s="136">
        <f t="shared" si="3"/>
        <v>18</v>
      </c>
    </row>
    <row r="32" s="136" customFormat="1" customHeight="1" spans="1:16">
      <c r="A32" s="142">
        <v>33</v>
      </c>
      <c r="B32" s="44" t="s">
        <v>43</v>
      </c>
      <c r="C32" s="132" t="s">
        <v>49</v>
      </c>
      <c r="D32" s="143">
        <v>43885</v>
      </c>
      <c r="E32" s="44">
        <f>VLOOKUP(C32,考勤!B:AQ,34,0)</f>
        <v>30</v>
      </c>
      <c r="F32" s="44">
        <f>VLOOKUP(C32,考勤!B:AQ,37,0)</f>
        <v>379.5</v>
      </c>
      <c r="G32" s="144">
        <v>18</v>
      </c>
      <c r="H32" s="142"/>
      <c r="I32" s="142"/>
      <c r="J32" s="142">
        <f>IFERROR(VLOOKUP(C32,其他!B:D,3,0),0)</f>
        <v>0</v>
      </c>
      <c r="K32" s="142"/>
      <c r="L32" s="142">
        <f t="shared" si="4"/>
        <v>6831</v>
      </c>
      <c r="M32" s="142">
        <f t="shared" si="5"/>
        <v>150</v>
      </c>
      <c r="N32" s="142">
        <f t="shared" si="6"/>
        <v>6981</v>
      </c>
      <c r="O32" s="147" t="str">
        <f>IFERROR(VLOOKUP(C32,其他!B:C,2,0),"")</f>
        <v/>
      </c>
      <c r="P32" s="136">
        <f t="shared" si="3"/>
        <v>18</v>
      </c>
    </row>
    <row r="33" s="136" customFormat="1" customHeight="1" spans="1:16">
      <c r="A33" s="142">
        <v>34</v>
      </c>
      <c r="B33" s="44" t="s">
        <v>43</v>
      </c>
      <c r="C33" s="132" t="s">
        <v>50</v>
      </c>
      <c r="D33" s="145">
        <v>43886</v>
      </c>
      <c r="E33" s="44">
        <f>VLOOKUP(C33,考勤!B:AQ,34,0)</f>
        <v>29</v>
      </c>
      <c r="F33" s="44">
        <f>VLOOKUP(C33,考勤!B:AQ,37,0)</f>
        <v>364.5</v>
      </c>
      <c r="G33" s="144">
        <v>18</v>
      </c>
      <c r="H33" s="142"/>
      <c r="I33" s="142"/>
      <c r="J33" s="142">
        <f>IFERROR(VLOOKUP(C33,其他!B:D,3,0),0)</f>
        <v>0</v>
      </c>
      <c r="K33" s="142"/>
      <c r="L33" s="142">
        <f t="shared" ref="L33:L77" si="7">H33*15+(F33-H33-I33)*G33+I33*18*80%+J33+K33</f>
        <v>6561</v>
      </c>
      <c r="M33" s="142">
        <f t="shared" ref="M33:M80" si="8">E33*5</f>
        <v>145</v>
      </c>
      <c r="N33" s="142">
        <f t="shared" ref="N33:N80" si="9">L33+M33</f>
        <v>6706</v>
      </c>
      <c r="O33" s="147" t="str">
        <f>IFERROR(VLOOKUP(C33,其他!B:C,2,0),"")</f>
        <v/>
      </c>
      <c r="P33" s="136">
        <f t="shared" si="3"/>
        <v>18</v>
      </c>
    </row>
    <row r="34" s="136" customFormat="1" customHeight="1" spans="1:16">
      <c r="A34" s="142">
        <v>35</v>
      </c>
      <c r="B34" s="44" t="s">
        <v>43</v>
      </c>
      <c r="C34" s="132" t="s">
        <v>51</v>
      </c>
      <c r="D34" s="143">
        <v>44123</v>
      </c>
      <c r="E34" s="44">
        <f>VLOOKUP(C34,考勤!B:AQ,34,0)</f>
        <v>29</v>
      </c>
      <c r="F34" s="44">
        <f>VLOOKUP(C34,考勤!B:AQ,37,0)</f>
        <v>366</v>
      </c>
      <c r="G34" s="144">
        <v>18</v>
      </c>
      <c r="H34" s="142"/>
      <c r="I34" s="142"/>
      <c r="J34" s="142">
        <f>IFERROR(VLOOKUP(C34,其他!B:D,3,0),0)</f>
        <v>0</v>
      </c>
      <c r="K34" s="142"/>
      <c r="L34" s="142">
        <f t="shared" si="7"/>
        <v>6588</v>
      </c>
      <c r="M34" s="142">
        <f t="shared" si="8"/>
        <v>145</v>
      </c>
      <c r="N34" s="142">
        <f t="shared" si="9"/>
        <v>6733</v>
      </c>
      <c r="O34" s="147" t="str">
        <f>IFERROR(VLOOKUP(C34,其他!B:C,2,0),"")</f>
        <v/>
      </c>
      <c r="P34" s="136">
        <f t="shared" si="3"/>
        <v>18</v>
      </c>
    </row>
    <row r="35" s="136" customFormat="1" customHeight="1" spans="1:16">
      <c r="A35" s="142">
        <v>36</v>
      </c>
      <c r="B35" s="44" t="s">
        <v>43</v>
      </c>
      <c r="C35" s="133" t="s">
        <v>52</v>
      </c>
      <c r="D35" s="146">
        <v>44271</v>
      </c>
      <c r="E35" s="44">
        <f>VLOOKUP(C35,考勤!B:AQ,34,0)</f>
        <v>29</v>
      </c>
      <c r="F35" s="44">
        <f>VLOOKUP(C35,考勤!B:AQ,37,0)</f>
        <v>373</v>
      </c>
      <c r="G35" s="144">
        <v>18</v>
      </c>
      <c r="H35" s="142"/>
      <c r="I35" s="142"/>
      <c r="J35" s="142">
        <f>IFERROR(VLOOKUP(C35,其他!B:D,3,0),0)</f>
        <v>-165</v>
      </c>
      <c r="K35" s="142"/>
      <c r="L35" s="142">
        <f t="shared" si="7"/>
        <v>6549</v>
      </c>
      <c r="M35" s="142">
        <f t="shared" si="8"/>
        <v>145</v>
      </c>
      <c r="N35" s="142">
        <f t="shared" si="9"/>
        <v>6694</v>
      </c>
      <c r="O35" s="147" t="str">
        <f>IFERROR(VLOOKUP(C35,其他!B:C,2,0),"")</f>
        <v>扣夏季工服1套（已退回)、秋季工服2件（已退回）</v>
      </c>
      <c r="P35" s="136">
        <f t="shared" si="3"/>
        <v>17.5576407506702</v>
      </c>
    </row>
    <row r="36" s="136" customFormat="1" customHeight="1" spans="1:16">
      <c r="A36" s="142">
        <v>37</v>
      </c>
      <c r="B36" s="44" t="s">
        <v>43</v>
      </c>
      <c r="C36" s="133" t="s">
        <v>53</v>
      </c>
      <c r="D36" s="143">
        <v>44285</v>
      </c>
      <c r="E36" s="44">
        <f>VLOOKUP(C36,考勤!B:AQ,34,0)</f>
        <v>23.5</v>
      </c>
      <c r="F36" s="44">
        <f>VLOOKUP(C36,考勤!B:AQ,37,0)</f>
        <v>309</v>
      </c>
      <c r="G36" s="144">
        <v>18</v>
      </c>
      <c r="H36" s="142"/>
      <c r="I36" s="142"/>
      <c r="J36" s="142">
        <f>IFERROR(VLOOKUP(C36,其他!B:D,3,0),0)</f>
        <v>-45</v>
      </c>
      <c r="K36" s="142"/>
      <c r="L36" s="142">
        <f t="shared" si="7"/>
        <v>5517</v>
      </c>
      <c r="M36" s="142">
        <f t="shared" si="8"/>
        <v>117.5</v>
      </c>
      <c r="N36" s="142">
        <f t="shared" si="9"/>
        <v>5634.5</v>
      </c>
      <c r="O36" s="147" t="str">
        <f>IFERROR(VLOOKUP(C36,其他!B:C,2,0),"")</f>
        <v> 扣夏季工服1套（已退回）</v>
      </c>
      <c r="P36" s="136">
        <f t="shared" ref="P36:P79" si="10">L36/F36</f>
        <v>17.8543689320388</v>
      </c>
    </row>
    <row r="37" s="136" customFormat="1" customHeight="1" spans="1:16">
      <c r="A37" s="142">
        <v>38</v>
      </c>
      <c r="B37" s="44" t="s">
        <v>43</v>
      </c>
      <c r="C37" s="133" t="s">
        <v>54</v>
      </c>
      <c r="D37" s="143">
        <v>44463</v>
      </c>
      <c r="E37" s="44">
        <f>VLOOKUP(C37,考勤!B:AQ,34,0)</f>
        <v>29</v>
      </c>
      <c r="F37" s="44">
        <f>VLOOKUP(C37,考勤!B:AQ,37,0)</f>
        <v>371</v>
      </c>
      <c r="G37" s="144">
        <v>18</v>
      </c>
      <c r="H37" s="142"/>
      <c r="I37" s="142"/>
      <c r="J37" s="142">
        <f>IFERROR(VLOOKUP(C37,其他!B:D,3,0),0)</f>
        <v>-45</v>
      </c>
      <c r="K37" s="142"/>
      <c r="L37" s="142">
        <f t="shared" si="7"/>
        <v>6633</v>
      </c>
      <c r="M37" s="142">
        <f t="shared" si="8"/>
        <v>145</v>
      </c>
      <c r="N37" s="142">
        <f t="shared" si="9"/>
        <v>6778</v>
      </c>
      <c r="O37" s="147" t="str">
        <f>IFERROR(VLOOKUP(C37,其他!B:C,2,0),"")</f>
        <v> 扣夏季工服1套（已退回）</v>
      </c>
      <c r="P37" s="136">
        <f t="shared" si="10"/>
        <v>17.8787061994609</v>
      </c>
    </row>
    <row r="38" s="136" customFormat="1" customHeight="1" spans="1:16">
      <c r="A38" s="142">
        <v>39</v>
      </c>
      <c r="B38" s="44" t="s">
        <v>55</v>
      </c>
      <c r="C38" s="44" t="s">
        <v>56</v>
      </c>
      <c r="D38" s="143">
        <v>44529</v>
      </c>
      <c r="E38" s="44">
        <f>VLOOKUP(C38,考勤!B:AQ,34,0)</f>
        <v>29</v>
      </c>
      <c r="F38" s="44">
        <f>VLOOKUP(C38,考勤!B:AQ,37,0)</f>
        <v>305</v>
      </c>
      <c r="G38" s="144">
        <v>18</v>
      </c>
      <c r="H38" s="142">
        <v>11</v>
      </c>
      <c r="I38" s="142"/>
      <c r="J38" s="142">
        <f>IFERROR(VLOOKUP(C38,其他!B:D,3,0),0)</f>
        <v>0</v>
      </c>
      <c r="K38" s="142"/>
      <c r="L38" s="142">
        <f t="shared" si="7"/>
        <v>5457</v>
      </c>
      <c r="M38" s="142">
        <f t="shared" si="8"/>
        <v>145</v>
      </c>
      <c r="N38" s="142">
        <f t="shared" si="9"/>
        <v>5602</v>
      </c>
      <c r="O38" s="147" t="str">
        <f>IFERROR(VLOOKUP(C38,其他!B:C,2,0),"")</f>
        <v/>
      </c>
      <c r="P38" s="136">
        <f t="shared" si="10"/>
        <v>17.8918032786885</v>
      </c>
    </row>
    <row r="39" s="136" customFormat="1" customHeight="1" spans="1:16">
      <c r="A39" s="142">
        <v>40</v>
      </c>
      <c r="B39" s="44" t="s">
        <v>55</v>
      </c>
      <c r="C39" s="44" t="s">
        <v>57</v>
      </c>
      <c r="D39" s="143">
        <v>44529</v>
      </c>
      <c r="E39" s="44">
        <f>VLOOKUP(C39,考勤!B:AQ,34,0)</f>
        <v>27</v>
      </c>
      <c r="F39" s="44">
        <f>VLOOKUP(C39,考勤!B:AQ,37,0)</f>
        <v>285</v>
      </c>
      <c r="G39" s="144">
        <v>18</v>
      </c>
      <c r="H39" s="142">
        <v>11</v>
      </c>
      <c r="I39" s="142"/>
      <c r="J39" s="142">
        <f>IFERROR(VLOOKUP(C39,其他!B:D,3,0),0)</f>
        <v>0</v>
      </c>
      <c r="K39" s="142"/>
      <c r="L39" s="142">
        <f t="shared" si="7"/>
        <v>5097</v>
      </c>
      <c r="M39" s="142">
        <f t="shared" si="8"/>
        <v>135</v>
      </c>
      <c r="N39" s="142">
        <f t="shared" si="9"/>
        <v>5232</v>
      </c>
      <c r="O39" s="147" t="str">
        <f>IFERROR(VLOOKUP(C39,其他!B:C,2,0),"")</f>
        <v/>
      </c>
      <c r="P39" s="136">
        <f t="shared" si="10"/>
        <v>17.8842105263158</v>
      </c>
    </row>
    <row r="40" s="136" customFormat="1" customHeight="1" spans="1:16">
      <c r="A40" s="142">
        <v>41</v>
      </c>
      <c r="B40" s="44" t="s">
        <v>58</v>
      </c>
      <c r="C40" s="44" t="s">
        <v>59</v>
      </c>
      <c r="D40" s="143">
        <v>44534</v>
      </c>
      <c r="E40" s="44">
        <f>VLOOKUP(C40,考勤!B:AQ,34,0)</f>
        <v>24</v>
      </c>
      <c r="F40" s="44">
        <f>VLOOKUP(C40,考勤!B:AQ,37,0)</f>
        <v>275</v>
      </c>
      <c r="G40" s="144">
        <v>18</v>
      </c>
      <c r="H40" s="142">
        <v>34</v>
      </c>
      <c r="I40" s="142"/>
      <c r="J40" s="142">
        <f>IFERROR(VLOOKUP(C40,其他!B:D,3,0),0)</f>
        <v>0</v>
      </c>
      <c r="K40" s="142"/>
      <c r="L40" s="142">
        <f t="shared" si="7"/>
        <v>4848</v>
      </c>
      <c r="M40" s="142">
        <f t="shared" si="8"/>
        <v>120</v>
      </c>
      <c r="N40" s="142">
        <f t="shared" si="9"/>
        <v>4968</v>
      </c>
      <c r="O40" s="147" t="str">
        <f>IFERROR(VLOOKUP(C40,其他!B:C,2,0),"")</f>
        <v/>
      </c>
      <c r="P40" s="136">
        <f t="shared" si="10"/>
        <v>17.6290909090909</v>
      </c>
    </row>
    <row r="41" s="136" customFormat="1" customHeight="1" spans="1:16">
      <c r="A41" s="142">
        <v>42</v>
      </c>
      <c r="B41" s="44" t="s">
        <v>58</v>
      </c>
      <c r="C41" s="44" t="s">
        <v>60</v>
      </c>
      <c r="D41" s="143">
        <v>44536</v>
      </c>
      <c r="E41" s="44">
        <f>VLOOKUP(C41,考勤!B:AQ,34,0)</f>
        <v>20</v>
      </c>
      <c r="F41" s="44">
        <f>VLOOKUP(C41,考勤!B:AQ,37,0)</f>
        <v>217.5</v>
      </c>
      <c r="G41" s="144">
        <v>18</v>
      </c>
      <c r="H41" s="142">
        <v>33</v>
      </c>
      <c r="I41" s="142"/>
      <c r="J41" s="142">
        <f>IFERROR(VLOOKUP(C41,其他!B:D,3,0),0)</f>
        <v>-200</v>
      </c>
      <c r="K41" s="142"/>
      <c r="L41" s="142">
        <f t="shared" si="7"/>
        <v>3616</v>
      </c>
      <c r="M41" s="142">
        <f t="shared" si="8"/>
        <v>100</v>
      </c>
      <c r="N41" s="142">
        <f t="shared" si="9"/>
        <v>3716</v>
      </c>
      <c r="O41" s="147" t="str">
        <f>IFERROR(VLOOKUP(C41,其他!B:C,2,0),"")</f>
        <v>B40L左导光条安装板料花、BC311基板左右产品混装</v>
      </c>
      <c r="P41" s="136">
        <f t="shared" si="10"/>
        <v>16.6252873563218</v>
      </c>
    </row>
    <row r="42" s="136" customFormat="1" customHeight="1" spans="1:16">
      <c r="A42" s="142">
        <v>43</v>
      </c>
      <c r="B42" s="44" t="s">
        <v>58</v>
      </c>
      <c r="C42" s="44" t="s">
        <v>61</v>
      </c>
      <c r="D42" s="143">
        <v>44536</v>
      </c>
      <c r="E42" s="44">
        <f>VLOOKUP(C42,考勤!B:AQ,34,0)</f>
        <v>18</v>
      </c>
      <c r="F42" s="44">
        <f>VLOOKUP(C42,考勤!B:AQ,37,0)</f>
        <v>197.5</v>
      </c>
      <c r="G42" s="144">
        <v>18</v>
      </c>
      <c r="H42" s="142">
        <v>33</v>
      </c>
      <c r="I42" s="142"/>
      <c r="J42" s="142">
        <f>IFERROR(VLOOKUP(C42,其他!B:D,3,0),0)</f>
        <v>0</v>
      </c>
      <c r="K42" s="142"/>
      <c r="L42" s="142">
        <f t="shared" si="7"/>
        <v>3456</v>
      </c>
      <c r="M42" s="142">
        <f t="shared" si="8"/>
        <v>90</v>
      </c>
      <c r="N42" s="142">
        <f t="shared" si="9"/>
        <v>3546</v>
      </c>
      <c r="O42" s="147" t="str">
        <f>IFERROR(VLOOKUP(C42,其他!B:C,2,0),"")</f>
        <v/>
      </c>
      <c r="P42" s="136">
        <f t="shared" si="10"/>
        <v>17.4987341772152</v>
      </c>
    </row>
    <row r="43" s="136" customFormat="1" customHeight="1" spans="1:16">
      <c r="A43" s="142">
        <v>44</v>
      </c>
      <c r="B43" s="44" t="s">
        <v>58</v>
      </c>
      <c r="C43" s="44" t="s">
        <v>62</v>
      </c>
      <c r="D43" s="143">
        <v>44560</v>
      </c>
      <c r="E43" s="44">
        <f>VLOOKUP(C43,考勤!B:AQ,34,0)</f>
        <v>2</v>
      </c>
      <c r="F43" s="44">
        <f>VLOOKUP(C43,考勤!B:AQ,37,0)</f>
        <v>22</v>
      </c>
      <c r="G43" s="144">
        <v>18</v>
      </c>
      <c r="H43" s="142">
        <v>22</v>
      </c>
      <c r="I43" s="142"/>
      <c r="J43" s="142">
        <f>IFERROR(VLOOKUP(C43,其他!B:D,3,0),0)</f>
        <v>0</v>
      </c>
      <c r="K43" s="142"/>
      <c r="L43" s="142">
        <f t="shared" si="7"/>
        <v>330</v>
      </c>
      <c r="M43" s="142">
        <f t="shared" si="8"/>
        <v>10</v>
      </c>
      <c r="N43" s="142">
        <f t="shared" si="9"/>
        <v>340</v>
      </c>
      <c r="O43" s="147" t="str">
        <f>IFERROR(VLOOKUP(C43,其他!B:C,2,0),"")</f>
        <v/>
      </c>
      <c r="P43" s="136">
        <f t="shared" si="10"/>
        <v>15</v>
      </c>
    </row>
    <row r="44" s="136" customFormat="1" customHeight="1" spans="1:16">
      <c r="A44" s="142">
        <v>45</v>
      </c>
      <c r="B44" s="44" t="s">
        <v>63</v>
      </c>
      <c r="C44" s="132" t="s">
        <v>64</v>
      </c>
      <c r="D44" s="143">
        <v>43737</v>
      </c>
      <c r="E44" s="44">
        <f>VLOOKUP(C44,考勤!B:AQ,34,0)</f>
        <v>30</v>
      </c>
      <c r="F44" s="44">
        <f>VLOOKUP(C44,考勤!B:AQ,37,0)</f>
        <v>334</v>
      </c>
      <c r="G44" s="144">
        <v>18</v>
      </c>
      <c r="H44" s="142"/>
      <c r="I44" s="142"/>
      <c r="J44" s="142">
        <f>IFERROR(VLOOKUP(C44,其他!B:D,3,0),0)</f>
        <v>45.45</v>
      </c>
      <c r="K44" s="142"/>
      <c r="L44" s="142">
        <f t="shared" si="7"/>
        <v>6057.45</v>
      </c>
      <c r="M44" s="142">
        <f t="shared" si="8"/>
        <v>150</v>
      </c>
      <c r="N44" s="142">
        <f t="shared" si="9"/>
        <v>6207.45</v>
      </c>
      <c r="O44" s="147" t="str">
        <f>IFERROR(VLOOKUP(C44,其他!B:C,2,0),"")</f>
        <v>补上月扣后视镜缩水</v>
      </c>
      <c r="P44" s="136">
        <f t="shared" si="10"/>
        <v>18.1360778443114</v>
      </c>
    </row>
    <row r="45" s="136" customFormat="1" customHeight="1" spans="1:16">
      <c r="A45" s="142">
        <v>46</v>
      </c>
      <c r="B45" s="44" t="s">
        <v>63</v>
      </c>
      <c r="C45" s="132" t="s">
        <v>65</v>
      </c>
      <c r="D45" s="143">
        <v>44256</v>
      </c>
      <c r="E45" s="44">
        <f>VLOOKUP(C45,考勤!B:AQ,34,0)</f>
        <v>30</v>
      </c>
      <c r="F45" s="44">
        <f>VLOOKUP(C45,考勤!B:AQ,37,0)</f>
        <v>361.5</v>
      </c>
      <c r="G45" s="144">
        <v>18</v>
      </c>
      <c r="H45" s="142"/>
      <c r="I45" s="142"/>
      <c r="J45" s="142">
        <f>IFERROR(VLOOKUP(C45,其他!B:D,3,0),0)</f>
        <v>45.45</v>
      </c>
      <c r="K45" s="142"/>
      <c r="L45" s="142">
        <f t="shared" si="7"/>
        <v>6552.45</v>
      </c>
      <c r="M45" s="142">
        <f t="shared" si="8"/>
        <v>150</v>
      </c>
      <c r="N45" s="142">
        <f t="shared" si="9"/>
        <v>6702.45</v>
      </c>
      <c r="O45" s="147" t="str">
        <f>IFERROR(VLOOKUP(C45,其他!B:C,2,0),"")</f>
        <v>补上月扣后视镜缩水</v>
      </c>
      <c r="P45" s="136">
        <f t="shared" si="10"/>
        <v>18.1257261410788</v>
      </c>
    </row>
    <row r="46" s="136" customFormat="1" customHeight="1" spans="1:16">
      <c r="A46" s="142">
        <v>47</v>
      </c>
      <c r="B46" s="44" t="s">
        <v>66</v>
      </c>
      <c r="C46" s="133" t="s">
        <v>67</v>
      </c>
      <c r="D46" s="143">
        <v>44323</v>
      </c>
      <c r="E46" s="44">
        <f>VLOOKUP(C46,考勤!B:AQ,34,0)</f>
        <v>25</v>
      </c>
      <c r="F46" s="44">
        <f>VLOOKUP(C46,考勤!B:AQ,37,0)</f>
        <v>284</v>
      </c>
      <c r="G46" s="144">
        <v>18</v>
      </c>
      <c r="H46" s="142"/>
      <c r="I46" s="142"/>
      <c r="J46" s="142">
        <f>IFERROR(VLOOKUP(C46,其他!B:D,3,0),0)</f>
        <v>0</v>
      </c>
      <c r="K46" s="142"/>
      <c r="L46" s="142">
        <f t="shared" si="7"/>
        <v>5112</v>
      </c>
      <c r="M46" s="142">
        <f t="shared" si="8"/>
        <v>125</v>
      </c>
      <c r="N46" s="142">
        <f t="shared" si="9"/>
        <v>5237</v>
      </c>
      <c r="O46" s="147" t="str">
        <f>IFERROR(VLOOKUP(C46,其他!B:C,2,0),"")</f>
        <v/>
      </c>
      <c r="P46" s="136">
        <f t="shared" si="10"/>
        <v>18</v>
      </c>
    </row>
    <row r="47" s="136" customFormat="1" customHeight="1" spans="1:16">
      <c r="A47" s="142">
        <v>48</v>
      </c>
      <c r="B47" s="44" t="s">
        <v>68</v>
      </c>
      <c r="C47" s="44" t="s">
        <v>69</v>
      </c>
      <c r="D47" s="143">
        <v>44529</v>
      </c>
      <c r="E47" s="44">
        <f>VLOOKUP(C47,考勤!B:AQ,34,0)</f>
        <v>27.5</v>
      </c>
      <c r="F47" s="44">
        <f>VLOOKUP(C47,考勤!B:AQ,37,0)</f>
        <v>360</v>
      </c>
      <c r="G47" s="144">
        <v>19.5</v>
      </c>
      <c r="H47" s="142">
        <v>30.5</v>
      </c>
      <c r="I47" s="142"/>
      <c r="J47" s="142">
        <f>IFERROR(VLOOKUP(C47,其他!B:D,3,0),0)</f>
        <v>0</v>
      </c>
      <c r="K47" s="142"/>
      <c r="L47" s="142">
        <f t="shared" si="7"/>
        <v>6882.75</v>
      </c>
      <c r="M47" s="142">
        <f t="shared" si="8"/>
        <v>137.5</v>
      </c>
      <c r="N47" s="142">
        <f t="shared" si="9"/>
        <v>7020.25</v>
      </c>
      <c r="O47" s="147" t="str">
        <f>IFERROR(VLOOKUP(C47,其他!B:C,2,0),"")</f>
        <v/>
      </c>
      <c r="P47" s="136">
        <f t="shared" si="10"/>
        <v>19.11875</v>
      </c>
    </row>
    <row r="48" s="136" customFormat="1" ht="24" customHeight="1" spans="1:16">
      <c r="A48" s="142">
        <v>49</v>
      </c>
      <c r="B48" s="44" t="s">
        <v>68</v>
      </c>
      <c r="C48" s="44" t="s">
        <v>70</v>
      </c>
      <c r="D48" s="143">
        <v>44532</v>
      </c>
      <c r="E48" s="44">
        <f>VLOOKUP(C48,考勤!B:AQ,34,0)</f>
        <v>28</v>
      </c>
      <c r="F48" s="44">
        <f>VLOOKUP(C48,考勤!B:AQ,37,0)</f>
        <v>297.5</v>
      </c>
      <c r="G48" s="144">
        <v>19.5</v>
      </c>
      <c r="H48" s="142">
        <v>31.5</v>
      </c>
      <c r="I48" s="142"/>
      <c r="J48" s="142">
        <f>IFERROR(VLOOKUP(C48,其他!B:D,3,0),0)</f>
        <v>-30</v>
      </c>
      <c r="K48" s="142"/>
      <c r="L48" s="142">
        <f t="shared" si="7"/>
        <v>5629.5</v>
      </c>
      <c r="M48" s="142">
        <f t="shared" si="8"/>
        <v>140</v>
      </c>
      <c r="N48" s="142">
        <f t="shared" si="9"/>
        <v>5769.5</v>
      </c>
      <c r="O48" s="147" t="str">
        <f>IFERROR(VLOOKUP(C48,其他!B:C,2,0),"")</f>
        <v>2号下班卡</v>
      </c>
      <c r="P48" s="136">
        <f t="shared" si="10"/>
        <v>18.9226890756303</v>
      </c>
    </row>
    <row r="49" s="136" customFormat="1" customHeight="1" spans="1:16">
      <c r="A49" s="142">
        <v>50</v>
      </c>
      <c r="B49" s="44" t="s">
        <v>68</v>
      </c>
      <c r="C49" s="44" t="s">
        <v>71</v>
      </c>
      <c r="D49" s="143">
        <v>44534</v>
      </c>
      <c r="E49" s="44">
        <f>VLOOKUP(C49,考勤!B:AQ,34,0)</f>
        <v>26</v>
      </c>
      <c r="F49" s="44">
        <f>VLOOKUP(C49,考勤!B:AQ,37,0)</f>
        <v>311.5</v>
      </c>
      <c r="G49" s="144">
        <v>19.5</v>
      </c>
      <c r="H49" s="142">
        <v>36</v>
      </c>
      <c r="I49" s="142"/>
      <c r="J49" s="142">
        <f>IFERROR(VLOOKUP(C49,其他!B:D,3,0),0)</f>
        <v>0</v>
      </c>
      <c r="K49" s="142"/>
      <c r="L49" s="142">
        <f t="shared" si="7"/>
        <v>5912.25</v>
      </c>
      <c r="M49" s="142">
        <f t="shared" si="8"/>
        <v>130</v>
      </c>
      <c r="N49" s="142">
        <f t="shared" si="9"/>
        <v>6042.25</v>
      </c>
      <c r="O49" s="147" t="str">
        <f>IFERROR(VLOOKUP(C49,其他!B:C,2,0),"")</f>
        <v/>
      </c>
      <c r="P49" s="136">
        <f t="shared" si="10"/>
        <v>18.9799357945425</v>
      </c>
    </row>
    <row r="50" s="136" customFormat="1" customHeight="1" spans="1:16">
      <c r="A50" s="142">
        <v>51</v>
      </c>
      <c r="B50" s="44" t="s">
        <v>68</v>
      </c>
      <c r="C50" s="44" t="s">
        <v>72</v>
      </c>
      <c r="D50" s="143">
        <v>44534</v>
      </c>
      <c r="E50" s="44">
        <f>VLOOKUP(C50,考勤!B:AQ,34,0)</f>
        <v>27</v>
      </c>
      <c r="F50" s="44">
        <f>VLOOKUP(C50,考勤!B:AQ,37,0)</f>
        <v>323.5</v>
      </c>
      <c r="G50" s="144">
        <v>19.5</v>
      </c>
      <c r="H50" s="142">
        <v>36</v>
      </c>
      <c r="I50" s="142"/>
      <c r="J50" s="142">
        <f>IFERROR(VLOOKUP(C50,其他!B:D,3,0),0)</f>
        <v>0</v>
      </c>
      <c r="K50" s="142"/>
      <c r="L50" s="142">
        <f t="shared" si="7"/>
        <v>6146.25</v>
      </c>
      <c r="M50" s="142">
        <f t="shared" si="8"/>
        <v>135</v>
      </c>
      <c r="N50" s="142">
        <f t="shared" si="9"/>
        <v>6281.25</v>
      </c>
      <c r="O50" s="147" t="str">
        <f>IFERROR(VLOOKUP(C50,其他!B:C,2,0),"")</f>
        <v/>
      </c>
      <c r="P50" s="136">
        <f t="shared" si="10"/>
        <v>18.999227202473</v>
      </c>
    </row>
    <row r="51" s="136" customFormat="1" customHeight="1" spans="1:16">
      <c r="A51" s="142">
        <v>52</v>
      </c>
      <c r="B51" s="44" t="s">
        <v>68</v>
      </c>
      <c r="C51" s="44" t="s">
        <v>73</v>
      </c>
      <c r="D51" s="143">
        <v>44534</v>
      </c>
      <c r="E51" s="44">
        <f>VLOOKUP(C51,考勤!B:AQ,34,0)</f>
        <v>22</v>
      </c>
      <c r="F51" s="44">
        <f>VLOOKUP(C51,考勤!B:AQ,37,0)</f>
        <v>304</v>
      </c>
      <c r="G51" s="144">
        <v>19.5</v>
      </c>
      <c r="H51" s="142">
        <v>39.5</v>
      </c>
      <c r="I51" s="142"/>
      <c r="J51" s="142">
        <f>IFERROR(VLOOKUP(C51,其他!B:D,3,0),0)</f>
        <v>0</v>
      </c>
      <c r="K51" s="142"/>
      <c r="L51" s="142">
        <f t="shared" si="7"/>
        <v>5750.25</v>
      </c>
      <c r="M51" s="142">
        <f t="shared" si="8"/>
        <v>110</v>
      </c>
      <c r="N51" s="142">
        <f t="shared" si="9"/>
        <v>5860.25</v>
      </c>
      <c r="O51" s="147" t="str">
        <f>IFERROR(VLOOKUP(C51,其他!B:C,2,0),"")</f>
        <v/>
      </c>
      <c r="P51" s="136">
        <f t="shared" si="10"/>
        <v>18.9152960526316</v>
      </c>
    </row>
    <row r="52" s="136" customFormat="1" customHeight="1" spans="1:16">
      <c r="A52" s="142">
        <v>53</v>
      </c>
      <c r="B52" s="44" t="s">
        <v>68</v>
      </c>
      <c r="C52" s="44" t="s">
        <v>74</v>
      </c>
      <c r="D52" s="143">
        <v>44534</v>
      </c>
      <c r="E52" s="44">
        <f>VLOOKUP(C52,考勤!B:AQ,34,0)</f>
        <v>26</v>
      </c>
      <c r="F52" s="44">
        <f>VLOOKUP(C52,考勤!B:AQ,37,0)</f>
        <v>328.5</v>
      </c>
      <c r="G52" s="144">
        <v>19.5</v>
      </c>
      <c r="H52" s="142">
        <v>36.5</v>
      </c>
      <c r="I52" s="142"/>
      <c r="J52" s="142">
        <f>IFERROR(VLOOKUP(C52,其他!B:D,3,0),0)</f>
        <v>50</v>
      </c>
      <c r="K52" s="142"/>
      <c r="L52" s="142">
        <f t="shared" si="7"/>
        <v>6291.5</v>
      </c>
      <c r="M52" s="142">
        <f t="shared" si="8"/>
        <v>130</v>
      </c>
      <c r="N52" s="142">
        <f t="shared" si="9"/>
        <v>6421.5</v>
      </c>
      <c r="O52" s="147" t="str">
        <f>IFERROR(VLOOKUP(C52,其他!B:C,2,0),"")</f>
        <v>出差一天</v>
      </c>
      <c r="P52" s="136">
        <f t="shared" si="10"/>
        <v>19.1522070015221</v>
      </c>
    </row>
    <row r="53" s="136" customFormat="1" customHeight="1" spans="1:16">
      <c r="A53" s="142">
        <v>54</v>
      </c>
      <c r="B53" s="44" t="s">
        <v>68</v>
      </c>
      <c r="C53" s="44" t="s">
        <v>75</v>
      </c>
      <c r="D53" s="143">
        <v>44536</v>
      </c>
      <c r="E53" s="44">
        <f>VLOOKUP(C53,考勤!B:AQ,34,0)</f>
        <v>21</v>
      </c>
      <c r="F53" s="44">
        <f>VLOOKUP(C53,考勤!B:AQ,37,0)</f>
        <v>220.5</v>
      </c>
      <c r="G53" s="144">
        <v>19.5</v>
      </c>
      <c r="H53" s="142">
        <v>31.5</v>
      </c>
      <c r="I53" s="142"/>
      <c r="J53" s="142">
        <f>IFERROR(VLOOKUP(C53,其他!B:D,3,0),0)</f>
        <v>0</v>
      </c>
      <c r="K53" s="142"/>
      <c r="L53" s="142">
        <f t="shared" si="7"/>
        <v>4158</v>
      </c>
      <c r="M53" s="142">
        <f t="shared" si="8"/>
        <v>105</v>
      </c>
      <c r="N53" s="142">
        <f t="shared" si="9"/>
        <v>4263</v>
      </c>
      <c r="O53" s="147" t="str">
        <f>IFERROR(VLOOKUP(C53,其他!B:C,2,0),"")</f>
        <v/>
      </c>
      <c r="P53" s="136">
        <f t="shared" si="10"/>
        <v>18.8571428571429</v>
      </c>
    </row>
    <row r="54" s="136" customFormat="1" customHeight="1" spans="1:16">
      <c r="A54" s="142">
        <v>55</v>
      </c>
      <c r="B54" s="44" t="s">
        <v>68</v>
      </c>
      <c r="C54" s="44" t="s">
        <v>76</v>
      </c>
      <c r="D54" s="143">
        <v>44536</v>
      </c>
      <c r="E54" s="44">
        <f>VLOOKUP(C54,考勤!B:AQ,34,0)</f>
        <v>24</v>
      </c>
      <c r="F54" s="44">
        <f>VLOOKUP(C54,考勤!B:AQ,37,0)</f>
        <v>250</v>
      </c>
      <c r="G54" s="144">
        <v>19.5</v>
      </c>
      <c r="H54" s="142">
        <v>31.5</v>
      </c>
      <c r="I54" s="142"/>
      <c r="J54" s="142">
        <f>IFERROR(VLOOKUP(C54,其他!B:D,3,0),0)</f>
        <v>0</v>
      </c>
      <c r="K54" s="142"/>
      <c r="L54" s="142">
        <f t="shared" si="7"/>
        <v>4733.25</v>
      </c>
      <c r="M54" s="142">
        <f t="shared" si="8"/>
        <v>120</v>
      </c>
      <c r="N54" s="142">
        <f t="shared" si="9"/>
        <v>4853.25</v>
      </c>
      <c r="O54" s="147" t="str">
        <f>IFERROR(VLOOKUP(C54,其他!B:C,2,0),"")</f>
        <v/>
      </c>
      <c r="P54" s="136">
        <f t="shared" si="10"/>
        <v>18.933</v>
      </c>
    </row>
    <row r="55" s="136" customFormat="1" customHeight="1" spans="1:16">
      <c r="A55" s="142">
        <v>56</v>
      </c>
      <c r="B55" s="44" t="s">
        <v>68</v>
      </c>
      <c r="C55" s="44" t="s">
        <v>77</v>
      </c>
      <c r="D55" s="143">
        <v>44536</v>
      </c>
      <c r="E55" s="44">
        <f>VLOOKUP(C55,考勤!B:AQ,34,0)</f>
        <v>25</v>
      </c>
      <c r="F55" s="44">
        <f>VLOOKUP(C55,考勤!B:AQ,37,0)</f>
        <v>262</v>
      </c>
      <c r="G55" s="144">
        <v>19.5</v>
      </c>
      <c r="H55" s="142">
        <v>31.5</v>
      </c>
      <c r="I55" s="142"/>
      <c r="J55" s="142">
        <f>IFERROR(VLOOKUP(C55,其他!B:D,3,0),0)</f>
        <v>0</v>
      </c>
      <c r="K55" s="142"/>
      <c r="L55" s="142">
        <f t="shared" si="7"/>
        <v>4967.25</v>
      </c>
      <c r="M55" s="142">
        <f t="shared" si="8"/>
        <v>125</v>
      </c>
      <c r="N55" s="142">
        <f t="shared" si="9"/>
        <v>5092.25</v>
      </c>
      <c r="O55" s="147" t="str">
        <f>IFERROR(VLOOKUP(C55,其他!B:C,2,0),"")</f>
        <v/>
      </c>
      <c r="P55" s="136">
        <f t="shared" si="10"/>
        <v>18.9589694656489</v>
      </c>
    </row>
    <row r="56" s="136" customFormat="1" customHeight="1" spans="1:16">
      <c r="A56" s="142">
        <v>57</v>
      </c>
      <c r="B56" s="44" t="s">
        <v>68</v>
      </c>
      <c r="C56" s="44" t="s">
        <v>78</v>
      </c>
      <c r="D56" s="143">
        <v>44543</v>
      </c>
      <c r="E56" s="44">
        <f>VLOOKUP(C56,考勤!B:AQ,34,0)</f>
        <v>17</v>
      </c>
      <c r="F56" s="44">
        <f>VLOOKUP(C56,考勤!B:AQ,37,0)</f>
        <v>178.5</v>
      </c>
      <c r="G56" s="144">
        <v>19.5</v>
      </c>
      <c r="H56" s="142">
        <v>32.5</v>
      </c>
      <c r="I56" s="142"/>
      <c r="J56" s="142">
        <f>IFERROR(VLOOKUP(C56,其他!B:D,3,0),0)</f>
        <v>0</v>
      </c>
      <c r="K56" s="142"/>
      <c r="L56" s="142">
        <f t="shared" si="7"/>
        <v>3334.5</v>
      </c>
      <c r="M56" s="142">
        <f t="shared" si="8"/>
        <v>85</v>
      </c>
      <c r="N56" s="142">
        <f t="shared" si="9"/>
        <v>3419.5</v>
      </c>
      <c r="O56" s="147" t="str">
        <f>IFERROR(VLOOKUP(C56,其他!B:C,2,0),"")</f>
        <v/>
      </c>
      <c r="P56" s="136">
        <f t="shared" si="10"/>
        <v>18.6806722689076</v>
      </c>
    </row>
    <row r="57" s="136" customFormat="1" customHeight="1" spans="1:16">
      <c r="A57" s="142">
        <v>58</v>
      </c>
      <c r="B57" s="44" t="s">
        <v>68</v>
      </c>
      <c r="C57" s="44" t="s">
        <v>79</v>
      </c>
      <c r="D57" s="143">
        <v>44543</v>
      </c>
      <c r="E57" s="44">
        <f>VLOOKUP(C57,考勤!B:AQ,34,0)</f>
        <v>15.5</v>
      </c>
      <c r="F57" s="44">
        <f>VLOOKUP(C57,考勤!B:AQ,37,0)</f>
        <v>157.5</v>
      </c>
      <c r="G57" s="144">
        <v>19.5</v>
      </c>
      <c r="H57" s="142">
        <v>32</v>
      </c>
      <c r="I57" s="142"/>
      <c r="J57" s="142">
        <f>IFERROR(VLOOKUP(C57,其他!B:D,3,0),0)</f>
        <v>-30</v>
      </c>
      <c r="K57" s="142"/>
      <c r="L57" s="142">
        <f t="shared" si="7"/>
        <v>2897.25</v>
      </c>
      <c r="M57" s="142">
        <f t="shared" si="8"/>
        <v>77.5</v>
      </c>
      <c r="N57" s="142">
        <f t="shared" si="9"/>
        <v>2974.75</v>
      </c>
      <c r="O57" s="147" t="str">
        <f>IFERROR(VLOOKUP(C57,其他!B:C,2,0),"")</f>
        <v>13号上班卡</v>
      </c>
      <c r="P57" s="136">
        <f t="shared" si="10"/>
        <v>18.3952380952381</v>
      </c>
    </row>
    <row r="58" s="136" customFormat="1" customHeight="1" spans="1:16">
      <c r="A58" s="142">
        <v>59</v>
      </c>
      <c r="B58" s="44" t="s">
        <v>68</v>
      </c>
      <c r="C58" s="44" t="s">
        <v>80</v>
      </c>
      <c r="D58" s="143">
        <v>44543</v>
      </c>
      <c r="E58" s="44">
        <f>VLOOKUP(C58,考勤!B:AQ,34,0)</f>
        <v>10</v>
      </c>
      <c r="F58" s="44">
        <f>VLOOKUP(C58,考勤!B:AQ,37,0)</f>
        <v>106</v>
      </c>
      <c r="G58" s="144">
        <v>19.5</v>
      </c>
      <c r="H58" s="142">
        <v>32.5</v>
      </c>
      <c r="I58" s="142"/>
      <c r="J58" s="142">
        <f>IFERROR(VLOOKUP(C58,其他!B:D,3,0),0)</f>
        <v>0</v>
      </c>
      <c r="K58" s="142"/>
      <c r="L58" s="142">
        <f t="shared" si="7"/>
        <v>1920.75</v>
      </c>
      <c r="M58" s="142">
        <f t="shared" si="8"/>
        <v>50</v>
      </c>
      <c r="N58" s="142">
        <f t="shared" si="9"/>
        <v>1970.75</v>
      </c>
      <c r="O58" s="147" t="str">
        <f>IFERROR(VLOOKUP(C58,其他!B:C,2,0),"")</f>
        <v/>
      </c>
      <c r="P58" s="136">
        <f t="shared" si="10"/>
        <v>18.1202830188679</v>
      </c>
    </row>
    <row r="59" s="136" customFormat="1" customHeight="1" spans="1:16">
      <c r="A59" s="142">
        <v>60</v>
      </c>
      <c r="B59" s="44" t="s">
        <v>68</v>
      </c>
      <c r="C59" s="44" t="s">
        <v>81</v>
      </c>
      <c r="D59" s="143">
        <v>44543</v>
      </c>
      <c r="E59" s="44">
        <f>VLOOKUP(C59,考勤!B:AQ,34,0)</f>
        <v>16</v>
      </c>
      <c r="F59" s="44">
        <f>VLOOKUP(C59,考勤!B:AQ,37,0)</f>
        <v>167</v>
      </c>
      <c r="G59" s="144">
        <v>19.5</v>
      </c>
      <c r="H59" s="142">
        <v>32.5</v>
      </c>
      <c r="I59" s="142"/>
      <c r="J59" s="142">
        <f>IFERROR(VLOOKUP(C59,其他!B:D,3,0),0)</f>
        <v>0</v>
      </c>
      <c r="K59" s="142"/>
      <c r="L59" s="142">
        <f t="shared" si="7"/>
        <v>3110.25</v>
      </c>
      <c r="M59" s="142">
        <f t="shared" si="8"/>
        <v>80</v>
      </c>
      <c r="N59" s="142">
        <f t="shared" si="9"/>
        <v>3190.25</v>
      </c>
      <c r="O59" s="147" t="str">
        <f>IFERROR(VLOOKUP(C59,其他!B:C,2,0),"")</f>
        <v/>
      </c>
      <c r="P59" s="136">
        <f t="shared" si="10"/>
        <v>18.624251497006</v>
      </c>
    </row>
    <row r="60" s="136" customFormat="1" customHeight="1" spans="1:16">
      <c r="A60" s="142">
        <v>61</v>
      </c>
      <c r="B60" s="44" t="s">
        <v>68</v>
      </c>
      <c r="C60" s="44" t="s">
        <v>82</v>
      </c>
      <c r="D60" s="143">
        <v>44543</v>
      </c>
      <c r="E60" s="44">
        <f>VLOOKUP(C60,考勤!B:AQ,34,0)</f>
        <v>15</v>
      </c>
      <c r="F60" s="44">
        <f>VLOOKUP(C60,考勤!B:AQ,37,0)</f>
        <v>157</v>
      </c>
      <c r="G60" s="144">
        <v>19.5</v>
      </c>
      <c r="H60" s="142">
        <v>32.5</v>
      </c>
      <c r="I60" s="142"/>
      <c r="J60" s="142">
        <f>IFERROR(VLOOKUP(C60,其他!B:D,3,0),0)</f>
        <v>0</v>
      </c>
      <c r="K60" s="142"/>
      <c r="L60" s="142">
        <f t="shared" si="7"/>
        <v>2915.25</v>
      </c>
      <c r="M60" s="142">
        <f t="shared" si="8"/>
        <v>75</v>
      </c>
      <c r="N60" s="142">
        <f t="shared" si="9"/>
        <v>2990.25</v>
      </c>
      <c r="O60" s="147" t="str">
        <f>IFERROR(VLOOKUP(C60,其他!B:C,2,0),"")</f>
        <v/>
      </c>
      <c r="P60" s="136">
        <f t="shared" si="10"/>
        <v>18.5684713375796</v>
      </c>
    </row>
    <row r="61" s="136" customFormat="1" customHeight="1" spans="1:16">
      <c r="A61" s="142">
        <v>62</v>
      </c>
      <c r="B61" s="44" t="s">
        <v>68</v>
      </c>
      <c r="C61" s="44" t="s">
        <v>83</v>
      </c>
      <c r="D61" s="143">
        <v>44544</v>
      </c>
      <c r="E61" s="44">
        <f>VLOOKUP(C61,考勤!B:AQ,34,0)</f>
        <v>16</v>
      </c>
      <c r="F61" s="44">
        <f>VLOOKUP(C61,考勤!B:AQ,37,0)</f>
        <v>169</v>
      </c>
      <c r="G61" s="144">
        <v>19.5</v>
      </c>
      <c r="H61" s="142">
        <v>32.5</v>
      </c>
      <c r="I61" s="142"/>
      <c r="J61" s="142">
        <f>IFERROR(VLOOKUP(C61,其他!B:D,3,0),0)</f>
        <v>0</v>
      </c>
      <c r="K61" s="142"/>
      <c r="L61" s="142">
        <f t="shared" si="7"/>
        <v>3149.25</v>
      </c>
      <c r="M61" s="142">
        <f t="shared" si="8"/>
        <v>80</v>
      </c>
      <c r="N61" s="142">
        <f t="shared" si="9"/>
        <v>3229.25</v>
      </c>
      <c r="O61" s="147" t="str">
        <f>IFERROR(VLOOKUP(C61,其他!B:C,2,0),"")</f>
        <v/>
      </c>
      <c r="P61" s="136">
        <f t="shared" si="10"/>
        <v>18.6346153846154</v>
      </c>
    </row>
    <row r="62" s="136" customFormat="1" customHeight="1" spans="1:16">
      <c r="A62" s="142">
        <v>63</v>
      </c>
      <c r="B62" s="44" t="s">
        <v>68</v>
      </c>
      <c r="C62" s="44" t="s">
        <v>84</v>
      </c>
      <c r="D62" s="143">
        <v>44544</v>
      </c>
      <c r="E62" s="44">
        <f>VLOOKUP(C62,考勤!B:AQ,34,0)</f>
        <v>16</v>
      </c>
      <c r="F62" s="44">
        <f>VLOOKUP(C62,考勤!B:AQ,37,0)</f>
        <v>167</v>
      </c>
      <c r="G62" s="144">
        <v>19.5</v>
      </c>
      <c r="H62" s="142">
        <v>32.5</v>
      </c>
      <c r="I62" s="142"/>
      <c r="J62" s="142">
        <f>IFERROR(VLOOKUP(C62,其他!B:D,3,0),0)</f>
        <v>0</v>
      </c>
      <c r="K62" s="142"/>
      <c r="L62" s="142">
        <f t="shared" si="7"/>
        <v>3110.25</v>
      </c>
      <c r="M62" s="142">
        <f t="shared" si="8"/>
        <v>80</v>
      </c>
      <c r="N62" s="142">
        <f t="shared" si="9"/>
        <v>3190.25</v>
      </c>
      <c r="O62" s="147" t="str">
        <f>IFERROR(VLOOKUP(C62,其他!B:C,2,0),"")</f>
        <v/>
      </c>
      <c r="P62" s="136">
        <f t="shared" si="10"/>
        <v>18.624251497006</v>
      </c>
    </row>
    <row r="63" s="136" customFormat="1" customHeight="1" spans="1:16">
      <c r="A63" s="142">
        <v>64</v>
      </c>
      <c r="B63" s="44" t="s">
        <v>68</v>
      </c>
      <c r="C63" s="44" t="s">
        <v>85</v>
      </c>
      <c r="D63" s="143">
        <v>44554</v>
      </c>
      <c r="E63" s="44">
        <f>VLOOKUP(C63,考勤!B:AQ,34,0)</f>
        <v>7</v>
      </c>
      <c r="F63" s="44">
        <f>VLOOKUP(C63,考勤!B:AQ,37,0)</f>
        <v>71.5</v>
      </c>
      <c r="G63" s="144">
        <v>19.5</v>
      </c>
      <c r="H63" s="142">
        <v>27.5</v>
      </c>
      <c r="I63" s="142"/>
      <c r="J63" s="142">
        <f>IFERROR(VLOOKUP(C63,其他!B:D,3,0),0)</f>
        <v>0</v>
      </c>
      <c r="K63" s="142"/>
      <c r="L63" s="142">
        <f t="shared" si="7"/>
        <v>1270.5</v>
      </c>
      <c r="M63" s="142">
        <f t="shared" si="8"/>
        <v>35</v>
      </c>
      <c r="N63" s="142">
        <f t="shared" si="9"/>
        <v>1305.5</v>
      </c>
      <c r="O63" s="147" t="str">
        <f>IFERROR(VLOOKUP(C63,其他!B:C,2,0),"")</f>
        <v/>
      </c>
      <c r="P63" s="136">
        <f t="shared" si="10"/>
        <v>17.7692307692308</v>
      </c>
    </row>
    <row r="64" s="136" customFormat="1" customHeight="1" spans="1:16">
      <c r="A64" s="142">
        <v>65</v>
      </c>
      <c r="B64" s="44" t="s">
        <v>68</v>
      </c>
      <c r="C64" s="44" t="s">
        <v>86</v>
      </c>
      <c r="D64" s="143">
        <v>44554</v>
      </c>
      <c r="E64" s="44">
        <f>VLOOKUP(C64,考勤!B:AQ,34,0)</f>
        <v>7</v>
      </c>
      <c r="F64" s="44">
        <f>VLOOKUP(C64,考勤!B:AQ,37,0)</f>
        <v>73.5</v>
      </c>
      <c r="G64" s="144">
        <v>19.5</v>
      </c>
      <c r="H64" s="142">
        <v>29.5</v>
      </c>
      <c r="I64" s="142"/>
      <c r="J64" s="142">
        <f>IFERROR(VLOOKUP(C64,其他!B:D,3,0),0)</f>
        <v>0</v>
      </c>
      <c r="K64" s="142"/>
      <c r="L64" s="142">
        <f t="shared" si="7"/>
        <v>1300.5</v>
      </c>
      <c r="M64" s="142">
        <f t="shared" si="8"/>
        <v>35</v>
      </c>
      <c r="N64" s="142">
        <f t="shared" si="9"/>
        <v>1335.5</v>
      </c>
      <c r="O64" s="147" t="str">
        <f>IFERROR(VLOOKUP(C64,其他!B:C,2,0),"")</f>
        <v/>
      </c>
      <c r="P64" s="136">
        <f t="shared" si="10"/>
        <v>17.6938775510204</v>
      </c>
    </row>
    <row r="65" s="136" customFormat="1" customHeight="1" spans="1:16">
      <c r="A65" s="142">
        <v>66</v>
      </c>
      <c r="B65" s="44" t="s">
        <v>68</v>
      </c>
      <c r="C65" s="44" t="s">
        <v>87</v>
      </c>
      <c r="D65" s="143">
        <v>44556</v>
      </c>
      <c r="E65" s="44">
        <f>VLOOKUP(C65,考勤!B:AQ,34,0)</f>
        <v>6</v>
      </c>
      <c r="F65" s="44">
        <f>VLOOKUP(C65,考勤!B:AQ,37,0)</f>
        <v>67.5</v>
      </c>
      <c r="G65" s="144">
        <v>19.5</v>
      </c>
      <c r="H65" s="142">
        <v>31</v>
      </c>
      <c r="I65" s="142"/>
      <c r="J65" s="142">
        <f>IFERROR(VLOOKUP(C65,其他!B:D,3,0),0)</f>
        <v>0</v>
      </c>
      <c r="K65" s="142"/>
      <c r="L65" s="142">
        <f t="shared" si="7"/>
        <v>1176.75</v>
      </c>
      <c r="M65" s="142">
        <f t="shared" si="8"/>
        <v>30</v>
      </c>
      <c r="N65" s="142">
        <f t="shared" si="9"/>
        <v>1206.75</v>
      </c>
      <c r="O65" s="147" t="str">
        <f>IFERROR(VLOOKUP(C65,其他!B:C,2,0),"")</f>
        <v/>
      </c>
      <c r="P65" s="136">
        <f t="shared" si="10"/>
        <v>17.4333333333333</v>
      </c>
    </row>
    <row r="66" s="136" customFormat="1" customHeight="1" spans="1:16">
      <c r="A66" s="142">
        <v>67</v>
      </c>
      <c r="B66" s="44" t="s">
        <v>68</v>
      </c>
      <c r="C66" s="44" t="s">
        <v>88</v>
      </c>
      <c r="D66" s="143">
        <v>44557</v>
      </c>
      <c r="E66" s="44">
        <f>VLOOKUP(C66,考勤!B:AQ,34,0)</f>
        <v>4</v>
      </c>
      <c r="F66" s="44">
        <f>VLOOKUP(C66,考勤!B:AQ,37,0)</f>
        <v>48.5</v>
      </c>
      <c r="G66" s="144">
        <v>19.5</v>
      </c>
      <c r="H66" s="142">
        <v>31</v>
      </c>
      <c r="I66" s="142"/>
      <c r="J66" s="142">
        <f>IFERROR(VLOOKUP(C66,其他!B:D,3,0),0)</f>
        <v>0</v>
      </c>
      <c r="K66" s="142"/>
      <c r="L66" s="142">
        <f t="shared" si="7"/>
        <v>806.25</v>
      </c>
      <c r="M66" s="142">
        <f t="shared" si="8"/>
        <v>20</v>
      </c>
      <c r="N66" s="142">
        <f t="shared" si="9"/>
        <v>826.25</v>
      </c>
      <c r="O66" s="147" t="str">
        <f>IFERROR(VLOOKUP(C66,其他!B:C,2,0),"")</f>
        <v/>
      </c>
      <c r="P66" s="136">
        <f t="shared" si="10"/>
        <v>16.6237113402062</v>
      </c>
    </row>
    <row r="67" s="136" customFormat="1" customHeight="1" spans="1:16">
      <c r="A67" s="142">
        <v>68</v>
      </c>
      <c r="B67" s="44" t="s">
        <v>68</v>
      </c>
      <c r="C67" s="44" t="s">
        <v>89</v>
      </c>
      <c r="D67" s="143">
        <v>44557</v>
      </c>
      <c r="E67" s="44">
        <f>VLOOKUP(C67,考勤!B:AQ,34,0)</f>
        <v>3.5</v>
      </c>
      <c r="F67" s="44">
        <f>VLOOKUP(C67,考勤!B:AQ,37,0)</f>
        <v>45</v>
      </c>
      <c r="G67" s="144">
        <v>19.5</v>
      </c>
      <c r="H67" s="142">
        <v>33</v>
      </c>
      <c r="I67" s="142"/>
      <c r="J67" s="142">
        <f>IFERROR(VLOOKUP(C67,其他!B:D,3,0),0)</f>
        <v>0</v>
      </c>
      <c r="K67" s="142"/>
      <c r="L67" s="142">
        <f t="shared" si="7"/>
        <v>729</v>
      </c>
      <c r="M67" s="142">
        <f t="shared" si="8"/>
        <v>17.5</v>
      </c>
      <c r="N67" s="142">
        <f t="shared" si="9"/>
        <v>746.5</v>
      </c>
      <c r="O67" s="147" t="str">
        <f>IFERROR(VLOOKUP(C67,其他!B:C,2,0),"")</f>
        <v/>
      </c>
      <c r="P67" s="136">
        <f t="shared" si="10"/>
        <v>16.2</v>
      </c>
    </row>
    <row r="68" s="136" customFormat="1" customHeight="1" spans="1:16">
      <c r="A68" s="142">
        <v>69</v>
      </c>
      <c r="B68" s="44" t="s">
        <v>68</v>
      </c>
      <c r="C68" s="44" t="s">
        <v>90</v>
      </c>
      <c r="D68" s="143">
        <v>44558</v>
      </c>
      <c r="E68" s="44">
        <f>VLOOKUP(C68,考勤!B:AQ,34,0)</f>
        <v>4</v>
      </c>
      <c r="F68" s="44">
        <f>VLOOKUP(C68,考勤!B:AQ,37,0)</f>
        <v>40</v>
      </c>
      <c r="G68" s="144">
        <v>19.5</v>
      </c>
      <c r="H68" s="142">
        <v>31.5</v>
      </c>
      <c r="I68" s="142"/>
      <c r="J68" s="142">
        <f>IFERROR(VLOOKUP(C68,其他!B:D,3,0),0)</f>
        <v>0</v>
      </c>
      <c r="K68" s="142"/>
      <c r="L68" s="142">
        <f t="shared" si="7"/>
        <v>638.25</v>
      </c>
      <c r="M68" s="142">
        <f t="shared" si="8"/>
        <v>20</v>
      </c>
      <c r="N68" s="142">
        <f t="shared" si="9"/>
        <v>658.25</v>
      </c>
      <c r="O68" s="147" t="str">
        <f>IFERROR(VLOOKUP(C68,其他!B:C,2,0),"")</f>
        <v/>
      </c>
      <c r="P68" s="136">
        <f t="shared" si="10"/>
        <v>15.95625</v>
      </c>
    </row>
    <row r="69" s="136" customFormat="1" customHeight="1" spans="1:16">
      <c r="A69" s="142">
        <v>71</v>
      </c>
      <c r="B69" s="44" t="s">
        <v>68</v>
      </c>
      <c r="C69" s="44" t="s">
        <v>91</v>
      </c>
      <c r="D69" s="143" t="s">
        <v>92</v>
      </c>
      <c r="E69" s="44">
        <f>VLOOKUP(C69,考勤!B:AQ,34,0)</f>
        <v>5</v>
      </c>
      <c r="F69" s="44">
        <f>VLOOKUP(C69,考勤!B:AQ,37,0)</f>
        <v>44</v>
      </c>
      <c r="G69" s="144">
        <v>19.5</v>
      </c>
      <c r="H69" s="142">
        <v>11</v>
      </c>
      <c r="I69" s="142"/>
      <c r="J69" s="142">
        <f>IFERROR(VLOOKUP(C69,其他!B:D,3,0),0)</f>
        <v>0</v>
      </c>
      <c r="K69" s="142"/>
      <c r="L69" s="142">
        <f t="shared" si="7"/>
        <v>808.5</v>
      </c>
      <c r="M69" s="142">
        <f t="shared" si="8"/>
        <v>25</v>
      </c>
      <c r="N69" s="142">
        <f t="shared" si="9"/>
        <v>833.5</v>
      </c>
      <c r="O69" s="147" t="str">
        <f>IFERROR(VLOOKUP(C69,其他!B:C,2,0),"")</f>
        <v/>
      </c>
      <c r="P69" s="136">
        <f t="shared" si="10"/>
        <v>18.375</v>
      </c>
    </row>
    <row r="70" s="136" customFormat="1" customHeight="1" spans="1:16">
      <c r="A70" s="142">
        <v>72</v>
      </c>
      <c r="B70" s="44" t="s">
        <v>68</v>
      </c>
      <c r="C70" s="134" t="s">
        <v>93</v>
      </c>
      <c r="D70" s="143">
        <v>44544</v>
      </c>
      <c r="E70" s="44">
        <f>VLOOKUP(C70,考勤!B:AQ,34,0)</f>
        <v>7.5</v>
      </c>
      <c r="F70" s="44">
        <f>VLOOKUP(C70,考勤!B:AQ,37,0)</f>
        <v>78.5</v>
      </c>
      <c r="G70" s="144">
        <v>19.5</v>
      </c>
      <c r="H70" s="142">
        <v>32.5</v>
      </c>
      <c r="I70" s="142"/>
      <c r="J70" s="142">
        <f>IFERROR(VLOOKUP(C70,其他!B:D,3,0),0)</f>
        <v>0</v>
      </c>
      <c r="K70" s="142"/>
      <c r="L70" s="142">
        <f t="shared" si="7"/>
        <v>1384.5</v>
      </c>
      <c r="M70" s="142">
        <f t="shared" si="8"/>
        <v>37.5</v>
      </c>
      <c r="N70" s="142">
        <f t="shared" si="9"/>
        <v>1422</v>
      </c>
      <c r="O70" s="147" t="str">
        <f>IFERROR(VLOOKUP(C70,其他!B:C,2,0),"")</f>
        <v/>
      </c>
      <c r="P70" s="136">
        <f t="shared" si="10"/>
        <v>17.6369426751592</v>
      </c>
    </row>
    <row r="71" s="136" customFormat="1" customHeight="1" spans="1:16">
      <c r="A71" s="142">
        <v>73</v>
      </c>
      <c r="B71" s="44" t="s">
        <v>68</v>
      </c>
      <c r="C71" s="44" t="s">
        <v>94</v>
      </c>
      <c r="D71" s="143">
        <v>44543</v>
      </c>
      <c r="E71" s="44">
        <f>VLOOKUP(C71,考勤!B:AQ,34,0)</f>
        <v>19</v>
      </c>
      <c r="F71" s="44">
        <f>VLOOKUP(C71,考勤!B:AQ,37,0)</f>
        <v>200</v>
      </c>
      <c r="G71" s="144">
        <v>19.5</v>
      </c>
      <c r="H71" s="142">
        <v>32.5</v>
      </c>
      <c r="I71" s="142"/>
      <c r="J71" s="142">
        <f>IFERROR(VLOOKUP(C71,其他!B:D,3,0),0)</f>
        <v>0</v>
      </c>
      <c r="K71" s="142"/>
      <c r="L71" s="142">
        <f t="shared" si="7"/>
        <v>3753.75</v>
      </c>
      <c r="M71" s="142">
        <f t="shared" si="8"/>
        <v>95</v>
      </c>
      <c r="N71" s="142">
        <f t="shared" si="9"/>
        <v>3848.75</v>
      </c>
      <c r="O71" s="147" t="str">
        <f>IFERROR(VLOOKUP(C71,其他!B:C,2,0),"")</f>
        <v/>
      </c>
      <c r="P71" s="136">
        <f t="shared" si="10"/>
        <v>18.76875</v>
      </c>
    </row>
    <row r="72" s="136" customFormat="1" customHeight="1" spans="1:16">
      <c r="A72" s="142">
        <v>74</v>
      </c>
      <c r="B72" s="44" t="s">
        <v>68</v>
      </c>
      <c r="C72" s="44" t="s">
        <v>95</v>
      </c>
      <c r="D72" s="143">
        <v>44543</v>
      </c>
      <c r="E72" s="44">
        <f>VLOOKUP(C72,考勤!B:AQ,34,0)</f>
        <v>17</v>
      </c>
      <c r="F72" s="44">
        <f>VLOOKUP(C72,考勤!B:AQ,37,0)</f>
        <v>177.5</v>
      </c>
      <c r="G72" s="144">
        <v>19.5</v>
      </c>
      <c r="H72" s="142">
        <v>32.5</v>
      </c>
      <c r="I72" s="142"/>
      <c r="J72" s="142">
        <f>IFERROR(VLOOKUP(C72,其他!B:D,3,0),0)</f>
        <v>-30</v>
      </c>
      <c r="K72" s="142"/>
      <c r="L72" s="142">
        <f t="shared" si="7"/>
        <v>3285</v>
      </c>
      <c r="M72" s="142">
        <f t="shared" si="8"/>
        <v>85</v>
      </c>
      <c r="N72" s="142">
        <f t="shared" si="9"/>
        <v>3370</v>
      </c>
      <c r="O72" s="147" t="str">
        <f>IFERROR(VLOOKUP(C72,其他!B:C,2,0),"")</f>
        <v>22号下班卡</v>
      </c>
      <c r="P72" s="136">
        <f t="shared" si="10"/>
        <v>18.5070422535211</v>
      </c>
    </row>
    <row r="73" s="136" customFormat="1" customHeight="1" spans="1:16">
      <c r="A73" s="142">
        <v>75</v>
      </c>
      <c r="B73" s="44" t="s">
        <v>68</v>
      </c>
      <c r="C73" s="44" t="s">
        <v>96</v>
      </c>
      <c r="D73" s="143">
        <v>44543</v>
      </c>
      <c r="E73" s="44">
        <f>VLOOKUP(C73,考勤!B:AQ,34,0)</f>
        <v>12.5</v>
      </c>
      <c r="F73" s="44">
        <f>VLOOKUP(C73,考勤!B:AQ,37,0)</f>
        <v>134.5</v>
      </c>
      <c r="G73" s="144">
        <v>19.5</v>
      </c>
      <c r="H73" s="142">
        <v>29.5</v>
      </c>
      <c r="I73" s="142"/>
      <c r="J73" s="142">
        <f>IFERROR(VLOOKUP(C73,其他!B:D,3,0),0)</f>
        <v>0</v>
      </c>
      <c r="K73" s="142"/>
      <c r="L73" s="142">
        <f t="shared" si="7"/>
        <v>2490</v>
      </c>
      <c r="M73" s="142">
        <f t="shared" si="8"/>
        <v>62.5</v>
      </c>
      <c r="N73" s="142">
        <f t="shared" si="9"/>
        <v>2552.5</v>
      </c>
      <c r="O73" s="147" t="str">
        <f>IFERROR(VLOOKUP(C73,其他!B:C,2,0),"")</f>
        <v/>
      </c>
      <c r="P73" s="136">
        <f t="shared" si="10"/>
        <v>18.5130111524164</v>
      </c>
    </row>
    <row r="74" s="136" customFormat="1" customHeight="1" spans="1:16">
      <c r="A74" s="142">
        <v>76</v>
      </c>
      <c r="B74" s="44" t="s">
        <v>68</v>
      </c>
      <c r="C74" s="44" t="s">
        <v>97</v>
      </c>
      <c r="D74" s="143">
        <v>44560</v>
      </c>
      <c r="E74" s="44">
        <f>VLOOKUP(C74,考勤!B:AQ,34,0)</f>
        <v>2</v>
      </c>
      <c r="F74" s="44">
        <f>VLOOKUP(C74,考勤!B:AQ,37,0)</f>
        <v>24</v>
      </c>
      <c r="G74" s="144">
        <v>19.5</v>
      </c>
      <c r="H74" s="142">
        <v>24</v>
      </c>
      <c r="I74" s="142"/>
      <c r="J74" s="142">
        <f>IFERROR(VLOOKUP(C74,其他!B:D,3,0),0)</f>
        <v>0</v>
      </c>
      <c r="K74" s="142"/>
      <c r="L74" s="142">
        <f t="shared" si="7"/>
        <v>360</v>
      </c>
      <c r="M74" s="142">
        <f t="shared" si="8"/>
        <v>10</v>
      </c>
      <c r="N74" s="142">
        <f t="shared" si="9"/>
        <v>370</v>
      </c>
      <c r="O74" s="147" t="str">
        <f>IFERROR(VLOOKUP(C74,其他!B:C,2,0),"")</f>
        <v/>
      </c>
      <c r="P74" s="136">
        <f t="shared" si="10"/>
        <v>15</v>
      </c>
    </row>
    <row r="75" s="136" customFormat="1" customHeight="1" spans="1:16">
      <c r="A75" s="142">
        <v>77</v>
      </c>
      <c r="B75" s="44" t="s">
        <v>68</v>
      </c>
      <c r="C75" s="44" t="s">
        <v>98</v>
      </c>
      <c r="D75" s="143">
        <v>44560</v>
      </c>
      <c r="E75" s="44">
        <f>VLOOKUP(C75,考勤!B:AQ,34,0)</f>
        <v>1</v>
      </c>
      <c r="F75" s="44">
        <f>VLOOKUP(C75,考勤!B:AQ,37,0)</f>
        <v>11.5</v>
      </c>
      <c r="G75" s="144">
        <v>19.5</v>
      </c>
      <c r="H75" s="142">
        <v>11.5</v>
      </c>
      <c r="I75" s="142"/>
      <c r="J75" s="142">
        <f>IFERROR(VLOOKUP(C75,其他!B:D,3,0),0)</f>
        <v>0</v>
      </c>
      <c r="K75" s="142"/>
      <c r="L75" s="142">
        <f t="shared" si="7"/>
        <v>172.5</v>
      </c>
      <c r="M75" s="142">
        <f t="shared" si="8"/>
        <v>5</v>
      </c>
      <c r="N75" s="142">
        <f t="shared" si="9"/>
        <v>177.5</v>
      </c>
      <c r="O75" s="147" t="str">
        <f>IFERROR(VLOOKUP(C75,其他!B:C,2,0),"")</f>
        <v/>
      </c>
      <c r="P75" s="136">
        <f t="shared" si="10"/>
        <v>15</v>
      </c>
    </row>
    <row r="76" s="136" customFormat="1" customHeight="1" spans="1:16">
      <c r="A76" s="142">
        <v>10</v>
      </c>
      <c r="B76" s="44" t="s">
        <v>16</v>
      </c>
      <c r="C76" s="148" t="s">
        <v>99</v>
      </c>
      <c r="D76" s="143">
        <v>44529</v>
      </c>
      <c r="E76" s="44">
        <f>VLOOKUP(C76,考勤!B:AQ,34,0)</f>
        <v>29</v>
      </c>
      <c r="F76" s="44">
        <f>VLOOKUP(C76,考勤!B:AQ,37,0)</f>
        <v>303</v>
      </c>
      <c r="G76" s="144"/>
      <c r="H76" s="142">
        <v>11</v>
      </c>
      <c r="I76" s="142"/>
      <c r="J76" s="142">
        <f>IFERROR(VLOOKUP(C76,其他!B:D,3,0),0)</f>
        <v>0</v>
      </c>
      <c r="K76" s="142"/>
      <c r="L76" s="142">
        <v>5661.5</v>
      </c>
      <c r="M76" s="142">
        <f t="shared" si="8"/>
        <v>145</v>
      </c>
      <c r="N76" s="142">
        <f t="shared" si="9"/>
        <v>5806.5</v>
      </c>
      <c r="O76" s="147" t="s">
        <v>100</v>
      </c>
      <c r="P76" s="136">
        <f t="shared" si="10"/>
        <v>18.6848184818482</v>
      </c>
    </row>
    <row r="77" s="136" customFormat="1" customHeight="1" spans="1:16">
      <c r="A77" s="142">
        <v>11</v>
      </c>
      <c r="B77" s="44" t="s">
        <v>16</v>
      </c>
      <c r="C77" s="148" t="s">
        <v>101</v>
      </c>
      <c r="D77" s="143">
        <v>44529</v>
      </c>
      <c r="E77" s="44">
        <f>VLOOKUP(C77,考勤!B:AQ,34,0)</f>
        <v>28</v>
      </c>
      <c r="F77" s="44">
        <f>VLOOKUP(C77,考勤!B:AQ,37,0)</f>
        <v>292.5</v>
      </c>
      <c r="G77" s="144"/>
      <c r="H77" s="142">
        <v>11</v>
      </c>
      <c r="I77" s="142"/>
      <c r="J77" s="142">
        <f>IFERROR(VLOOKUP(C77,其他!B:D,3,0),0)</f>
        <v>0</v>
      </c>
      <c r="K77" s="142"/>
      <c r="L77" s="142">
        <f>H77*15+考勤!AS231+考勤!AU231</f>
        <v>5435.75</v>
      </c>
      <c r="M77" s="142">
        <f t="shared" si="8"/>
        <v>140</v>
      </c>
      <c r="N77" s="142">
        <f t="shared" si="9"/>
        <v>5575.75</v>
      </c>
      <c r="O77" s="147" t="s">
        <v>102</v>
      </c>
      <c r="P77" s="136">
        <f t="shared" si="10"/>
        <v>18.5837606837607</v>
      </c>
    </row>
    <row r="78" s="136" customFormat="1" customHeight="1" spans="1:16">
      <c r="A78" s="142">
        <v>12</v>
      </c>
      <c r="B78" s="44" t="s">
        <v>16</v>
      </c>
      <c r="C78" s="148" t="s">
        <v>103</v>
      </c>
      <c r="D78" s="143">
        <v>44529</v>
      </c>
      <c r="E78" s="44">
        <f>VLOOKUP(C78,考勤!B:AQ,34,0)</f>
        <v>28</v>
      </c>
      <c r="F78" s="44">
        <f>VLOOKUP(C78,考勤!B:AQ,37,0)</f>
        <v>291.5</v>
      </c>
      <c r="G78" s="144"/>
      <c r="H78" s="142">
        <v>11</v>
      </c>
      <c r="I78" s="142"/>
      <c r="J78" s="142">
        <f>IFERROR(VLOOKUP(C78,其他!B:D,3,0),0)</f>
        <v>0</v>
      </c>
      <c r="K78" s="142"/>
      <c r="L78" s="142">
        <v>5429</v>
      </c>
      <c r="M78" s="142">
        <f t="shared" si="8"/>
        <v>140</v>
      </c>
      <c r="N78" s="142">
        <f t="shared" si="9"/>
        <v>5569</v>
      </c>
      <c r="O78" s="147" t="s">
        <v>104</v>
      </c>
      <c r="P78" s="136">
        <f t="shared" si="10"/>
        <v>18.6243567753002</v>
      </c>
    </row>
    <row r="79" s="136" customFormat="1" ht="33" customHeight="1" spans="1:16">
      <c r="A79" s="142">
        <v>70</v>
      </c>
      <c r="B79" s="44" t="s">
        <v>68</v>
      </c>
      <c r="C79" s="148" t="s">
        <v>105</v>
      </c>
      <c r="D79" s="143">
        <v>44529</v>
      </c>
      <c r="E79" s="44">
        <f>VLOOKUP(C79,考勤!B:AQ,34,0)</f>
        <v>28.5</v>
      </c>
      <c r="F79" s="44">
        <f>VLOOKUP(C79,考勤!B:AQ,37,0)</f>
        <v>299</v>
      </c>
      <c r="G79" s="144"/>
      <c r="H79" s="142">
        <v>22</v>
      </c>
      <c r="I79" s="142"/>
      <c r="J79" s="142">
        <f>IFERROR(VLOOKUP(C79,其他!B:D,3,0),0)</f>
        <v>0</v>
      </c>
      <c r="K79" s="142"/>
      <c r="L79" s="142">
        <f>H79*15+考勤!AS237+考勤!AU237</f>
        <v>5034</v>
      </c>
      <c r="M79" s="142">
        <f t="shared" si="8"/>
        <v>142.5</v>
      </c>
      <c r="N79" s="142">
        <f t="shared" si="9"/>
        <v>5176.5</v>
      </c>
      <c r="O79" s="147" t="s">
        <v>106</v>
      </c>
      <c r="P79" s="136">
        <f t="shared" si="10"/>
        <v>16.8361204013378</v>
      </c>
    </row>
    <row r="80" s="136" customFormat="1" customHeight="1" spans="1:15">
      <c r="A80" s="142"/>
      <c r="B80" s="149" t="s">
        <v>107</v>
      </c>
      <c r="C80" s="40"/>
      <c r="D80" s="143"/>
      <c r="E80" s="44"/>
      <c r="F80" s="44"/>
      <c r="G80" s="144"/>
      <c r="H80" s="142"/>
      <c r="I80" s="142"/>
      <c r="J80" s="154"/>
      <c r="K80" s="142"/>
      <c r="L80" s="142"/>
      <c r="M80" s="142"/>
      <c r="N80" s="142">
        <v>22400</v>
      </c>
      <c r="O80" s="147"/>
    </row>
    <row r="81" s="136" customFormat="1" customHeight="1" spans="1:15">
      <c r="A81" s="142"/>
      <c r="B81" s="40"/>
      <c r="C81" s="40"/>
      <c r="D81" s="143"/>
      <c r="E81" s="44"/>
      <c r="F81" s="44"/>
      <c r="G81" s="144"/>
      <c r="H81" s="142"/>
      <c r="I81" s="142"/>
      <c r="J81" s="154"/>
      <c r="K81" s="142"/>
      <c r="L81" s="142"/>
      <c r="M81" s="142"/>
      <c r="N81" s="142"/>
      <c r="O81" s="147"/>
    </row>
    <row r="82" s="136" customFormat="1" customHeight="1" spans="1:15">
      <c r="A82" s="142"/>
      <c r="B82" s="40"/>
      <c r="C82" s="40"/>
      <c r="D82" s="143"/>
      <c r="E82" s="44"/>
      <c r="F82" s="44"/>
      <c r="G82" s="144"/>
      <c r="H82" s="142"/>
      <c r="I82" s="142"/>
      <c r="J82" s="154"/>
      <c r="K82" s="142"/>
      <c r="L82" s="142"/>
      <c r="M82" s="142"/>
      <c r="N82" s="142"/>
      <c r="O82" s="147"/>
    </row>
    <row r="83" s="137" customFormat="1" ht="21" customHeight="1" spans="1:27">
      <c r="A83" s="150" t="s">
        <v>108</v>
      </c>
      <c r="B83" s="150"/>
      <c r="C83" s="150"/>
      <c r="D83" s="143"/>
      <c r="E83" s="142">
        <f t="shared" ref="E83:N83" si="11">SUM(E3:E82)</f>
        <v>1519</v>
      </c>
      <c r="F83" s="142">
        <f t="shared" si="11"/>
        <v>17171.5</v>
      </c>
      <c r="G83" s="142">
        <f t="shared" si="11"/>
        <v>1364</v>
      </c>
      <c r="H83" s="142">
        <f t="shared" si="11"/>
        <v>1710.5</v>
      </c>
      <c r="I83" s="142">
        <f t="shared" si="11"/>
        <v>0</v>
      </c>
      <c r="J83" s="142">
        <f t="shared" si="11"/>
        <v>-1184.1</v>
      </c>
      <c r="K83" s="142">
        <f t="shared" si="11"/>
        <v>0</v>
      </c>
      <c r="L83" s="142">
        <f t="shared" si="11"/>
        <v>309946.15</v>
      </c>
      <c r="M83" s="142">
        <f t="shared" si="11"/>
        <v>7595</v>
      </c>
      <c r="N83" s="142">
        <f t="shared" si="11"/>
        <v>339941.15</v>
      </c>
      <c r="O83" s="142"/>
      <c r="P83" s="136"/>
      <c r="Q83" s="136"/>
      <c r="R83" s="136"/>
      <c r="S83" s="136"/>
      <c r="T83" s="136"/>
      <c r="U83" s="136"/>
      <c r="V83" s="136"/>
      <c r="W83" s="136"/>
      <c r="X83" s="136"/>
      <c r="Y83" s="136"/>
      <c r="Z83" s="136"/>
      <c r="AA83" s="136"/>
    </row>
    <row r="84" s="137" customFormat="1" ht="21" customHeight="1" spans="1:25">
      <c r="A84" s="151" t="s">
        <v>109</v>
      </c>
      <c r="D84" s="139"/>
      <c r="O84" s="136"/>
      <c r="Q84" s="155"/>
      <c r="R84" s="155"/>
      <c r="S84" s="155"/>
      <c r="T84" s="155"/>
      <c r="U84" s="155"/>
      <c r="V84" s="155"/>
      <c r="W84" s="155"/>
      <c r="X84" s="155"/>
      <c r="Y84" s="155"/>
    </row>
    <row r="85" s="137" customFormat="1" ht="13.5" spans="4:25">
      <c r="D85" s="139"/>
      <c r="O85" s="136"/>
      <c r="P85" s="155"/>
      <c r="Q85" s="155"/>
      <c r="R85" s="155"/>
      <c r="S85" s="155"/>
      <c r="T85" s="155"/>
      <c r="U85" s="155"/>
      <c r="V85" s="155"/>
      <c r="W85" s="155"/>
      <c r="X85" s="155"/>
      <c r="Y85" s="155"/>
    </row>
    <row r="86" s="138" customFormat="1" customHeight="1" spans="1:15">
      <c r="A86" s="152"/>
      <c r="B86" s="153" t="s">
        <v>110</v>
      </c>
      <c r="C86" s="153" t="s">
        <v>111</v>
      </c>
      <c r="D86" s="153"/>
      <c r="E86" s="153"/>
      <c r="F86" s="153"/>
      <c r="G86" s="153"/>
      <c r="H86" s="153" t="s">
        <v>112</v>
      </c>
      <c r="I86" s="152"/>
      <c r="J86" s="152"/>
      <c r="K86" s="152"/>
      <c r="L86" s="152"/>
      <c r="M86" s="152"/>
      <c r="N86" s="152"/>
      <c r="O86" s="156"/>
    </row>
    <row r="87" customHeight="1" spans="16:27">
      <c r="P87" s="155"/>
      <c r="Q87" s="155"/>
      <c r="R87" s="155"/>
      <c r="S87" s="155"/>
      <c r="T87" s="155"/>
      <c r="U87" s="155"/>
      <c r="V87" s="155"/>
      <c r="W87" s="155"/>
      <c r="X87" s="155"/>
      <c r="Y87" s="155"/>
      <c r="Z87" s="155"/>
      <c r="AA87" s="155"/>
    </row>
    <row r="88" customHeight="1" spans="16:27">
      <c r="P88" s="155"/>
      <c r="Q88" s="155"/>
      <c r="R88" s="155"/>
      <c r="S88" s="155"/>
      <c r="T88" s="155"/>
      <c r="U88" s="155"/>
      <c r="V88" s="155"/>
      <c r="W88" s="155"/>
      <c r="X88" s="155"/>
      <c r="Y88" s="155"/>
      <c r="Z88" s="155"/>
      <c r="AA88" s="155"/>
    </row>
    <row r="89" customHeight="1" spans="16:27">
      <c r="P89" s="155"/>
      <c r="Q89" s="155"/>
      <c r="R89" s="155"/>
      <c r="S89" s="155"/>
      <c r="T89" s="155"/>
      <c r="U89" s="155"/>
      <c r="V89" s="155"/>
      <c r="W89" s="155"/>
      <c r="X89" s="155"/>
      <c r="Y89" s="155"/>
      <c r="Z89" s="155"/>
      <c r="AA89" s="155"/>
    </row>
    <row r="90" customHeight="1" spans="16:18">
      <c r="P90" s="155"/>
      <c r="Q90" s="155"/>
      <c r="R90" s="155"/>
    </row>
    <row r="91" customHeight="1" spans="16:18">
      <c r="P91" s="155"/>
      <c r="Q91" s="155"/>
      <c r="R91" s="155"/>
    </row>
  </sheetData>
  <sortState ref="A3:P82">
    <sortCondition ref="B3:B82"/>
  </sortState>
  <mergeCells count="1">
    <mergeCell ref="A1:O1"/>
  </mergeCells>
  <pageMargins left="0.75" right="0.75" top="1" bottom="1" header="0.5" footer="0.5"/>
  <pageSetup paperSize="9" scale="7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21"/>
  <sheetViews>
    <sheetView workbookViewId="0">
      <pane xSplit="3" ySplit="4" topLeftCell="D95" activePane="bottomRight" state="frozen"/>
      <selection/>
      <selection pane="topRight"/>
      <selection pane="bottomLeft"/>
      <selection pane="bottomRight" activeCell="B122" sqref="B122:B124"/>
    </sheetView>
  </sheetViews>
  <sheetFormatPr defaultColWidth="9" defaultRowHeight="13.5"/>
  <cols>
    <col min="1" max="1" width="5.875" style="50" customWidth="1"/>
    <col min="2" max="2" width="8.75" style="50" customWidth="1"/>
    <col min="3" max="3" width="7.375" style="50" customWidth="1"/>
    <col min="4" max="4" width="3.625" style="50" customWidth="1"/>
    <col min="5" max="5" width="4.625" style="50" customWidth="1"/>
    <col min="6" max="6" width="4.5" style="50" customWidth="1"/>
    <col min="7" max="7" width="4.25" style="50" customWidth="1"/>
    <col min="8" max="33" width="2.875" style="50" customWidth="1"/>
    <col min="34" max="34" width="4.625" style="50" customWidth="1"/>
    <col min="35" max="35" width="5.25" style="50" customWidth="1"/>
    <col min="36" max="36" width="4.625" style="50" customWidth="1"/>
    <col min="37" max="38" width="6.625" style="50" customWidth="1"/>
    <col min="39" max="39" width="5.875" style="50" customWidth="1"/>
    <col min="40" max="40" width="11.25" style="50" customWidth="1"/>
    <col min="41" max="41" width="6.625" style="50" customWidth="1"/>
    <col min="42" max="42" width="7.375" style="50" customWidth="1"/>
    <col min="43" max="43" width="18.125" style="50" customWidth="1"/>
    <col min="44" max="16384" width="9" style="50"/>
  </cols>
  <sheetData>
    <row r="1" s="49" customFormat="1" ht="30" customHeight="1" spans="2:16384">
      <c r="B1" s="51" t="s">
        <v>113</v>
      </c>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72">
        <v>2021</v>
      </c>
      <c r="AO1" s="85">
        <v>12</v>
      </c>
      <c r="AP1" s="86"/>
      <c r="XFC1" s="97"/>
      <c r="XFD1" s="97"/>
    </row>
    <row r="2" s="49" customFormat="1" ht="21" customHeight="1" spans="1:16384">
      <c r="A2" s="52" t="s">
        <v>114</v>
      </c>
      <c r="B2" s="53"/>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73" t="s">
        <v>115</v>
      </c>
      <c r="AO2" s="87">
        <v>23</v>
      </c>
      <c r="AP2" s="86"/>
      <c r="XFC2" s="97"/>
      <c r="XFD2" s="97"/>
    </row>
    <row r="3" s="49" customFormat="1" ht="15" customHeight="1" spans="1:16384">
      <c r="A3" s="54" t="s">
        <v>1</v>
      </c>
      <c r="B3" s="55" t="s">
        <v>116</v>
      </c>
      <c r="C3" s="56" t="s">
        <v>117</v>
      </c>
      <c r="D3" s="57">
        <f t="shared" ref="D3:AE3" si="0">DAY(DATE($AN$1,$AO$1,1)+COLUMN(A:A)-1)</f>
        <v>1</v>
      </c>
      <c r="E3" s="57">
        <f t="shared" si="0"/>
        <v>2</v>
      </c>
      <c r="F3" s="57">
        <f t="shared" si="0"/>
        <v>3</v>
      </c>
      <c r="G3" s="57">
        <f t="shared" si="0"/>
        <v>4</v>
      </c>
      <c r="H3" s="57">
        <f t="shared" si="0"/>
        <v>5</v>
      </c>
      <c r="I3" s="57">
        <f t="shared" si="0"/>
        <v>6</v>
      </c>
      <c r="J3" s="57">
        <f t="shared" si="0"/>
        <v>7</v>
      </c>
      <c r="K3" s="57">
        <f t="shared" si="0"/>
        <v>8</v>
      </c>
      <c r="L3" s="57">
        <f t="shared" si="0"/>
        <v>9</v>
      </c>
      <c r="M3" s="57">
        <f t="shared" si="0"/>
        <v>10</v>
      </c>
      <c r="N3" s="57">
        <f t="shared" si="0"/>
        <v>11</v>
      </c>
      <c r="O3" s="57">
        <f t="shared" si="0"/>
        <v>12</v>
      </c>
      <c r="P3" s="57">
        <f t="shared" si="0"/>
        <v>13</v>
      </c>
      <c r="Q3" s="57">
        <f t="shared" si="0"/>
        <v>14</v>
      </c>
      <c r="R3" s="57">
        <f t="shared" si="0"/>
        <v>15</v>
      </c>
      <c r="S3" s="57">
        <f t="shared" si="0"/>
        <v>16</v>
      </c>
      <c r="T3" s="57">
        <f t="shared" si="0"/>
        <v>17</v>
      </c>
      <c r="U3" s="57">
        <f t="shared" si="0"/>
        <v>18</v>
      </c>
      <c r="V3" s="57">
        <f t="shared" si="0"/>
        <v>19</v>
      </c>
      <c r="W3" s="57">
        <f t="shared" si="0"/>
        <v>20</v>
      </c>
      <c r="X3" s="57">
        <f t="shared" si="0"/>
        <v>21</v>
      </c>
      <c r="Y3" s="57">
        <f t="shared" si="0"/>
        <v>22</v>
      </c>
      <c r="Z3" s="57">
        <f t="shared" si="0"/>
        <v>23</v>
      </c>
      <c r="AA3" s="57">
        <f t="shared" si="0"/>
        <v>24</v>
      </c>
      <c r="AB3" s="57">
        <f t="shared" si="0"/>
        <v>25</v>
      </c>
      <c r="AC3" s="57">
        <f t="shared" si="0"/>
        <v>26</v>
      </c>
      <c r="AD3" s="57">
        <f t="shared" si="0"/>
        <v>27</v>
      </c>
      <c r="AE3" s="57">
        <f t="shared" si="0"/>
        <v>28</v>
      </c>
      <c r="AF3" s="57">
        <f>IF(DAY(DATE($AN$1,$AO$1,1)+COLUMN(AC:AC)-1)&lt;28,"",DAY(DATE($AN$1,$AO$1,1)+COLUMN(AC:AC)-1))</f>
        <v>29</v>
      </c>
      <c r="AG3" s="57">
        <f>IF(DAY(DATE($AN$1,$AO$1,1)+COLUMN(AD:AD)-1)&lt;28,"",DAY(DATE($AN$1,$AO$1,1)+COLUMN(AD:AD)-1))</f>
        <v>30</v>
      </c>
      <c r="AH3" s="57">
        <f>IF(DAY(DATE($AN$1,$AO$1,1)+COLUMN(AE:AE)-1)&lt;28,"",DAY(DATE($AN$1,$AO$1,1)+COLUMN(AE:AE)-1))</f>
        <v>31</v>
      </c>
      <c r="AI3" s="74" t="s">
        <v>118</v>
      </c>
      <c r="AJ3" s="56" t="s">
        <v>119</v>
      </c>
      <c r="AK3" s="56" t="s">
        <v>120</v>
      </c>
      <c r="AL3" s="75" t="s">
        <v>121</v>
      </c>
      <c r="AM3" s="55" t="s">
        <v>122</v>
      </c>
      <c r="AN3" s="76" t="s">
        <v>123</v>
      </c>
      <c r="AO3" s="88" t="s">
        <v>124</v>
      </c>
      <c r="AP3" s="54" t="s">
        <v>125</v>
      </c>
      <c r="XFB3" s="97"/>
      <c r="XFC3" s="97"/>
      <c r="XFD3" s="97"/>
    </row>
    <row r="4" s="49" customFormat="1" ht="15" customHeight="1" spans="1:16384">
      <c r="A4" s="54"/>
      <c r="B4" s="55" t="s">
        <v>3</v>
      </c>
      <c r="C4" s="56"/>
      <c r="D4" s="58">
        <f t="shared" ref="D4:AE4" si="1">DATE($AN$1,$AO$1,1)+COLUMN(A:A)-1</f>
        <v>44531</v>
      </c>
      <c r="E4" s="58">
        <f t="shared" si="1"/>
        <v>44532</v>
      </c>
      <c r="F4" s="58">
        <f t="shared" si="1"/>
        <v>44533</v>
      </c>
      <c r="G4" s="58">
        <f t="shared" si="1"/>
        <v>44534</v>
      </c>
      <c r="H4" s="58">
        <f t="shared" si="1"/>
        <v>44535</v>
      </c>
      <c r="I4" s="58">
        <f t="shared" si="1"/>
        <v>44536</v>
      </c>
      <c r="J4" s="58">
        <f t="shared" si="1"/>
        <v>44537</v>
      </c>
      <c r="K4" s="58">
        <f t="shared" si="1"/>
        <v>44538</v>
      </c>
      <c r="L4" s="58">
        <f t="shared" si="1"/>
        <v>44539</v>
      </c>
      <c r="M4" s="58">
        <f t="shared" si="1"/>
        <v>44540</v>
      </c>
      <c r="N4" s="58">
        <f t="shared" si="1"/>
        <v>44541</v>
      </c>
      <c r="O4" s="58">
        <f t="shared" si="1"/>
        <v>44542</v>
      </c>
      <c r="P4" s="58">
        <f t="shared" si="1"/>
        <v>44543</v>
      </c>
      <c r="Q4" s="58">
        <f t="shared" si="1"/>
        <v>44544</v>
      </c>
      <c r="R4" s="58">
        <f t="shared" si="1"/>
        <v>44545</v>
      </c>
      <c r="S4" s="58">
        <f t="shared" si="1"/>
        <v>44546</v>
      </c>
      <c r="T4" s="58">
        <f t="shared" si="1"/>
        <v>44547</v>
      </c>
      <c r="U4" s="58">
        <f t="shared" si="1"/>
        <v>44548</v>
      </c>
      <c r="V4" s="58">
        <f t="shared" si="1"/>
        <v>44549</v>
      </c>
      <c r="W4" s="58">
        <f t="shared" si="1"/>
        <v>44550</v>
      </c>
      <c r="X4" s="58">
        <f t="shared" si="1"/>
        <v>44551</v>
      </c>
      <c r="Y4" s="58">
        <f t="shared" si="1"/>
        <v>44552</v>
      </c>
      <c r="Z4" s="58">
        <f t="shared" si="1"/>
        <v>44553</v>
      </c>
      <c r="AA4" s="58">
        <f t="shared" si="1"/>
        <v>44554</v>
      </c>
      <c r="AB4" s="58">
        <f t="shared" si="1"/>
        <v>44555</v>
      </c>
      <c r="AC4" s="58">
        <f t="shared" si="1"/>
        <v>44556</v>
      </c>
      <c r="AD4" s="58">
        <f t="shared" si="1"/>
        <v>44557</v>
      </c>
      <c r="AE4" s="58">
        <f t="shared" si="1"/>
        <v>44558</v>
      </c>
      <c r="AF4" s="58">
        <f>IF(AF3="","",DATE($AN$1,$AO$1,1)+COLUMN(AC:AC)-1)</f>
        <v>44559</v>
      </c>
      <c r="AG4" s="58">
        <f>IF(AG3="","",DATE($AN$1,$AO$1,1)+COLUMN(AD:AD)-1)</f>
        <v>44560</v>
      </c>
      <c r="AH4" s="58">
        <f>IF(AH3="","",DATE($AN$1,$AO$1,1)+COLUMN(AE:AE)-1)</f>
        <v>44561</v>
      </c>
      <c r="AI4" s="74"/>
      <c r="AJ4" s="56"/>
      <c r="AK4" s="56"/>
      <c r="AL4" s="77"/>
      <c r="AM4" s="55"/>
      <c r="AN4" s="76"/>
      <c r="AO4" s="88"/>
      <c r="AP4" s="54"/>
      <c r="XFB4" s="97"/>
      <c r="XFC4" s="97"/>
      <c r="XFD4" s="97"/>
    </row>
    <row r="5" s="49" customFormat="1" ht="18" customHeight="1" spans="1:16383">
      <c r="A5" s="54">
        <v>8</v>
      </c>
      <c r="B5" s="59" t="s">
        <v>64</v>
      </c>
      <c r="C5" s="59" t="s">
        <v>126</v>
      </c>
      <c r="D5" s="59">
        <v>11</v>
      </c>
      <c r="E5" s="59">
        <v>11</v>
      </c>
      <c r="F5" s="59">
        <v>11</v>
      </c>
      <c r="G5" s="59">
        <v>11</v>
      </c>
      <c r="H5" s="59">
        <v>11</v>
      </c>
      <c r="I5" s="59">
        <v>11</v>
      </c>
      <c r="J5" s="59">
        <v>11</v>
      </c>
      <c r="K5" s="59">
        <v>11</v>
      </c>
      <c r="L5" s="59">
        <v>11</v>
      </c>
      <c r="M5" s="59">
        <v>11</v>
      </c>
      <c r="N5" s="59">
        <v>11</v>
      </c>
      <c r="O5" s="59">
        <v>11</v>
      </c>
      <c r="P5" s="59">
        <v>11</v>
      </c>
      <c r="Q5" s="59">
        <v>11</v>
      </c>
      <c r="R5" s="59">
        <v>11</v>
      </c>
      <c r="S5" s="59">
        <v>11</v>
      </c>
      <c r="T5" s="59">
        <v>11</v>
      </c>
      <c r="U5" s="59">
        <v>11</v>
      </c>
      <c r="V5" s="59">
        <v>11</v>
      </c>
      <c r="W5" s="59">
        <v>11</v>
      </c>
      <c r="X5" s="59">
        <v>11</v>
      </c>
      <c r="Y5" s="59">
        <v>11</v>
      </c>
      <c r="Z5" s="59">
        <v>11</v>
      </c>
      <c r="AA5" s="59">
        <v>11</v>
      </c>
      <c r="AB5" s="59">
        <v>11</v>
      </c>
      <c r="AC5" s="59">
        <v>12</v>
      </c>
      <c r="AD5" s="59">
        <v>12</v>
      </c>
      <c r="AE5" s="59">
        <v>12</v>
      </c>
      <c r="AF5" s="59">
        <v>12</v>
      </c>
      <c r="AG5" s="59" t="s">
        <v>127</v>
      </c>
      <c r="AH5" s="59">
        <v>11</v>
      </c>
      <c r="AI5" s="78">
        <f>IF(B5="","",COUNTIF(D5:AH6,"&gt;2"))</f>
        <v>30</v>
      </c>
      <c r="AJ5" s="78">
        <f>SUM(D5:AH6)</f>
        <v>334</v>
      </c>
      <c r="AK5" s="78">
        <f>SUM(D7:AH7)</f>
        <v>0</v>
      </c>
      <c r="AL5" s="78">
        <f>AJ5+AK5</f>
        <v>334</v>
      </c>
      <c r="AM5" s="79" t="str">
        <f>IFERROR(AI5/$AN$2,"")</f>
        <v/>
      </c>
      <c r="AN5" s="80" t="s">
        <v>128</v>
      </c>
      <c r="AO5" s="79" t="str">
        <f>IFERROR(#REF!/$AM$2,"")</f>
        <v/>
      </c>
      <c r="AP5" s="89" t="s">
        <v>129</v>
      </c>
      <c r="AQ5" s="90"/>
      <c r="XFA5" s="97"/>
      <c r="XFB5" s="97"/>
      <c r="XFC5" s="97"/>
    </row>
    <row r="6" s="49" customFormat="1" ht="18" customHeight="1" spans="1:16383">
      <c r="A6" s="54"/>
      <c r="B6" s="59"/>
      <c r="C6" s="59" t="s">
        <v>130</v>
      </c>
      <c r="D6" s="59"/>
      <c r="E6" s="59"/>
      <c r="F6" s="59"/>
      <c r="G6" s="59"/>
      <c r="H6" s="59"/>
      <c r="I6" s="59"/>
      <c r="J6" s="59"/>
      <c r="K6" s="59"/>
      <c r="L6" s="59"/>
      <c r="M6" s="59"/>
      <c r="N6" s="59"/>
      <c r="O6" s="59"/>
      <c r="P6" s="59"/>
      <c r="Q6" s="59"/>
      <c r="R6" s="59"/>
      <c r="S6" s="59"/>
      <c r="T6" s="59"/>
      <c r="U6" s="59"/>
      <c r="V6" s="59"/>
      <c r="W6" s="59"/>
      <c r="X6" s="59"/>
      <c r="Y6" s="59"/>
      <c r="Z6" s="59"/>
      <c r="AA6" s="59"/>
      <c r="AB6" s="59"/>
      <c r="AC6" s="59"/>
      <c r="AD6" s="59"/>
      <c r="AE6" s="59"/>
      <c r="AF6" s="59"/>
      <c r="AG6" s="59"/>
      <c r="AH6" s="59"/>
      <c r="AI6" s="81"/>
      <c r="AJ6" s="81"/>
      <c r="AK6" s="81"/>
      <c r="AL6" s="81"/>
      <c r="AM6" s="79"/>
      <c r="AN6" s="80"/>
      <c r="AO6" s="79"/>
      <c r="AP6" s="91"/>
      <c r="AQ6" s="90"/>
      <c r="XFA6" s="97"/>
      <c r="XFB6" s="97"/>
      <c r="XFC6" s="97"/>
    </row>
    <row r="7" s="49" customFormat="1" ht="18" customHeight="1" spans="1:16383">
      <c r="A7" s="54"/>
      <c r="B7" s="55" t="str">
        <f>IF(B5="","","加班")</f>
        <v>加班</v>
      </c>
      <c r="C7" s="40"/>
      <c r="D7" s="59"/>
      <c r="E7" s="59"/>
      <c r="F7" s="59"/>
      <c r="G7" s="59"/>
      <c r="H7" s="59"/>
      <c r="I7" s="59"/>
      <c r="J7" s="59"/>
      <c r="K7" s="59"/>
      <c r="L7" s="59"/>
      <c r="M7" s="59"/>
      <c r="N7" s="59"/>
      <c r="O7" s="59"/>
      <c r="P7" s="59"/>
      <c r="Q7" s="59"/>
      <c r="R7" s="59"/>
      <c r="S7" s="59"/>
      <c r="T7" s="59"/>
      <c r="U7" s="59"/>
      <c r="V7" s="59"/>
      <c r="W7" s="59"/>
      <c r="X7" s="59"/>
      <c r="Y7" s="59"/>
      <c r="Z7" s="59"/>
      <c r="AA7" s="59"/>
      <c r="AB7" s="59"/>
      <c r="AC7" s="59"/>
      <c r="AD7" s="59"/>
      <c r="AE7" s="59"/>
      <c r="AF7" s="59"/>
      <c r="AG7" s="59"/>
      <c r="AH7" s="59"/>
      <c r="AI7" s="82"/>
      <c r="AJ7" s="82"/>
      <c r="AK7" s="82"/>
      <c r="AL7" s="82"/>
      <c r="AM7" s="79"/>
      <c r="AN7" s="80"/>
      <c r="AO7" s="79"/>
      <c r="AP7" s="92"/>
      <c r="AQ7" s="90"/>
      <c r="XFA7" s="97"/>
      <c r="XFB7" s="97"/>
      <c r="XFC7" s="97"/>
    </row>
    <row r="8" s="49" customFormat="1" ht="18" customHeight="1" spans="1:16383">
      <c r="A8" s="54">
        <v>9</v>
      </c>
      <c r="B8" s="59" t="s">
        <v>65</v>
      </c>
      <c r="C8" s="59" t="s">
        <v>126</v>
      </c>
      <c r="D8" s="59">
        <v>13</v>
      </c>
      <c r="E8" s="59"/>
      <c r="F8" s="59"/>
      <c r="G8" s="59"/>
      <c r="H8" s="59"/>
      <c r="I8" s="59"/>
      <c r="J8" s="59"/>
      <c r="K8" s="59"/>
      <c r="L8" s="59"/>
      <c r="M8" s="59"/>
      <c r="N8" s="59"/>
      <c r="O8" s="59"/>
      <c r="P8" s="59"/>
      <c r="Q8" s="59"/>
      <c r="R8" s="59"/>
      <c r="S8" s="59"/>
      <c r="T8" s="59"/>
      <c r="U8" s="59"/>
      <c r="V8" s="59"/>
      <c r="W8" s="59">
        <v>12</v>
      </c>
      <c r="X8" s="59">
        <v>13</v>
      </c>
      <c r="Y8" s="59">
        <v>12</v>
      </c>
      <c r="Z8" s="59">
        <v>12</v>
      </c>
      <c r="AA8" s="59">
        <v>12</v>
      </c>
      <c r="AB8" s="59">
        <v>14</v>
      </c>
      <c r="AC8" s="59">
        <v>10</v>
      </c>
      <c r="AD8" s="59">
        <v>12</v>
      </c>
      <c r="AE8" s="59">
        <v>12</v>
      </c>
      <c r="AF8" s="59">
        <v>12</v>
      </c>
      <c r="AG8" s="59">
        <v>12</v>
      </c>
      <c r="AH8" s="59">
        <v>11</v>
      </c>
      <c r="AI8" s="78">
        <f>IF(B8="","",COUNTIF(D8:AH9,"&gt;2"))</f>
        <v>30</v>
      </c>
      <c r="AJ8" s="78">
        <f>SUM(D8:AH9)</f>
        <v>361.5</v>
      </c>
      <c r="AK8" s="78">
        <f>SUM(D10:AH10)</f>
        <v>0</v>
      </c>
      <c r="AL8" s="78">
        <f>AJ8+AK8</f>
        <v>361.5</v>
      </c>
      <c r="AM8" s="79" t="str">
        <f>IFERROR(AI8/$AN$2,"")</f>
        <v/>
      </c>
      <c r="AN8" s="80" t="s">
        <v>128</v>
      </c>
      <c r="AO8" s="93"/>
      <c r="AP8" s="89" t="s">
        <v>129</v>
      </c>
      <c r="AQ8" s="90"/>
      <c r="XFA8" s="97"/>
      <c r="XFB8" s="97"/>
      <c r="XFC8" s="97"/>
    </row>
    <row r="9" s="49" customFormat="1" ht="18" customHeight="1" spans="1:16383">
      <c r="A9" s="54"/>
      <c r="B9" s="59"/>
      <c r="C9" s="59" t="s">
        <v>130</v>
      </c>
      <c r="D9" s="59"/>
      <c r="E9" s="59">
        <v>12</v>
      </c>
      <c r="F9" s="59">
        <v>12</v>
      </c>
      <c r="G9" s="59">
        <v>12</v>
      </c>
      <c r="H9" s="59">
        <v>12</v>
      </c>
      <c r="I9" s="59">
        <v>12</v>
      </c>
      <c r="J9" s="59">
        <v>12</v>
      </c>
      <c r="K9" s="59">
        <v>12</v>
      </c>
      <c r="L9" s="59">
        <v>12</v>
      </c>
      <c r="M9" s="59">
        <v>12</v>
      </c>
      <c r="N9" s="59">
        <v>12.5</v>
      </c>
      <c r="O9" s="59">
        <v>12</v>
      </c>
      <c r="P9" s="59">
        <v>12</v>
      </c>
      <c r="Q9" s="59">
        <v>12</v>
      </c>
      <c r="R9" s="59">
        <v>12</v>
      </c>
      <c r="S9" s="59">
        <v>12</v>
      </c>
      <c r="T9" s="59">
        <v>12</v>
      </c>
      <c r="U9" s="59">
        <v>12</v>
      </c>
      <c r="V9" s="59" t="s">
        <v>131</v>
      </c>
      <c r="W9" s="59"/>
      <c r="X9" s="59"/>
      <c r="Y9" s="59"/>
      <c r="Z9" s="59"/>
      <c r="AA9" s="59"/>
      <c r="AB9" s="59"/>
      <c r="AC9" s="59"/>
      <c r="AD9" s="59"/>
      <c r="AE9" s="59"/>
      <c r="AF9" s="59"/>
      <c r="AG9" s="59"/>
      <c r="AH9" s="59"/>
      <c r="AI9" s="81"/>
      <c r="AJ9" s="81"/>
      <c r="AK9" s="81"/>
      <c r="AL9" s="81"/>
      <c r="AM9" s="79"/>
      <c r="AN9" s="80"/>
      <c r="AO9" s="93"/>
      <c r="AP9" s="91"/>
      <c r="AQ9" s="90"/>
      <c r="XFA9" s="97"/>
      <c r="XFB9" s="97"/>
      <c r="XFC9" s="97"/>
    </row>
    <row r="10" s="49" customFormat="1" ht="18" customHeight="1" spans="1:16383">
      <c r="A10" s="54"/>
      <c r="B10" s="55" t="str">
        <f>IF(B8="","","加班")</f>
        <v>加班</v>
      </c>
      <c r="C10" s="40"/>
      <c r="D10" s="59"/>
      <c r="E10" s="59"/>
      <c r="F10" s="59"/>
      <c r="G10" s="59"/>
      <c r="H10" s="59"/>
      <c r="I10" s="59"/>
      <c r="J10" s="59"/>
      <c r="K10" s="59"/>
      <c r="L10" s="59"/>
      <c r="M10" s="59"/>
      <c r="N10" s="59"/>
      <c r="O10" s="59"/>
      <c r="P10" s="59"/>
      <c r="Q10" s="59"/>
      <c r="S10" s="59"/>
      <c r="T10" s="59"/>
      <c r="U10" s="59"/>
      <c r="V10" s="59"/>
      <c r="W10" s="59"/>
      <c r="X10" s="59"/>
      <c r="Y10" s="59"/>
      <c r="Z10" s="59"/>
      <c r="AA10" s="59"/>
      <c r="AB10" s="59"/>
      <c r="AC10" s="59"/>
      <c r="AD10" s="59"/>
      <c r="AE10" s="59"/>
      <c r="AF10" s="59"/>
      <c r="AG10" s="59"/>
      <c r="AH10" s="83"/>
      <c r="AI10" s="82"/>
      <c r="AJ10" s="82"/>
      <c r="AK10" s="82"/>
      <c r="AL10" s="82"/>
      <c r="AM10" s="79"/>
      <c r="AN10" s="80"/>
      <c r="AO10" s="93"/>
      <c r="AP10" s="92"/>
      <c r="AQ10" s="90"/>
      <c r="XFA10" s="97"/>
      <c r="XFB10" s="97"/>
      <c r="XFC10" s="97"/>
    </row>
    <row r="11" s="49" customFormat="1" ht="18" customHeight="1" spans="1:16384">
      <c r="A11" s="54">
        <v>6</v>
      </c>
      <c r="B11" s="59" t="s">
        <v>59</v>
      </c>
      <c r="C11" s="59" t="s">
        <v>126</v>
      </c>
      <c r="D11" s="59"/>
      <c r="E11" s="59"/>
      <c r="F11" s="59"/>
      <c r="G11" s="59">
        <v>11</v>
      </c>
      <c r="H11" s="59">
        <v>11.5</v>
      </c>
      <c r="I11" s="59">
        <v>11.5</v>
      </c>
      <c r="J11" s="59">
        <v>11.5</v>
      </c>
      <c r="K11" s="59" t="s">
        <v>127</v>
      </c>
      <c r="L11" s="59">
        <v>11.5</v>
      </c>
      <c r="M11" s="59">
        <v>11.5</v>
      </c>
      <c r="N11" s="59">
        <v>11.5</v>
      </c>
      <c r="O11" s="59">
        <v>11.5</v>
      </c>
      <c r="P11" s="59">
        <v>11.5</v>
      </c>
      <c r="Q11" s="59">
        <v>11.5</v>
      </c>
      <c r="R11" s="59">
        <v>11.5</v>
      </c>
      <c r="S11" s="59">
        <v>11.5</v>
      </c>
      <c r="T11" s="59" t="s">
        <v>127</v>
      </c>
      <c r="U11" s="59" t="s">
        <v>127</v>
      </c>
      <c r="V11" s="59">
        <v>11.5</v>
      </c>
      <c r="W11" s="59">
        <v>11.5</v>
      </c>
      <c r="X11" s="59">
        <v>11.5</v>
      </c>
      <c r="Y11" s="59">
        <v>11.5</v>
      </c>
      <c r="Z11" s="59">
        <v>11.5</v>
      </c>
      <c r="AA11" s="59">
        <v>11.5</v>
      </c>
      <c r="AB11" s="59">
        <v>11.5</v>
      </c>
      <c r="AC11" s="59">
        <v>11.5</v>
      </c>
      <c r="AD11" s="59">
        <v>11</v>
      </c>
      <c r="AE11" s="59">
        <v>11.5</v>
      </c>
      <c r="AF11" s="59">
        <v>11.5</v>
      </c>
      <c r="AG11" s="59">
        <v>11.5</v>
      </c>
      <c r="AH11" s="59" t="s">
        <v>127</v>
      </c>
      <c r="AI11" s="78">
        <f>IF(B11="","",COUNTIF(D11:AH12,"&gt;2"))</f>
        <v>24</v>
      </c>
      <c r="AJ11" s="78">
        <f>SUM(D11:AH12)</f>
        <v>275</v>
      </c>
      <c r="AK11" s="78">
        <f>SUM(D13:AH13)</f>
        <v>0</v>
      </c>
      <c r="AL11" s="78">
        <f>AJ11+AK11</f>
        <v>275</v>
      </c>
      <c r="AM11" s="79">
        <f>IFERROR(AI11/$AO$2,"")</f>
        <v>1.04347826086957</v>
      </c>
      <c r="AN11" s="80" t="s">
        <v>128</v>
      </c>
      <c r="AO11" s="93"/>
      <c r="AP11" s="94" t="s">
        <v>129</v>
      </c>
      <c r="AQ11" s="90">
        <v>34</v>
      </c>
      <c r="XFB11" s="98"/>
      <c r="XFC11" s="98"/>
      <c r="XFD11" s="98"/>
    </row>
    <row r="12" s="49" customFormat="1" ht="18" customHeight="1" spans="1:16384">
      <c r="A12" s="54"/>
      <c r="B12" s="59"/>
      <c r="C12" s="59" t="s">
        <v>130</v>
      </c>
      <c r="D12" s="59"/>
      <c r="E12" s="59"/>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81"/>
      <c r="AJ12" s="81"/>
      <c r="AK12" s="81"/>
      <c r="AL12" s="81"/>
      <c r="AM12" s="79"/>
      <c r="AN12" s="80"/>
      <c r="AO12" s="93"/>
      <c r="AP12" s="95"/>
      <c r="AQ12" s="90"/>
      <c r="XFB12" s="98"/>
      <c r="XFC12" s="98"/>
      <c r="XFD12" s="98"/>
    </row>
    <row r="13" s="49" customFormat="1" ht="18" customHeight="1" spans="1:16384">
      <c r="A13" s="54"/>
      <c r="B13" s="55" t="str">
        <f>IF(B11="","","加班")</f>
        <v>加班</v>
      </c>
      <c r="C13" s="40"/>
      <c r="D13" s="59"/>
      <c r="E13" s="59"/>
      <c r="F13" s="59"/>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82"/>
      <c r="AJ13" s="82"/>
      <c r="AK13" s="82"/>
      <c r="AL13" s="82"/>
      <c r="AM13" s="79"/>
      <c r="AN13" s="80"/>
      <c r="AO13" s="93"/>
      <c r="AP13" s="96"/>
      <c r="AQ13" s="90"/>
      <c r="XFB13" s="98"/>
      <c r="XFC13" s="98"/>
      <c r="XFD13" s="98"/>
    </row>
    <row r="14" s="49" customFormat="1" ht="18" customHeight="1" spans="1:16384">
      <c r="A14" s="54">
        <v>7</v>
      </c>
      <c r="B14" s="59" t="s">
        <v>60</v>
      </c>
      <c r="C14" s="59" t="s">
        <v>126</v>
      </c>
      <c r="D14" s="59"/>
      <c r="E14" s="59"/>
      <c r="F14" s="59"/>
      <c r="G14" s="59"/>
      <c r="H14" s="59"/>
      <c r="I14" s="59">
        <v>10.5</v>
      </c>
      <c r="J14" s="59">
        <v>11</v>
      </c>
      <c r="K14" s="59">
        <v>11</v>
      </c>
      <c r="L14" s="59">
        <v>11</v>
      </c>
      <c r="M14" s="59">
        <v>11</v>
      </c>
      <c r="N14" s="59">
        <v>11</v>
      </c>
      <c r="O14" s="59">
        <v>11</v>
      </c>
      <c r="P14" s="59">
        <v>11</v>
      </c>
      <c r="Q14" s="59">
        <v>11</v>
      </c>
      <c r="R14" s="59">
        <v>11</v>
      </c>
      <c r="S14" s="59" t="s">
        <v>127</v>
      </c>
      <c r="T14" s="59">
        <v>11</v>
      </c>
      <c r="U14" s="59">
        <v>11</v>
      </c>
      <c r="V14" s="59">
        <v>11</v>
      </c>
      <c r="W14" s="59">
        <v>11</v>
      </c>
      <c r="X14" s="59">
        <v>11</v>
      </c>
      <c r="Y14" s="59">
        <v>11</v>
      </c>
      <c r="Z14" s="59">
        <v>11</v>
      </c>
      <c r="AA14" s="59">
        <v>11</v>
      </c>
      <c r="AB14" s="59">
        <v>11</v>
      </c>
      <c r="AC14" s="59" t="s">
        <v>127</v>
      </c>
      <c r="AD14" s="59">
        <v>9</v>
      </c>
      <c r="AE14" s="59" t="s">
        <v>132</v>
      </c>
      <c r="AF14" s="59"/>
      <c r="AG14" s="59"/>
      <c r="AH14" s="59"/>
      <c r="AI14" s="78">
        <f>IF(B14="","",COUNTIF(D14:AH15,"&gt;2"))</f>
        <v>20</v>
      </c>
      <c r="AJ14" s="78">
        <f>SUM(D14:AH15)</f>
        <v>217.5</v>
      </c>
      <c r="AK14" s="78">
        <f>SUM(D16:AH16)</f>
        <v>0</v>
      </c>
      <c r="AL14" s="78">
        <f>AJ14+AK14</f>
        <v>217.5</v>
      </c>
      <c r="AM14" s="79">
        <f>IFERROR(AI14/$AO$2,"")</f>
        <v>0.869565217391304</v>
      </c>
      <c r="AN14" s="80" t="s">
        <v>128</v>
      </c>
      <c r="AO14" s="79" t="str">
        <f>IFERROR(#REF!/$AN$2,"")</f>
        <v/>
      </c>
      <c r="AP14" s="94" t="s">
        <v>129</v>
      </c>
      <c r="AQ14" s="90">
        <v>32.5</v>
      </c>
      <c r="XFB14" s="98"/>
      <c r="XFC14" s="98"/>
      <c r="XFD14" s="98"/>
    </row>
    <row r="15" s="49" customFormat="1" ht="18" customHeight="1" spans="1:16384">
      <c r="A15" s="54"/>
      <c r="B15" s="59"/>
      <c r="C15" s="59" t="s">
        <v>130</v>
      </c>
      <c r="D15" s="59"/>
      <c r="E15" s="59"/>
      <c r="F15" s="59"/>
      <c r="G15" s="59"/>
      <c r="H15" s="59"/>
      <c r="I15" s="59"/>
      <c r="J15" s="59"/>
      <c r="K15" s="59"/>
      <c r="L15" s="59"/>
      <c r="M15" s="59"/>
      <c r="N15" s="59"/>
      <c r="O15" s="59"/>
      <c r="P15" s="59"/>
      <c r="Q15" s="59"/>
      <c r="R15" s="59"/>
      <c r="S15" s="59"/>
      <c r="T15" s="59"/>
      <c r="U15" s="59"/>
      <c r="V15" s="59"/>
      <c r="W15" s="59"/>
      <c r="X15" s="59"/>
      <c r="Y15" s="59"/>
      <c r="Z15" s="59"/>
      <c r="AA15" s="59"/>
      <c r="AB15" s="59"/>
      <c r="AC15" s="59"/>
      <c r="AD15" s="59"/>
      <c r="AE15" s="59"/>
      <c r="AF15" s="59"/>
      <c r="AG15" s="59"/>
      <c r="AH15" s="59"/>
      <c r="AI15" s="81"/>
      <c r="AJ15" s="81"/>
      <c r="AK15" s="81"/>
      <c r="AL15" s="81"/>
      <c r="AM15" s="79"/>
      <c r="AN15" s="80"/>
      <c r="AO15" s="79"/>
      <c r="AP15" s="95"/>
      <c r="AQ15" s="90"/>
      <c r="XFB15" s="98"/>
      <c r="XFC15" s="98"/>
      <c r="XFD15" s="98"/>
    </row>
    <row r="16" s="49" customFormat="1" ht="18" customHeight="1" spans="1:16384">
      <c r="A16" s="54"/>
      <c r="B16" s="55" t="str">
        <f>IF(B14="","","加班")</f>
        <v>加班</v>
      </c>
      <c r="C16" s="40"/>
      <c r="D16" s="59"/>
      <c r="E16" s="59"/>
      <c r="F16" s="59"/>
      <c r="G16" s="59"/>
      <c r="H16" s="59"/>
      <c r="I16" s="59"/>
      <c r="J16" s="59"/>
      <c r="K16" s="59"/>
      <c r="L16" s="59"/>
      <c r="M16" s="59"/>
      <c r="N16" s="59"/>
      <c r="O16" s="59"/>
      <c r="P16" s="59"/>
      <c r="Q16" s="59"/>
      <c r="R16" s="59"/>
      <c r="S16" s="59"/>
      <c r="T16" s="59"/>
      <c r="U16" s="59"/>
      <c r="V16" s="59"/>
      <c r="W16" s="59"/>
      <c r="X16" s="59"/>
      <c r="Y16" s="59"/>
      <c r="Z16" s="59"/>
      <c r="AA16" s="59"/>
      <c r="AB16" s="59"/>
      <c r="AC16" s="59"/>
      <c r="AD16" s="59"/>
      <c r="AE16" s="59"/>
      <c r="AF16" s="59"/>
      <c r="AG16" s="59"/>
      <c r="AH16" s="59"/>
      <c r="AI16" s="82"/>
      <c r="AJ16" s="82"/>
      <c r="AK16" s="82"/>
      <c r="AL16" s="82"/>
      <c r="AM16" s="79"/>
      <c r="AN16" s="80"/>
      <c r="AO16" s="79"/>
      <c r="AP16" s="96"/>
      <c r="AQ16" s="90"/>
      <c r="XFB16" s="98"/>
      <c r="XFC16" s="98"/>
      <c r="XFD16" s="98"/>
    </row>
    <row r="17" s="49" customFormat="1" ht="18" customHeight="1" spans="1:16384">
      <c r="A17" s="54">
        <v>8</v>
      </c>
      <c r="B17" s="59" t="s">
        <v>61</v>
      </c>
      <c r="C17" s="59" t="s">
        <v>126</v>
      </c>
      <c r="D17" s="59"/>
      <c r="E17" s="59"/>
      <c r="F17" s="59"/>
      <c r="G17" s="59"/>
      <c r="H17" s="59"/>
      <c r="I17" s="59">
        <v>10.5</v>
      </c>
      <c r="J17" s="59">
        <v>11</v>
      </c>
      <c r="K17" s="59">
        <v>11</v>
      </c>
      <c r="L17" s="59">
        <v>11</v>
      </c>
      <c r="M17" s="59">
        <v>11</v>
      </c>
      <c r="N17" s="59">
        <v>11</v>
      </c>
      <c r="O17" s="59">
        <v>11</v>
      </c>
      <c r="P17" s="59">
        <v>11</v>
      </c>
      <c r="Q17" s="59">
        <v>11</v>
      </c>
      <c r="R17" s="59">
        <v>11</v>
      </c>
      <c r="S17" s="59">
        <v>11</v>
      </c>
      <c r="T17" s="59">
        <v>11</v>
      </c>
      <c r="U17" s="59">
        <v>11</v>
      </c>
      <c r="V17" s="59" t="s">
        <v>127</v>
      </c>
      <c r="W17" s="59" t="s">
        <v>127</v>
      </c>
      <c r="X17" s="59">
        <v>11</v>
      </c>
      <c r="Y17" s="59">
        <v>11</v>
      </c>
      <c r="Z17" s="59">
        <v>11</v>
      </c>
      <c r="AA17" s="59">
        <v>11</v>
      </c>
      <c r="AB17" s="59">
        <v>11</v>
      </c>
      <c r="AC17" s="59" t="s">
        <v>127</v>
      </c>
      <c r="AD17" s="59" t="s">
        <v>127</v>
      </c>
      <c r="AE17" s="59" t="s">
        <v>132</v>
      </c>
      <c r="AF17" s="59"/>
      <c r="AG17" s="59"/>
      <c r="AH17" s="59"/>
      <c r="AI17" s="78">
        <f>IF(B17="","",COUNTIF(D17:AH18,"&gt;2"))</f>
        <v>18</v>
      </c>
      <c r="AJ17" s="78">
        <f>SUM(D17:AH18)</f>
        <v>197.5</v>
      </c>
      <c r="AK17" s="78">
        <f>SUM(D19:AH19)</f>
        <v>0</v>
      </c>
      <c r="AL17" s="78">
        <f>AJ17+AK17</f>
        <v>197.5</v>
      </c>
      <c r="AM17" s="79">
        <f>IFERROR(AI17/$AO$2,"")</f>
        <v>0.782608695652174</v>
      </c>
      <c r="AN17" s="80" t="s">
        <v>128</v>
      </c>
      <c r="AO17" s="93"/>
      <c r="AP17" s="94" t="s">
        <v>129</v>
      </c>
      <c r="AQ17" s="90">
        <v>32.5</v>
      </c>
      <c r="XFB17" s="98"/>
      <c r="XFC17" s="98"/>
      <c r="XFD17" s="98"/>
    </row>
    <row r="18" s="49" customFormat="1" ht="18" customHeight="1" spans="1:16384">
      <c r="A18" s="54"/>
      <c r="B18" s="59"/>
      <c r="C18" s="59" t="s">
        <v>130</v>
      </c>
      <c r="D18" s="59"/>
      <c r="E18" s="59"/>
      <c r="F18" s="59"/>
      <c r="G18" s="59"/>
      <c r="H18" s="59"/>
      <c r="I18" s="59"/>
      <c r="J18" s="59"/>
      <c r="K18" s="59"/>
      <c r="L18" s="59"/>
      <c r="M18" s="59"/>
      <c r="N18" s="59"/>
      <c r="O18" s="59"/>
      <c r="P18" s="59"/>
      <c r="Q18" s="59"/>
      <c r="R18" s="59"/>
      <c r="S18" s="59"/>
      <c r="T18" s="59"/>
      <c r="U18" s="59"/>
      <c r="V18" s="59"/>
      <c r="W18" s="59"/>
      <c r="X18" s="59"/>
      <c r="Y18" s="59"/>
      <c r="Z18" s="59"/>
      <c r="AA18" s="59"/>
      <c r="AB18" s="59"/>
      <c r="AC18" s="59"/>
      <c r="AD18" s="59"/>
      <c r="AE18" s="59"/>
      <c r="AF18" s="59"/>
      <c r="AG18" s="59"/>
      <c r="AH18" s="59"/>
      <c r="AI18" s="81"/>
      <c r="AJ18" s="81"/>
      <c r="AK18" s="81"/>
      <c r="AL18" s="81"/>
      <c r="AM18" s="79"/>
      <c r="AN18" s="80"/>
      <c r="AO18" s="93"/>
      <c r="AP18" s="95"/>
      <c r="AQ18" s="90"/>
      <c r="XFB18" s="98"/>
      <c r="XFC18" s="98"/>
      <c r="XFD18" s="98"/>
    </row>
    <row r="19" s="49" customFormat="1" ht="18" customHeight="1" spans="1:16384">
      <c r="A19" s="54"/>
      <c r="B19" s="55" t="str">
        <f>IF(B17="","","加班")</f>
        <v>加班</v>
      </c>
      <c r="C19" s="40"/>
      <c r="D19" s="59"/>
      <c r="E19" s="59"/>
      <c r="F19" s="59"/>
      <c r="G19" s="59"/>
      <c r="H19" s="59"/>
      <c r="I19" s="59"/>
      <c r="J19" s="59"/>
      <c r="K19" s="59"/>
      <c r="L19" s="59"/>
      <c r="M19" s="59"/>
      <c r="N19" s="59"/>
      <c r="O19" s="59"/>
      <c r="P19" s="59"/>
      <c r="Q19" s="59"/>
      <c r="R19" s="59"/>
      <c r="S19" s="59"/>
      <c r="T19" s="59"/>
      <c r="U19" s="59"/>
      <c r="V19" s="59"/>
      <c r="W19" s="59"/>
      <c r="X19" s="59"/>
      <c r="Y19" s="59"/>
      <c r="Z19" s="59"/>
      <c r="AA19" s="59"/>
      <c r="AB19" s="59"/>
      <c r="AC19" s="59"/>
      <c r="AD19" s="59"/>
      <c r="AE19" s="59"/>
      <c r="AF19" s="59"/>
      <c r="AG19" s="59"/>
      <c r="AH19" s="59"/>
      <c r="AI19" s="82"/>
      <c r="AJ19" s="82"/>
      <c r="AK19" s="82"/>
      <c r="AL19" s="82"/>
      <c r="AM19" s="79"/>
      <c r="AN19" s="80"/>
      <c r="AO19" s="93"/>
      <c r="AP19" s="96"/>
      <c r="AQ19" s="90"/>
      <c r="XFB19" s="98"/>
      <c r="XFC19" s="98"/>
      <c r="XFD19" s="98"/>
    </row>
    <row r="20" s="49" customFormat="1" ht="18" customHeight="1" spans="1:16384">
      <c r="A20" s="54">
        <v>9</v>
      </c>
      <c r="B20" s="59" t="s">
        <v>62</v>
      </c>
      <c r="C20" s="59" t="s">
        <v>126</v>
      </c>
      <c r="D20" s="59"/>
      <c r="E20" s="59"/>
      <c r="F20" s="59"/>
      <c r="G20" s="59"/>
      <c r="H20" s="59"/>
      <c r="I20" s="59"/>
      <c r="J20" s="59"/>
      <c r="K20" s="59"/>
      <c r="L20" s="59"/>
      <c r="M20" s="59"/>
      <c r="N20" s="59"/>
      <c r="O20" s="59"/>
      <c r="P20" s="59"/>
      <c r="Q20" s="59"/>
      <c r="R20" s="59"/>
      <c r="S20" s="59"/>
      <c r="T20" s="59"/>
      <c r="U20" s="59"/>
      <c r="V20" s="59"/>
      <c r="W20" s="59"/>
      <c r="X20" s="59"/>
      <c r="Y20" s="59"/>
      <c r="Z20" s="59"/>
      <c r="AA20" s="59"/>
      <c r="AB20" s="59"/>
      <c r="AC20" s="59"/>
      <c r="AD20" s="59"/>
      <c r="AE20" s="59"/>
      <c r="AF20" s="59"/>
      <c r="AG20" s="59">
        <v>11</v>
      </c>
      <c r="AH20" s="59">
        <v>11</v>
      </c>
      <c r="AI20" s="78">
        <f>IF(B20="","",COUNTIF(D20:AH21,"&gt;2"))</f>
        <v>2</v>
      </c>
      <c r="AJ20" s="78">
        <f>SUM(D20:AH21)</f>
        <v>22</v>
      </c>
      <c r="AK20" s="78">
        <f>SUM(D22:AH22)</f>
        <v>0</v>
      </c>
      <c r="AL20" s="78">
        <f>AJ20+AK20</f>
        <v>22</v>
      </c>
      <c r="AM20" s="79">
        <f>IFERROR(AI20/$AO$2,"")</f>
        <v>0.0869565217391304</v>
      </c>
      <c r="AN20" s="80" t="s">
        <v>128</v>
      </c>
      <c r="AO20" s="93"/>
      <c r="AP20" s="94" t="s">
        <v>129</v>
      </c>
      <c r="AQ20" s="90">
        <v>22</v>
      </c>
      <c r="XFB20" s="98"/>
      <c r="XFC20" s="98"/>
      <c r="XFD20" s="98"/>
    </row>
    <row r="21" s="49" customFormat="1" ht="18" customHeight="1" spans="1:16384">
      <c r="A21" s="54"/>
      <c r="B21" s="59"/>
      <c r="C21" s="59" t="s">
        <v>130</v>
      </c>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81"/>
      <c r="AJ21" s="81"/>
      <c r="AK21" s="81"/>
      <c r="AL21" s="81"/>
      <c r="AM21" s="79"/>
      <c r="AN21" s="80"/>
      <c r="AO21" s="93"/>
      <c r="AP21" s="95"/>
      <c r="AQ21" s="90"/>
      <c r="XFB21" s="98"/>
      <c r="XFC21" s="98"/>
      <c r="XFD21" s="98"/>
    </row>
    <row r="22" s="49" customFormat="1" ht="18" customHeight="1" spans="1:16384">
      <c r="A22" s="54"/>
      <c r="B22" s="55" t="str">
        <f>IF(B20="","","加班")</f>
        <v>加班</v>
      </c>
      <c r="C22" s="40"/>
      <c r="D22" s="59"/>
      <c r="E22" s="59"/>
      <c r="F22" s="59"/>
      <c r="G22" s="59"/>
      <c r="H22" s="59"/>
      <c r="I22" s="59"/>
      <c r="J22" s="59"/>
      <c r="K22" s="59"/>
      <c r="L22" s="59"/>
      <c r="M22" s="59"/>
      <c r="N22" s="59"/>
      <c r="O22" s="59"/>
      <c r="P22" s="59"/>
      <c r="Q22" s="59"/>
      <c r="R22" s="59"/>
      <c r="S22" s="59"/>
      <c r="T22" s="59"/>
      <c r="U22" s="59"/>
      <c r="V22" s="59"/>
      <c r="W22" s="59"/>
      <c r="X22" s="59"/>
      <c r="Y22" s="59"/>
      <c r="Z22" s="59"/>
      <c r="AA22" s="59"/>
      <c r="AB22" s="59"/>
      <c r="AC22" s="59"/>
      <c r="AD22" s="59"/>
      <c r="AE22" s="59"/>
      <c r="AF22" s="59"/>
      <c r="AG22" s="59"/>
      <c r="AH22" s="59"/>
      <c r="AI22" s="82"/>
      <c r="AJ22" s="82"/>
      <c r="AK22" s="82"/>
      <c r="AL22" s="82"/>
      <c r="AM22" s="79"/>
      <c r="AN22" s="80"/>
      <c r="AO22" s="93"/>
      <c r="AP22" s="96"/>
      <c r="AQ22" s="90"/>
      <c r="XFB22" s="98"/>
      <c r="XFC22" s="98"/>
      <c r="XFD22" s="98"/>
    </row>
    <row r="23" s="49" customFormat="1" ht="18" customHeight="1" spans="1:16384">
      <c r="A23" s="54">
        <v>10</v>
      </c>
      <c r="B23" s="59" t="s">
        <v>67</v>
      </c>
      <c r="C23" s="59" t="s">
        <v>133</v>
      </c>
      <c r="D23" s="59">
        <v>4</v>
      </c>
      <c r="E23" s="59">
        <v>4</v>
      </c>
      <c r="F23" s="59">
        <v>4</v>
      </c>
      <c r="G23" s="59"/>
      <c r="H23" s="59"/>
      <c r="I23" s="59">
        <v>4</v>
      </c>
      <c r="J23" s="59">
        <v>4</v>
      </c>
      <c r="K23" s="59">
        <v>4</v>
      </c>
      <c r="L23" s="59">
        <v>4</v>
      </c>
      <c r="M23" s="59">
        <v>4</v>
      </c>
      <c r="N23" s="59"/>
      <c r="O23" s="59">
        <v>4</v>
      </c>
      <c r="P23" s="59">
        <v>4</v>
      </c>
      <c r="Q23" s="59">
        <v>4</v>
      </c>
      <c r="R23" s="59">
        <v>4</v>
      </c>
      <c r="S23" s="59">
        <v>4</v>
      </c>
      <c r="T23" s="59">
        <v>4</v>
      </c>
      <c r="U23" s="59">
        <v>4</v>
      </c>
      <c r="V23" s="59"/>
      <c r="W23" s="59">
        <v>4</v>
      </c>
      <c r="X23" s="59">
        <v>4</v>
      </c>
      <c r="Y23" s="59">
        <v>4</v>
      </c>
      <c r="Z23" s="59">
        <v>4</v>
      </c>
      <c r="AA23" s="59">
        <v>4</v>
      </c>
      <c r="AB23" s="59">
        <v>4</v>
      </c>
      <c r="AC23" s="59"/>
      <c r="AD23" s="59">
        <v>4</v>
      </c>
      <c r="AE23" s="59">
        <v>4</v>
      </c>
      <c r="AF23" s="59">
        <v>4</v>
      </c>
      <c r="AG23" s="59">
        <v>4</v>
      </c>
      <c r="AH23" s="59"/>
      <c r="AI23" s="78">
        <f>IF(B23="","",COUNTIF(D23:AH24,"&gt;2")/2)</f>
        <v>25</v>
      </c>
      <c r="AJ23" s="78">
        <f>SUM(D23:AH24)</f>
        <v>199</v>
      </c>
      <c r="AK23" s="78">
        <f>SUM(D25:AH25)</f>
        <v>85</v>
      </c>
      <c r="AL23" s="78">
        <f>AJ23+AK23</f>
        <v>284</v>
      </c>
      <c r="AM23" s="79">
        <f>IFERROR(AI23/$AO$2,"")</f>
        <v>1.08695652173913</v>
      </c>
      <c r="AN23" s="80" t="s">
        <v>128</v>
      </c>
      <c r="AO23" s="79" t="str">
        <f>IFERROR(#REF!/$AN$2,"")</f>
        <v/>
      </c>
      <c r="AP23" s="94" t="s">
        <v>129</v>
      </c>
      <c r="AQ23" s="90"/>
      <c r="XFB23" s="98"/>
      <c r="XFC23" s="98"/>
      <c r="XFD23" s="98"/>
    </row>
    <row r="24" s="49" customFormat="1" ht="18" customHeight="1" spans="1:16384">
      <c r="A24" s="54"/>
      <c r="B24" s="59"/>
      <c r="C24" s="59"/>
      <c r="D24" s="59">
        <v>4</v>
      </c>
      <c r="E24" s="59">
        <v>4</v>
      </c>
      <c r="F24" s="59">
        <v>4</v>
      </c>
      <c r="G24" s="59"/>
      <c r="H24" s="59"/>
      <c r="I24" s="59">
        <v>4</v>
      </c>
      <c r="J24" s="59">
        <v>4</v>
      </c>
      <c r="K24" s="59">
        <v>4</v>
      </c>
      <c r="L24" s="59">
        <v>4</v>
      </c>
      <c r="M24" s="59">
        <v>3</v>
      </c>
      <c r="N24" s="59"/>
      <c r="O24" s="59">
        <v>4</v>
      </c>
      <c r="P24" s="59">
        <v>4</v>
      </c>
      <c r="Q24" s="59">
        <v>4</v>
      </c>
      <c r="R24" s="59">
        <v>4</v>
      </c>
      <c r="S24" s="59">
        <v>4</v>
      </c>
      <c r="T24" s="59">
        <v>4</v>
      </c>
      <c r="U24" s="59">
        <v>4</v>
      </c>
      <c r="V24" s="59"/>
      <c r="W24" s="59">
        <v>4</v>
      </c>
      <c r="X24" s="59">
        <v>4</v>
      </c>
      <c r="Y24" s="59">
        <v>4</v>
      </c>
      <c r="Z24" s="59">
        <v>4</v>
      </c>
      <c r="AA24" s="59">
        <v>4</v>
      </c>
      <c r="AB24" s="59">
        <v>4</v>
      </c>
      <c r="AC24" s="59"/>
      <c r="AD24" s="59">
        <v>4</v>
      </c>
      <c r="AE24" s="59">
        <v>4</v>
      </c>
      <c r="AF24" s="59">
        <v>4</v>
      </c>
      <c r="AG24" s="59">
        <v>4</v>
      </c>
      <c r="AH24" s="59"/>
      <c r="AI24" s="81"/>
      <c r="AJ24" s="81"/>
      <c r="AK24" s="81"/>
      <c r="AL24" s="81"/>
      <c r="AM24" s="79"/>
      <c r="AN24" s="80"/>
      <c r="AO24" s="79"/>
      <c r="AP24" s="95"/>
      <c r="AQ24" s="90"/>
      <c r="XFB24" s="98"/>
      <c r="XFC24" s="98"/>
      <c r="XFD24" s="98"/>
    </row>
    <row r="25" s="49" customFormat="1" ht="18" customHeight="1" spans="1:16384">
      <c r="A25" s="54"/>
      <c r="B25" s="55"/>
      <c r="C25" s="59"/>
      <c r="D25" s="59">
        <v>4</v>
      </c>
      <c r="E25" s="59">
        <v>3</v>
      </c>
      <c r="F25" s="59">
        <v>3</v>
      </c>
      <c r="G25" s="59"/>
      <c r="H25" s="59"/>
      <c r="I25" s="59">
        <v>3.5</v>
      </c>
      <c r="J25" s="59">
        <v>3</v>
      </c>
      <c r="K25" s="59">
        <v>5.5</v>
      </c>
      <c r="L25" s="59">
        <v>5.5</v>
      </c>
      <c r="M25" s="59"/>
      <c r="N25" s="59"/>
      <c r="O25" s="59">
        <v>3</v>
      </c>
      <c r="P25" s="59">
        <v>3.5</v>
      </c>
      <c r="Q25" s="59">
        <v>4.5</v>
      </c>
      <c r="R25" s="59">
        <v>2</v>
      </c>
      <c r="S25" s="59">
        <v>2.5</v>
      </c>
      <c r="T25" s="59">
        <v>2.5</v>
      </c>
      <c r="U25" s="59">
        <v>1</v>
      </c>
      <c r="V25" s="59"/>
      <c r="W25" s="59">
        <v>2</v>
      </c>
      <c r="X25" s="59">
        <v>1</v>
      </c>
      <c r="Y25" s="59">
        <v>5.5</v>
      </c>
      <c r="Z25" s="59">
        <v>6</v>
      </c>
      <c r="AA25" s="59">
        <v>4</v>
      </c>
      <c r="AB25" s="59">
        <v>6</v>
      </c>
      <c r="AC25" s="59"/>
      <c r="AD25" s="59">
        <v>5</v>
      </c>
      <c r="AE25" s="59">
        <v>4</v>
      </c>
      <c r="AF25" s="59">
        <v>4.5</v>
      </c>
      <c r="AG25" s="59">
        <v>0.5</v>
      </c>
      <c r="AH25" s="59"/>
      <c r="AI25" s="82"/>
      <c r="AJ25" s="82"/>
      <c r="AK25" s="82"/>
      <c r="AL25" s="82"/>
      <c r="AM25" s="79"/>
      <c r="AN25" s="80"/>
      <c r="AO25" s="79"/>
      <c r="AP25" s="96"/>
      <c r="AQ25" s="90"/>
      <c r="XFB25" s="98"/>
      <c r="XFC25" s="98"/>
      <c r="XFD25" s="98"/>
    </row>
    <row r="26" s="49" customFormat="1" ht="18" customHeight="1" spans="1:16384">
      <c r="A26" s="54">
        <v>11</v>
      </c>
      <c r="B26" s="60" t="s">
        <v>48</v>
      </c>
      <c r="C26" s="60" t="s">
        <v>134</v>
      </c>
      <c r="D26" s="59">
        <v>4</v>
      </c>
      <c r="E26" s="59">
        <v>4</v>
      </c>
      <c r="F26" s="59">
        <v>4</v>
      </c>
      <c r="G26" s="59">
        <v>4</v>
      </c>
      <c r="H26" s="59">
        <v>4</v>
      </c>
      <c r="I26" s="59">
        <v>4</v>
      </c>
      <c r="J26" s="59">
        <v>4</v>
      </c>
      <c r="K26" s="59">
        <v>4</v>
      </c>
      <c r="L26" s="59">
        <v>4</v>
      </c>
      <c r="M26" s="59">
        <v>3</v>
      </c>
      <c r="N26" s="59">
        <v>4</v>
      </c>
      <c r="O26" s="59">
        <v>4</v>
      </c>
      <c r="P26" s="59">
        <v>4</v>
      </c>
      <c r="Q26" s="59">
        <v>4</v>
      </c>
      <c r="R26" s="59">
        <v>4</v>
      </c>
      <c r="S26" s="59">
        <v>4</v>
      </c>
      <c r="T26" s="59">
        <v>4</v>
      </c>
      <c r="U26" s="59">
        <v>4</v>
      </c>
      <c r="V26" s="59">
        <v>4</v>
      </c>
      <c r="W26" s="59">
        <v>4</v>
      </c>
      <c r="X26" s="59">
        <v>4</v>
      </c>
      <c r="Y26" s="59">
        <v>4</v>
      </c>
      <c r="Z26" s="59">
        <v>4</v>
      </c>
      <c r="AA26" s="59">
        <v>4</v>
      </c>
      <c r="AB26" s="59">
        <v>4</v>
      </c>
      <c r="AC26" s="59" t="s">
        <v>135</v>
      </c>
      <c r="AD26" s="59">
        <v>4</v>
      </c>
      <c r="AE26" s="59">
        <v>4</v>
      </c>
      <c r="AF26" s="59">
        <v>4</v>
      </c>
      <c r="AG26" s="59">
        <v>4</v>
      </c>
      <c r="AH26" s="59">
        <v>4</v>
      </c>
      <c r="AI26" s="78">
        <f>IF(B26="","",COUNTIF(D26:AH27,"&gt;2")/2)</f>
        <v>30</v>
      </c>
      <c r="AJ26" s="78">
        <f>SUM(D26:AH27)</f>
        <v>239</v>
      </c>
      <c r="AK26" s="78">
        <f>SUM(D28:AH28)</f>
        <v>132.5</v>
      </c>
      <c r="AL26" s="78">
        <f>AJ26+AK26</f>
        <v>371.5</v>
      </c>
      <c r="AM26" s="79">
        <f>IFERROR(AI26/$AO$2,"")</f>
        <v>1.30434782608696</v>
      </c>
      <c r="AN26" s="80" t="s">
        <v>128</v>
      </c>
      <c r="AO26" s="93"/>
      <c r="AP26" s="94" t="s">
        <v>129</v>
      </c>
      <c r="AQ26" s="90"/>
      <c r="XFB26" s="98"/>
      <c r="XFC26" s="98"/>
      <c r="XFD26" s="98"/>
    </row>
    <row r="27" s="49" customFormat="1" ht="18" customHeight="1" spans="1:16384">
      <c r="A27" s="54"/>
      <c r="B27" s="60"/>
      <c r="C27" s="60"/>
      <c r="D27" s="59">
        <v>4</v>
      </c>
      <c r="E27" s="59">
        <v>4</v>
      </c>
      <c r="F27" s="59">
        <v>4</v>
      </c>
      <c r="G27" s="59">
        <v>4</v>
      </c>
      <c r="H27" s="59">
        <v>4</v>
      </c>
      <c r="I27" s="59">
        <v>4</v>
      </c>
      <c r="J27" s="59">
        <v>4</v>
      </c>
      <c r="K27" s="59">
        <v>4</v>
      </c>
      <c r="L27" s="59">
        <v>4</v>
      </c>
      <c r="M27" s="59">
        <v>4</v>
      </c>
      <c r="N27" s="59">
        <v>4</v>
      </c>
      <c r="O27" s="59">
        <v>4</v>
      </c>
      <c r="P27" s="59">
        <v>4</v>
      </c>
      <c r="Q27" s="59">
        <v>4</v>
      </c>
      <c r="R27" s="59">
        <v>4</v>
      </c>
      <c r="S27" s="59">
        <v>4</v>
      </c>
      <c r="T27" s="59">
        <v>4</v>
      </c>
      <c r="U27" s="59">
        <v>4</v>
      </c>
      <c r="V27" s="59">
        <v>4</v>
      </c>
      <c r="W27" s="59">
        <v>4</v>
      </c>
      <c r="X27" s="59">
        <v>4</v>
      </c>
      <c r="Y27" s="59">
        <v>4</v>
      </c>
      <c r="Z27" s="59">
        <v>4</v>
      </c>
      <c r="AA27" s="59">
        <v>4</v>
      </c>
      <c r="AB27" s="59">
        <v>4</v>
      </c>
      <c r="AC27" s="59" t="s">
        <v>135</v>
      </c>
      <c r="AD27" s="59">
        <v>4</v>
      </c>
      <c r="AE27" s="59">
        <v>4</v>
      </c>
      <c r="AF27" s="59">
        <v>4</v>
      </c>
      <c r="AG27" s="59">
        <v>4</v>
      </c>
      <c r="AH27" s="59">
        <v>4</v>
      </c>
      <c r="AI27" s="81"/>
      <c r="AJ27" s="81"/>
      <c r="AK27" s="81"/>
      <c r="AL27" s="81"/>
      <c r="AM27" s="79"/>
      <c r="AN27" s="80"/>
      <c r="AO27" s="93"/>
      <c r="AP27" s="95"/>
      <c r="AQ27" s="90"/>
      <c r="XFB27" s="98"/>
      <c r="XFC27" s="98"/>
      <c r="XFD27" s="98"/>
    </row>
    <row r="28" s="49" customFormat="1" ht="18" customHeight="1" spans="1:16384">
      <c r="A28" s="54"/>
      <c r="B28" s="61" t="str">
        <f>IF(B26="","","加班")</f>
        <v>加班</v>
      </c>
      <c r="C28" s="60"/>
      <c r="D28" s="59">
        <v>5</v>
      </c>
      <c r="E28" s="59">
        <v>5</v>
      </c>
      <c r="F28" s="59">
        <v>5</v>
      </c>
      <c r="G28" s="59">
        <v>5</v>
      </c>
      <c r="H28" s="59">
        <v>4</v>
      </c>
      <c r="I28" s="59">
        <v>0.5</v>
      </c>
      <c r="J28" s="59">
        <v>5</v>
      </c>
      <c r="K28" s="59">
        <v>5</v>
      </c>
      <c r="L28" s="59">
        <v>0.5</v>
      </c>
      <c r="M28" s="59">
        <v>5</v>
      </c>
      <c r="N28" s="59">
        <v>5</v>
      </c>
      <c r="O28" s="59">
        <v>5</v>
      </c>
      <c r="P28" s="59">
        <v>5</v>
      </c>
      <c r="Q28" s="59">
        <v>5</v>
      </c>
      <c r="R28" s="59">
        <v>5</v>
      </c>
      <c r="S28" s="59">
        <v>5</v>
      </c>
      <c r="T28" s="59">
        <v>5</v>
      </c>
      <c r="U28" s="59">
        <v>5</v>
      </c>
      <c r="V28" s="59">
        <v>5</v>
      </c>
      <c r="W28" s="59">
        <v>5</v>
      </c>
      <c r="X28" s="59">
        <v>5</v>
      </c>
      <c r="Y28" s="59">
        <v>5</v>
      </c>
      <c r="Z28" s="59">
        <v>5</v>
      </c>
      <c r="AA28" s="59">
        <v>5</v>
      </c>
      <c r="AB28" s="59">
        <v>0.5</v>
      </c>
      <c r="AC28" s="59"/>
      <c r="AD28" s="59">
        <v>5</v>
      </c>
      <c r="AE28" s="59">
        <v>5</v>
      </c>
      <c r="AF28" s="59">
        <v>5</v>
      </c>
      <c r="AG28" s="59">
        <v>5</v>
      </c>
      <c r="AH28" s="59">
        <v>2</v>
      </c>
      <c r="AI28" s="82"/>
      <c r="AJ28" s="82"/>
      <c r="AK28" s="82"/>
      <c r="AL28" s="82"/>
      <c r="AM28" s="79"/>
      <c r="AN28" s="80"/>
      <c r="AO28" s="93"/>
      <c r="AP28" s="96"/>
      <c r="AQ28" s="90"/>
      <c r="XFB28" s="98"/>
      <c r="XFC28" s="98"/>
      <c r="XFD28" s="98"/>
    </row>
    <row r="29" s="49" customFormat="1" ht="18" customHeight="1" spans="1:16384">
      <c r="A29" s="54">
        <v>12</v>
      </c>
      <c r="B29" s="62" t="s">
        <v>44</v>
      </c>
      <c r="C29" s="60" t="s">
        <v>134</v>
      </c>
      <c r="D29" s="59">
        <v>4</v>
      </c>
      <c r="E29" s="59">
        <v>4</v>
      </c>
      <c r="F29" s="59">
        <v>4</v>
      </c>
      <c r="G29" s="59">
        <v>4</v>
      </c>
      <c r="H29" s="59">
        <v>4</v>
      </c>
      <c r="I29" s="59">
        <v>4</v>
      </c>
      <c r="J29" s="59">
        <v>4</v>
      </c>
      <c r="K29" s="59">
        <v>4</v>
      </c>
      <c r="L29" s="59">
        <v>4</v>
      </c>
      <c r="M29" s="59" t="s">
        <v>136</v>
      </c>
      <c r="N29" s="59" t="s">
        <v>136</v>
      </c>
      <c r="O29" s="59">
        <v>4</v>
      </c>
      <c r="P29" s="59">
        <v>4</v>
      </c>
      <c r="Q29" s="59">
        <v>4</v>
      </c>
      <c r="R29" s="59">
        <v>4</v>
      </c>
      <c r="S29" s="59">
        <v>4</v>
      </c>
      <c r="T29" s="59">
        <v>4</v>
      </c>
      <c r="U29" s="59">
        <v>4</v>
      </c>
      <c r="V29" s="59">
        <v>4</v>
      </c>
      <c r="W29" s="59">
        <v>4</v>
      </c>
      <c r="X29" s="59">
        <v>4</v>
      </c>
      <c r="Y29" s="59">
        <v>4</v>
      </c>
      <c r="Z29" s="59">
        <v>4</v>
      </c>
      <c r="AA29" s="59">
        <v>4</v>
      </c>
      <c r="AB29" s="59">
        <v>4</v>
      </c>
      <c r="AC29" s="59" t="s">
        <v>135</v>
      </c>
      <c r="AD29" s="59">
        <v>4</v>
      </c>
      <c r="AE29" s="59">
        <v>4</v>
      </c>
      <c r="AF29" s="59">
        <v>4</v>
      </c>
      <c r="AG29" s="59">
        <v>4</v>
      </c>
      <c r="AH29" s="59">
        <v>4</v>
      </c>
      <c r="AI29" s="78">
        <f>IF(B29="","",COUNTIF(D29:AH30,"&gt;2")/2)</f>
        <v>28</v>
      </c>
      <c r="AJ29" s="78">
        <f>SUM(D29:AH30)</f>
        <v>224</v>
      </c>
      <c r="AK29" s="78">
        <f>SUM(D31:AH31)</f>
        <v>127</v>
      </c>
      <c r="AL29" s="78">
        <f>AJ29+AK29</f>
        <v>351</v>
      </c>
      <c r="AM29" s="79">
        <f>IFERROR(AI29/$AO$2,"")</f>
        <v>1.21739130434783</v>
      </c>
      <c r="AN29" s="80" t="s">
        <v>128</v>
      </c>
      <c r="AO29" s="93"/>
      <c r="AP29" s="94" t="s">
        <v>129</v>
      </c>
      <c r="AQ29" s="90"/>
      <c r="XFB29" s="98"/>
      <c r="XFC29" s="98"/>
      <c r="XFD29" s="98"/>
    </row>
    <row r="30" s="49" customFormat="1" ht="18" customHeight="1" spans="1:16384">
      <c r="A30" s="54"/>
      <c r="B30" s="63"/>
      <c r="C30" s="60"/>
      <c r="D30" s="59">
        <v>4</v>
      </c>
      <c r="E30" s="59">
        <v>4</v>
      </c>
      <c r="F30" s="59">
        <v>4</v>
      </c>
      <c r="G30" s="59">
        <v>4</v>
      </c>
      <c r="H30" s="59">
        <v>4</v>
      </c>
      <c r="I30" s="59">
        <v>4</v>
      </c>
      <c r="J30" s="59">
        <v>4</v>
      </c>
      <c r="K30" s="59">
        <v>4</v>
      </c>
      <c r="L30" s="59">
        <v>4</v>
      </c>
      <c r="M30" s="59" t="s">
        <v>136</v>
      </c>
      <c r="N30" s="59" t="s">
        <v>136</v>
      </c>
      <c r="O30" s="59">
        <v>4</v>
      </c>
      <c r="P30" s="59">
        <v>4</v>
      </c>
      <c r="Q30" s="59">
        <v>4</v>
      </c>
      <c r="R30" s="59">
        <v>4</v>
      </c>
      <c r="S30" s="59">
        <v>4</v>
      </c>
      <c r="T30" s="59">
        <v>4</v>
      </c>
      <c r="U30" s="59">
        <v>4</v>
      </c>
      <c r="V30" s="59">
        <v>4</v>
      </c>
      <c r="W30" s="59">
        <v>4</v>
      </c>
      <c r="X30" s="59">
        <v>4</v>
      </c>
      <c r="Y30" s="59">
        <v>4</v>
      </c>
      <c r="Z30" s="59">
        <v>4</v>
      </c>
      <c r="AA30" s="59">
        <v>4</v>
      </c>
      <c r="AB30" s="59">
        <v>4</v>
      </c>
      <c r="AC30" s="59" t="s">
        <v>135</v>
      </c>
      <c r="AD30" s="59">
        <v>4</v>
      </c>
      <c r="AE30" s="59">
        <v>4</v>
      </c>
      <c r="AF30" s="59">
        <v>4</v>
      </c>
      <c r="AG30" s="59">
        <v>4</v>
      </c>
      <c r="AH30" s="59">
        <v>4</v>
      </c>
      <c r="AI30" s="81"/>
      <c r="AJ30" s="81"/>
      <c r="AK30" s="81"/>
      <c r="AL30" s="81"/>
      <c r="AM30" s="79"/>
      <c r="AN30" s="80"/>
      <c r="AO30" s="93"/>
      <c r="AP30" s="95"/>
      <c r="AQ30" s="90"/>
      <c r="XFB30" s="98"/>
      <c r="XFC30" s="98"/>
      <c r="XFD30" s="98"/>
    </row>
    <row r="31" s="49" customFormat="1" ht="18" customHeight="1" spans="1:16384">
      <c r="A31" s="54"/>
      <c r="B31" s="61" t="str">
        <f>IF(B29="","","加班")</f>
        <v>加班</v>
      </c>
      <c r="C31" s="60"/>
      <c r="D31" s="59">
        <v>5</v>
      </c>
      <c r="E31" s="59">
        <v>5</v>
      </c>
      <c r="F31" s="59">
        <v>5</v>
      </c>
      <c r="G31" s="59">
        <v>5</v>
      </c>
      <c r="H31" s="59">
        <v>4</v>
      </c>
      <c r="I31" s="59">
        <v>0.5</v>
      </c>
      <c r="J31" s="59">
        <v>5</v>
      </c>
      <c r="K31" s="59">
        <v>5</v>
      </c>
      <c r="L31" s="59">
        <v>0.5</v>
      </c>
      <c r="M31" s="59"/>
      <c r="N31" s="59"/>
      <c r="O31" s="59">
        <v>5</v>
      </c>
      <c r="P31" s="59">
        <v>5</v>
      </c>
      <c r="Q31" s="59">
        <v>5</v>
      </c>
      <c r="R31" s="59">
        <v>5</v>
      </c>
      <c r="S31" s="59">
        <v>5</v>
      </c>
      <c r="T31" s="59">
        <v>5</v>
      </c>
      <c r="U31" s="59">
        <v>5</v>
      </c>
      <c r="V31" s="59">
        <v>5</v>
      </c>
      <c r="W31" s="59">
        <v>5</v>
      </c>
      <c r="X31" s="59">
        <v>5</v>
      </c>
      <c r="Y31" s="59">
        <v>5</v>
      </c>
      <c r="Z31" s="59">
        <v>5</v>
      </c>
      <c r="AA31" s="59">
        <v>5</v>
      </c>
      <c r="AB31" s="59">
        <v>5</v>
      </c>
      <c r="AC31" s="59"/>
      <c r="AD31" s="59">
        <v>5</v>
      </c>
      <c r="AE31" s="59">
        <v>5</v>
      </c>
      <c r="AF31" s="59">
        <v>5</v>
      </c>
      <c r="AG31" s="59">
        <v>5</v>
      </c>
      <c r="AH31" s="59">
        <v>2</v>
      </c>
      <c r="AI31" s="82"/>
      <c r="AJ31" s="82"/>
      <c r="AK31" s="82"/>
      <c r="AL31" s="82"/>
      <c r="AM31" s="79"/>
      <c r="AN31" s="80"/>
      <c r="AO31" s="93"/>
      <c r="AP31" s="96"/>
      <c r="AQ31" s="90"/>
      <c r="XFB31" s="98"/>
      <c r="XFC31" s="98"/>
      <c r="XFD31" s="98"/>
    </row>
    <row r="32" s="49" customFormat="1" ht="18" customHeight="1" spans="1:16384">
      <c r="A32" s="54">
        <v>13</v>
      </c>
      <c r="B32" s="62" t="s">
        <v>45</v>
      </c>
      <c r="C32" s="60" t="s">
        <v>134</v>
      </c>
      <c r="D32" s="59" t="s">
        <v>136</v>
      </c>
      <c r="E32" s="59">
        <v>1</v>
      </c>
      <c r="F32" s="59">
        <v>4</v>
      </c>
      <c r="G32" s="59">
        <v>4</v>
      </c>
      <c r="H32" s="59">
        <v>4</v>
      </c>
      <c r="I32" s="59">
        <v>4</v>
      </c>
      <c r="J32" s="59">
        <v>4</v>
      </c>
      <c r="K32" s="59">
        <v>4</v>
      </c>
      <c r="L32" s="59">
        <v>4</v>
      </c>
      <c r="M32" s="59">
        <v>4</v>
      </c>
      <c r="N32" s="59">
        <v>4</v>
      </c>
      <c r="O32" s="59">
        <v>4</v>
      </c>
      <c r="P32" s="59">
        <v>4</v>
      </c>
      <c r="Q32" s="59">
        <v>4</v>
      </c>
      <c r="R32" s="59">
        <v>4</v>
      </c>
      <c r="S32" s="59">
        <v>4</v>
      </c>
      <c r="T32" s="59">
        <v>4</v>
      </c>
      <c r="U32" s="59">
        <v>4</v>
      </c>
      <c r="V32" s="59" t="s">
        <v>135</v>
      </c>
      <c r="W32" s="59">
        <v>4</v>
      </c>
      <c r="X32" s="59">
        <v>4</v>
      </c>
      <c r="Y32" s="59">
        <v>4</v>
      </c>
      <c r="Z32" s="59">
        <v>4</v>
      </c>
      <c r="AA32" s="59">
        <v>4</v>
      </c>
      <c r="AB32" s="59">
        <v>4</v>
      </c>
      <c r="AC32" s="59" t="s">
        <v>135</v>
      </c>
      <c r="AD32" s="59" t="s">
        <v>136</v>
      </c>
      <c r="AE32" s="59">
        <v>4</v>
      </c>
      <c r="AF32" s="59">
        <v>4</v>
      </c>
      <c r="AG32" s="59">
        <v>4</v>
      </c>
      <c r="AH32" s="59">
        <v>4</v>
      </c>
      <c r="AI32" s="78">
        <f>IF(B32="","",COUNTIF(D32:AH33,"&gt;2")/2)</f>
        <v>27</v>
      </c>
      <c r="AJ32" s="78">
        <f>SUM(D32:AH33)</f>
        <v>217</v>
      </c>
      <c r="AK32" s="78">
        <f>SUM(D34:AH34)</f>
        <v>132</v>
      </c>
      <c r="AL32" s="78">
        <f>AJ32+AK32</f>
        <v>349</v>
      </c>
      <c r="AM32" s="79">
        <f>IFERROR(AI32/$AO$2,"")</f>
        <v>1.17391304347826</v>
      </c>
      <c r="AN32" s="80" t="s">
        <v>128</v>
      </c>
      <c r="AO32" s="79" t="str">
        <f>IFERROR(#REF!/$AN$2,"")</f>
        <v/>
      </c>
      <c r="AP32" s="94" t="s">
        <v>129</v>
      </c>
      <c r="AQ32" s="90"/>
      <c r="XFB32" s="98"/>
      <c r="XFC32" s="98"/>
      <c r="XFD32" s="98"/>
    </row>
    <row r="33" s="49" customFormat="1" ht="18" customHeight="1" spans="1:16384">
      <c r="A33" s="54"/>
      <c r="B33" s="63"/>
      <c r="C33" s="60"/>
      <c r="D33" s="59" t="s">
        <v>136</v>
      </c>
      <c r="E33" s="59">
        <v>4</v>
      </c>
      <c r="F33" s="59">
        <v>4</v>
      </c>
      <c r="G33" s="59">
        <v>4</v>
      </c>
      <c r="H33" s="59">
        <v>4</v>
      </c>
      <c r="I33" s="59">
        <v>4</v>
      </c>
      <c r="J33" s="59">
        <v>4</v>
      </c>
      <c r="K33" s="59">
        <v>4</v>
      </c>
      <c r="L33" s="59">
        <v>4</v>
      </c>
      <c r="M33" s="59">
        <v>4</v>
      </c>
      <c r="N33" s="59">
        <v>4</v>
      </c>
      <c r="O33" s="59">
        <v>4</v>
      </c>
      <c r="P33" s="59">
        <v>4</v>
      </c>
      <c r="Q33" s="59">
        <v>4</v>
      </c>
      <c r="R33" s="59">
        <v>4</v>
      </c>
      <c r="S33" s="59">
        <v>4</v>
      </c>
      <c r="T33" s="59">
        <v>4</v>
      </c>
      <c r="U33" s="59">
        <v>4</v>
      </c>
      <c r="V33" s="59" t="s">
        <v>135</v>
      </c>
      <c r="W33" s="59">
        <v>4</v>
      </c>
      <c r="X33" s="59">
        <v>4</v>
      </c>
      <c r="Y33" s="59">
        <v>4</v>
      </c>
      <c r="Z33" s="59">
        <v>4</v>
      </c>
      <c r="AA33" s="59">
        <v>4</v>
      </c>
      <c r="AB33" s="59">
        <v>4</v>
      </c>
      <c r="AC33" s="59" t="s">
        <v>135</v>
      </c>
      <c r="AD33" s="59">
        <v>4</v>
      </c>
      <c r="AE33" s="59">
        <v>4</v>
      </c>
      <c r="AF33" s="59">
        <v>4</v>
      </c>
      <c r="AG33" s="59">
        <v>4</v>
      </c>
      <c r="AH33" s="59">
        <v>4</v>
      </c>
      <c r="AI33" s="81"/>
      <c r="AJ33" s="81"/>
      <c r="AK33" s="81"/>
      <c r="AL33" s="81"/>
      <c r="AM33" s="79"/>
      <c r="AN33" s="80"/>
      <c r="AO33" s="79"/>
      <c r="AP33" s="95"/>
      <c r="AQ33" s="90"/>
      <c r="XFB33" s="98"/>
      <c r="XFC33" s="98"/>
      <c r="XFD33" s="98"/>
    </row>
    <row r="34" s="49" customFormat="1" ht="18" customHeight="1" spans="1:16384">
      <c r="A34" s="54"/>
      <c r="B34" s="61" t="str">
        <f>IF(B32="","","加班")</f>
        <v>加班</v>
      </c>
      <c r="C34" s="60"/>
      <c r="D34" s="59"/>
      <c r="E34" s="59">
        <v>5</v>
      </c>
      <c r="F34" s="59">
        <v>5</v>
      </c>
      <c r="G34" s="59">
        <v>5</v>
      </c>
      <c r="H34" s="59">
        <v>4</v>
      </c>
      <c r="I34" s="59">
        <v>0.5</v>
      </c>
      <c r="J34" s="59">
        <v>5</v>
      </c>
      <c r="K34" s="59">
        <v>5</v>
      </c>
      <c r="L34" s="59">
        <v>5</v>
      </c>
      <c r="M34" s="59">
        <v>5</v>
      </c>
      <c r="N34" s="59">
        <v>5</v>
      </c>
      <c r="O34" s="59">
        <v>5</v>
      </c>
      <c r="P34" s="59">
        <v>5</v>
      </c>
      <c r="Q34" s="59">
        <v>5</v>
      </c>
      <c r="R34" s="59">
        <v>5</v>
      </c>
      <c r="S34" s="59">
        <v>5</v>
      </c>
      <c r="T34" s="59">
        <v>5</v>
      </c>
      <c r="U34" s="59">
        <v>5</v>
      </c>
      <c r="V34" s="59"/>
      <c r="W34" s="59">
        <v>5</v>
      </c>
      <c r="X34" s="59">
        <v>5</v>
      </c>
      <c r="Y34" s="59">
        <v>5</v>
      </c>
      <c r="Z34" s="59">
        <v>5</v>
      </c>
      <c r="AA34" s="59">
        <v>5</v>
      </c>
      <c r="AB34" s="59">
        <v>5</v>
      </c>
      <c r="AC34" s="59"/>
      <c r="AD34" s="59">
        <v>5.5</v>
      </c>
      <c r="AE34" s="59">
        <v>5</v>
      </c>
      <c r="AF34" s="59">
        <v>5</v>
      </c>
      <c r="AG34" s="59">
        <v>5</v>
      </c>
      <c r="AH34" s="59">
        <v>2</v>
      </c>
      <c r="AI34" s="82"/>
      <c r="AJ34" s="82"/>
      <c r="AK34" s="82"/>
      <c r="AL34" s="82"/>
      <c r="AM34" s="79"/>
      <c r="AN34" s="80"/>
      <c r="AO34" s="79"/>
      <c r="AP34" s="96"/>
      <c r="AQ34" s="90"/>
      <c r="XFB34" s="98"/>
      <c r="XFC34" s="98"/>
      <c r="XFD34" s="98"/>
    </row>
    <row r="35" s="49" customFormat="1" ht="18" customHeight="1" spans="1:16384">
      <c r="A35" s="54">
        <v>14</v>
      </c>
      <c r="B35" s="62" t="s">
        <v>46</v>
      </c>
      <c r="C35" s="60" t="s">
        <v>134</v>
      </c>
      <c r="D35" s="59">
        <v>4</v>
      </c>
      <c r="E35" s="59">
        <v>4</v>
      </c>
      <c r="F35" s="59">
        <v>4</v>
      </c>
      <c r="G35" s="59">
        <v>4</v>
      </c>
      <c r="H35" s="59">
        <v>4</v>
      </c>
      <c r="I35" s="59">
        <v>4</v>
      </c>
      <c r="J35" s="59">
        <v>4</v>
      </c>
      <c r="K35" s="59">
        <v>4</v>
      </c>
      <c r="L35" s="59">
        <v>4</v>
      </c>
      <c r="M35" s="59">
        <v>4</v>
      </c>
      <c r="N35" s="59">
        <v>4</v>
      </c>
      <c r="O35" s="59">
        <v>4</v>
      </c>
      <c r="P35" s="59">
        <v>4</v>
      </c>
      <c r="Q35" s="59">
        <v>4</v>
      </c>
      <c r="R35" s="59">
        <v>4</v>
      </c>
      <c r="S35" s="59">
        <v>4</v>
      </c>
      <c r="T35" s="59">
        <v>4</v>
      </c>
      <c r="U35" s="59">
        <v>4</v>
      </c>
      <c r="V35" s="59">
        <v>4</v>
      </c>
      <c r="W35" s="59">
        <v>4</v>
      </c>
      <c r="X35" s="59">
        <v>4</v>
      </c>
      <c r="Y35" s="59">
        <v>4</v>
      </c>
      <c r="Z35" s="59">
        <v>4</v>
      </c>
      <c r="AA35" s="59">
        <v>4</v>
      </c>
      <c r="AB35" s="59">
        <v>4</v>
      </c>
      <c r="AC35" s="59" t="s">
        <v>135</v>
      </c>
      <c r="AD35" s="59">
        <v>4</v>
      </c>
      <c r="AE35" s="59">
        <v>4</v>
      </c>
      <c r="AF35" s="59">
        <v>4</v>
      </c>
      <c r="AG35" s="59">
        <v>4</v>
      </c>
      <c r="AH35" s="59">
        <v>4</v>
      </c>
      <c r="AI35" s="78">
        <f>IF(B35="","",COUNTIF(D35:AH36,"&gt;2")/2)</f>
        <v>30</v>
      </c>
      <c r="AJ35" s="78">
        <f>SUM(D35:AH36)</f>
        <v>240</v>
      </c>
      <c r="AK35" s="78">
        <f>SUM(D37:AH37)</f>
        <v>132.5</v>
      </c>
      <c r="AL35" s="78">
        <f>AJ35+AK35</f>
        <v>372.5</v>
      </c>
      <c r="AM35" s="79">
        <f>IFERROR(AI35/$AO$2,"")</f>
        <v>1.30434782608696</v>
      </c>
      <c r="AN35" s="80" t="s">
        <v>128</v>
      </c>
      <c r="AO35" s="93"/>
      <c r="AP35" s="94" t="s">
        <v>129</v>
      </c>
      <c r="AQ35" s="90"/>
      <c r="XFB35" s="98"/>
      <c r="XFC35" s="98"/>
      <c r="XFD35" s="98"/>
    </row>
    <row r="36" s="49" customFormat="1" ht="18" customHeight="1" spans="1:16384">
      <c r="A36" s="54"/>
      <c r="B36" s="63"/>
      <c r="C36" s="60"/>
      <c r="D36" s="59">
        <v>4</v>
      </c>
      <c r="E36" s="59">
        <v>4</v>
      </c>
      <c r="F36" s="59">
        <v>4</v>
      </c>
      <c r="G36" s="59">
        <v>4</v>
      </c>
      <c r="H36" s="59">
        <v>4</v>
      </c>
      <c r="I36" s="59">
        <v>4</v>
      </c>
      <c r="J36" s="59">
        <v>4</v>
      </c>
      <c r="K36" s="59">
        <v>4</v>
      </c>
      <c r="L36" s="59">
        <v>4</v>
      </c>
      <c r="M36" s="59">
        <v>4</v>
      </c>
      <c r="N36" s="59">
        <v>4</v>
      </c>
      <c r="O36" s="59">
        <v>4</v>
      </c>
      <c r="P36" s="59">
        <v>4</v>
      </c>
      <c r="Q36" s="59">
        <v>4</v>
      </c>
      <c r="R36" s="59">
        <v>4</v>
      </c>
      <c r="S36" s="59">
        <v>4</v>
      </c>
      <c r="T36" s="59">
        <v>4</v>
      </c>
      <c r="U36" s="59">
        <v>4</v>
      </c>
      <c r="V36" s="59">
        <v>4</v>
      </c>
      <c r="W36" s="59">
        <v>4</v>
      </c>
      <c r="X36" s="59">
        <v>4</v>
      </c>
      <c r="Y36" s="59">
        <v>4</v>
      </c>
      <c r="Z36" s="59">
        <v>4</v>
      </c>
      <c r="AA36" s="59">
        <v>4</v>
      </c>
      <c r="AB36" s="59">
        <v>4</v>
      </c>
      <c r="AC36" s="59" t="s">
        <v>135</v>
      </c>
      <c r="AD36" s="59">
        <v>4</v>
      </c>
      <c r="AE36" s="59">
        <v>4</v>
      </c>
      <c r="AF36" s="59">
        <v>4</v>
      </c>
      <c r="AG36" s="59">
        <v>4</v>
      </c>
      <c r="AH36" s="59">
        <v>4</v>
      </c>
      <c r="AI36" s="81"/>
      <c r="AJ36" s="81"/>
      <c r="AK36" s="81"/>
      <c r="AL36" s="81"/>
      <c r="AM36" s="79"/>
      <c r="AN36" s="80"/>
      <c r="AO36" s="93"/>
      <c r="AP36" s="95"/>
      <c r="AQ36" s="90"/>
      <c r="XFB36" s="98"/>
      <c r="XFC36" s="98"/>
      <c r="XFD36" s="98"/>
    </row>
    <row r="37" s="49" customFormat="1" ht="18" customHeight="1" spans="1:16384">
      <c r="A37" s="54"/>
      <c r="B37" s="61" t="str">
        <f>IF(B35="","","加班")</f>
        <v>加班</v>
      </c>
      <c r="C37" s="60"/>
      <c r="D37" s="59">
        <v>5</v>
      </c>
      <c r="E37" s="59">
        <v>5</v>
      </c>
      <c r="F37" s="59">
        <v>5</v>
      </c>
      <c r="G37" s="59">
        <v>0.5</v>
      </c>
      <c r="H37" s="59">
        <v>4</v>
      </c>
      <c r="I37" s="59">
        <v>0.5</v>
      </c>
      <c r="J37" s="59">
        <v>5</v>
      </c>
      <c r="K37" s="59">
        <v>5</v>
      </c>
      <c r="L37" s="59">
        <v>5</v>
      </c>
      <c r="M37" s="59">
        <v>5</v>
      </c>
      <c r="N37" s="59">
        <v>5</v>
      </c>
      <c r="O37" s="59">
        <v>5</v>
      </c>
      <c r="P37" s="59">
        <v>5</v>
      </c>
      <c r="Q37" s="59">
        <v>5</v>
      </c>
      <c r="R37" s="59">
        <v>5</v>
      </c>
      <c r="S37" s="59">
        <v>5</v>
      </c>
      <c r="T37" s="59">
        <v>5</v>
      </c>
      <c r="U37" s="59">
        <v>5</v>
      </c>
      <c r="V37" s="59">
        <v>5</v>
      </c>
      <c r="W37" s="59">
        <v>5</v>
      </c>
      <c r="X37" s="59">
        <v>5</v>
      </c>
      <c r="Y37" s="59">
        <v>5</v>
      </c>
      <c r="Z37" s="59">
        <v>5</v>
      </c>
      <c r="AA37" s="59">
        <v>5</v>
      </c>
      <c r="AB37" s="59">
        <v>0.5</v>
      </c>
      <c r="AC37" s="59"/>
      <c r="AD37" s="59">
        <v>5</v>
      </c>
      <c r="AE37" s="59">
        <v>5</v>
      </c>
      <c r="AF37" s="59">
        <v>5</v>
      </c>
      <c r="AG37" s="59">
        <v>5</v>
      </c>
      <c r="AH37" s="59">
        <v>2</v>
      </c>
      <c r="AI37" s="82"/>
      <c r="AJ37" s="82"/>
      <c r="AK37" s="82"/>
      <c r="AL37" s="82"/>
      <c r="AM37" s="79"/>
      <c r="AN37" s="80"/>
      <c r="AO37" s="93"/>
      <c r="AP37" s="96"/>
      <c r="AQ37" s="90"/>
      <c r="XFB37" s="98"/>
      <c r="XFC37" s="98"/>
      <c r="XFD37" s="98"/>
    </row>
    <row r="38" s="49" customFormat="1" ht="18" customHeight="1" spans="1:16384">
      <c r="A38" s="54">
        <v>15</v>
      </c>
      <c r="B38" s="62" t="s">
        <v>47</v>
      </c>
      <c r="C38" s="60" t="s">
        <v>134</v>
      </c>
      <c r="D38" s="59">
        <v>4</v>
      </c>
      <c r="E38" s="59">
        <v>4</v>
      </c>
      <c r="F38" s="59">
        <v>4</v>
      </c>
      <c r="G38" s="59">
        <v>4</v>
      </c>
      <c r="H38" s="59">
        <v>4</v>
      </c>
      <c r="I38" s="59" t="s">
        <v>137</v>
      </c>
      <c r="J38" s="59" t="s">
        <v>136</v>
      </c>
      <c r="K38" s="59">
        <v>2.5</v>
      </c>
      <c r="L38" s="59">
        <v>4</v>
      </c>
      <c r="M38" s="59">
        <v>4</v>
      </c>
      <c r="N38" s="59">
        <v>4</v>
      </c>
      <c r="O38" s="59">
        <v>4</v>
      </c>
      <c r="P38" s="59">
        <v>4</v>
      </c>
      <c r="Q38" s="59">
        <v>4</v>
      </c>
      <c r="R38" s="59">
        <v>4</v>
      </c>
      <c r="S38" s="59">
        <v>4</v>
      </c>
      <c r="T38" s="59">
        <v>4</v>
      </c>
      <c r="U38" s="59">
        <v>4</v>
      </c>
      <c r="V38" s="59">
        <v>4</v>
      </c>
      <c r="W38" s="59">
        <v>4</v>
      </c>
      <c r="X38" s="59">
        <v>4</v>
      </c>
      <c r="Y38" s="59">
        <v>4</v>
      </c>
      <c r="Z38" s="59">
        <v>4</v>
      </c>
      <c r="AA38" s="59">
        <v>4</v>
      </c>
      <c r="AB38" s="59">
        <v>4</v>
      </c>
      <c r="AC38" s="59" t="s">
        <v>135</v>
      </c>
      <c r="AD38" s="59">
        <v>4</v>
      </c>
      <c r="AE38" s="59">
        <v>4</v>
      </c>
      <c r="AF38" s="59">
        <v>4</v>
      </c>
      <c r="AG38" s="59">
        <v>4</v>
      </c>
      <c r="AH38" s="59">
        <v>4</v>
      </c>
      <c r="AI38" s="78">
        <f>IF(B38="","",COUNTIF(D38:AH39,"&gt;2")/2)</f>
        <v>28</v>
      </c>
      <c r="AJ38" s="78">
        <f>SUM(D38:AH39)</f>
        <v>222.5</v>
      </c>
      <c r="AK38" s="78">
        <f>SUM(D40:AH40)</f>
        <v>126</v>
      </c>
      <c r="AL38" s="78">
        <f>AJ38+AK38</f>
        <v>348.5</v>
      </c>
      <c r="AM38" s="79">
        <f>IFERROR(AI38/$AO$2,"")</f>
        <v>1.21739130434783</v>
      </c>
      <c r="AN38" s="80" t="s">
        <v>128</v>
      </c>
      <c r="AO38" s="93"/>
      <c r="AP38" s="94" t="s">
        <v>129</v>
      </c>
      <c r="AQ38" s="90"/>
      <c r="XFB38" s="98"/>
      <c r="XFC38" s="98"/>
      <c r="XFD38" s="98"/>
    </row>
    <row r="39" s="49" customFormat="1" ht="18" customHeight="1" spans="1:16384">
      <c r="A39" s="54"/>
      <c r="B39" s="63"/>
      <c r="C39" s="60"/>
      <c r="D39" s="59">
        <v>4</v>
      </c>
      <c r="E39" s="59">
        <v>4</v>
      </c>
      <c r="F39" s="59">
        <v>4</v>
      </c>
      <c r="G39" s="59">
        <v>4</v>
      </c>
      <c r="H39" s="59">
        <v>4</v>
      </c>
      <c r="I39" s="59" t="s">
        <v>138</v>
      </c>
      <c r="J39" s="59" t="s">
        <v>136</v>
      </c>
      <c r="K39" s="59">
        <v>4</v>
      </c>
      <c r="L39" s="59">
        <v>4</v>
      </c>
      <c r="M39" s="59">
        <v>4</v>
      </c>
      <c r="N39" s="59">
        <v>4</v>
      </c>
      <c r="O39" s="59">
        <v>4</v>
      </c>
      <c r="P39" s="59">
        <v>4</v>
      </c>
      <c r="Q39" s="59">
        <v>4</v>
      </c>
      <c r="R39" s="59">
        <v>4</v>
      </c>
      <c r="S39" s="59">
        <v>4</v>
      </c>
      <c r="T39" s="59">
        <v>4</v>
      </c>
      <c r="U39" s="59">
        <v>4</v>
      </c>
      <c r="V39" s="59">
        <v>4</v>
      </c>
      <c r="W39" s="59">
        <v>4</v>
      </c>
      <c r="X39" s="59">
        <v>4</v>
      </c>
      <c r="Y39" s="59">
        <v>4</v>
      </c>
      <c r="Z39" s="59">
        <v>4</v>
      </c>
      <c r="AA39" s="59">
        <v>4</v>
      </c>
      <c r="AB39" s="59">
        <v>4</v>
      </c>
      <c r="AC39" s="59" t="s">
        <v>135</v>
      </c>
      <c r="AD39" s="59">
        <v>4</v>
      </c>
      <c r="AE39" s="59">
        <v>4</v>
      </c>
      <c r="AF39" s="59">
        <v>4</v>
      </c>
      <c r="AG39" s="59">
        <v>4</v>
      </c>
      <c r="AH39" s="59">
        <v>4</v>
      </c>
      <c r="AI39" s="81"/>
      <c r="AJ39" s="81"/>
      <c r="AK39" s="81"/>
      <c r="AL39" s="81"/>
      <c r="AM39" s="79"/>
      <c r="AN39" s="80"/>
      <c r="AO39" s="93"/>
      <c r="AP39" s="95"/>
      <c r="AQ39" s="90"/>
      <c r="XFB39" s="98"/>
      <c r="XFC39" s="98"/>
      <c r="XFD39" s="98"/>
    </row>
    <row r="40" s="49" customFormat="1" ht="18" customHeight="1" spans="1:16384">
      <c r="A40" s="54"/>
      <c r="B40" s="61" t="str">
        <f>IF(B38="","","加班")</f>
        <v>加班</v>
      </c>
      <c r="C40" s="60"/>
      <c r="D40" s="59">
        <v>5</v>
      </c>
      <c r="E40" s="59">
        <v>5</v>
      </c>
      <c r="F40" s="59">
        <v>5</v>
      </c>
      <c r="G40" s="59">
        <v>5</v>
      </c>
      <c r="H40" s="59">
        <v>4</v>
      </c>
      <c r="I40" s="59"/>
      <c r="J40" s="59"/>
      <c r="K40" s="59">
        <v>5</v>
      </c>
      <c r="L40" s="59">
        <v>5</v>
      </c>
      <c r="M40" s="59">
        <v>5</v>
      </c>
      <c r="N40" s="59">
        <v>5</v>
      </c>
      <c r="O40" s="59">
        <v>1</v>
      </c>
      <c r="P40" s="59">
        <v>5</v>
      </c>
      <c r="Q40" s="59">
        <v>5</v>
      </c>
      <c r="R40" s="59">
        <v>5</v>
      </c>
      <c r="S40" s="59">
        <v>5</v>
      </c>
      <c r="T40" s="59">
        <v>5</v>
      </c>
      <c r="U40" s="59">
        <v>5</v>
      </c>
      <c r="V40" s="59">
        <v>3.5</v>
      </c>
      <c r="W40" s="59">
        <v>5</v>
      </c>
      <c r="X40" s="59">
        <v>5</v>
      </c>
      <c r="Y40" s="59">
        <v>5</v>
      </c>
      <c r="Z40" s="59">
        <v>5</v>
      </c>
      <c r="AA40" s="59">
        <v>5</v>
      </c>
      <c r="AB40" s="59">
        <v>0.5</v>
      </c>
      <c r="AC40" s="59"/>
      <c r="AD40" s="59">
        <v>5</v>
      </c>
      <c r="AE40" s="59">
        <v>5</v>
      </c>
      <c r="AF40" s="59">
        <v>5</v>
      </c>
      <c r="AG40" s="59">
        <v>5</v>
      </c>
      <c r="AH40" s="59">
        <v>2</v>
      </c>
      <c r="AI40" s="82"/>
      <c r="AJ40" s="82"/>
      <c r="AK40" s="82"/>
      <c r="AL40" s="82"/>
      <c r="AM40" s="79"/>
      <c r="AN40" s="80"/>
      <c r="AO40" s="93"/>
      <c r="AP40" s="96"/>
      <c r="AQ40" s="90"/>
      <c r="XFB40" s="98"/>
      <c r="XFC40" s="98"/>
      <c r="XFD40" s="98"/>
    </row>
    <row r="41" s="49" customFormat="1" ht="18" customHeight="1" spans="1:16384">
      <c r="A41" s="54">
        <v>16</v>
      </c>
      <c r="B41" s="62" t="s">
        <v>49</v>
      </c>
      <c r="C41" s="60" t="s">
        <v>134</v>
      </c>
      <c r="D41" s="59">
        <v>4</v>
      </c>
      <c r="E41" s="59">
        <v>4</v>
      </c>
      <c r="F41" s="59">
        <v>4</v>
      </c>
      <c r="G41" s="59">
        <v>4</v>
      </c>
      <c r="H41" s="59">
        <v>4</v>
      </c>
      <c r="I41" s="59">
        <v>4</v>
      </c>
      <c r="J41" s="59">
        <v>4</v>
      </c>
      <c r="K41" s="59">
        <v>4</v>
      </c>
      <c r="L41" s="59">
        <v>4</v>
      </c>
      <c r="M41" s="59">
        <v>4</v>
      </c>
      <c r="N41" s="59">
        <v>4</v>
      </c>
      <c r="O41" s="59">
        <v>4</v>
      </c>
      <c r="P41" s="59">
        <v>4</v>
      </c>
      <c r="Q41" s="59">
        <v>4</v>
      </c>
      <c r="R41" s="59">
        <v>4</v>
      </c>
      <c r="S41" s="59">
        <v>4</v>
      </c>
      <c r="T41" s="59">
        <v>4</v>
      </c>
      <c r="U41" s="59">
        <v>4</v>
      </c>
      <c r="V41" s="59">
        <v>4</v>
      </c>
      <c r="W41" s="59">
        <v>4</v>
      </c>
      <c r="X41" s="59">
        <v>4</v>
      </c>
      <c r="Y41" s="59">
        <v>4</v>
      </c>
      <c r="Z41" s="59">
        <v>4</v>
      </c>
      <c r="AA41" s="59">
        <v>4</v>
      </c>
      <c r="AB41" s="59">
        <v>4</v>
      </c>
      <c r="AC41" s="59" t="s">
        <v>135</v>
      </c>
      <c r="AD41" s="59">
        <v>4</v>
      </c>
      <c r="AE41" s="59">
        <v>4</v>
      </c>
      <c r="AF41" s="59">
        <v>4</v>
      </c>
      <c r="AG41" s="59">
        <v>4</v>
      </c>
      <c r="AH41" s="59">
        <v>4</v>
      </c>
      <c r="AI41" s="78">
        <f>IF(B41="","",COUNTIF(D41:AH42,"&gt;2")/2)</f>
        <v>30</v>
      </c>
      <c r="AJ41" s="78">
        <f>SUM(D41:AH42)</f>
        <v>240</v>
      </c>
      <c r="AK41" s="78">
        <f>SUM(D43:AH43)</f>
        <v>139.5</v>
      </c>
      <c r="AL41" s="78">
        <f>AJ41+AK41</f>
        <v>379.5</v>
      </c>
      <c r="AM41" s="79">
        <f>IFERROR(AI41/$AO$2,"")</f>
        <v>1.30434782608696</v>
      </c>
      <c r="AN41" s="80" t="s">
        <v>139</v>
      </c>
      <c r="AO41" s="79" t="str">
        <f>IFERROR(#REF!/$AN$2,"")</f>
        <v/>
      </c>
      <c r="AP41" s="94" t="s">
        <v>129</v>
      </c>
      <c r="AQ41" s="90"/>
      <c r="XFB41" s="98"/>
      <c r="XFC41" s="98"/>
      <c r="XFD41" s="98"/>
    </row>
    <row r="42" s="49" customFormat="1" ht="18" customHeight="1" spans="1:16384">
      <c r="A42" s="54"/>
      <c r="B42" s="63"/>
      <c r="C42" s="60"/>
      <c r="D42" s="59">
        <v>4</v>
      </c>
      <c r="E42" s="59">
        <v>4</v>
      </c>
      <c r="F42" s="59">
        <v>4</v>
      </c>
      <c r="G42" s="59">
        <v>4</v>
      </c>
      <c r="H42" s="59">
        <v>4</v>
      </c>
      <c r="I42" s="59">
        <v>4</v>
      </c>
      <c r="J42" s="59">
        <v>4</v>
      </c>
      <c r="K42" s="59">
        <v>4</v>
      </c>
      <c r="L42" s="59">
        <v>4</v>
      </c>
      <c r="M42" s="59">
        <v>4</v>
      </c>
      <c r="N42" s="59">
        <v>4</v>
      </c>
      <c r="O42" s="59">
        <v>4</v>
      </c>
      <c r="P42" s="59">
        <v>4</v>
      </c>
      <c r="Q42" s="59">
        <v>4</v>
      </c>
      <c r="R42" s="59">
        <v>4</v>
      </c>
      <c r="S42" s="59">
        <v>4</v>
      </c>
      <c r="T42" s="59">
        <v>4</v>
      </c>
      <c r="U42" s="59">
        <v>4</v>
      </c>
      <c r="V42" s="59">
        <v>4</v>
      </c>
      <c r="W42" s="59">
        <v>4</v>
      </c>
      <c r="X42" s="59">
        <v>4</v>
      </c>
      <c r="Y42" s="59">
        <v>4</v>
      </c>
      <c r="Z42" s="59">
        <v>4</v>
      </c>
      <c r="AA42" s="59">
        <v>4</v>
      </c>
      <c r="AB42" s="59">
        <v>4</v>
      </c>
      <c r="AC42" s="59" t="s">
        <v>135</v>
      </c>
      <c r="AD42" s="59">
        <v>4</v>
      </c>
      <c r="AE42" s="59">
        <v>4</v>
      </c>
      <c r="AF42" s="59">
        <v>4</v>
      </c>
      <c r="AG42" s="59">
        <v>4</v>
      </c>
      <c r="AH42" s="59">
        <v>4</v>
      </c>
      <c r="AI42" s="81"/>
      <c r="AJ42" s="81"/>
      <c r="AK42" s="81"/>
      <c r="AL42" s="81"/>
      <c r="AM42" s="79"/>
      <c r="AN42" s="80"/>
      <c r="AO42" s="79"/>
      <c r="AP42" s="95"/>
      <c r="AQ42" s="90"/>
      <c r="XFB42" s="98"/>
      <c r="XFC42" s="98"/>
      <c r="XFD42" s="98"/>
    </row>
    <row r="43" s="49" customFormat="1" ht="18" customHeight="1" spans="1:16384">
      <c r="A43" s="54"/>
      <c r="B43" s="61" t="str">
        <f>IF(B41="","","加班")</f>
        <v>加班</v>
      </c>
      <c r="C43" s="60"/>
      <c r="D43" s="59">
        <v>5</v>
      </c>
      <c r="E43" s="59">
        <v>5</v>
      </c>
      <c r="F43" s="59">
        <v>5</v>
      </c>
      <c r="G43" s="59">
        <v>5</v>
      </c>
      <c r="H43" s="59">
        <v>4</v>
      </c>
      <c r="I43" s="59">
        <v>0.5</v>
      </c>
      <c r="J43" s="59">
        <v>5</v>
      </c>
      <c r="K43" s="59">
        <v>5</v>
      </c>
      <c r="L43" s="59">
        <v>5</v>
      </c>
      <c r="M43" s="59">
        <v>5</v>
      </c>
      <c r="N43" s="59">
        <v>5</v>
      </c>
      <c r="O43" s="59">
        <v>5</v>
      </c>
      <c r="P43" s="59">
        <v>5</v>
      </c>
      <c r="Q43" s="59">
        <v>5</v>
      </c>
      <c r="R43" s="59">
        <v>5</v>
      </c>
      <c r="S43" s="59">
        <v>5</v>
      </c>
      <c r="T43" s="59">
        <v>3</v>
      </c>
      <c r="U43" s="59">
        <v>5</v>
      </c>
      <c r="V43" s="59">
        <v>5</v>
      </c>
      <c r="W43" s="59">
        <v>5</v>
      </c>
      <c r="X43" s="59">
        <v>5</v>
      </c>
      <c r="Y43" s="59">
        <v>5</v>
      </c>
      <c r="Z43" s="59">
        <v>5</v>
      </c>
      <c r="AA43" s="59">
        <v>5</v>
      </c>
      <c r="AB43" s="59">
        <v>5</v>
      </c>
      <c r="AC43" s="59"/>
      <c r="AD43" s="59">
        <v>5</v>
      </c>
      <c r="AE43" s="59">
        <v>5</v>
      </c>
      <c r="AF43" s="59">
        <v>5</v>
      </c>
      <c r="AG43" s="59">
        <v>5</v>
      </c>
      <c r="AH43" s="59">
        <v>2</v>
      </c>
      <c r="AI43" s="82"/>
      <c r="AJ43" s="82"/>
      <c r="AK43" s="82"/>
      <c r="AL43" s="82"/>
      <c r="AM43" s="79"/>
      <c r="AN43" s="80"/>
      <c r="AO43" s="79"/>
      <c r="AP43" s="96"/>
      <c r="AQ43" s="90"/>
      <c r="XFB43" s="98"/>
      <c r="XFC43" s="98"/>
      <c r="XFD43" s="98"/>
    </row>
    <row r="44" s="49" customFormat="1" ht="18" customHeight="1" spans="1:16384">
      <c r="A44" s="54">
        <v>14</v>
      </c>
      <c r="B44" s="64" t="s">
        <v>50</v>
      </c>
      <c r="C44" s="60" t="s">
        <v>134</v>
      </c>
      <c r="D44" s="59">
        <v>4</v>
      </c>
      <c r="E44" s="59">
        <v>4</v>
      </c>
      <c r="F44" s="59">
        <v>4</v>
      </c>
      <c r="G44" s="59">
        <v>4</v>
      </c>
      <c r="H44" s="59">
        <v>4</v>
      </c>
      <c r="I44" s="59" t="s">
        <v>137</v>
      </c>
      <c r="J44" s="59">
        <v>4</v>
      </c>
      <c r="K44" s="59">
        <v>4</v>
      </c>
      <c r="L44" s="59">
        <v>4</v>
      </c>
      <c r="M44" s="59">
        <v>4</v>
      </c>
      <c r="N44" s="59">
        <v>4</v>
      </c>
      <c r="O44" s="59">
        <v>4</v>
      </c>
      <c r="P44" s="59">
        <v>4</v>
      </c>
      <c r="Q44" s="59">
        <v>4</v>
      </c>
      <c r="R44" s="59">
        <v>4</v>
      </c>
      <c r="S44" s="59">
        <v>4</v>
      </c>
      <c r="T44" s="59">
        <v>4</v>
      </c>
      <c r="U44" s="59">
        <v>4</v>
      </c>
      <c r="V44" s="59">
        <v>4</v>
      </c>
      <c r="W44" s="59">
        <v>4</v>
      </c>
      <c r="X44" s="59">
        <v>2.5</v>
      </c>
      <c r="Y44" s="59">
        <v>4</v>
      </c>
      <c r="Z44" s="59">
        <v>4</v>
      </c>
      <c r="AA44" s="59">
        <v>4</v>
      </c>
      <c r="AB44" s="59">
        <v>4</v>
      </c>
      <c r="AC44" s="59" t="s">
        <v>135</v>
      </c>
      <c r="AD44" s="59">
        <v>4</v>
      </c>
      <c r="AE44" s="59">
        <v>4</v>
      </c>
      <c r="AF44" s="59">
        <v>4</v>
      </c>
      <c r="AG44" s="59">
        <v>4</v>
      </c>
      <c r="AH44" s="59">
        <v>2.5</v>
      </c>
      <c r="AI44" s="78">
        <f>IF(B44="","",COUNTIF(D44:AH45,"&gt;2")/2)</f>
        <v>29</v>
      </c>
      <c r="AJ44" s="78">
        <f>SUM(D44:AH45)</f>
        <v>229</v>
      </c>
      <c r="AK44" s="78">
        <f>SUM(D46:AH46)</f>
        <v>135.5</v>
      </c>
      <c r="AL44" s="78">
        <f>AJ44+AK44</f>
        <v>364.5</v>
      </c>
      <c r="AM44" s="79">
        <f>IFERROR(AI44/$AO$2,"")</f>
        <v>1.26086956521739</v>
      </c>
      <c r="AN44" s="80" t="s">
        <v>128</v>
      </c>
      <c r="AO44" s="93"/>
      <c r="AP44" s="94" t="s">
        <v>129</v>
      </c>
      <c r="AQ44" s="90"/>
      <c r="XFA44" s="98"/>
      <c r="XFB44" s="98"/>
      <c r="XFC44" s="98"/>
      <c r="XFD44" s="98"/>
    </row>
    <row r="45" s="49" customFormat="1" ht="18" customHeight="1" spans="1:16384">
      <c r="A45" s="54"/>
      <c r="B45" s="65"/>
      <c r="C45" s="60"/>
      <c r="D45" s="59">
        <v>4</v>
      </c>
      <c r="E45" s="59">
        <v>4</v>
      </c>
      <c r="F45" s="59">
        <v>4</v>
      </c>
      <c r="G45" s="59">
        <v>4</v>
      </c>
      <c r="H45" s="59">
        <v>4</v>
      </c>
      <c r="I45" s="59" t="s">
        <v>138</v>
      </c>
      <c r="J45" s="59">
        <v>4</v>
      </c>
      <c r="K45" s="59">
        <v>4</v>
      </c>
      <c r="L45" s="59">
        <v>4</v>
      </c>
      <c r="M45" s="59">
        <v>4</v>
      </c>
      <c r="N45" s="59">
        <v>4</v>
      </c>
      <c r="O45" s="59">
        <v>4</v>
      </c>
      <c r="P45" s="59">
        <v>4</v>
      </c>
      <c r="Q45" s="59">
        <v>4</v>
      </c>
      <c r="R45" s="59">
        <v>4</v>
      </c>
      <c r="S45" s="59">
        <v>4</v>
      </c>
      <c r="T45" s="59">
        <v>4</v>
      </c>
      <c r="U45" s="59">
        <v>4</v>
      </c>
      <c r="V45" s="59">
        <v>4</v>
      </c>
      <c r="W45" s="59">
        <v>4</v>
      </c>
      <c r="X45" s="59">
        <v>4</v>
      </c>
      <c r="Y45" s="59">
        <v>4</v>
      </c>
      <c r="Z45" s="59">
        <v>4</v>
      </c>
      <c r="AA45" s="59">
        <v>4</v>
      </c>
      <c r="AB45" s="59">
        <v>4</v>
      </c>
      <c r="AC45" s="59" t="s">
        <v>135</v>
      </c>
      <c r="AD45" s="59">
        <v>4</v>
      </c>
      <c r="AE45" s="59">
        <v>4</v>
      </c>
      <c r="AF45" s="59">
        <v>4</v>
      </c>
      <c r="AG45" s="59">
        <v>4</v>
      </c>
      <c r="AH45" s="59">
        <v>4</v>
      </c>
      <c r="AI45" s="81"/>
      <c r="AJ45" s="81"/>
      <c r="AK45" s="81"/>
      <c r="AL45" s="81"/>
      <c r="AM45" s="79"/>
      <c r="AN45" s="80"/>
      <c r="AO45" s="93"/>
      <c r="AP45" s="95"/>
      <c r="AQ45" s="90"/>
      <c r="XFA45" s="98"/>
      <c r="XFB45" s="98"/>
      <c r="XFC45" s="98"/>
      <c r="XFD45" s="98"/>
    </row>
    <row r="46" s="49" customFormat="1" ht="18" customHeight="1" spans="1:16384">
      <c r="A46" s="54"/>
      <c r="B46" s="61" t="str">
        <f>IF(B44="","","加班")</f>
        <v>加班</v>
      </c>
      <c r="C46" s="60"/>
      <c r="D46" s="59">
        <v>5</v>
      </c>
      <c r="E46" s="59">
        <v>5</v>
      </c>
      <c r="F46" s="59">
        <v>5</v>
      </c>
      <c r="G46" s="59">
        <v>5</v>
      </c>
      <c r="H46" s="59">
        <v>4</v>
      </c>
      <c r="I46" s="59"/>
      <c r="J46" s="59">
        <v>5</v>
      </c>
      <c r="K46" s="59">
        <v>5</v>
      </c>
      <c r="L46" s="59">
        <v>5</v>
      </c>
      <c r="M46" s="59">
        <v>5</v>
      </c>
      <c r="N46" s="59">
        <v>3</v>
      </c>
      <c r="O46" s="59">
        <v>5</v>
      </c>
      <c r="P46" s="59">
        <v>5</v>
      </c>
      <c r="Q46" s="59">
        <v>5</v>
      </c>
      <c r="R46" s="59">
        <v>5</v>
      </c>
      <c r="S46" s="59">
        <v>5</v>
      </c>
      <c r="T46" s="59">
        <v>3</v>
      </c>
      <c r="U46" s="59">
        <v>5</v>
      </c>
      <c r="V46" s="59">
        <v>5</v>
      </c>
      <c r="W46" s="59">
        <v>5</v>
      </c>
      <c r="X46" s="59">
        <v>5</v>
      </c>
      <c r="Y46" s="59">
        <v>3.5</v>
      </c>
      <c r="Z46" s="59">
        <v>5</v>
      </c>
      <c r="AA46" s="59">
        <v>5</v>
      </c>
      <c r="AB46" s="59">
        <v>5</v>
      </c>
      <c r="AC46" s="59"/>
      <c r="AD46" s="59">
        <v>5</v>
      </c>
      <c r="AE46" s="59">
        <v>5</v>
      </c>
      <c r="AF46" s="59">
        <v>5</v>
      </c>
      <c r="AG46" s="59">
        <v>5</v>
      </c>
      <c r="AH46" s="59">
        <v>2</v>
      </c>
      <c r="AI46" s="82"/>
      <c r="AJ46" s="82"/>
      <c r="AK46" s="82"/>
      <c r="AL46" s="82"/>
      <c r="AM46" s="79"/>
      <c r="AN46" s="80"/>
      <c r="AO46" s="93"/>
      <c r="AP46" s="96"/>
      <c r="AQ46" s="90"/>
      <c r="XFA46" s="98"/>
      <c r="XFB46" s="98"/>
      <c r="XFC46" s="98"/>
      <c r="XFD46" s="98"/>
    </row>
    <row r="47" s="49" customFormat="1" ht="18" customHeight="1" spans="1:16384">
      <c r="A47" s="54"/>
      <c r="B47" s="62" t="s">
        <v>51</v>
      </c>
      <c r="C47" s="60" t="s">
        <v>134</v>
      </c>
      <c r="D47" s="59">
        <v>4</v>
      </c>
      <c r="E47" s="59">
        <v>4</v>
      </c>
      <c r="F47" s="59">
        <v>4</v>
      </c>
      <c r="G47" s="59">
        <v>4</v>
      </c>
      <c r="H47" s="59">
        <v>4</v>
      </c>
      <c r="I47" s="59" t="s">
        <v>137</v>
      </c>
      <c r="J47" s="59">
        <v>4</v>
      </c>
      <c r="K47" s="59">
        <v>4</v>
      </c>
      <c r="L47" s="59">
        <v>4</v>
      </c>
      <c r="M47" s="59">
        <v>4</v>
      </c>
      <c r="N47" s="59">
        <v>4</v>
      </c>
      <c r="O47" s="59">
        <v>4</v>
      </c>
      <c r="P47" s="59">
        <v>4</v>
      </c>
      <c r="Q47" s="59">
        <v>4</v>
      </c>
      <c r="R47" s="59">
        <v>4</v>
      </c>
      <c r="S47" s="59">
        <v>4</v>
      </c>
      <c r="T47" s="59">
        <v>4</v>
      </c>
      <c r="U47" s="59">
        <v>4</v>
      </c>
      <c r="V47" s="59">
        <v>4</v>
      </c>
      <c r="W47" s="59">
        <v>4</v>
      </c>
      <c r="X47" s="59">
        <v>4</v>
      </c>
      <c r="Y47" s="59">
        <v>4</v>
      </c>
      <c r="Z47" s="59">
        <v>4</v>
      </c>
      <c r="AA47" s="59">
        <v>4</v>
      </c>
      <c r="AB47" s="59">
        <v>4</v>
      </c>
      <c r="AC47" s="59" t="s">
        <v>135</v>
      </c>
      <c r="AD47" s="59">
        <v>4</v>
      </c>
      <c r="AE47" s="59">
        <v>4</v>
      </c>
      <c r="AF47" s="59">
        <v>4</v>
      </c>
      <c r="AG47" s="59">
        <v>4</v>
      </c>
      <c r="AH47" s="59">
        <v>4</v>
      </c>
      <c r="AI47" s="78">
        <f>IF(B47="","",COUNTIF(D47:AH48,"&gt;2")/2)</f>
        <v>29</v>
      </c>
      <c r="AJ47" s="78">
        <f>SUM(D47:AH48)</f>
        <v>232</v>
      </c>
      <c r="AK47" s="78">
        <f>SUM(D49:AH49)</f>
        <v>134</v>
      </c>
      <c r="AL47" s="78">
        <f>AJ47+AK47</f>
        <v>366</v>
      </c>
      <c r="AM47" s="79">
        <f>IFERROR(AI47/$AO$2,"")</f>
        <v>1.26086956521739</v>
      </c>
      <c r="AN47" s="80" t="s">
        <v>128</v>
      </c>
      <c r="AO47" s="93"/>
      <c r="AP47" s="94" t="s">
        <v>129</v>
      </c>
      <c r="AQ47" s="90"/>
      <c r="XFB47" s="97"/>
      <c r="XFC47" s="97"/>
      <c r="XFD47" s="97"/>
    </row>
    <row r="48" s="49" customFormat="1" ht="18" customHeight="1" spans="1:16384">
      <c r="A48" s="54"/>
      <c r="B48" s="63"/>
      <c r="C48" s="60"/>
      <c r="D48" s="59">
        <v>4</v>
      </c>
      <c r="E48" s="59">
        <v>4</v>
      </c>
      <c r="F48" s="59">
        <v>4</v>
      </c>
      <c r="G48" s="59">
        <v>4</v>
      </c>
      <c r="H48" s="59">
        <v>4</v>
      </c>
      <c r="I48" s="59" t="s">
        <v>138</v>
      </c>
      <c r="J48" s="59">
        <v>4</v>
      </c>
      <c r="K48" s="59">
        <v>4</v>
      </c>
      <c r="L48" s="59">
        <v>4</v>
      </c>
      <c r="M48" s="59">
        <v>4</v>
      </c>
      <c r="N48" s="59">
        <v>4</v>
      </c>
      <c r="O48" s="59">
        <v>4</v>
      </c>
      <c r="P48" s="59">
        <v>4</v>
      </c>
      <c r="Q48" s="59">
        <v>4</v>
      </c>
      <c r="R48" s="59">
        <v>4</v>
      </c>
      <c r="S48" s="59">
        <v>4</v>
      </c>
      <c r="T48" s="59">
        <v>4</v>
      </c>
      <c r="U48" s="59">
        <v>4</v>
      </c>
      <c r="V48" s="59">
        <v>4</v>
      </c>
      <c r="W48" s="59">
        <v>4</v>
      </c>
      <c r="X48" s="59">
        <v>4</v>
      </c>
      <c r="Y48" s="59">
        <v>4</v>
      </c>
      <c r="Z48" s="59">
        <v>4</v>
      </c>
      <c r="AA48" s="59">
        <v>4</v>
      </c>
      <c r="AB48" s="59">
        <v>4</v>
      </c>
      <c r="AC48" s="59" t="s">
        <v>135</v>
      </c>
      <c r="AD48" s="59">
        <v>4</v>
      </c>
      <c r="AE48" s="59">
        <v>4</v>
      </c>
      <c r="AF48" s="59">
        <v>4</v>
      </c>
      <c r="AG48" s="59">
        <v>4</v>
      </c>
      <c r="AH48" s="59">
        <v>4</v>
      </c>
      <c r="AI48" s="81"/>
      <c r="AJ48" s="81"/>
      <c r="AK48" s="81"/>
      <c r="AL48" s="81"/>
      <c r="AM48" s="79"/>
      <c r="AN48" s="80"/>
      <c r="AO48" s="93"/>
      <c r="AP48" s="95"/>
      <c r="AQ48" s="90"/>
      <c r="XFB48" s="97"/>
      <c r="XFC48" s="97"/>
      <c r="XFD48" s="97"/>
    </row>
    <row r="49" s="49" customFormat="1" ht="18" customHeight="1" spans="1:16384">
      <c r="A49" s="54"/>
      <c r="B49" s="61" t="str">
        <f>IF(B47="","","加班")</f>
        <v>加班</v>
      </c>
      <c r="C49" s="60"/>
      <c r="D49" s="59">
        <v>5</v>
      </c>
      <c r="E49" s="59">
        <v>5</v>
      </c>
      <c r="F49" s="59">
        <v>5</v>
      </c>
      <c r="G49" s="59">
        <v>5</v>
      </c>
      <c r="H49" s="59">
        <v>4</v>
      </c>
      <c r="I49" s="59"/>
      <c r="J49" s="59">
        <v>5</v>
      </c>
      <c r="K49" s="59">
        <v>5</v>
      </c>
      <c r="L49" s="59">
        <v>5</v>
      </c>
      <c r="M49" s="59">
        <v>1</v>
      </c>
      <c r="N49" s="59">
        <v>2</v>
      </c>
      <c r="O49" s="59">
        <v>5</v>
      </c>
      <c r="P49" s="59">
        <v>5</v>
      </c>
      <c r="Q49" s="59">
        <v>5</v>
      </c>
      <c r="R49" s="59">
        <v>5</v>
      </c>
      <c r="S49" s="59">
        <v>5</v>
      </c>
      <c r="T49" s="59">
        <v>5</v>
      </c>
      <c r="U49" s="59">
        <v>5</v>
      </c>
      <c r="V49" s="59">
        <v>5</v>
      </c>
      <c r="W49" s="59">
        <v>5</v>
      </c>
      <c r="X49" s="59">
        <v>5</v>
      </c>
      <c r="Y49" s="59">
        <v>5</v>
      </c>
      <c r="Z49" s="59">
        <v>5</v>
      </c>
      <c r="AA49" s="59">
        <v>5</v>
      </c>
      <c r="AB49" s="59">
        <v>5</v>
      </c>
      <c r="AC49" s="59"/>
      <c r="AD49" s="59">
        <v>5</v>
      </c>
      <c r="AE49" s="59">
        <v>5</v>
      </c>
      <c r="AF49" s="59">
        <v>5</v>
      </c>
      <c r="AG49" s="59">
        <v>5</v>
      </c>
      <c r="AH49" s="59">
        <v>2</v>
      </c>
      <c r="AI49" s="82"/>
      <c r="AJ49" s="82"/>
      <c r="AK49" s="82"/>
      <c r="AL49" s="82"/>
      <c r="AM49" s="79"/>
      <c r="AN49" s="80"/>
      <c r="AO49" s="93"/>
      <c r="AP49" s="96"/>
      <c r="AQ49" s="90"/>
      <c r="XFB49" s="97"/>
      <c r="XFC49" s="97"/>
      <c r="XFD49" s="97"/>
    </row>
    <row r="50" s="49" customFormat="1" ht="18" customHeight="1" spans="1:16384">
      <c r="A50" s="54"/>
      <c r="B50" s="64" t="s">
        <v>52</v>
      </c>
      <c r="C50" s="60" t="s">
        <v>134</v>
      </c>
      <c r="D50" s="59">
        <v>4</v>
      </c>
      <c r="E50" s="59">
        <v>4</v>
      </c>
      <c r="F50" s="59">
        <v>4</v>
      </c>
      <c r="G50" s="59">
        <v>4</v>
      </c>
      <c r="H50" s="59">
        <v>4</v>
      </c>
      <c r="I50" s="59" t="s">
        <v>137</v>
      </c>
      <c r="J50" s="59">
        <v>4</v>
      </c>
      <c r="K50" s="59">
        <v>4</v>
      </c>
      <c r="L50" s="59">
        <v>4</v>
      </c>
      <c r="M50" s="59">
        <v>4</v>
      </c>
      <c r="N50" s="59">
        <v>4</v>
      </c>
      <c r="O50" s="59">
        <v>4</v>
      </c>
      <c r="P50" s="59">
        <v>4</v>
      </c>
      <c r="Q50" s="59">
        <v>4</v>
      </c>
      <c r="R50" s="59">
        <v>4</v>
      </c>
      <c r="S50" s="59">
        <v>4</v>
      </c>
      <c r="T50" s="59">
        <v>4</v>
      </c>
      <c r="U50" s="59">
        <v>4</v>
      </c>
      <c r="V50" s="59">
        <v>4</v>
      </c>
      <c r="W50" s="59">
        <v>4</v>
      </c>
      <c r="X50" s="59">
        <v>4</v>
      </c>
      <c r="Y50" s="59">
        <v>4</v>
      </c>
      <c r="Z50" s="59">
        <v>4</v>
      </c>
      <c r="AA50" s="59">
        <v>4</v>
      </c>
      <c r="AB50" s="59">
        <v>4</v>
      </c>
      <c r="AC50" s="59" t="s">
        <v>135</v>
      </c>
      <c r="AD50" s="59">
        <v>4</v>
      </c>
      <c r="AE50" s="59">
        <v>4</v>
      </c>
      <c r="AF50" s="59">
        <v>4</v>
      </c>
      <c r="AG50" s="59">
        <v>4</v>
      </c>
      <c r="AH50" s="59">
        <v>4</v>
      </c>
      <c r="AI50" s="78">
        <f>IF(B50="","",COUNTIF(D50:AH51,"&gt;2")/2)</f>
        <v>29</v>
      </c>
      <c r="AJ50" s="78">
        <f>SUM(D50:AH51)</f>
        <v>232</v>
      </c>
      <c r="AK50" s="78">
        <f>SUM(D52:AH52)</f>
        <v>141</v>
      </c>
      <c r="AL50" s="78">
        <f>AJ50+AK50</f>
        <v>373</v>
      </c>
      <c r="AM50" s="79">
        <f>IFERROR(AI50/$AO$2,"")</f>
        <v>1.26086956521739</v>
      </c>
      <c r="AN50" s="80" t="s">
        <v>128</v>
      </c>
      <c r="AO50" s="93"/>
      <c r="AP50" s="94" t="s">
        <v>129</v>
      </c>
      <c r="AQ50" s="90"/>
      <c r="XFB50" s="97"/>
      <c r="XFC50" s="97"/>
      <c r="XFD50" s="97"/>
    </row>
    <row r="51" s="49" customFormat="1" ht="18" customHeight="1" spans="1:16384">
      <c r="A51" s="54"/>
      <c r="B51" s="65"/>
      <c r="C51" s="60"/>
      <c r="D51" s="59">
        <v>4</v>
      </c>
      <c r="E51" s="59">
        <v>4</v>
      </c>
      <c r="F51" s="59">
        <v>4</v>
      </c>
      <c r="G51" s="59">
        <v>4</v>
      </c>
      <c r="H51" s="59">
        <v>4</v>
      </c>
      <c r="I51" s="59" t="s">
        <v>138</v>
      </c>
      <c r="J51" s="59">
        <v>4</v>
      </c>
      <c r="K51" s="59">
        <v>4</v>
      </c>
      <c r="L51" s="59">
        <v>4</v>
      </c>
      <c r="M51" s="59">
        <v>4</v>
      </c>
      <c r="N51" s="59">
        <v>4</v>
      </c>
      <c r="O51" s="59">
        <v>4</v>
      </c>
      <c r="P51" s="59">
        <v>4</v>
      </c>
      <c r="Q51" s="59">
        <v>4</v>
      </c>
      <c r="R51" s="59">
        <v>4</v>
      </c>
      <c r="S51" s="59">
        <v>4</v>
      </c>
      <c r="T51" s="59">
        <v>4</v>
      </c>
      <c r="U51" s="59">
        <v>4</v>
      </c>
      <c r="V51" s="59">
        <v>4</v>
      </c>
      <c r="W51" s="59">
        <v>4</v>
      </c>
      <c r="X51" s="59">
        <v>4</v>
      </c>
      <c r="Y51" s="59">
        <v>4</v>
      </c>
      <c r="Z51" s="59">
        <v>4</v>
      </c>
      <c r="AA51" s="59">
        <v>4</v>
      </c>
      <c r="AB51" s="59">
        <v>4</v>
      </c>
      <c r="AC51" s="59" t="s">
        <v>135</v>
      </c>
      <c r="AD51" s="59">
        <v>4</v>
      </c>
      <c r="AE51" s="59">
        <v>4</v>
      </c>
      <c r="AF51" s="59">
        <v>4</v>
      </c>
      <c r="AG51" s="59">
        <v>4</v>
      </c>
      <c r="AH51" s="59">
        <v>4</v>
      </c>
      <c r="AI51" s="81"/>
      <c r="AJ51" s="81"/>
      <c r="AK51" s="81"/>
      <c r="AL51" s="81"/>
      <c r="AM51" s="79"/>
      <c r="AN51" s="80"/>
      <c r="AO51" s="93"/>
      <c r="AP51" s="95"/>
      <c r="AQ51" s="90"/>
      <c r="XFB51" s="97"/>
      <c r="XFC51" s="97"/>
      <c r="XFD51" s="97"/>
    </row>
    <row r="52" s="49" customFormat="1" ht="18" customHeight="1" spans="1:16384">
      <c r="A52" s="54"/>
      <c r="B52" s="61" t="str">
        <f>IF(B50="","","加班")</f>
        <v>加班</v>
      </c>
      <c r="C52" s="60"/>
      <c r="D52" s="59">
        <v>5</v>
      </c>
      <c r="E52" s="59">
        <v>5</v>
      </c>
      <c r="F52" s="59">
        <v>5</v>
      </c>
      <c r="G52" s="59">
        <v>5</v>
      </c>
      <c r="H52" s="59">
        <v>4</v>
      </c>
      <c r="I52" s="59"/>
      <c r="J52" s="59">
        <v>5</v>
      </c>
      <c r="K52" s="59">
        <v>5</v>
      </c>
      <c r="L52" s="59">
        <v>5</v>
      </c>
      <c r="M52" s="59">
        <v>5</v>
      </c>
      <c r="N52" s="59">
        <v>5</v>
      </c>
      <c r="O52" s="59">
        <v>5</v>
      </c>
      <c r="P52" s="59">
        <v>5</v>
      </c>
      <c r="Q52" s="59">
        <v>5</v>
      </c>
      <c r="R52" s="59">
        <v>5</v>
      </c>
      <c r="S52" s="59">
        <v>5</v>
      </c>
      <c r="T52" s="59">
        <v>5</v>
      </c>
      <c r="U52" s="59">
        <v>5</v>
      </c>
      <c r="V52" s="59">
        <v>5</v>
      </c>
      <c r="W52" s="59">
        <v>5</v>
      </c>
      <c r="X52" s="59">
        <v>5</v>
      </c>
      <c r="Y52" s="59">
        <v>5</v>
      </c>
      <c r="Z52" s="59">
        <v>5</v>
      </c>
      <c r="AA52" s="59">
        <v>5</v>
      </c>
      <c r="AB52" s="59">
        <v>5</v>
      </c>
      <c r="AC52" s="59"/>
      <c r="AD52" s="59">
        <v>5</v>
      </c>
      <c r="AE52" s="59">
        <v>5</v>
      </c>
      <c r="AF52" s="59">
        <v>5</v>
      </c>
      <c r="AG52" s="59">
        <v>5</v>
      </c>
      <c r="AH52" s="59">
        <v>2</v>
      </c>
      <c r="AI52" s="82"/>
      <c r="AJ52" s="82"/>
      <c r="AK52" s="82"/>
      <c r="AL52" s="82"/>
      <c r="AM52" s="79"/>
      <c r="AN52" s="80"/>
      <c r="AO52" s="93"/>
      <c r="AP52" s="96"/>
      <c r="AQ52" s="90"/>
      <c r="XFB52" s="97"/>
      <c r="XFC52" s="97"/>
      <c r="XFD52" s="97"/>
    </row>
    <row r="53" spans="2:43">
      <c r="B53" s="64" t="s">
        <v>53</v>
      </c>
      <c r="C53" s="60" t="s">
        <v>134</v>
      </c>
      <c r="D53" s="59">
        <v>3</v>
      </c>
      <c r="E53" s="59">
        <v>4</v>
      </c>
      <c r="F53" s="59">
        <v>4</v>
      </c>
      <c r="G53" s="59">
        <v>4</v>
      </c>
      <c r="H53" s="59">
        <v>4</v>
      </c>
      <c r="I53" s="59" t="s">
        <v>137</v>
      </c>
      <c r="J53" s="59">
        <v>2</v>
      </c>
      <c r="K53" s="59" t="s">
        <v>136</v>
      </c>
      <c r="L53" s="59">
        <v>3.5</v>
      </c>
      <c r="M53" s="59">
        <v>4</v>
      </c>
      <c r="N53" s="59" t="s">
        <v>136</v>
      </c>
      <c r="O53" s="59">
        <v>4</v>
      </c>
      <c r="P53" s="59">
        <v>4</v>
      </c>
      <c r="Q53" s="59">
        <v>3</v>
      </c>
      <c r="R53" s="59">
        <v>4</v>
      </c>
      <c r="S53" s="59" t="s">
        <v>136</v>
      </c>
      <c r="T53" s="59">
        <v>2</v>
      </c>
      <c r="U53" s="59">
        <v>4</v>
      </c>
      <c r="V53" s="59">
        <v>2.5</v>
      </c>
      <c r="W53" s="59">
        <v>4</v>
      </c>
      <c r="X53" s="59">
        <v>2</v>
      </c>
      <c r="Y53" s="59">
        <v>4</v>
      </c>
      <c r="Z53" s="59">
        <v>3.5</v>
      </c>
      <c r="AA53" s="59">
        <v>4</v>
      </c>
      <c r="AB53" s="59">
        <v>4</v>
      </c>
      <c r="AC53" s="59" t="s">
        <v>135</v>
      </c>
      <c r="AD53" s="59">
        <v>3</v>
      </c>
      <c r="AE53" s="59">
        <v>4</v>
      </c>
      <c r="AF53" s="59">
        <v>3</v>
      </c>
      <c r="AG53" s="59">
        <v>3</v>
      </c>
      <c r="AH53" s="59" t="s">
        <v>136</v>
      </c>
      <c r="AI53" s="78">
        <f>IF(B53="","",COUNTIF(D53:AH54,"&gt;2")/2)</f>
        <v>23.5</v>
      </c>
      <c r="AJ53" s="78">
        <f>SUM(D53:AH54)</f>
        <v>185.5</v>
      </c>
      <c r="AK53" s="78">
        <f>SUM(D55:AH55)</f>
        <v>123.5</v>
      </c>
      <c r="AL53" s="78">
        <f>AJ53+AK53</f>
        <v>309</v>
      </c>
      <c r="AM53" s="79">
        <f>IFERROR(AI53/$AO$2,"")</f>
        <v>1.02173913043478</v>
      </c>
      <c r="AN53" s="80" t="s">
        <v>128</v>
      </c>
      <c r="AO53" s="93"/>
      <c r="AP53" s="94" t="s">
        <v>129</v>
      </c>
      <c r="AQ53" s="90"/>
    </row>
    <row r="54" spans="2:43">
      <c r="B54" s="65"/>
      <c r="C54" s="60"/>
      <c r="D54" s="59">
        <v>4</v>
      </c>
      <c r="E54" s="59">
        <v>4</v>
      </c>
      <c r="F54" s="59">
        <v>4</v>
      </c>
      <c r="G54" s="59">
        <v>4</v>
      </c>
      <c r="H54" s="59">
        <v>4</v>
      </c>
      <c r="I54" s="59" t="s">
        <v>138</v>
      </c>
      <c r="J54" s="59">
        <v>2.5</v>
      </c>
      <c r="K54" s="59">
        <v>1</v>
      </c>
      <c r="L54" s="59">
        <v>4</v>
      </c>
      <c r="M54" s="59">
        <v>4</v>
      </c>
      <c r="N54" s="59">
        <v>2.5</v>
      </c>
      <c r="O54" s="59">
        <v>4</v>
      </c>
      <c r="P54" s="59">
        <v>4</v>
      </c>
      <c r="Q54" s="59">
        <v>4</v>
      </c>
      <c r="R54" s="59">
        <v>4</v>
      </c>
      <c r="S54" s="59" t="s">
        <v>136</v>
      </c>
      <c r="T54" s="59">
        <v>4</v>
      </c>
      <c r="U54" s="59">
        <v>1</v>
      </c>
      <c r="V54" s="59">
        <v>4</v>
      </c>
      <c r="W54" s="59">
        <v>4</v>
      </c>
      <c r="X54" s="59">
        <v>4</v>
      </c>
      <c r="Y54" s="59">
        <v>4</v>
      </c>
      <c r="Z54" s="59">
        <v>4</v>
      </c>
      <c r="AA54" s="59">
        <v>4</v>
      </c>
      <c r="AB54" s="59">
        <v>4</v>
      </c>
      <c r="AC54" s="59" t="s">
        <v>135</v>
      </c>
      <c r="AD54" s="59">
        <v>4</v>
      </c>
      <c r="AE54" s="59">
        <v>4</v>
      </c>
      <c r="AF54" s="59">
        <v>4</v>
      </c>
      <c r="AG54" s="59">
        <v>4</v>
      </c>
      <c r="AH54" s="59" t="s">
        <v>136</v>
      </c>
      <c r="AI54" s="81"/>
      <c r="AJ54" s="81"/>
      <c r="AK54" s="81"/>
      <c r="AL54" s="81"/>
      <c r="AM54" s="79"/>
      <c r="AN54" s="80"/>
      <c r="AO54" s="93"/>
      <c r="AP54" s="95"/>
      <c r="AQ54" s="90"/>
    </row>
    <row r="55" spans="2:43">
      <c r="B55" s="61" t="str">
        <f>IF(B53="","","加班")</f>
        <v>加班</v>
      </c>
      <c r="C55" s="60"/>
      <c r="D55" s="59">
        <v>5</v>
      </c>
      <c r="E55" s="59">
        <v>5</v>
      </c>
      <c r="F55" s="59">
        <v>5</v>
      </c>
      <c r="G55" s="59">
        <v>5</v>
      </c>
      <c r="H55" s="59">
        <v>4</v>
      </c>
      <c r="I55" s="59"/>
      <c r="J55" s="59">
        <v>0</v>
      </c>
      <c r="K55" s="59">
        <v>5.5</v>
      </c>
      <c r="L55" s="59">
        <v>5</v>
      </c>
      <c r="M55" s="59">
        <v>5</v>
      </c>
      <c r="N55" s="59">
        <v>2.5</v>
      </c>
      <c r="O55" s="59">
        <v>5</v>
      </c>
      <c r="P55" s="59">
        <v>5</v>
      </c>
      <c r="Q55" s="59">
        <v>5</v>
      </c>
      <c r="R55" s="59">
        <v>5</v>
      </c>
      <c r="S55" s="59"/>
      <c r="T55" s="59">
        <v>3</v>
      </c>
      <c r="U55" s="59">
        <v>5</v>
      </c>
      <c r="V55" s="59">
        <v>5</v>
      </c>
      <c r="W55" s="59">
        <v>3.5</v>
      </c>
      <c r="X55" s="59">
        <v>5</v>
      </c>
      <c r="Y55" s="59">
        <v>5</v>
      </c>
      <c r="Z55" s="59">
        <v>5</v>
      </c>
      <c r="AA55" s="59">
        <v>5</v>
      </c>
      <c r="AB55" s="59">
        <v>5</v>
      </c>
      <c r="AC55" s="59"/>
      <c r="AD55" s="59">
        <v>5</v>
      </c>
      <c r="AE55" s="59">
        <v>5</v>
      </c>
      <c r="AF55" s="59">
        <v>5</v>
      </c>
      <c r="AG55" s="59">
        <v>5</v>
      </c>
      <c r="AH55" s="59"/>
      <c r="AI55" s="82"/>
      <c r="AJ55" s="82"/>
      <c r="AK55" s="82"/>
      <c r="AL55" s="82"/>
      <c r="AM55" s="79"/>
      <c r="AN55" s="80"/>
      <c r="AO55" s="93"/>
      <c r="AP55" s="96"/>
      <c r="AQ55" s="90"/>
    </row>
    <row r="56" spans="2:43">
      <c r="B56" s="64" t="s">
        <v>54</v>
      </c>
      <c r="C56" s="60" t="s">
        <v>134</v>
      </c>
      <c r="D56" s="59">
        <v>4</v>
      </c>
      <c r="E56" s="59">
        <v>4</v>
      </c>
      <c r="F56" s="59">
        <v>4</v>
      </c>
      <c r="G56" s="59">
        <v>4</v>
      </c>
      <c r="H56" s="59">
        <v>4</v>
      </c>
      <c r="I56" s="59" t="s">
        <v>137</v>
      </c>
      <c r="J56" s="59">
        <v>4</v>
      </c>
      <c r="K56" s="59">
        <v>4</v>
      </c>
      <c r="L56" s="59">
        <v>4</v>
      </c>
      <c r="M56" s="59">
        <v>4</v>
      </c>
      <c r="N56" s="59">
        <v>4</v>
      </c>
      <c r="O56" s="59">
        <v>4</v>
      </c>
      <c r="P56" s="59">
        <v>4</v>
      </c>
      <c r="Q56" s="59">
        <v>4</v>
      </c>
      <c r="R56" s="59">
        <v>4</v>
      </c>
      <c r="S56" s="59">
        <v>4</v>
      </c>
      <c r="T56" s="59">
        <v>4</v>
      </c>
      <c r="U56" s="59">
        <v>4</v>
      </c>
      <c r="V56" s="59">
        <v>4</v>
      </c>
      <c r="W56" s="59">
        <v>4</v>
      </c>
      <c r="X56" s="59">
        <v>4</v>
      </c>
      <c r="Y56" s="59">
        <v>4</v>
      </c>
      <c r="Z56" s="59">
        <v>4</v>
      </c>
      <c r="AA56" s="59">
        <v>4</v>
      </c>
      <c r="AB56" s="59">
        <v>4</v>
      </c>
      <c r="AC56" s="59" t="s">
        <v>135</v>
      </c>
      <c r="AD56" s="59">
        <v>4</v>
      </c>
      <c r="AE56" s="59">
        <v>4</v>
      </c>
      <c r="AF56" s="59">
        <v>4</v>
      </c>
      <c r="AG56" s="59">
        <v>4</v>
      </c>
      <c r="AH56" s="59">
        <v>4</v>
      </c>
      <c r="AI56" s="78">
        <f>IF(B56="","",COUNTIF(D56:AH57,"&gt;2")/2)</f>
        <v>29</v>
      </c>
      <c r="AJ56" s="78">
        <f>SUM(D56:AH57)</f>
        <v>232</v>
      </c>
      <c r="AK56" s="78">
        <f>SUM(D58:AH58)</f>
        <v>139</v>
      </c>
      <c r="AL56" s="78">
        <f>AJ56+AK56</f>
        <v>371</v>
      </c>
      <c r="AM56" s="79">
        <f>IFERROR(AI56/$AO$2,"")</f>
        <v>1.26086956521739</v>
      </c>
      <c r="AN56" s="80" t="s">
        <v>128</v>
      </c>
      <c r="AO56" s="93"/>
      <c r="AP56" s="94" t="s">
        <v>129</v>
      </c>
      <c r="AQ56" s="90"/>
    </row>
    <row r="57" spans="2:43">
      <c r="B57" s="65"/>
      <c r="C57" s="60"/>
      <c r="D57" s="59">
        <v>4</v>
      </c>
      <c r="E57" s="59">
        <v>4</v>
      </c>
      <c r="F57" s="59">
        <v>4</v>
      </c>
      <c r="G57" s="59">
        <v>4</v>
      </c>
      <c r="H57" s="59">
        <v>4</v>
      </c>
      <c r="I57" s="59" t="s">
        <v>138</v>
      </c>
      <c r="J57" s="59">
        <v>4</v>
      </c>
      <c r="K57" s="59">
        <v>4</v>
      </c>
      <c r="L57" s="59">
        <v>4</v>
      </c>
      <c r="M57" s="59">
        <v>4</v>
      </c>
      <c r="N57" s="59">
        <v>4</v>
      </c>
      <c r="O57" s="59">
        <v>4</v>
      </c>
      <c r="P57" s="59">
        <v>4</v>
      </c>
      <c r="Q57" s="59">
        <v>4</v>
      </c>
      <c r="R57" s="59">
        <v>4</v>
      </c>
      <c r="S57" s="59">
        <v>4</v>
      </c>
      <c r="T57" s="59">
        <v>4</v>
      </c>
      <c r="U57" s="59">
        <v>4</v>
      </c>
      <c r="V57" s="59">
        <v>4</v>
      </c>
      <c r="W57" s="59">
        <v>4</v>
      </c>
      <c r="X57" s="59">
        <v>4</v>
      </c>
      <c r="Y57" s="59">
        <v>4</v>
      </c>
      <c r="Z57" s="59">
        <v>4</v>
      </c>
      <c r="AA57" s="59">
        <v>4</v>
      </c>
      <c r="AB57" s="59">
        <v>4</v>
      </c>
      <c r="AC57" s="59" t="s">
        <v>135</v>
      </c>
      <c r="AD57" s="59">
        <v>4</v>
      </c>
      <c r="AE57" s="59">
        <v>4</v>
      </c>
      <c r="AF57" s="59">
        <v>4</v>
      </c>
      <c r="AG57" s="59">
        <v>4</v>
      </c>
      <c r="AH57" s="59">
        <v>4</v>
      </c>
      <c r="AI57" s="81"/>
      <c r="AJ57" s="81"/>
      <c r="AK57" s="81"/>
      <c r="AL57" s="81"/>
      <c r="AM57" s="79"/>
      <c r="AN57" s="80"/>
      <c r="AO57" s="93"/>
      <c r="AP57" s="95"/>
      <c r="AQ57" s="90"/>
    </row>
    <row r="58" spans="2:43">
      <c r="B58" s="61" t="str">
        <f>IF(B56="","","加班")</f>
        <v>加班</v>
      </c>
      <c r="C58" s="60"/>
      <c r="D58" s="59">
        <v>5</v>
      </c>
      <c r="E58" s="59">
        <v>5</v>
      </c>
      <c r="F58" s="59">
        <v>5</v>
      </c>
      <c r="G58" s="59">
        <v>5</v>
      </c>
      <c r="H58" s="59">
        <v>4</v>
      </c>
      <c r="I58" s="59"/>
      <c r="J58" s="59">
        <v>5</v>
      </c>
      <c r="K58" s="59">
        <v>5</v>
      </c>
      <c r="L58" s="59">
        <v>5</v>
      </c>
      <c r="M58" s="59">
        <v>5</v>
      </c>
      <c r="N58" s="59">
        <v>5</v>
      </c>
      <c r="O58" s="59">
        <v>5</v>
      </c>
      <c r="P58" s="59">
        <v>5</v>
      </c>
      <c r="Q58" s="59">
        <v>5</v>
      </c>
      <c r="R58" s="59">
        <v>5</v>
      </c>
      <c r="S58" s="59">
        <v>5</v>
      </c>
      <c r="T58" s="59">
        <v>3</v>
      </c>
      <c r="U58" s="59">
        <v>5</v>
      </c>
      <c r="V58" s="59">
        <v>5</v>
      </c>
      <c r="W58" s="59">
        <v>5</v>
      </c>
      <c r="X58" s="59">
        <v>5</v>
      </c>
      <c r="Y58" s="59">
        <v>5</v>
      </c>
      <c r="Z58" s="59">
        <v>5</v>
      </c>
      <c r="AA58" s="59">
        <v>5</v>
      </c>
      <c r="AB58" s="59">
        <v>5</v>
      </c>
      <c r="AC58" s="59"/>
      <c r="AD58" s="59">
        <v>5</v>
      </c>
      <c r="AE58" s="59">
        <v>5</v>
      </c>
      <c r="AF58" s="59">
        <v>5</v>
      </c>
      <c r="AG58" s="59">
        <v>5</v>
      </c>
      <c r="AH58" s="59">
        <v>2</v>
      </c>
      <c r="AI58" s="82"/>
      <c r="AJ58" s="82"/>
      <c r="AK58" s="82"/>
      <c r="AL58" s="82"/>
      <c r="AM58" s="79"/>
      <c r="AN58" s="80"/>
      <c r="AO58" s="93"/>
      <c r="AP58" s="96"/>
      <c r="AQ58" s="90"/>
    </row>
    <row r="59" ht="16.5" spans="2:43">
      <c r="B59" s="66" t="s">
        <v>18</v>
      </c>
      <c r="C59" s="60" t="s">
        <v>140</v>
      </c>
      <c r="D59" s="67">
        <v>4</v>
      </c>
      <c r="E59" s="67">
        <v>4</v>
      </c>
      <c r="F59" s="67">
        <v>4</v>
      </c>
      <c r="G59" s="67">
        <v>4</v>
      </c>
      <c r="H59" s="68">
        <v>4</v>
      </c>
      <c r="I59" s="70" t="s">
        <v>127</v>
      </c>
      <c r="J59" s="70" t="s">
        <v>127</v>
      </c>
      <c r="K59" s="67">
        <v>4</v>
      </c>
      <c r="L59" s="67">
        <v>4</v>
      </c>
      <c r="M59" s="67">
        <v>4</v>
      </c>
      <c r="N59" s="67">
        <v>4</v>
      </c>
      <c r="O59" s="67" t="s">
        <v>127</v>
      </c>
      <c r="P59" s="67">
        <v>4</v>
      </c>
      <c r="Q59" s="67">
        <v>4</v>
      </c>
      <c r="R59" s="67">
        <v>4</v>
      </c>
      <c r="S59" s="67">
        <v>4</v>
      </c>
      <c r="T59" s="67">
        <v>4</v>
      </c>
      <c r="U59" s="67" t="s">
        <v>127</v>
      </c>
      <c r="V59" s="67">
        <v>4</v>
      </c>
      <c r="W59" s="67">
        <v>4</v>
      </c>
      <c r="X59" s="67">
        <v>4</v>
      </c>
      <c r="Y59" s="67">
        <v>4</v>
      </c>
      <c r="Z59" s="67">
        <v>4</v>
      </c>
      <c r="AA59" s="67" t="s">
        <v>127</v>
      </c>
      <c r="AB59" s="67">
        <v>4</v>
      </c>
      <c r="AC59" s="67">
        <v>4</v>
      </c>
      <c r="AD59" s="67">
        <v>4</v>
      </c>
      <c r="AE59" s="67" t="s">
        <v>127</v>
      </c>
      <c r="AF59" s="70" t="s">
        <v>127</v>
      </c>
      <c r="AG59" s="70" t="s">
        <v>127</v>
      </c>
      <c r="AH59" s="70" t="s">
        <v>127</v>
      </c>
      <c r="AI59" s="78">
        <f>IF(B59="","",COUNTIF(D59:AH60,"&gt;2")/2)</f>
        <v>22</v>
      </c>
      <c r="AJ59" s="78">
        <f>SUM(D59:AH60)</f>
        <v>176</v>
      </c>
      <c r="AK59" s="78">
        <f>SUM(D61:AH61)</f>
        <v>61.5</v>
      </c>
      <c r="AL59" s="78">
        <f>AJ59+AK59</f>
        <v>237.5</v>
      </c>
      <c r="AM59" s="79">
        <f>IFERROR(AI59/$AO$2,"")</f>
        <v>0.956521739130435</v>
      </c>
      <c r="AN59" s="80" t="s">
        <v>128</v>
      </c>
      <c r="AO59" s="93"/>
      <c r="AP59" s="94" t="s">
        <v>129</v>
      </c>
      <c r="AQ59" s="90"/>
    </row>
    <row r="60" ht="16.5" spans="2:43">
      <c r="B60" s="66"/>
      <c r="C60" s="60"/>
      <c r="D60" s="67">
        <v>4</v>
      </c>
      <c r="E60" s="67">
        <v>4</v>
      </c>
      <c r="F60" s="67">
        <v>4</v>
      </c>
      <c r="G60" s="67">
        <v>4</v>
      </c>
      <c r="H60" s="68">
        <v>4</v>
      </c>
      <c r="I60" s="70"/>
      <c r="J60" s="70"/>
      <c r="K60" s="67">
        <v>4</v>
      </c>
      <c r="L60" s="67">
        <v>4</v>
      </c>
      <c r="M60" s="67">
        <v>4</v>
      </c>
      <c r="N60" s="67">
        <v>4</v>
      </c>
      <c r="O60" s="67"/>
      <c r="P60" s="67">
        <v>4</v>
      </c>
      <c r="Q60" s="67">
        <v>4</v>
      </c>
      <c r="R60" s="67">
        <v>4</v>
      </c>
      <c r="S60" s="67">
        <v>4</v>
      </c>
      <c r="T60" s="67">
        <v>4</v>
      </c>
      <c r="U60" s="67"/>
      <c r="V60" s="67">
        <v>4</v>
      </c>
      <c r="W60" s="67">
        <v>4</v>
      </c>
      <c r="X60" s="67">
        <v>4</v>
      </c>
      <c r="Y60" s="67">
        <v>4</v>
      </c>
      <c r="Z60" s="67">
        <v>4</v>
      </c>
      <c r="AA60" s="67"/>
      <c r="AB60" s="67">
        <v>4</v>
      </c>
      <c r="AC60" s="67">
        <v>4</v>
      </c>
      <c r="AD60" s="67">
        <v>4</v>
      </c>
      <c r="AE60" s="67"/>
      <c r="AF60" s="67"/>
      <c r="AG60" s="67"/>
      <c r="AH60" s="70"/>
      <c r="AI60" s="81"/>
      <c r="AJ60" s="81"/>
      <c r="AK60" s="81"/>
      <c r="AL60" s="81"/>
      <c r="AM60" s="79"/>
      <c r="AN60" s="80"/>
      <c r="AO60" s="93"/>
      <c r="AP60" s="95"/>
      <c r="AQ60" s="90"/>
    </row>
    <row r="61" ht="16.5" spans="2:43">
      <c r="B61" s="66"/>
      <c r="C61" s="60"/>
      <c r="D61" s="69">
        <v>3</v>
      </c>
      <c r="E61" s="69">
        <v>3</v>
      </c>
      <c r="F61" s="69">
        <v>3</v>
      </c>
      <c r="G61" s="69">
        <v>3</v>
      </c>
      <c r="H61" s="68"/>
      <c r="I61" s="70"/>
      <c r="J61" s="70"/>
      <c r="K61" s="70">
        <v>3</v>
      </c>
      <c r="L61" s="70">
        <v>3</v>
      </c>
      <c r="M61" s="70">
        <v>3</v>
      </c>
      <c r="N61" s="67">
        <v>3</v>
      </c>
      <c r="O61" s="67"/>
      <c r="P61" s="67">
        <v>3</v>
      </c>
      <c r="Q61" s="71">
        <v>2</v>
      </c>
      <c r="R61" s="67">
        <v>3</v>
      </c>
      <c r="S61" s="67">
        <v>3</v>
      </c>
      <c r="T61" s="70">
        <v>3</v>
      </c>
      <c r="U61" s="67"/>
      <c r="V61" s="67">
        <v>3</v>
      </c>
      <c r="W61" s="67">
        <v>3</v>
      </c>
      <c r="X61" s="67">
        <v>3</v>
      </c>
      <c r="Y61" s="67">
        <v>3</v>
      </c>
      <c r="Z61" s="67">
        <v>3</v>
      </c>
      <c r="AA61" s="67"/>
      <c r="AB61" s="67">
        <v>2.5</v>
      </c>
      <c r="AC61" s="67">
        <v>3</v>
      </c>
      <c r="AD61" s="67">
        <v>3</v>
      </c>
      <c r="AE61" s="70"/>
      <c r="AF61" s="70"/>
      <c r="AG61" s="70"/>
      <c r="AH61" s="84"/>
      <c r="AI61" s="82"/>
      <c r="AJ61" s="82"/>
      <c r="AK61" s="82"/>
      <c r="AL61" s="82"/>
      <c r="AM61" s="79"/>
      <c r="AN61" s="80"/>
      <c r="AO61" s="93"/>
      <c r="AP61" s="96"/>
      <c r="AQ61" s="90"/>
    </row>
    <row r="62" ht="16.5" spans="2:43">
      <c r="B62" s="66" t="s">
        <v>20</v>
      </c>
      <c r="C62" s="60" t="s">
        <v>140</v>
      </c>
      <c r="D62" s="67">
        <v>4</v>
      </c>
      <c r="E62" s="67">
        <v>4</v>
      </c>
      <c r="F62" s="67">
        <v>4</v>
      </c>
      <c r="G62" s="67">
        <v>4</v>
      </c>
      <c r="H62" s="68">
        <v>4</v>
      </c>
      <c r="I62" s="70">
        <v>4</v>
      </c>
      <c r="J62" s="70">
        <v>4</v>
      </c>
      <c r="K62" s="67">
        <v>4</v>
      </c>
      <c r="L62" s="67">
        <v>4</v>
      </c>
      <c r="M62" s="67">
        <v>4</v>
      </c>
      <c r="N62" s="67">
        <v>4</v>
      </c>
      <c r="O62" s="67">
        <v>4</v>
      </c>
      <c r="P62" s="67">
        <v>4</v>
      </c>
      <c r="Q62" s="67">
        <v>4</v>
      </c>
      <c r="R62" s="67">
        <v>4</v>
      </c>
      <c r="S62" s="67" t="s">
        <v>135</v>
      </c>
      <c r="T62" s="67">
        <v>4</v>
      </c>
      <c r="U62" s="67">
        <v>4</v>
      </c>
      <c r="V62" s="67">
        <v>4</v>
      </c>
      <c r="W62" s="67">
        <v>4</v>
      </c>
      <c r="X62" s="67">
        <v>4</v>
      </c>
      <c r="Y62" s="67">
        <v>4</v>
      </c>
      <c r="Z62" s="67">
        <v>4</v>
      </c>
      <c r="AA62" s="67">
        <v>4</v>
      </c>
      <c r="AB62" s="67">
        <v>4</v>
      </c>
      <c r="AC62" s="67">
        <v>4</v>
      </c>
      <c r="AD62" s="67">
        <v>4</v>
      </c>
      <c r="AE62" s="67">
        <v>4</v>
      </c>
      <c r="AF62" s="70">
        <v>4</v>
      </c>
      <c r="AG62" s="70">
        <v>4</v>
      </c>
      <c r="AH62" s="70">
        <v>4</v>
      </c>
      <c r="AI62" s="78">
        <f>IF(B62="","",COUNTIF(D62:AH63,"&gt;2")/2)</f>
        <v>29.5</v>
      </c>
      <c r="AJ62" s="78">
        <f>SUM(D62:AH63)</f>
        <v>237.5</v>
      </c>
      <c r="AK62" s="78">
        <f>SUM(D64:AH64)</f>
        <v>86</v>
      </c>
      <c r="AL62" s="78">
        <f>AJ62+AK62</f>
        <v>323.5</v>
      </c>
      <c r="AM62" s="79">
        <f>IFERROR(AI62/$AO$2,"")</f>
        <v>1.28260869565217</v>
      </c>
      <c r="AN62" s="80" t="s">
        <v>128</v>
      </c>
      <c r="AO62" s="93"/>
      <c r="AP62" s="94" t="s">
        <v>129</v>
      </c>
      <c r="AQ62" s="90">
        <v>33</v>
      </c>
    </row>
    <row r="63" ht="16.5" spans="2:43">
      <c r="B63" s="66"/>
      <c r="C63" s="60"/>
      <c r="D63" s="67">
        <v>4</v>
      </c>
      <c r="E63" s="67">
        <v>4</v>
      </c>
      <c r="F63" s="67">
        <v>4</v>
      </c>
      <c r="G63" s="67">
        <v>4</v>
      </c>
      <c r="H63" s="68">
        <v>4</v>
      </c>
      <c r="I63" s="70">
        <v>4</v>
      </c>
      <c r="J63" s="70">
        <v>4</v>
      </c>
      <c r="K63" s="67">
        <v>4</v>
      </c>
      <c r="L63" s="67">
        <v>4</v>
      </c>
      <c r="M63" s="67">
        <v>1.5</v>
      </c>
      <c r="N63" s="67">
        <v>4</v>
      </c>
      <c r="O63" s="67">
        <v>4</v>
      </c>
      <c r="P63" s="67">
        <v>4</v>
      </c>
      <c r="Q63" s="67">
        <v>4</v>
      </c>
      <c r="R63" s="67">
        <v>4</v>
      </c>
      <c r="S63" s="67"/>
      <c r="T63" s="67">
        <v>4</v>
      </c>
      <c r="U63" s="67">
        <v>4</v>
      </c>
      <c r="V63" s="67">
        <v>4</v>
      </c>
      <c r="W63" s="67">
        <v>4</v>
      </c>
      <c r="X63" s="67">
        <v>4</v>
      </c>
      <c r="Y63" s="67">
        <v>4</v>
      </c>
      <c r="Z63" s="67">
        <v>4</v>
      </c>
      <c r="AA63" s="67">
        <v>4</v>
      </c>
      <c r="AB63" s="67">
        <v>4</v>
      </c>
      <c r="AC63" s="67">
        <v>4</v>
      </c>
      <c r="AD63" s="67">
        <v>4</v>
      </c>
      <c r="AE63" s="67">
        <v>4</v>
      </c>
      <c r="AF63" s="67">
        <v>4</v>
      </c>
      <c r="AG63" s="67">
        <v>4</v>
      </c>
      <c r="AH63" s="70">
        <v>4</v>
      </c>
      <c r="AI63" s="81"/>
      <c r="AJ63" s="81"/>
      <c r="AK63" s="81"/>
      <c r="AL63" s="81"/>
      <c r="AM63" s="79"/>
      <c r="AN63" s="80"/>
      <c r="AO63" s="93"/>
      <c r="AP63" s="95"/>
      <c r="AQ63" s="90"/>
    </row>
    <row r="64" ht="16.5" spans="2:43">
      <c r="B64" s="66"/>
      <c r="C64" s="60"/>
      <c r="D64" s="69">
        <v>3</v>
      </c>
      <c r="E64" s="69">
        <v>3</v>
      </c>
      <c r="F64" s="69">
        <v>3</v>
      </c>
      <c r="G64" s="69">
        <v>3.5</v>
      </c>
      <c r="H64" s="68"/>
      <c r="I64" s="70">
        <v>3</v>
      </c>
      <c r="J64" s="70">
        <v>3</v>
      </c>
      <c r="K64" s="70">
        <v>3</v>
      </c>
      <c r="L64" s="70">
        <v>3</v>
      </c>
      <c r="M64" s="70"/>
      <c r="N64" s="67">
        <v>2</v>
      </c>
      <c r="O64" s="67">
        <v>1</v>
      </c>
      <c r="P64" s="67">
        <v>3</v>
      </c>
      <c r="Q64" s="71">
        <v>2</v>
      </c>
      <c r="R64" s="67">
        <v>12</v>
      </c>
      <c r="S64" s="67"/>
      <c r="T64" s="70">
        <v>3</v>
      </c>
      <c r="U64" s="67">
        <v>3</v>
      </c>
      <c r="V64" s="67">
        <v>3</v>
      </c>
      <c r="W64" s="67">
        <v>3.5</v>
      </c>
      <c r="X64" s="67">
        <v>3.5</v>
      </c>
      <c r="Y64" s="67">
        <v>3</v>
      </c>
      <c r="Z64" s="67">
        <v>3</v>
      </c>
      <c r="AA64" s="67">
        <v>4</v>
      </c>
      <c r="AB64" s="67">
        <v>3</v>
      </c>
      <c r="AC64" s="67">
        <v>3</v>
      </c>
      <c r="AD64" s="67">
        <v>3.5</v>
      </c>
      <c r="AE64" s="70">
        <v>1</v>
      </c>
      <c r="AF64" s="70">
        <v>1</v>
      </c>
      <c r="AG64" s="70">
        <v>2</v>
      </c>
      <c r="AH64" s="84">
        <v>2</v>
      </c>
      <c r="AI64" s="82"/>
      <c r="AJ64" s="82"/>
      <c r="AK64" s="82"/>
      <c r="AL64" s="82"/>
      <c r="AM64" s="79"/>
      <c r="AN64" s="80"/>
      <c r="AO64" s="93"/>
      <c r="AP64" s="96"/>
      <c r="AQ64" s="90"/>
    </row>
    <row r="65" ht="16.5" spans="2:43">
      <c r="B65" s="66" t="s">
        <v>17</v>
      </c>
      <c r="C65" s="60" t="s">
        <v>140</v>
      </c>
      <c r="D65" s="67">
        <v>4</v>
      </c>
      <c r="E65" s="67">
        <v>4</v>
      </c>
      <c r="F65" s="67">
        <v>4</v>
      </c>
      <c r="G65" s="67">
        <v>4</v>
      </c>
      <c r="H65" s="68">
        <v>4</v>
      </c>
      <c r="I65" s="70">
        <v>4</v>
      </c>
      <c r="J65" s="70">
        <v>4</v>
      </c>
      <c r="K65" s="67">
        <v>4</v>
      </c>
      <c r="L65" s="67">
        <v>4</v>
      </c>
      <c r="M65" s="67">
        <v>4</v>
      </c>
      <c r="N65" s="67">
        <v>4</v>
      </c>
      <c r="O65" s="67">
        <v>4</v>
      </c>
      <c r="P65" s="67">
        <v>4</v>
      </c>
      <c r="Q65" s="67">
        <v>4</v>
      </c>
      <c r="R65" s="67">
        <v>4</v>
      </c>
      <c r="S65" s="67">
        <v>4</v>
      </c>
      <c r="T65" s="67">
        <v>4</v>
      </c>
      <c r="U65" s="67">
        <v>4</v>
      </c>
      <c r="V65" s="67">
        <v>4</v>
      </c>
      <c r="W65" s="67">
        <v>4</v>
      </c>
      <c r="X65" s="67">
        <v>4</v>
      </c>
      <c r="Y65" s="67">
        <v>4</v>
      </c>
      <c r="Z65" s="67">
        <v>4</v>
      </c>
      <c r="AA65" s="67">
        <v>4</v>
      </c>
      <c r="AB65" s="67">
        <v>4</v>
      </c>
      <c r="AC65" s="67">
        <v>4</v>
      </c>
      <c r="AD65" s="67">
        <v>4</v>
      </c>
      <c r="AE65" s="67">
        <v>4</v>
      </c>
      <c r="AF65" s="70">
        <v>4</v>
      </c>
      <c r="AG65" s="70">
        <v>4</v>
      </c>
      <c r="AH65" s="70">
        <v>4</v>
      </c>
      <c r="AI65" s="78">
        <f>IF(B65="","",COUNTIF(D65:AH66,"&gt;2")/2)</f>
        <v>31</v>
      </c>
      <c r="AJ65" s="78">
        <f>SUM(D65:AH66)</f>
        <v>248</v>
      </c>
      <c r="AK65" s="78">
        <f>SUM(D67:AH67)</f>
        <v>74</v>
      </c>
      <c r="AL65" s="78">
        <f>AJ65+AK65</f>
        <v>322</v>
      </c>
      <c r="AM65" s="79">
        <f>IFERROR(AI65/$AO$2,"")</f>
        <v>1.34782608695652</v>
      </c>
      <c r="AN65" s="80" t="s">
        <v>128</v>
      </c>
      <c r="AO65" s="93"/>
      <c r="AP65" s="94" t="s">
        <v>129</v>
      </c>
      <c r="AQ65" s="90"/>
    </row>
    <row r="66" ht="16.5" spans="2:43">
      <c r="B66" s="66"/>
      <c r="C66" s="60"/>
      <c r="D66" s="67">
        <v>4</v>
      </c>
      <c r="E66" s="67">
        <v>4</v>
      </c>
      <c r="F66" s="67">
        <v>4</v>
      </c>
      <c r="G66" s="67">
        <v>4</v>
      </c>
      <c r="H66" s="68">
        <v>4</v>
      </c>
      <c r="I66" s="70">
        <v>4</v>
      </c>
      <c r="J66" s="70">
        <v>4</v>
      </c>
      <c r="K66" s="67">
        <v>4</v>
      </c>
      <c r="L66" s="67">
        <v>4</v>
      </c>
      <c r="M66" s="67">
        <v>4</v>
      </c>
      <c r="N66" s="67">
        <v>4</v>
      </c>
      <c r="O66" s="67">
        <v>4</v>
      </c>
      <c r="P66" s="67">
        <v>4</v>
      </c>
      <c r="Q66" s="67">
        <v>4</v>
      </c>
      <c r="R66" s="67">
        <v>4</v>
      </c>
      <c r="S66" s="67">
        <v>4</v>
      </c>
      <c r="T66" s="67">
        <v>4</v>
      </c>
      <c r="U66" s="67">
        <v>4</v>
      </c>
      <c r="V66" s="67">
        <v>4</v>
      </c>
      <c r="W66" s="67">
        <v>4</v>
      </c>
      <c r="X66" s="67">
        <v>4</v>
      </c>
      <c r="Y66" s="67">
        <v>4</v>
      </c>
      <c r="Z66" s="67">
        <v>4</v>
      </c>
      <c r="AA66" s="67">
        <v>4</v>
      </c>
      <c r="AB66" s="67">
        <v>4</v>
      </c>
      <c r="AC66" s="67">
        <v>4</v>
      </c>
      <c r="AD66" s="67">
        <v>4</v>
      </c>
      <c r="AE66" s="67">
        <v>4</v>
      </c>
      <c r="AF66" s="67">
        <v>4</v>
      </c>
      <c r="AG66" s="67">
        <v>4</v>
      </c>
      <c r="AH66" s="70">
        <v>4</v>
      </c>
      <c r="AI66" s="81"/>
      <c r="AJ66" s="81"/>
      <c r="AK66" s="81"/>
      <c r="AL66" s="81"/>
      <c r="AM66" s="79"/>
      <c r="AN66" s="80"/>
      <c r="AO66" s="93"/>
      <c r="AP66" s="95"/>
      <c r="AQ66" s="90"/>
    </row>
    <row r="67" ht="16.5" spans="2:43">
      <c r="B67" s="66"/>
      <c r="C67" s="60"/>
      <c r="D67" s="69">
        <v>3</v>
      </c>
      <c r="E67" s="69">
        <v>3.5</v>
      </c>
      <c r="F67" s="69">
        <v>3</v>
      </c>
      <c r="G67" s="69">
        <v>3.5</v>
      </c>
      <c r="H67" s="68"/>
      <c r="I67" s="70"/>
      <c r="J67" s="70">
        <v>4</v>
      </c>
      <c r="K67" s="70">
        <v>2</v>
      </c>
      <c r="L67" s="70">
        <v>3</v>
      </c>
      <c r="M67" s="70">
        <v>3</v>
      </c>
      <c r="N67" s="67">
        <v>2</v>
      </c>
      <c r="O67" s="67">
        <v>1</v>
      </c>
      <c r="P67" s="67">
        <v>4</v>
      </c>
      <c r="Q67" s="71">
        <v>2</v>
      </c>
      <c r="R67" s="67">
        <v>1.5</v>
      </c>
      <c r="S67" s="67">
        <v>3</v>
      </c>
      <c r="T67" s="70">
        <v>3</v>
      </c>
      <c r="U67" s="67"/>
      <c r="V67" s="67"/>
      <c r="W67" s="67">
        <v>3.5</v>
      </c>
      <c r="X67" s="67">
        <v>3.5</v>
      </c>
      <c r="Y67" s="67">
        <v>4</v>
      </c>
      <c r="Z67" s="67">
        <v>3</v>
      </c>
      <c r="AA67" s="67">
        <v>4</v>
      </c>
      <c r="AB67" s="67">
        <v>3</v>
      </c>
      <c r="AC67" s="67">
        <v>3</v>
      </c>
      <c r="AD67" s="67">
        <v>3.5</v>
      </c>
      <c r="AE67" s="70"/>
      <c r="AF67" s="70">
        <v>1</v>
      </c>
      <c r="AG67" s="70">
        <v>2</v>
      </c>
      <c r="AH67" s="84">
        <v>2</v>
      </c>
      <c r="AI67" s="82"/>
      <c r="AJ67" s="82"/>
      <c r="AK67" s="82"/>
      <c r="AL67" s="82"/>
      <c r="AM67" s="79"/>
      <c r="AN67" s="80"/>
      <c r="AO67" s="93"/>
      <c r="AP67" s="96"/>
      <c r="AQ67" s="90"/>
    </row>
    <row r="68" ht="16.5" spans="2:43">
      <c r="B68" s="66" t="s">
        <v>19</v>
      </c>
      <c r="C68" s="60" t="s">
        <v>140</v>
      </c>
      <c r="D68" s="67">
        <v>4</v>
      </c>
      <c r="E68" s="67">
        <v>4</v>
      </c>
      <c r="F68" s="67">
        <v>4</v>
      </c>
      <c r="G68" s="67">
        <v>4</v>
      </c>
      <c r="H68" s="68">
        <v>4</v>
      </c>
      <c r="I68" s="70">
        <v>4</v>
      </c>
      <c r="J68" s="70">
        <v>4</v>
      </c>
      <c r="K68" s="67">
        <v>4</v>
      </c>
      <c r="L68" s="67">
        <v>4</v>
      </c>
      <c r="M68" s="67">
        <v>4</v>
      </c>
      <c r="N68" s="67">
        <v>4</v>
      </c>
      <c r="O68" s="67">
        <v>3.5</v>
      </c>
      <c r="P68" s="67" t="s">
        <v>127</v>
      </c>
      <c r="Q68" s="67" t="s">
        <v>127</v>
      </c>
      <c r="R68" s="67" t="s">
        <v>127</v>
      </c>
      <c r="S68" s="67" t="s">
        <v>127</v>
      </c>
      <c r="T68" s="67">
        <v>4</v>
      </c>
      <c r="U68" s="67">
        <v>4</v>
      </c>
      <c r="V68" s="67" t="s">
        <v>127</v>
      </c>
      <c r="W68" s="67" t="s">
        <v>127</v>
      </c>
      <c r="X68" s="67" t="s">
        <v>127</v>
      </c>
      <c r="Y68" s="67"/>
      <c r="Z68" s="67" t="s">
        <v>127</v>
      </c>
      <c r="AA68" s="67">
        <v>4</v>
      </c>
      <c r="AB68" s="67" t="s">
        <v>127</v>
      </c>
      <c r="AC68" s="67" t="s">
        <v>127</v>
      </c>
      <c r="AD68" s="67" t="s">
        <v>127</v>
      </c>
      <c r="AE68" s="67" t="s">
        <v>127</v>
      </c>
      <c r="AF68" s="70">
        <v>4</v>
      </c>
      <c r="AG68" s="70">
        <v>4</v>
      </c>
      <c r="AH68" s="70" t="s">
        <v>127</v>
      </c>
      <c r="AI68" s="78">
        <f>IF(B68="","",COUNTIF(D68:AH69,"&gt;2")/2)</f>
        <v>17</v>
      </c>
      <c r="AJ68" s="78">
        <f>SUM(D68:AH69)</f>
        <v>136</v>
      </c>
      <c r="AK68" s="78">
        <f>SUM(D70:AH70)</f>
        <v>37</v>
      </c>
      <c r="AL68" s="78">
        <f>AJ68+AK68</f>
        <v>173</v>
      </c>
      <c r="AM68" s="79">
        <f>IFERROR(AI68/$AO$2,"")</f>
        <v>0.739130434782609</v>
      </c>
      <c r="AN68" s="80" t="s">
        <v>128</v>
      </c>
      <c r="AO68" s="93"/>
      <c r="AP68" s="94" t="s">
        <v>129</v>
      </c>
      <c r="AQ68" s="90">
        <v>33</v>
      </c>
    </row>
    <row r="69" ht="16.5" spans="2:43">
      <c r="B69" s="66"/>
      <c r="C69" s="60"/>
      <c r="D69" s="67">
        <v>4</v>
      </c>
      <c r="E69" s="67">
        <v>4</v>
      </c>
      <c r="F69" s="67">
        <v>4</v>
      </c>
      <c r="G69" s="67">
        <v>4</v>
      </c>
      <c r="H69" s="68">
        <v>4</v>
      </c>
      <c r="I69" s="70">
        <v>4</v>
      </c>
      <c r="J69" s="70">
        <v>4</v>
      </c>
      <c r="K69" s="67">
        <v>4</v>
      </c>
      <c r="L69" s="67">
        <v>4</v>
      </c>
      <c r="M69" s="67">
        <v>4</v>
      </c>
      <c r="N69" s="67">
        <v>4</v>
      </c>
      <c r="O69" s="67" t="s">
        <v>127</v>
      </c>
      <c r="P69" s="67"/>
      <c r="Q69" s="67"/>
      <c r="R69" s="67"/>
      <c r="S69" s="67"/>
      <c r="T69" s="67">
        <v>4</v>
      </c>
      <c r="U69" s="67">
        <v>4</v>
      </c>
      <c r="V69" s="67"/>
      <c r="W69" s="67"/>
      <c r="X69" s="67"/>
      <c r="Y69" s="67">
        <v>4.5</v>
      </c>
      <c r="Z69" s="67"/>
      <c r="AA69" s="67">
        <v>4</v>
      </c>
      <c r="AB69" s="67"/>
      <c r="AC69" s="67"/>
      <c r="AD69" s="67"/>
      <c r="AE69" s="67"/>
      <c r="AF69" s="67">
        <v>4</v>
      </c>
      <c r="AG69" s="67">
        <v>4</v>
      </c>
      <c r="AH69" s="70"/>
      <c r="AI69" s="81"/>
      <c r="AJ69" s="81"/>
      <c r="AK69" s="81"/>
      <c r="AL69" s="81"/>
      <c r="AM69" s="79"/>
      <c r="AN69" s="80"/>
      <c r="AO69" s="93"/>
      <c r="AP69" s="95"/>
      <c r="AQ69" s="90"/>
    </row>
    <row r="70" ht="16.5" spans="2:43">
      <c r="B70" s="66"/>
      <c r="C70" s="60"/>
      <c r="D70" s="69">
        <v>3</v>
      </c>
      <c r="E70" s="69">
        <v>3</v>
      </c>
      <c r="F70" s="69">
        <v>3</v>
      </c>
      <c r="G70" s="69">
        <v>3</v>
      </c>
      <c r="H70" s="68"/>
      <c r="I70" s="70"/>
      <c r="J70" s="70">
        <v>1.5</v>
      </c>
      <c r="K70" s="70">
        <v>2</v>
      </c>
      <c r="L70" s="70">
        <v>3</v>
      </c>
      <c r="M70" s="70">
        <v>3</v>
      </c>
      <c r="N70" s="67">
        <v>3</v>
      </c>
      <c r="O70" s="67"/>
      <c r="P70" s="67"/>
      <c r="Q70" s="71"/>
      <c r="R70" s="67"/>
      <c r="S70" s="67"/>
      <c r="T70" s="70">
        <v>0.5</v>
      </c>
      <c r="U70" s="67">
        <v>3</v>
      </c>
      <c r="V70" s="67"/>
      <c r="W70" s="67"/>
      <c r="X70" s="67"/>
      <c r="Y70" s="67">
        <v>3</v>
      </c>
      <c r="Z70" s="67"/>
      <c r="AA70" s="67">
        <v>3</v>
      </c>
      <c r="AB70" s="67"/>
      <c r="AC70" s="67"/>
      <c r="AD70" s="67"/>
      <c r="AE70" s="70"/>
      <c r="AF70" s="70">
        <v>1</v>
      </c>
      <c r="AG70" s="70">
        <v>2</v>
      </c>
      <c r="AH70" s="84"/>
      <c r="AI70" s="82"/>
      <c r="AJ70" s="82"/>
      <c r="AK70" s="82"/>
      <c r="AL70" s="82"/>
      <c r="AM70" s="79"/>
      <c r="AN70" s="80"/>
      <c r="AO70" s="93"/>
      <c r="AP70" s="96"/>
      <c r="AQ70" s="90"/>
    </row>
    <row r="71" ht="16.5" spans="2:43">
      <c r="B71" s="66" t="s">
        <v>28</v>
      </c>
      <c r="C71" s="60" t="s">
        <v>140</v>
      </c>
      <c r="D71" s="67"/>
      <c r="E71" s="67">
        <v>4</v>
      </c>
      <c r="F71" s="67">
        <v>4</v>
      </c>
      <c r="G71" s="67">
        <v>4</v>
      </c>
      <c r="H71" s="68">
        <v>4</v>
      </c>
      <c r="I71" s="70">
        <v>2</v>
      </c>
      <c r="J71" s="70"/>
      <c r="K71" s="67"/>
      <c r="L71" s="67"/>
      <c r="M71" s="67"/>
      <c r="N71" s="67"/>
      <c r="O71" s="67"/>
      <c r="P71" s="67"/>
      <c r="Q71" s="67"/>
      <c r="R71" s="67"/>
      <c r="S71" s="67"/>
      <c r="T71" s="67"/>
      <c r="U71" s="67"/>
      <c r="V71" s="67"/>
      <c r="W71" s="67"/>
      <c r="X71" s="67"/>
      <c r="Y71" s="67"/>
      <c r="Z71" s="67"/>
      <c r="AA71" s="67"/>
      <c r="AB71" s="67"/>
      <c r="AC71" s="67"/>
      <c r="AD71" s="67"/>
      <c r="AE71" s="67"/>
      <c r="AF71" s="70"/>
      <c r="AG71" s="70"/>
      <c r="AH71" s="70"/>
      <c r="AI71" s="78">
        <f>IF(B71="","",COUNTIF(D71:AH72,"&gt;2")/2)</f>
        <v>4</v>
      </c>
      <c r="AJ71" s="78">
        <f>SUM(D71:AH72)</f>
        <v>34</v>
      </c>
      <c r="AK71" s="78">
        <f>SUM(D73:AH73)</f>
        <v>9.5</v>
      </c>
      <c r="AL71" s="78">
        <f>AJ71+AK71</f>
        <v>43.5</v>
      </c>
      <c r="AM71" s="79">
        <f>IFERROR(AI71/$AO$2,"")</f>
        <v>0.173913043478261</v>
      </c>
      <c r="AN71" s="80" t="s">
        <v>128</v>
      </c>
      <c r="AO71" s="93"/>
      <c r="AP71" s="94" t="s">
        <v>129</v>
      </c>
      <c r="AQ71" s="90"/>
    </row>
    <row r="72" ht="16.5" spans="2:43">
      <c r="B72" s="66"/>
      <c r="C72" s="60"/>
      <c r="D72" s="67"/>
      <c r="E72" s="67">
        <v>4</v>
      </c>
      <c r="F72" s="67">
        <v>4</v>
      </c>
      <c r="G72" s="67">
        <v>4</v>
      </c>
      <c r="H72" s="68">
        <v>4</v>
      </c>
      <c r="I72" s="70"/>
      <c r="J72" s="70"/>
      <c r="K72" s="67"/>
      <c r="L72" s="67"/>
      <c r="M72" s="67"/>
      <c r="N72" s="67"/>
      <c r="O72" s="67" t="s">
        <v>141</v>
      </c>
      <c r="P72" s="67"/>
      <c r="Q72" s="67"/>
      <c r="R72" s="67"/>
      <c r="S72" s="67"/>
      <c r="T72" s="67"/>
      <c r="U72" s="67"/>
      <c r="V72" s="67"/>
      <c r="W72" s="67"/>
      <c r="X72" s="67"/>
      <c r="Y72" s="67"/>
      <c r="Z72" s="67"/>
      <c r="AA72" s="67"/>
      <c r="AB72" s="67"/>
      <c r="AC72" s="67"/>
      <c r="AD72" s="67"/>
      <c r="AE72" s="67"/>
      <c r="AF72" s="67"/>
      <c r="AG72" s="67"/>
      <c r="AH72" s="70"/>
      <c r="AI72" s="81"/>
      <c r="AJ72" s="81"/>
      <c r="AK72" s="81"/>
      <c r="AL72" s="81"/>
      <c r="AM72" s="79"/>
      <c r="AN72" s="80"/>
      <c r="AO72" s="93"/>
      <c r="AP72" s="95"/>
      <c r="AQ72" s="90"/>
    </row>
    <row r="73" ht="16.5" spans="2:43">
      <c r="B73" s="66"/>
      <c r="C73" s="60"/>
      <c r="D73" s="69"/>
      <c r="E73" s="69">
        <v>3</v>
      </c>
      <c r="F73" s="69">
        <v>3</v>
      </c>
      <c r="G73" s="69">
        <v>3.5</v>
      </c>
      <c r="H73" s="68"/>
      <c r="I73" s="70"/>
      <c r="J73" s="70"/>
      <c r="K73" s="70"/>
      <c r="L73" s="70"/>
      <c r="M73" s="70"/>
      <c r="N73" s="67"/>
      <c r="O73" s="67"/>
      <c r="P73" s="67"/>
      <c r="Q73" s="71"/>
      <c r="R73" s="67"/>
      <c r="S73" s="67"/>
      <c r="T73" s="70"/>
      <c r="U73" s="67"/>
      <c r="V73" s="67"/>
      <c r="W73" s="67"/>
      <c r="X73" s="67"/>
      <c r="Y73" s="67"/>
      <c r="Z73" s="67"/>
      <c r="AA73" s="67"/>
      <c r="AB73" s="67"/>
      <c r="AC73" s="67"/>
      <c r="AD73" s="67"/>
      <c r="AE73" s="70"/>
      <c r="AF73" s="70"/>
      <c r="AG73" s="70"/>
      <c r="AH73" s="84"/>
      <c r="AI73" s="82"/>
      <c r="AJ73" s="82"/>
      <c r="AK73" s="82"/>
      <c r="AL73" s="82"/>
      <c r="AM73" s="79"/>
      <c r="AN73" s="80"/>
      <c r="AO73" s="93"/>
      <c r="AP73" s="96"/>
      <c r="AQ73" s="90"/>
    </row>
    <row r="74" ht="16.5" spans="2:43">
      <c r="B74" s="66" t="s">
        <v>21</v>
      </c>
      <c r="C74" s="60" t="s">
        <v>140</v>
      </c>
      <c r="D74" s="67"/>
      <c r="E74" s="67">
        <v>4</v>
      </c>
      <c r="F74" s="67">
        <v>4</v>
      </c>
      <c r="G74" s="67">
        <v>4</v>
      </c>
      <c r="H74" s="68">
        <v>4</v>
      </c>
      <c r="I74" s="70">
        <v>4</v>
      </c>
      <c r="J74" s="70">
        <v>4</v>
      </c>
      <c r="K74" s="67">
        <v>4</v>
      </c>
      <c r="L74" s="67">
        <v>4</v>
      </c>
      <c r="M74" s="67">
        <v>4</v>
      </c>
      <c r="N74" s="67">
        <v>4</v>
      </c>
      <c r="O74" s="67">
        <v>4</v>
      </c>
      <c r="P74" s="67">
        <v>4</v>
      </c>
      <c r="Q74" s="67">
        <v>4</v>
      </c>
      <c r="R74" s="67">
        <v>4</v>
      </c>
      <c r="S74" s="67">
        <v>4</v>
      </c>
      <c r="T74" s="67">
        <v>4</v>
      </c>
      <c r="U74" s="67">
        <v>4</v>
      </c>
      <c r="V74" s="67">
        <v>4</v>
      </c>
      <c r="W74" s="67">
        <v>4</v>
      </c>
      <c r="X74" s="67">
        <v>4</v>
      </c>
      <c r="Y74" s="67">
        <v>4</v>
      </c>
      <c r="Z74" s="67">
        <v>4</v>
      </c>
      <c r="AA74" s="67">
        <v>4</v>
      </c>
      <c r="AB74" s="67">
        <v>4</v>
      </c>
      <c r="AC74" s="67">
        <v>4</v>
      </c>
      <c r="AD74" s="67">
        <v>4</v>
      </c>
      <c r="AE74" s="67">
        <v>4</v>
      </c>
      <c r="AF74" s="70">
        <v>4</v>
      </c>
      <c r="AG74" s="70" t="s">
        <v>127</v>
      </c>
      <c r="AH74" s="70" t="s">
        <v>127</v>
      </c>
      <c r="AI74" s="78">
        <f>IF(B74="","",COUNTIF(D74:AH75,"&gt;2")/2)</f>
        <v>28</v>
      </c>
      <c r="AJ74" s="78">
        <f>SUM(D74:AH75)</f>
        <v>222</v>
      </c>
      <c r="AK74" s="78">
        <f>SUM(D76:AH76)</f>
        <v>73.5</v>
      </c>
      <c r="AL74" s="78">
        <f>AJ74+AK74</f>
        <v>295.5</v>
      </c>
      <c r="AM74" s="79">
        <f>IFERROR(AI74/$AO$2,"")</f>
        <v>1.21739130434783</v>
      </c>
      <c r="AN74" s="80" t="s">
        <v>128</v>
      </c>
      <c r="AO74" s="93"/>
      <c r="AP74" s="94" t="s">
        <v>129</v>
      </c>
      <c r="AQ74" s="90">
        <v>33.5</v>
      </c>
    </row>
    <row r="75" ht="16.5" spans="2:43">
      <c r="B75" s="66"/>
      <c r="C75" s="60"/>
      <c r="D75" s="67"/>
      <c r="E75" s="67">
        <v>4</v>
      </c>
      <c r="F75" s="67">
        <v>4</v>
      </c>
      <c r="G75" s="67">
        <v>4</v>
      </c>
      <c r="H75" s="68">
        <v>4</v>
      </c>
      <c r="I75" s="70">
        <v>4</v>
      </c>
      <c r="J75" s="70">
        <v>4</v>
      </c>
      <c r="K75" s="67">
        <v>4</v>
      </c>
      <c r="L75" s="67">
        <v>4</v>
      </c>
      <c r="M75" s="67">
        <v>3.5</v>
      </c>
      <c r="N75" s="67">
        <v>2.5</v>
      </c>
      <c r="O75" s="67">
        <v>4</v>
      </c>
      <c r="P75" s="67">
        <v>4</v>
      </c>
      <c r="Q75" s="67">
        <v>4</v>
      </c>
      <c r="R75" s="67">
        <v>4</v>
      </c>
      <c r="S75" s="67">
        <v>4</v>
      </c>
      <c r="T75" s="67">
        <v>4</v>
      </c>
      <c r="U75" s="67">
        <v>4</v>
      </c>
      <c r="V75" s="67">
        <v>4</v>
      </c>
      <c r="W75" s="67">
        <v>4</v>
      </c>
      <c r="X75" s="67">
        <v>4</v>
      </c>
      <c r="Y75" s="67">
        <v>4</v>
      </c>
      <c r="Z75" s="67">
        <v>4</v>
      </c>
      <c r="AA75" s="67">
        <v>4</v>
      </c>
      <c r="AB75" s="67">
        <v>4</v>
      </c>
      <c r="AC75" s="67">
        <v>4</v>
      </c>
      <c r="AD75" s="67">
        <v>4</v>
      </c>
      <c r="AE75" s="67">
        <v>4</v>
      </c>
      <c r="AF75" s="67">
        <v>4</v>
      </c>
      <c r="AG75" s="67"/>
      <c r="AH75" s="70"/>
      <c r="AI75" s="81"/>
      <c r="AJ75" s="81"/>
      <c r="AK75" s="81"/>
      <c r="AL75" s="81"/>
      <c r="AM75" s="79"/>
      <c r="AN75" s="80"/>
      <c r="AO75" s="93"/>
      <c r="AP75" s="95"/>
      <c r="AQ75" s="90"/>
    </row>
    <row r="76" ht="16.5" spans="2:43">
      <c r="B76" s="66"/>
      <c r="C76" s="60"/>
      <c r="D76" s="69"/>
      <c r="E76" s="69">
        <v>3</v>
      </c>
      <c r="F76" s="69">
        <v>3</v>
      </c>
      <c r="G76" s="69">
        <v>3.5</v>
      </c>
      <c r="H76" s="68">
        <v>0.5</v>
      </c>
      <c r="I76" s="70"/>
      <c r="J76" s="70">
        <v>1.5</v>
      </c>
      <c r="K76" s="70">
        <v>3</v>
      </c>
      <c r="L76" s="70">
        <v>8.5</v>
      </c>
      <c r="M76" s="70"/>
      <c r="N76" s="67"/>
      <c r="O76" s="67">
        <v>3</v>
      </c>
      <c r="P76" s="67">
        <v>3</v>
      </c>
      <c r="Q76" s="71">
        <v>2</v>
      </c>
      <c r="R76" s="67">
        <v>1.5</v>
      </c>
      <c r="S76" s="67">
        <v>3</v>
      </c>
      <c r="T76" s="70">
        <v>3</v>
      </c>
      <c r="U76" s="67">
        <v>3</v>
      </c>
      <c r="V76" s="67">
        <v>3</v>
      </c>
      <c r="W76" s="67">
        <v>3.5</v>
      </c>
      <c r="X76" s="67">
        <v>3.5</v>
      </c>
      <c r="Y76" s="67">
        <v>4</v>
      </c>
      <c r="Z76" s="67">
        <v>2.5</v>
      </c>
      <c r="AA76" s="67">
        <v>4</v>
      </c>
      <c r="AB76" s="67">
        <v>3</v>
      </c>
      <c r="AC76" s="67">
        <v>3</v>
      </c>
      <c r="AD76" s="67">
        <v>3.5</v>
      </c>
      <c r="AE76" s="70">
        <v>1</v>
      </c>
      <c r="AF76" s="70">
        <v>1</v>
      </c>
      <c r="AG76" s="70"/>
      <c r="AH76" s="84"/>
      <c r="AI76" s="82"/>
      <c r="AJ76" s="82"/>
      <c r="AK76" s="82"/>
      <c r="AL76" s="82"/>
      <c r="AM76" s="79"/>
      <c r="AN76" s="80"/>
      <c r="AO76" s="93"/>
      <c r="AP76" s="96"/>
      <c r="AQ76" s="90"/>
    </row>
    <row r="77" ht="16.5" spans="2:43">
      <c r="B77" s="66" t="s">
        <v>22</v>
      </c>
      <c r="C77" s="60" t="s">
        <v>140</v>
      </c>
      <c r="D77" s="67"/>
      <c r="E77" s="67">
        <v>4</v>
      </c>
      <c r="F77" s="67">
        <v>4</v>
      </c>
      <c r="G77" s="67">
        <v>4</v>
      </c>
      <c r="H77" s="68">
        <v>4</v>
      </c>
      <c r="I77" s="70">
        <v>4</v>
      </c>
      <c r="J77" s="70" t="s">
        <v>127</v>
      </c>
      <c r="K77" s="67" t="s">
        <v>127</v>
      </c>
      <c r="L77" s="67">
        <v>4</v>
      </c>
      <c r="M77" s="67">
        <v>4</v>
      </c>
      <c r="N77" s="67">
        <v>4</v>
      </c>
      <c r="O77" s="67">
        <v>4</v>
      </c>
      <c r="P77" s="67" t="s">
        <v>127</v>
      </c>
      <c r="Q77" s="67">
        <v>4</v>
      </c>
      <c r="R77" s="67">
        <v>4</v>
      </c>
      <c r="S77" s="67" t="s">
        <v>127</v>
      </c>
      <c r="T77" s="67">
        <v>4</v>
      </c>
      <c r="U77" s="67" t="s">
        <v>127</v>
      </c>
      <c r="V77" s="67">
        <v>4</v>
      </c>
      <c r="W77" s="67">
        <v>4</v>
      </c>
      <c r="X77" s="67">
        <v>2</v>
      </c>
      <c r="Y77" s="67">
        <v>4</v>
      </c>
      <c r="Z77" s="67">
        <v>2</v>
      </c>
      <c r="AA77" s="67">
        <v>4</v>
      </c>
      <c r="AB77" s="67">
        <v>4</v>
      </c>
      <c r="AC77" s="67">
        <v>3.5</v>
      </c>
      <c r="AD77" s="67" t="s">
        <v>127</v>
      </c>
      <c r="AE77" s="67">
        <v>4</v>
      </c>
      <c r="AF77" s="70">
        <v>4</v>
      </c>
      <c r="AG77" s="70">
        <v>4</v>
      </c>
      <c r="AH77" s="70">
        <v>4</v>
      </c>
      <c r="AI77" s="78">
        <f>IF(B77="","",COUNTIF(D77:AH78,"&gt;2")/2)</f>
        <v>22.5</v>
      </c>
      <c r="AJ77" s="78">
        <f>SUM(D77:AH78)</f>
        <v>183.5</v>
      </c>
      <c r="AK77" s="78">
        <f>SUM(D79:AH79)</f>
        <v>62.5</v>
      </c>
      <c r="AL77" s="78">
        <f>AJ77+AK77</f>
        <v>246</v>
      </c>
      <c r="AM77" s="79">
        <f>IFERROR(AI77/$AO$2,"")</f>
        <v>0.978260869565217</v>
      </c>
      <c r="AN77" s="80" t="s">
        <v>128</v>
      </c>
      <c r="AO77" s="93"/>
      <c r="AP77" s="94" t="s">
        <v>129</v>
      </c>
      <c r="AQ77" s="90">
        <v>33.5</v>
      </c>
    </row>
    <row r="78" ht="16.5" spans="2:43">
      <c r="B78" s="66"/>
      <c r="C78" s="60"/>
      <c r="D78" s="67"/>
      <c r="E78" s="67">
        <v>4</v>
      </c>
      <c r="F78" s="67">
        <v>4</v>
      </c>
      <c r="G78" s="67">
        <v>4</v>
      </c>
      <c r="H78" s="68">
        <v>4</v>
      </c>
      <c r="I78" s="70">
        <v>4</v>
      </c>
      <c r="J78" s="70"/>
      <c r="K78" s="67"/>
      <c r="L78" s="67">
        <v>4</v>
      </c>
      <c r="M78" s="67">
        <v>4</v>
      </c>
      <c r="N78" s="67">
        <v>4</v>
      </c>
      <c r="O78" s="67">
        <v>4</v>
      </c>
      <c r="P78" s="67"/>
      <c r="Q78" s="67">
        <v>4</v>
      </c>
      <c r="R78" s="67">
        <v>4</v>
      </c>
      <c r="S78" s="67"/>
      <c r="T78" s="67">
        <v>4</v>
      </c>
      <c r="U78" s="67"/>
      <c r="V78" s="67">
        <v>4</v>
      </c>
      <c r="W78" s="67">
        <v>4</v>
      </c>
      <c r="X78" s="67">
        <v>4</v>
      </c>
      <c r="Y78" s="67">
        <v>4</v>
      </c>
      <c r="Z78" s="67"/>
      <c r="AA78" s="67">
        <v>4</v>
      </c>
      <c r="AB78" s="67">
        <v>4</v>
      </c>
      <c r="AC78" s="67">
        <v>4</v>
      </c>
      <c r="AD78" s="67"/>
      <c r="AE78" s="67">
        <v>4</v>
      </c>
      <c r="AF78" s="67">
        <v>4</v>
      </c>
      <c r="AG78" s="67">
        <v>4</v>
      </c>
      <c r="AH78" s="70">
        <v>4</v>
      </c>
      <c r="AI78" s="81"/>
      <c r="AJ78" s="81"/>
      <c r="AK78" s="81"/>
      <c r="AL78" s="81"/>
      <c r="AM78" s="79"/>
      <c r="AN78" s="80"/>
      <c r="AO78" s="93"/>
      <c r="AP78" s="95"/>
      <c r="AQ78" s="90"/>
    </row>
    <row r="79" ht="16.5" spans="2:43">
      <c r="B79" s="66"/>
      <c r="C79" s="60"/>
      <c r="D79" s="69"/>
      <c r="E79" s="69">
        <v>3</v>
      </c>
      <c r="F79" s="69">
        <v>3</v>
      </c>
      <c r="G79" s="69">
        <v>3.5</v>
      </c>
      <c r="H79" s="68">
        <v>0.5</v>
      </c>
      <c r="I79" s="70"/>
      <c r="J79" s="70"/>
      <c r="K79" s="70"/>
      <c r="L79" s="70">
        <v>2</v>
      </c>
      <c r="M79" s="70">
        <v>3</v>
      </c>
      <c r="N79" s="67">
        <v>3</v>
      </c>
      <c r="O79" s="67">
        <v>3</v>
      </c>
      <c r="P79" s="67"/>
      <c r="Q79" s="71">
        <v>2</v>
      </c>
      <c r="R79" s="67">
        <v>10</v>
      </c>
      <c r="S79" s="67"/>
      <c r="T79" s="70">
        <v>3</v>
      </c>
      <c r="U79" s="67"/>
      <c r="V79" s="67">
        <v>3</v>
      </c>
      <c r="W79" s="67">
        <v>3</v>
      </c>
      <c r="X79" s="67">
        <v>3</v>
      </c>
      <c r="Y79" s="67">
        <v>3</v>
      </c>
      <c r="Z79" s="67"/>
      <c r="AA79" s="67">
        <v>4</v>
      </c>
      <c r="AB79" s="67">
        <v>2.5</v>
      </c>
      <c r="AC79" s="67">
        <v>3</v>
      </c>
      <c r="AD79" s="67"/>
      <c r="AE79" s="70"/>
      <c r="AF79" s="70">
        <v>1</v>
      </c>
      <c r="AG79" s="70">
        <v>2</v>
      </c>
      <c r="AH79" s="84">
        <v>2</v>
      </c>
      <c r="AI79" s="82"/>
      <c r="AJ79" s="82"/>
      <c r="AK79" s="82"/>
      <c r="AL79" s="82"/>
      <c r="AM79" s="79"/>
      <c r="AN79" s="80"/>
      <c r="AO79" s="93"/>
      <c r="AP79" s="96"/>
      <c r="AQ79" s="90"/>
    </row>
    <row r="80" ht="16.5" spans="2:43">
      <c r="B80" s="66" t="s">
        <v>24</v>
      </c>
      <c r="C80" s="60" t="s">
        <v>140</v>
      </c>
      <c r="D80" s="67"/>
      <c r="E80" s="67"/>
      <c r="F80" s="67"/>
      <c r="G80" s="67"/>
      <c r="H80" s="68"/>
      <c r="I80" s="70">
        <v>2</v>
      </c>
      <c r="J80" s="70">
        <v>4</v>
      </c>
      <c r="K80" s="67">
        <v>4</v>
      </c>
      <c r="L80" s="67">
        <v>4</v>
      </c>
      <c r="M80" s="67">
        <v>4</v>
      </c>
      <c r="N80" s="67">
        <v>4</v>
      </c>
      <c r="O80" s="67">
        <v>4</v>
      </c>
      <c r="P80" s="67" t="s">
        <v>127</v>
      </c>
      <c r="Q80" s="67">
        <v>4</v>
      </c>
      <c r="R80" s="67">
        <v>4</v>
      </c>
      <c r="S80" s="67" t="s">
        <v>135</v>
      </c>
      <c r="T80" s="104"/>
      <c r="U80" s="67" t="s">
        <v>127</v>
      </c>
      <c r="V80" s="67">
        <v>4</v>
      </c>
      <c r="W80" s="67">
        <v>4</v>
      </c>
      <c r="X80" s="67">
        <v>2</v>
      </c>
      <c r="Y80" s="67">
        <v>4</v>
      </c>
      <c r="Z80" s="67">
        <v>4</v>
      </c>
      <c r="AA80" s="67">
        <v>3.5</v>
      </c>
      <c r="AB80" s="67">
        <v>4</v>
      </c>
      <c r="AC80" s="67" t="s">
        <v>127</v>
      </c>
      <c r="AD80" s="67" t="s">
        <v>127</v>
      </c>
      <c r="AE80" s="67">
        <v>4</v>
      </c>
      <c r="AF80" s="70">
        <v>4</v>
      </c>
      <c r="AG80" s="70">
        <v>4</v>
      </c>
      <c r="AH80" s="70" t="s">
        <v>127</v>
      </c>
      <c r="AI80" s="78">
        <f>IF(B80="","",COUNTIF(D80:AH81,"&gt;2")/2)</f>
        <v>17.5</v>
      </c>
      <c r="AJ80" s="78">
        <f>SUM(D80:AH81)</f>
        <v>143.5</v>
      </c>
      <c r="AK80" s="78">
        <f>SUM(D82:AH82)</f>
        <v>47</v>
      </c>
      <c r="AL80" s="78">
        <f>AJ80+AK80</f>
        <v>190.5</v>
      </c>
      <c r="AM80" s="79">
        <f>IFERROR(AI80/$AO$2,"")</f>
        <v>0.760869565217391</v>
      </c>
      <c r="AN80" s="80" t="s">
        <v>128</v>
      </c>
      <c r="AO80" s="93"/>
      <c r="AP80" s="94" t="s">
        <v>129</v>
      </c>
      <c r="AQ80" s="90">
        <v>25</v>
      </c>
    </row>
    <row r="81" ht="16.5" spans="2:43">
      <c r="B81" s="66"/>
      <c r="C81" s="60"/>
      <c r="D81" s="67"/>
      <c r="E81" s="67"/>
      <c r="F81" s="67"/>
      <c r="G81" s="67"/>
      <c r="H81" s="68"/>
      <c r="I81" s="70">
        <v>4</v>
      </c>
      <c r="J81" s="70">
        <v>4</v>
      </c>
      <c r="K81" s="67">
        <v>4</v>
      </c>
      <c r="L81" s="67">
        <v>4</v>
      </c>
      <c r="M81" s="67">
        <v>4</v>
      </c>
      <c r="N81" s="67">
        <v>4</v>
      </c>
      <c r="O81" s="67">
        <v>4</v>
      </c>
      <c r="P81" s="67"/>
      <c r="Q81" s="67">
        <v>4</v>
      </c>
      <c r="R81" s="67">
        <v>4</v>
      </c>
      <c r="S81" s="67"/>
      <c r="T81" s="104"/>
      <c r="U81" s="67"/>
      <c r="V81" s="67">
        <v>4</v>
      </c>
      <c r="W81" s="67">
        <v>4</v>
      </c>
      <c r="X81" s="67">
        <v>4</v>
      </c>
      <c r="Y81" s="67">
        <v>4</v>
      </c>
      <c r="Z81" s="67">
        <v>4</v>
      </c>
      <c r="AA81" s="67" t="s">
        <v>127</v>
      </c>
      <c r="AB81" s="67">
        <v>4</v>
      </c>
      <c r="AC81" s="67"/>
      <c r="AD81" s="67"/>
      <c r="AE81" s="67">
        <v>4</v>
      </c>
      <c r="AF81" s="67">
        <v>4</v>
      </c>
      <c r="AG81" s="67">
        <v>4</v>
      </c>
      <c r="AH81" s="70"/>
      <c r="AI81" s="81"/>
      <c r="AJ81" s="81"/>
      <c r="AK81" s="81"/>
      <c r="AL81" s="81"/>
      <c r="AM81" s="79"/>
      <c r="AN81" s="80"/>
      <c r="AO81" s="93"/>
      <c r="AP81" s="95"/>
      <c r="AQ81" s="90"/>
    </row>
    <row r="82" ht="16.5" spans="2:43">
      <c r="B82" s="66"/>
      <c r="C82" s="60"/>
      <c r="D82" s="69"/>
      <c r="E82" s="69"/>
      <c r="F82" s="69"/>
      <c r="G82" s="69"/>
      <c r="H82" s="68"/>
      <c r="I82" s="70"/>
      <c r="J82" s="70"/>
      <c r="K82" s="70">
        <v>3</v>
      </c>
      <c r="L82" s="70">
        <v>2</v>
      </c>
      <c r="M82" s="70">
        <v>3</v>
      </c>
      <c r="N82" s="67">
        <v>3</v>
      </c>
      <c r="O82" s="67">
        <v>3</v>
      </c>
      <c r="P82" s="67"/>
      <c r="Q82" s="71">
        <v>2</v>
      </c>
      <c r="R82" s="67">
        <v>10</v>
      </c>
      <c r="S82" s="67"/>
      <c r="T82" s="105"/>
      <c r="U82" s="67"/>
      <c r="V82" s="67">
        <v>3</v>
      </c>
      <c r="W82" s="67">
        <v>3</v>
      </c>
      <c r="X82" s="67">
        <v>3.5</v>
      </c>
      <c r="Y82" s="67">
        <v>3</v>
      </c>
      <c r="Z82" s="67">
        <v>3</v>
      </c>
      <c r="AA82" s="67"/>
      <c r="AB82" s="67">
        <v>2.5</v>
      </c>
      <c r="AC82" s="67"/>
      <c r="AD82" s="67"/>
      <c r="AE82" s="70"/>
      <c r="AF82" s="70">
        <v>1</v>
      </c>
      <c r="AG82" s="70">
        <v>2</v>
      </c>
      <c r="AH82" s="84"/>
      <c r="AI82" s="82"/>
      <c r="AJ82" s="82"/>
      <c r="AK82" s="82"/>
      <c r="AL82" s="82"/>
      <c r="AM82" s="79"/>
      <c r="AN82" s="80"/>
      <c r="AO82" s="93"/>
      <c r="AP82" s="96"/>
      <c r="AQ82" s="90"/>
    </row>
    <row r="83" ht="16.5" spans="2:43">
      <c r="B83" s="66" t="s">
        <v>23</v>
      </c>
      <c r="C83" s="60" t="s">
        <v>140</v>
      </c>
      <c r="D83" s="67"/>
      <c r="E83" s="67"/>
      <c r="F83" s="67"/>
      <c r="G83" s="67"/>
      <c r="H83" s="68"/>
      <c r="I83" s="70">
        <v>2</v>
      </c>
      <c r="J83" s="70">
        <v>4</v>
      </c>
      <c r="K83" s="67">
        <v>4</v>
      </c>
      <c r="L83" s="67">
        <v>4</v>
      </c>
      <c r="M83" s="67">
        <v>4</v>
      </c>
      <c r="N83" s="67">
        <v>4</v>
      </c>
      <c r="O83" s="67">
        <v>4</v>
      </c>
      <c r="P83" s="67" t="s">
        <v>127</v>
      </c>
      <c r="Q83" s="67">
        <v>4</v>
      </c>
      <c r="R83" s="67">
        <v>4</v>
      </c>
      <c r="S83" s="67" t="s">
        <v>135</v>
      </c>
      <c r="T83" s="67">
        <v>4</v>
      </c>
      <c r="U83" s="67" t="s">
        <v>127</v>
      </c>
      <c r="V83" s="67">
        <v>4</v>
      </c>
      <c r="W83" s="67">
        <v>4</v>
      </c>
      <c r="X83" s="67">
        <v>2</v>
      </c>
      <c r="Y83" s="67">
        <v>4</v>
      </c>
      <c r="Z83" s="67">
        <v>4</v>
      </c>
      <c r="AA83" s="67">
        <v>4</v>
      </c>
      <c r="AB83" s="67">
        <v>4</v>
      </c>
      <c r="AC83" s="67">
        <v>3.5</v>
      </c>
      <c r="AD83" s="67" t="s">
        <v>127</v>
      </c>
      <c r="AE83" s="67">
        <v>4</v>
      </c>
      <c r="AF83" s="70">
        <v>4</v>
      </c>
      <c r="AG83" s="70">
        <v>4</v>
      </c>
      <c r="AH83" s="70">
        <v>4</v>
      </c>
      <c r="AI83" s="78">
        <f>IF(B83="","",COUNTIF(D83:AH84,"&gt;2")/2)</f>
        <v>20.5</v>
      </c>
      <c r="AJ83" s="78">
        <f>SUM(D83:AH84)</f>
        <v>169.5</v>
      </c>
      <c r="AK83" s="78">
        <f>SUM(D85:AH85)</f>
        <v>54</v>
      </c>
      <c r="AL83" s="78">
        <f>AJ83+AK83</f>
        <v>223.5</v>
      </c>
      <c r="AM83" s="79">
        <f>IFERROR(AI83/$AO$2,"")</f>
        <v>0.891304347826087</v>
      </c>
      <c r="AN83" s="80" t="s">
        <v>128</v>
      </c>
      <c r="AO83" s="93"/>
      <c r="AP83" s="94" t="s">
        <v>129</v>
      </c>
      <c r="AQ83" s="90">
        <v>25</v>
      </c>
    </row>
    <row r="84" ht="16.5" spans="2:43">
      <c r="B84" s="66"/>
      <c r="C84" s="60"/>
      <c r="D84" s="67"/>
      <c r="E84" s="67"/>
      <c r="F84" s="67"/>
      <c r="G84" s="67"/>
      <c r="H84" s="68"/>
      <c r="I84" s="70">
        <v>4</v>
      </c>
      <c r="J84" s="70">
        <v>4</v>
      </c>
      <c r="K84" s="67">
        <v>4</v>
      </c>
      <c r="L84" s="67">
        <v>4</v>
      </c>
      <c r="M84" s="67">
        <v>4</v>
      </c>
      <c r="N84" s="67">
        <v>4</v>
      </c>
      <c r="O84" s="67">
        <v>4</v>
      </c>
      <c r="P84" s="67"/>
      <c r="Q84" s="67">
        <v>4</v>
      </c>
      <c r="R84" s="67">
        <v>4</v>
      </c>
      <c r="S84" s="67"/>
      <c r="T84" s="67">
        <v>4</v>
      </c>
      <c r="U84" s="67"/>
      <c r="V84" s="67">
        <v>4</v>
      </c>
      <c r="W84" s="67">
        <v>4</v>
      </c>
      <c r="X84" s="67">
        <v>4</v>
      </c>
      <c r="Y84" s="67">
        <v>4</v>
      </c>
      <c r="Z84" s="67">
        <v>4</v>
      </c>
      <c r="AA84" s="67">
        <v>4</v>
      </c>
      <c r="AB84" s="67">
        <v>4</v>
      </c>
      <c r="AC84" s="67">
        <v>2</v>
      </c>
      <c r="AD84" s="67"/>
      <c r="AE84" s="67">
        <v>4</v>
      </c>
      <c r="AF84" s="67">
        <v>4</v>
      </c>
      <c r="AG84" s="67">
        <v>4</v>
      </c>
      <c r="AH84" s="70">
        <v>4</v>
      </c>
      <c r="AI84" s="81"/>
      <c r="AJ84" s="81"/>
      <c r="AK84" s="81"/>
      <c r="AL84" s="81"/>
      <c r="AM84" s="79"/>
      <c r="AN84" s="80"/>
      <c r="AO84" s="93"/>
      <c r="AP84" s="95"/>
      <c r="AQ84" s="90"/>
    </row>
    <row r="85" ht="16.5" spans="2:43">
      <c r="B85" s="66"/>
      <c r="C85" s="60"/>
      <c r="D85" s="69"/>
      <c r="E85" s="69"/>
      <c r="F85" s="69"/>
      <c r="G85" s="69"/>
      <c r="H85" s="68"/>
      <c r="I85" s="70"/>
      <c r="J85" s="70"/>
      <c r="K85" s="70">
        <v>3</v>
      </c>
      <c r="L85" s="70">
        <v>2</v>
      </c>
      <c r="M85" s="70">
        <v>3</v>
      </c>
      <c r="N85" s="67">
        <v>3</v>
      </c>
      <c r="O85" s="67">
        <v>3</v>
      </c>
      <c r="P85" s="67"/>
      <c r="Q85" s="71"/>
      <c r="R85" s="67">
        <v>10</v>
      </c>
      <c r="S85" s="67"/>
      <c r="T85" s="70">
        <v>3</v>
      </c>
      <c r="U85" s="67"/>
      <c r="V85" s="67">
        <v>3</v>
      </c>
      <c r="W85" s="67">
        <v>3</v>
      </c>
      <c r="X85" s="67">
        <v>3.5</v>
      </c>
      <c r="Y85" s="67">
        <v>3</v>
      </c>
      <c r="Z85" s="67">
        <v>3</v>
      </c>
      <c r="AA85" s="67">
        <v>4</v>
      </c>
      <c r="AB85" s="67">
        <v>2.5</v>
      </c>
      <c r="AC85" s="67"/>
      <c r="AD85" s="67"/>
      <c r="AE85" s="70"/>
      <c r="AF85" s="70">
        <v>1</v>
      </c>
      <c r="AG85" s="70">
        <v>2</v>
      </c>
      <c r="AH85" s="84">
        <v>2</v>
      </c>
      <c r="AI85" s="82"/>
      <c r="AJ85" s="82"/>
      <c r="AK85" s="82"/>
      <c r="AL85" s="82"/>
      <c r="AM85" s="79"/>
      <c r="AN85" s="80"/>
      <c r="AO85" s="93"/>
      <c r="AP85" s="96"/>
      <c r="AQ85" s="90"/>
    </row>
    <row r="86" ht="16.5" spans="2:43">
      <c r="B86" s="66" t="s">
        <v>25</v>
      </c>
      <c r="C86" s="60" t="s">
        <v>140</v>
      </c>
      <c r="D86" s="67"/>
      <c r="E86" s="67"/>
      <c r="F86" s="67"/>
      <c r="G86" s="67"/>
      <c r="H86" s="68"/>
      <c r="I86" s="70"/>
      <c r="J86" s="70"/>
      <c r="K86" s="67">
        <v>4</v>
      </c>
      <c r="L86" s="67"/>
      <c r="M86" s="67"/>
      <c r="N86" s="67"/>
      <c r="O86" s="67">
        <v>4</v>
      </c>
      <c r="P86" s="67">
        <v>4</v>
      </c>
      <c r="Q86" s="67">
        <v>4</v>
      </c>
      <c r="R86" s="67" t="s">
        <v>127</v>
      </c>
      <c r="S86" s="67" t="s">
        <v>127</v>
      </c>
      <c r="T86" s="67">
        <v>4</v>
      </c>
      <c r="U86" s="67">
        <v>4</v>
      </c>
      <c r="V86" s="67" t="s">
        <v>127</v>
      </c>
      <c r="W86" s="67">
        <v>4</v>
      </c>
      <c r="X86" s="67">
        <v>4</v>
      </c>
      <c r="Y86" s="67">
        <v>4</v>
      </c>
      <c r="Z86" s="67">
        <v>4</v>
      </c>
      <c r="AA86" s="67" t="s">
        <v>127</v>
      </c>
      <c r="AB86" s="67">
        <v>4</v>
      </c>
      <c r="AC86" s="67" t="s">
        <v>127</v>
      </c>
      <c r="AD86" s="67" t="s">
        <v>127</v>
      </c>
      <c r="AE86" s="67">
        <v>4</v>
      </c>
      <c r="AF86" s="70">
        <v>4</v>
      </c>
      <c r="AG86" s="70" t="s">
        <v>127</v>
      </c>
      <c r="AH86" s="70" t="s">
        <v>127</v>
      </c>
      <c r="AI86" s="78">
        <f>IF(B86="","",COUNTIF(D86:AH87,"&gt;2")/2)</f>
        <v>13</v>
      </c>
      <c r="AJ86" s="78">
        <f>SUM(D86:AH87)</f>
        <v>102.5</v>
      </c>
      <c r="AK86" s="78">
        <f>SUM(D88:AH88)</f>
        <v>22</v>
      </c>
      <c r="AL86" s="78">
        <f>AJ86+AK86</f>
        <v>124.5</v>
      </c>
      <c r="AM86" s="79">
        <f>IFERROR(AI86/$AO$2,"")</f>
        <v>0.565217391304348</v>
      </c>
      <c r="AN86" s="80" t="s">
        <v>128</v>
      </c>
      <c r="AO86" s="93"/>
      <c r="AP86" s="94" t="s">
        <v>129</v>
      </c>
      <c r="AQ86" s="90">
        <v>24.5</v>
      </c>
    </row>
    <row r="87" ht="16.5" spans="2:43">
      <c r="B87" s="66"/>
      <c r="C87" s="60"/>
      <c r="D87" s="67"/>
      <c r="E87" s="67"/>
      <c r="F87" s="67"/>
      <c r="G87" s="67"/>
      <c r="H87" s="68"/>
      <c r="I87" s="70"/>
      <c r="J87" s="70">
        <v>4</v>
      </c>
      <c r="K87" s="67">
        <v>4</v>
      </c>
      <c r="L87" s="67" t="s">
        <v>127</v>
      </c>
      <c r="M87" s="67" t="s">
        <v>127</v>
      </c>
      <c r="N87" s="67" t="s">
        <v>127</v>
      </c>
      <c r="O87" s="67">
        <v>4</v>
      </c>
      <c r="P87" s="67">
        <v>4</v>
      </c>
      <c r="Q87" s="67">
        <v>4</v>
      </c>
      <c r="R87" s="67"/>
      <c r="S87" s="67"/>
      <c r="T87" s="67">
        <v>2.5</v>
      </c>
      <c r="U87" s="67">
        <v>4</v>
      </c>
      <c r="V87" s="67"/>
      <c r="W87" s="67">
        <v>4</v>
      </c>
      <c r="X87" s="67">
        <v>4</v>
      </c>
      <c r="Y87" s="67">
        <v>4</v>
      </c>
      <c r="Z87" s="67">
        <v>4</v>
      </c>
      <c r="AA87" s="67"/>
      <c r="AB87" s="67">
        <v>4</v>
      </c>
      <c r="AC87" s="67"/>
      <c r="AD87" s="67"/>
      <c r="AE87" s="106"/>
      <c r="AF87" s="67">
        <v>4</v>
      </c>
      <c r="AG87" s="67"/>
      <c r="AH87" s="70"/>
      <c r="AI87" s="81"/>
      <c r="AJ87" s="81"/>
      <c r="AK87" s="81"/>
      <c r="AL87" s="81"/>
      <c r="AM87" s="79"/>
      <c r="AN87" s="80"/>
      <c r="AO87" s="93"/>
      <c r="AP87" s="95"/>
      <c r="AQ87" s="90"/>
    </row>
    <row r="88" ht="16.5" spans="2:43">
      <c r="B88" s="66"/>
      <c r="C88" s="60"/>
      <c r="D88" s="69"/>
      <c r="E88" s="69"/>
      <c r="F88" s="69"/>
      <c r="G88" s="69"/>
      <c r="H88" s="68"/>
      <c r="I88" s="70"/>
      <c r="J88" s="70">
        <v>1.5</v>
      </c>
      <c r="K88" s="70">
        <v>2</v>
      </c>
      <c r="L88" s="70"/>
      <c r="M88" s="70"/>
      <c r="N88" s="67"/>
      <c r="O88" s="67">
        <v>1</v>
      </c>
      <c r="P88" s="67"/>
      <c r="Q88" s="71">
        <v>2</v>
      </c>
      <c r="R88" s="67"/>
      <c r="S88" s="67"/>
      <c r="T88" s="70"/>
      <c r="U88" s="67">
        <v>2</v>
      </c>
      <c r="V88" s="67"/>
      <c r="W88" s="67">
        <v>3</v>
      </c>
      <c r="X88" s="67">
        <v>3</v>
      </c>
      <c r="Y88" s="67">
        <v>3</v>
      </c>
      <c r="Z88" s="67">
        <v>3</v>
      </c>
      <c r="AA88" s="67"/>
      <c r="AB88" s="67">
        <v>0.5</v>
      </c>
      <c r="AC88" s="67"/>
      <c r="AD88" s="67"/>
      <c r="AE88" s="103"/>
      <c r="AF88" s="70">
        <v>1</v>
      </c>
      <c r="AG88" s="70"/>
      <c r="AH88" s="84"/>
      <c r="AI88" s="82"/>
      <c r="AJ88" s="82"/>
      <c r="AK88" s="82"/>
      <c r="AL88" s="82"/>
      <c r="AM88" s="79"/>
      <c r="AN88" s="80"/>
      <c r="AO88" s="93"/>
      <c r="AP88" s="96"/>
      <c r="AQ88" s="90"/>
    </row>
    <row r="89" ht="16.5" spans="2:43">
      <c r="B89" s="66" t="s">
        <v>30</v>
      </c>
      <c r="C89" s="60" t="s">
        <v>140</v>
      </c>
      <c r="D89" s="67"/>
      <c r="E89" s="67"/>
      <c r="F89" s="67"/>
      <c r="G89" s="67"/>
      <c r="H89" s="68"/>
      <c r="I89" s="70"/>
      <c r="J89" s="70"/>
      <c r="K89" s="67"/>
      <c r="L89" s="67"/>
      <c r="M89" s="67"/>
      <c r="N89" s="67"/>
      <c r="O89" s="67"/>
      <c r="P89" s="67"/>
      <c r="Q89" s="67"/>
      <c r="R89" s="67"/>
      <c r="S89" s="67"/>
      <c r="T89" s="67"/>
      <c r="U89" s="67"/>
      <c r="V89" s="67"/>
      <c r="W89" s="67"/>
      <c r="X89" s="67"/>
      <c r="Y89" s="67"/>
      <c r="Z89" s="67"/>
      <c r="AA89" s="67"/>
      <c r="AB89" s="67"/>
      <c r="AC89" s="67">
        <v>4</v>
      </c>
      <c r="AD89" s="67">
        <v>4</v>
      </c>
      <c r="AE89" s="67">
        <v>4</v>
      </c>
      <c r="AF89" s="70">
        <v>4</v>
      </c>
      <c r="AG89" s="70"/>
      <c r="AH89" s="70"/>
      <c r="AI89" s="78">
        <f>IF(B89="","",COUNTIF(D89:AH90,"&gt;2")/2)</f>
        <v>4</v>
      </c>
      <c r="AJ89" s="78">
        <f>SUM(D89:AH90)</f>
        <v>32</v>
      </c>
      <c r="AK89" s="78">
        <f>SUM(D91:AH91)</f>
        <v>6.5</v>
      </c>
      <c r="AL89" s="78">
        <f>AJ89+AK89</f>
        <v>38.5</v>
      </c>
      <c r="AM89" s="79">
        <f>IFERROR(AI89/$AO$2,"")</f>
        <v>0.173913043478261</v>
      </c>
      <c r="AN89" s="80" t="s">
        <v>128</v>
      </c>
      <c r="AO89" s="93"/>
      <c r="AP89" s="94" t="s">
        <v>129</v>
      </c>
      <c r="AQ89" s="90">
        <v>30</v>
      </c>
    </row>
    <row r="90" ht="16.5" spans="2:43">
      <c r="B90" s="66"/>
      <c r="C90" s="60"/>
      <c r="D90" s="67"/>
      <c r="E90" s="67"/>
      <c r="F90" s="67"/>
      <c r="G90" s="67"/>
      <c r="H90" s="68"/>
      <c r="I90" s="70"/>
      <c r="J90" s="70"/>
      <c r="K90" s="67"/>
      <c r="L90" s="67"/>
      <c r="M90" s="67"/>
      <c r="N90" s="67"/>
      <c r="O90" s="67"/>
      <c r="P90" s="67"/>
      <c r="Q90" s="67"/>
      <c r="R90" s="67"/>
      <c r="S90" s="67"/>
      <c r="T90" s="67"/>
      <c r="U90" s="67"/>
      <c r="V90" s="67"/>
      <c r="W90" s="67"/>
      <c r="X90" s="67"/>
      <c r="Y90" s="67"/>
      <c r="Z90" s="67"/>
      <c r="AA90" s="67"/>
      <c r="AB90" s="67"/>
      <c r="AC90" s="67">
        <v>4</v>
      </c>
      <c r="AD90" s="67">
        <v>4</v>
      </c>
      <c r="AE90" s="67">
        <v>4</v>
      </c>
      <c r="AF90" s="67">
        <v>4</v>
      </c>
      <c r="AG90" s="67"/>
      <c r="AH90" s="70"/>
      <c r="AI90" s="81"/>
      <c r="AJ90" s="81"/>
      <c r="AK90" s="81"/>
      <c r="AL90" s="81"/>
      <c r="AM90" s="79"/>
      <c r="AN90" s="80"/>
      <c r="AO90" s="93"/>
      <c r="AP90" s="95"/>
      <c r="AQ90" s="90"/>
    </row>
    <row r="91" ht="16.5" spans="2:43">
      <c r="B91" s="66"/>
      <c r="C91" s="60"/>
      <c r="D91" s="69"/>
      <c r="E91" s="69"/>
      <c r="F91" s="69"/>
      <c r="G91" s="69"/>
      <c r="H91" s="68"/>
      <c r="I91" s="70"/>
      <c r="J91" s="70"/>
      <c r="K91" s="70"/>
      <c r="L91" s="70"/>
      <c r="M91" s="70"/>
      <c r="N91" s="67"/>
      <c r="O91" s="67"/>
      <c r="P91" s="67"/>
      <c r="Q91" s="71"/>
      <c r="R91" s="67"/>
      <c r="S91" s="67"/>
      <c r="T91" s="70"/>
      <c r="U91" s="67"/>
      <c r="V91" s="67"/>
      <c r="W91" s="67"/>
      <c r="X91" s="67"/>
      <c r="Y91" s="67"/>
      <c r="Z91" s="67"/>
      <c r="AA91" s="67"/>
      <c r="AB91" s="67"/>
      <c r="AC91" s="67">
        <v>3</v>
      </c>
      <c r="AD91" s="67">
        <v>3.5</v>
      </c>
      <c r="AE91" s="70"/>
      <c r="AF91" s="70"/>
      <c r="AG91" s="70"/>
      <c r="AH91" s="84"/>
      <c r="AI91" s="82"/>
      <c r="AJ91" s="82"/>
      <c r="AK91" s="82"/>
      <c r="AL91" s="82"/>
      <c r="AM91" s="79"/>
      <c r="AN91" s="80"/>
      <c r="AO91" s="93"/>
      <c r="AP91" s="96"/>
      <c r="AQ91" s="90"/>
    </row>
    <row r="92" ht="16.5" spans="2:43">
      <c r="B92" s="66" t="s">
        <v>26</v>
      </c>
      <c r="C92" s="60" t="s">
        <v>140</v>
      </c>
      <c r="D92" s="67"/>
      <c r="E92" s="67"/>
      <c r="F92" s="67"/>
      <c r="G92" s="67"/>
      <c r="H92" s="68"/>
      <c r="I92" s="70"/>
      <c r="J92" s="70"/>
      <c r="K92" s="67"/>
      <c r="L92" s="67"/>
      <c r="M92" s="67"/>
      <c r="N92" s="67"/>
      <c r="O92" s="67"/>
      <c r="P92" s="67"/>
      <c r="Q92" s="67"/>
      <c r="R92" s="67"/>
      <c r="S92" s="67"/>
      <c r="T92" s="67"/>
      <c r="U92" s="67"/>
      <c r="V92" s="67"/>
      <c r="W92" s="67"/>
      <c r="X92" s="67"/>
      <c r="Y92" s="67"/>
      <c r="Z92" s="67"/>
      <c r="AA92" s="67"/>
      <c r="AB92" s="67"/>
      <c r="AC92" s="67"/>
      <c r="AD92" s="67"/>
      <c r="AE92" s="67"/>
      <c r="AF92" s="70">
        <v>4</v>
      </c>
      <c r="AG92" s="70">
        <v>4</v>
      </c>
      <c r="AH92" s="70"/>
      <c r="AI92" s="78">
        <f>IF(B92="","",COUNTIF(D92:AH93,"&gt;2")/2)</f>
        <v>1.5</v>
      </c>
      <c r="AJ92" s="78">
        <f>SUM(D92:AH93)</f>
        <v>12</v>
      </c>
      <c r="AK92" s="78">
        <f>SUM(D94:AH94)</f>
        <v>1</v>
      </c>
      <c r="AL92" s="78">
        <f>AJ92+AK92</f>
        <v>13</v>
      </c>
      <c r="AM92" s="79">
        <f>IFERROR(AI92/$AO$2,"")</f>
        <v>0.0652173913043478</v>
      </c>
      <c r="AN92" s="80" t="s">
        <v>128</v>
      </c>
      <c r="AO92" s="93"/>
      <c r="AP92" s="94" t="s">
        <v>129</v>
      </c>
      <c r="AQ92" s="90">
        <v>13</v>
      </c>
    </row>
    <row r="93" ht="16.5" spans="2:43">
      <c r="B93" s="66"/>
      <c r="C93" s="60"/>
      <c r="D93" s="67"/>
      <c r="E93" s="67"/>
      <c r="F93" s="67"/>
      <c r="G93" s="67"/>
      <c r="H93" s="68"/>
      <c r="I93" s="70"/>
      <c r="J93" s="70"/>
      <c r="K93" s="67"/>
      <c r="L93" s="67"/>
      <c r="M93" s="67"/>
      <c r="N93" s="67"/>
      <c r="O93" s="67"/>
      <c r="P93" s="67"/>
      <c r="Q93" s="67"/>
      <c r="R93" s="67"/>
      <c r="S93" s="67"/>
      <c r="T93" s="67"/>
      <c r="U93" s="67"/>
      <c r="V93" s="67"/>
      <c r="W93" s="67"/>
      <c r="X93" s="67"/>
      <c r="Y93" s="67"/>
      <c r="Z93" s="67"/>
      <c r="AA93" s="67"/>
      <c r="AB93" s="67"/>
      <c r="AC93" s="67"/>
      <c r="AD93" s="67"/>
      <c r="AE93" s="67"/>
      <c r="AF93" s="67">
        <v>4</v>
      </c>
      <c r="AG93" s="67"/>
      <c r="AH93" s="70"/>
      <c r="AI93" s="81"/>
      <c r="AJ93" s="81"/>
      <c r="AK93" s="81"/>
      <c r="AL93" s="81"/>
      <c r="AM93" s="79"/>
      <c r="AN93" s="80"/>
      <c r="AO93" s="93"/>
      <c r="AP93" s="95"/>
      <c r="AQ93" s="90"/>
    </row>
    <row r="94" ht="16.5" spans="2:43">
      <c r="B94" s="66"/>
      <c r="C94" s="60"/>
      <c r="D94" s="69"/>
      <c r="E94" s="69"/>
      <c r="F94" s="69"/>
      <c r="G94" s="69"/>
      <c r="H94" s="68"/>
      <c r="I94" s="70"/>
      <c r="J94" s="70"/>
      <c r="K94" s="70"/>
      <c r="L94" s="70"/>
      <c r="M94" s="70"/>
      <c r="N94" s="67"/>
      <c r="O94" s="67"/>
      <c r="P94" s="67"/>
      <c r="Q94" s="71"/>
      <c r="R94" s="67"/>
      <c r="S94" s="67"/>
      <c r="T94" s="70"/>
      <c r="U94" s="67"/>
      <c r="V94" s="67"/>
      <c r="W94" s="67"/>
      <c r="X94" s="67"/>
      <c r="Y94" s="67"/>
      <c r="Z94" s="67"/>
      <c r="AA94" s="67"/>
      <c r="AB94" s="67"/>
      <c r="AC94" s="67"/>
      <c r="AD94" s="67"/>
      <c r="AE94" s="70"/>
      <c r="AF94" s="70">
        <v>1</v>
      </c>
      <c r="AG94" s="70"/>
      <c r="AH94" s="84"/>
      <c r="AI94" s="82"/>
      <c r="AJ94" s="82"/>
      <c r="AK94" s="82"/>
      <c r="AL94" s="82"/>
      <c r="AM94" s="79"/>
      <c r="AN94" s="80"/>
      <c r="AO94" s="93"/>
      <c r="AP94" s="96"/>
      <c r="AQ94" s="90"/>
    </row>
    <row r="95" spans="2:43">
      <c r="B95" s="99" t="s">
        <v>27</v>
      </c>
      <c r="C95" s="60" t="s">
        <v>142</v>
      </c>
      <c r="D95" s="60"/>
      <c r="E95" s="60"/>
      <c r="F95" s="60"/>
      <c r="G95" s="60"/>
      <c r="H95" s="60"/>
      <c r="I95" s="60"/>
      <c r="J95" s="60"/>
      <c r="K95" s="60"/>
      <c r="L95" s="60"/>
      <c r="M95" s="60"/>
      <c r="N95" s="60"/>
      <c r="O95" s="60"/>
      <c r="P95" s="60"/>
      <c r="Q95" s="60"/>
      <c r="R95" s="60"/>
      <c r="S95" s="60"/>
      <c r="T95" s="60"/>
      <c r="U95" s="60"/>
      <c r="V95" s="60"/>
      <c r="W95" s="60"/>
      <c r="X95" s="60"/>
      <c r="Y95" s="60"/>
      <c r="Z95" s="60"/>
      <c r="AA95" s="60"/>
      <c r="AB95" s="60"/>
      <c r="AC95" s="60"/>
      <c r="AD95" s="60"/>
      <c r="AE95" s="60"/>
      <c r="AF95" s="107">
        <v>4</v>
      </c>
      <c r="AG95" s="60">
        <v>4</v>
      </c>
      <c r="AI95" s="78">
        <f>IF(B95="","",COUNTIF(D95:AH96,"&gt;2")/2)</f>
        <v>2</v>
      </c>
      <c r="AJ95" s="78">
        <f>SUM(D95:AH96)</f>
        <v>16</v>
      </c>
      <c r="AK95" s="78">
        <f>SUM(D97:AH97)</f>
        <v>4</v>
      </c>
      <c r="AL95" s="78">
        <f>AJ95+AK95</f>
        <v>20</v>
      </c>
      <c r="AM95" s="79">
        <f>IFERROR(AI95/$AO$2,"")</f>
        <v>0.0869565217391304</v>
      </c>
      <c r="AN95" s="80" t="s">
        <v>128</v>
      </c>
      <c r="AO95" s="93"/>
      <c r="AP95" s="94" t="s">
        <v>129</v>
      </c>
      <c r="AQ95" s="90">
        <v>11</v>
      </c>
    </row>
    <row r="96" spans="2:43">
      <c r="B96" s="99"/>
      <c r="C96" s="60"/>
      <c r="D96" s="60"/>
      <c r="E96" s="60"/>
      <c r="F96" s="60"/>
      <c r="G96" s="60"/>
      <c r="H96" s="60"/>
      <c r="I96" s="60"/>
      <c r="J96" s="60"/>
      <c r="K96" s="60"/>
      <c r="L96" s="60"/>
      <c r="M96" s="60"/>
      <c r="N96" s="60"/>
      <c r="O96" s="60"/>
      <c r="P96" s="60"/>
      <c r="Q96" s="60"/>
      <c r="R96" s="60"/>
      <c r="S96" s="60"/>
      <c r="T96" s="60"/>
      <c r="U96" s="60"/>
      <c r="V96" s="60"/>
      <c r="W96" s="60"/>
      <c r="X96" s="60"/>
      <c r="Y96" s="60"/>
      <c r="Z96" s="60"/>
      <c r="AA96" s="60"/>
      <c r="AB96" s="60"/>
      <c r="AC96" s="60"/>
      <c r="AD96" s="60"/>
      <c r="AE96" s="60"/>
      <c r="AF96" s="107">
        <v>4</v>
      </c>
      <c r="AG96" s="60">
        <v>4</v>
      </c>
      <c r="AI96" s="81"/>
      <c r="AJ96" s="81"/>
      <c r="AK96" s="81"/>
      <c r="AL96" s="81"/>
      <c r="AM96" s="79"/>
      <c r="AN96" s="80"/>
      <c r="AO96" s="93"/>
      <c r="AP96" s="95"/>
      <c r="AQ96" s="90"/>
    </row>
    <row r="97" spans="2:43">
      <c r="B97" s="99"/>
      <c r="C97" s="60"/>
      <c r="D97" s="60"/>
      <c r="E97" s="60"/>
      <c r="F97" s="60"/>
      <c r="G97" s="60"/>
      <c r="H97" s="60"/>
      <c r="I97" s="60"/>
      <c r="J97" s="60"/>
      <c r="K97" s="60"/>
      <c r="L97" s="60"/>
      <c r="M97" s="60"/>
      <c r="N97" s="60"/>
      <c r="O97" s="60"/>
      <c r="P97" s="60"/>
      <c r="Q97" s="60"/>
      <c r="R97" s="60"/>
      <c r="S97" s="60"/>
      <c r="T97" s="60"/>
      <c r="U97" s="60"/>
      <c r="V97" s="97"/>
      <c r="W97" s="60"/>
      <c r="X97" s="60"/>
      <c r="Y97" s="60"/>
      <c r="Z97" s="60"/>
      <c r="AA97" s="60"/>
      <c r="AB97" s="60"/>
      <c r="AC97" s="60"/>
      <c r="AD97" s="60"/>
      <c r="AE97" s="60"/>
      <c r="AF97" s="107">
        <v>1</v>
      </c>
      <c r="AG97" s="60">
        <v>3</v>
      </c>
      <c r="AI97" s="82"/>
      <c r="AJ97" s="82"/>
      <c r="AK97" s="82"/>
      <c r="AL97" s="82"/>
      <c r="AM97" s="79"/>
      <c r="AN97" s="80"/>
      <c r="AO97" s="93"/>
      <c r="AP97" s="96"/>
      <c r="AQ97" s="90"/>
    </row>
    <row r="98" spans="2:43">
      <c r="B98" s="60" t="s">
        <v>57</v>
      </c>
      <c r="C98" s="60" t="s">
        <v>143</v>
      </c>
      <c r="D98" s="60">
        <v>4</v>
      </c>
      <c r="E98" s="60">
        <v>4</v>
      </c>
      <c r="F98" s="60">
        <v>4</v>
      </c>
      <c r="G98" s="60">
        <v>4</v>
      </c>
      <c r="H98" s="60">
        <v>4</v>
      </c>
      <c r="I98" s="60">
        <v>4</v>
      </c>
      <c r="J98" s="60">
        <v>4</v>
      </c>
      <c r="K98" s="60">
        <v>4</v>
      </c>
      <c r="L98" s="60">
        <v>4</v>
      </c>
      <c r="M98" s="60" t="s">
        <v>144</v>
      </c>
      <c r="N98" s="60" t="s">
        <v>144</v>
      </c>
      <c r="O98" s="60" t="s">
        <v>144</v>
      </c>
      <c r="P98" s="60">
        <v>4</v>
      </c>
      <c r="Q98" s="60">
        <v>4</v>
      </c>
      <c r="R98" s="60">
        <v>4</v>
      </c>
      <c r="S98" s="60">
        <v>4</v>
      </c>
      <c r="T98" s="60">
        <v>4</v>
      </c>
      <c r="U98" s="60">
        <v>4</v>
      </c>
      <c r="V98" s="60">
        <v>4</v>
      </c>
      <c r="W98" s="60">
        <v>4</v>
      </c>
      <c r="X98" s="60">
        <v>4</v>
      </c>
      <c r="Y98" s="60">
        <v>4</v>
      </c>
      <c r="Z98" s="60">
        <v>4</v>
      </c>
      <c r="AA98" s="60">
        <v>4</v>
      </c>
      <c r="AB98" s="60">
        <v>4</v>
      </c>
      <c r="AC98" s="60">
        <v>4</v>
      </c>
      <c r="AD98" s="60">
        <v>4</v>
      </c>
      <c r="AE98" s="60">
        <v>4</v>
      </c>
      <c r="AF98" s="60">
        <v>4</v>
      </c>
      <c r="AG98" s="60">
        <v>4</v>
      </c>
      <c r="AH98" s="60" t="s">
        <v>135</v>
      </c>
      <c r="AI98" s="78">
        <f>IF(B98="","",COUNTIF(D98:AH99,"&gt;2")/2)</f>
        <v>27</v>
      </c>
      <c r="AJ98" s="78">
        <f>SUM(D98:AH99)</f>
        <v>216</v>
      </c>
      <c r="AK98" s="78">
        <f>SUM(D100:AH100)</f>
        <v>69</v>
      </c>
      <c r="AL98" s="78">
        <f>AJ98+AK98</f>
        <v>285</v>
      </c>
      <c r="AM98" s="79">
        <f>IFERROR(AI98/$AO$2,"")</f>
        <v>1.17391304347826</v>
      </c>
      <c r="AN98" s="80" t="s">
        <v>128</v>
      </c>
      <c r="AO98" s="93"/>
      <c r="AP98" s="94" t="s">
        <v>129</v>
      </c>
      <c r="AQ98" s="90"/>
    </row>
    <row r="99" spans="2:43">
      <c r="B99" s="60"/>
      <c r="C99" s="60"/>
      <c r="D99" s="60">
        <v>4</v>
      </c>
      <c r="E99" s="60">
        <v>4</v>
      </c>
      <c r="F99" s="60">
        <v>4</v>
      </c>
      <c r="G99" s="60">
        <v>4</v>
      </c>
      <c r="H99" s="60">
        <v>4</v>
      </c>
      <c r="I99" s="60">
        <v>4</v>
      </c>
      <c r="J99" s="60">
        <v>4</v>
      </c>
      <c r="K99" s="60">
        <v>4</v>
      </c>
      <c r="L99" s="60">
        <v>4</v>
      </c>
      <c r="M99" s="60" t="s">
        <v>144</v>
      </c>
      <c r="N99" s="60" t="s">
        <v>144</v>
      </c>
      <c r="O99" s="60" t="s">
        <v>144</v>
      </c>
      <c r="P99" s="60">
        <v>4</v>
      </c>
      <c r="Q99" s="60">
        <v>4</v>
      </c>
      <c r="R99" s="60">
        <v>4</v>
      </c>
      <c r="S99" s="60">
        <v>4</v>
      </c>
      <c r="T99" s="60">
        <v>4</v>
      </c>
      <c r="U99" s="60">
        <v>4</v>
      </c>
      <c r="V99" s="60">
        <v>4</v>
      </c>
      <c r="W99" s="60">
        <v>4</v>
      </c>
      <c r="X99" s="60">
        <v>4</v>
      </c>
      <c r="Y99" s="60">
        <v>4</v>
      </c>
      <c r="Z99" s="60">
        <v>4</v>
      </c>
      <c r="AA99" s="60">
        <v>4</v>
      </c>
      <c r="AB99" s="60">
        <v>4</v>
      </c>
      <c r="AC99" s="60">
        <v>4</v>
      </c>
      <c r="AD99" s="60">
        <v>4</v>
      </c>
      <c r="AE99" s="60">
        <v>4</v>
      </c>
      <c r="AF99" s="60">
        <v>4</v>
      </c>
      <c r="AG99" s="60">
        <v>4</v>
      </c>
      <c r="AH99" s="60" t="s">
        <v>135</v>
      </c>
      <c r="AI99" s="81"/>
      <c r="AJ99" s="81"/>
      <c r="AK99" s="81"/>
      <c r="AL99" s="81"/>
      <c r="AM99" s="79"/>
      <c r="AN99" s="80"/>
      <c r="AO99" s="93"/>
      <c r="AP99" s="95"/>
      <c r="AQ99" s="90"/>
    </row>
    <row r="100" spans="2:43">
      <c r="B100" s="60"/>
      <c r="C100" s="60"/>
      <c r="D100" s="60">
        <v>3</v>
      </c>
      <c r="E100" s="60">
        <v>3</v>
      </c>
      <c r="F100" s="60">
        <v>3</v>
      </c>
      <c r="G100" s="60">
        <v>3</v>
      </c>
      <c r="H100" s="60"/>
      <c r="I100" s="60">
        <v>3</v>
      </c>
      <c r="J100" s="60">
        <v>3</v>
      </c>
      <c r="K100" s="60">
        <v>3</v>
      </c>
      <c r="L100" s="60">
        <v>3</v>
      </c>
      <c r="M100" s="60"/>
      <c r="N100" s="60"/>
      <c r="O100" s="60"/>
      <c r="P100" s="60"/>
      <c r="Q100" s="60">
        <v>2</v>
      </c>
      <c r="R100" s="60">
        <v>3</v>
      </c>
      <c r="S100" s="60">
        <v>3</v>
      </c>
      <c r="T100" s="60">
        <v>3</v>
      </c>
      <c r="U100" s="60">
        <v>2</v>
      </c>
      <c r="V100" s="60">
        <v>1</v>
      </c>
      <c r="W100" s="60">
        <v>3</v>
      </c>
      <c r="X100" s="60">
        <v>3</v>
      </c>
      <c r="Y100" s="60">
        <v>3</v>
      </c>
      <c r="Z100" s="60">
        <v>3</v>
      </c>
      <c r="AA100" s="60">
        <v>3</v>
      </c>
      <c r="AB100" s="60">
        <v>3</v>
      </c>
      <c r="AC100" s="60">
        <v>3</v>
      </c>
      <c r="AD100" s="60">
        <v>3</v>
      </c>
      <c r="AE100" s="60">
        <v>3</v>
      </c>
      <c r="AF100" s="60">
        <v>1</v>
      </c>
      <c r="AG100" s="60">
        <v>3</v>
      </c>
      <c r="AH100" s="60"/>
      <c r="AI100" s="82"/>
      <c r="AJ100" s="82"/>
      <c r="AK100" s="82"/>
      <c r="AL100" s="82"/>
      <c r="AM100" s="79"/>
      <c r="AN100" s="80"/>
      <c r="AO100" s="93"/>
      <c r="AP100" s="96"/>
      <c r="AQ100" s="90"/>
    </row>
    <row r="101" spans="2:43">
      <c r="B101" s="60" t="s">
        <v>56</v>
      </c>
      <c r="C101" s="60" t="s">
        <v>143</v>
      </c>
      <c r="D101" s="60">
        <v>4</v>
      </c>
      <c r="E101" s="60">
        <v>4</v>
      </c>
      <c r="F101" s="60">
        <v>4</v>
      </c>
      <c r="G101" s="60">
        <v>4</v>
      </c>
      <c r="H101" s="60">
        <v>4</v>
      </c>
      <c r="I101" s="60">
        <v>4</v>
      </c>
      <c r="J101" s="60">
        <v>4</v>
      </c>
      <c r="K101" s="60">
        <v>4</v>
      </c>
      <c r="L101" s="60">
        <v>4</v>
      </c>
      <c r="M101" s="60">
        <v>4</v>
      </c>
      <c r="N101" s="60">
        <v>4</v>
      </c>
      <c r="O101" s="60">
        <v>4</v>
      </c>
      <c r="P101" s="60">
        <v>4</v>
      </c>
      <c r="Q101" s="60" t="s">
        <v>127</v>
      </c>
      <c r="R101" s="60">
        <v>4</v>
      </c>
      <c r="S101" s="60">
        <v>4</v>
      </c>
      <c r="T101" s="60">
        <v>4</v>
      </c>
      <c r="U101" s="60">
        <v>4</v>
      </c>
      <c r="V101" s="60">
        <v>4</v>
      </c>
      <c r="W101" s="60">
        <v>4</v>
      </c>
      <c r="X101" s="60">
        <v>4</v>
      </c>
      <c r="Y101" s="60">
        <v>4</v>
      </c>
      <c r="Z101" s="60">
        <v>4</v>
      </c>
      <c r="AA101" s="60">
        <v>4</v>
      </c>
      <c r="AB101" s="60">
        <v>4</v>
      </c>
      <c r="AC101" s="60">
        <v>4</v>
      </c>
      <c r="AD101" s="60">
        <v>4</v>
      </c>
      <c r="AE101" s="60">
        <v>4</v>
      </c>
      <c r="AF101" s="60">
        <v>4</v>
      </c>
      <c r="AG101" s="60">
        <v>4</v>
      </c>
      <c r="AH101" s="60" t="s">
        <v>135</v>
      </c>
      <c r="AI101" s="78">
        <f>IF(B101="","",COUNTIF(D101:AH102,"&gt;2")/2)</f>
        <v>29</v>
      </c>
      <c r="AJ101" s="78">
        <f>SUM(D101:AH102)</f>
        <v>232</v>
      </c>
      <c r="AK101" s="78">
        <f>SUM(D103:AH103)</f>
        <v>73</v>
      </c>
      <c r="AL101" s="78">
        <f>AJ101+AK101</f>
        <v>305</v>
      </c>
      <c r="AM101" s="79">
        <f>IFERROR(AI101/$AO$2,"")</f>
        <v>1.26086956521739</v>
      </c>
      <c r="AN101" s="80" t="s">
        <v>128</v>
      </c>
      <c r="AO101" s="93"/>
      <c r="AP101" s="94" t="s">
        <v>129</v>
      </c>
      <c r="AQ101" s="90"/>
    </row>
    <row r="102" spans="2:43">
      <c r="B102" s="60"/>
      <c r="C102" s="60"/>
      <c r="D102" s="60">
        <v>4</v>
      </c>
      <c r="E102" s="60">
        <v>4</v>
      </c>
      <c r="F102" s="60">
        <v>4</v>
      </c>
      <c r="G102" s="60">
        <v>4</v>
      </c>
      <c r="H102" s="60">
        <v>4</v>
      </c>
      <c r="I102" s="60">
        <v>4</v>
      </c>
      <c r="J102" s="60">
        <v>4</v>
      </c>
      <c r="K102" s="60">
        <v>4</v>
      </c>
      <c r="L102" s="60">
        <v>4</v>
      </c>
      <c r="M102" s="60">
        <v>4</v>
      </c>
      <c r="N102" s="60">
        <v>4</v>
      </c>
      <c r="O102" s="60">
        <v>4</v>
      </c>
      <c r="P102" s="60">
        <v>4</v>
      </c>
      <c r="Q102" s="60" t="s">
        <v>127</v>
      </c>
      <c r="R102" s="60">
        <v>4</v>
      </c>
      <c r="S102" s="60">
        <v>4</v>
      </c>
      <c r="T102" s="60">
        <v>4</v>
      </c>
      <c r="U102" s="60">
        <v>4</v>
      </c>
      <c r="V102" s="60">
        <v>4</v>
      </c>
      <c r="W102" s="60">
        <v>4</v>
      </c>
      <c r="X102" s="60">
        <v>4</v>
      </c>
      <c r="Y102" s="60">
        <v>4</v>
      </c>
      <c r="Z102" s="60">
        <v>4</v>
      </c>
      <c r="AA102" s="60">
        <v>4</v>
      </c>
      <c r="AB102" s="60">
        <v>4</v>
      </c>
      <c r="AC102" s="60">
        <v>4</v>
      </c>
      <c r="AD102" s="60">
        <v>4</v>
      </c>
      <c r="AE102" s="60">
        <v>4</v>
      </c>
      <c r="AF102" s="60">
        <v>4</v>
      </c>
      <c r="AG102" s="60">
        <v>4</v>
      </c>
      <c r="AH102" s="60" t="s">
        <v>135</v>
      </c>
      <c r="AI102" s="81"/>
      <c r="AJ102" s="81"/>
      <c r="AK102" s="81"/>
      <c r="AL102" s="81"/>
      <c r="AM102" s="79"/>
      <c r="AN102" s="80"/>
      <c r="AO102" s="93"/>
      <c r="AP102" s="95"/>
      <c r="AQ102" s="90"/>
    </row>
    <row r="103" spans="2:43">
      <c r="B103" s="60"/>
      <c r="C103" s="60"/>
      <c r="D103" s="60">
        <v>3</v>
      </c>
      <c r="E103" s="60">
        <v>3</v>
      </c>
      <c r="F103" s="60">
        <v>3</v>
      </c>
      <c r="G103" s="60">
        <v>3</v>
      </c>
      <c r="H103" s="60"/>
      <c r="I103" s="60">
        <v>3</v>
      </c>
      <c r="J103" s="60">
        <v>3</v>
      </c>
      <c r="K103" s="60">
        <v>3</v>
      </c>
      <c r="L103" s="60">
        <v>3</v>
      </c>
      <c r="M103" s="60">
        <v>1</v>
      </c>
      <c r="N103" s="60">
        <v>3</v>
      </c>
      <c r="O103" s="60">
        <v>2</v>
      </c>
      <c r="P103" s="60"/>
      <c r="Q103" s="60"/>
      <c r="R103" s="60">
        <v>3</v>
      </c>
      <c r="S103" s="60">
        <v>3</v>
      </c>
      <c r="T103" s="60">
        <v>3</v>
      </c>
      <c r="U103" s="60">
        <v>2</v>
      </c>
      <c r="V103" s="60">
        <v>1</v>
      </c>
      <c r="W103" s="60">
        <v>3</v>
      </c>
      <c r="X103" s="60">
        <v>3</v>
      </c>
      <c r="Y103" s="60">
        <v>3</v>
      </c>
      <c r="Z103" s="60">
        <v>3</v>
      </c>
      <c r="AA103" s="60">
        <v>3</v>
      </c>
      <c r="AB103" s="60">
        <v>3</v>
      </c>
      <c r="AC103" s="60">
        <v>3</v>
      </c>
      <c r="AD103" s="60">
        <v>3</v>
      </c>
      <c r="AE103" s="60">
        <v>3</v>
      </c>
      <c r="AF103" s="60">
        <v>1</v>
      </c>
      <c r="AG103" s="60">
        <v>3</v>
      </c>
      <c r="AH103" s="60"/>
      <c r="AI103" s="82"/>
      <c r="AJ103" s="82"/>
      <c r="AK103" s="82"/>
      <c r="AL103" s="82"/>
      <c r="AM103" s="79"/>
      <c r="AN103" s="80"/>
      <c r="AO103" s="93"/>
      <c r="AP103" s="96"/>
      <c r="AQ103" s="90"/>
    </row>
    <row r="104" ht="16.5" spans="2:43">
      <c r="B104" s="99" t="s">
        <v>32</v>
      </c>
      <c r="C104" s="100" t="s">
        <v>142</v>
      </c>
      <c r="D104" s="70">
        <v>4</v>
      </c>
      <c r="E104" s="70">
        <v>4</v>
      </c>
      <c r="F104" s="70">
        <v>4</v>
      </c>
      <c r="G104" s="70">
        <v>4</v>
      </c>
      <c r="H104" s="70">
        <v>4</v>
      </c>
      <c r="I104" s="70">
        <v>4</v>
      </c>
      <c r="J104" s="70">
        <v>4</v>
      </c>
      <c r="K104" s="70">
        <v>4</v>
      </c>
      <c r="L104" s="70">
        <v>4</v>
      </c>
      <c r="M104" s="70">
        <v>2</v>
      </c>
      <c r="N104" s="70">
        <v>4</v>
      </c>
      <c r="O104" s="70">
        <v>4</v>
      </c>
      <c r="P104" s="70">
        <v>4</v>
      </c>
      <c r="Q104" s="70">
        <v>4</v>
      </c>
      <c r="R104" s="70">
        <v>4</v>
      </c>
      <c r="S104" s="70">
        <v>4</v>
      </c>
      <c r="T104" s="70">
        <v>4</v>
      </c>
      <c r="U104" s="70">
        <v>4</v>
      </c>
      <c r="V104" s="70">
        <v>4</v>
      </c>
      <c r="W104" s="70">
        <v>4</v>
      </c>
      <c r="X104" s="70">
        <v>4</v>
      </c>
      <c r="Y104" s="70">
        <v>4</v>
      </c>
      <c r="Z104" s="70">
        <v>4</v>
      </c>
      <c r="AA104" s="70">
        <v>4</v>
      </c>
      <c r="AB104" s="70">
        <v>4</v>
      </c>
      <c r="AC104" s="70" t="s">
        <v>127</v>
      </c>
      <c r="AD104" s="70">
        <v>4</v>
      </c>
      <c r="AE104" s="70">
        <v>4</v>
      </c>
      <c r="AF104" s="70">
        <v>4</v>
      </c>
      <c r="AG104" s="70">
        <v>4</v>
      </c>
      <c r="AH104" s="60" t="s">
        <v>135</v>
      </c>
      <c r="AI104" s="78">
        <f>IF(B104="","",COUNTIF(D104:AH105,"&gt;2")/2)</f>
        <v>28.5</v>
      </c>
      <c r="AJ104" s="78">
        <f>SUM(D104:AH105)</f>
        <v>230</v>
      </c>
      <c r="AK104" s="78">
        <f>SUM(D106:AH106)</f>
        <v>82</v>
      </c>
      <c r="AL104" s="78">
        <f>AJ104+AK104</f>
        <v>312</v>
      </c>
      <c r="AM104" s="79">
        <f>IFERROR(AI104/$AO$2,"")</f>
        <v>1.23913043478261</v>
      </c>
      <c r="AN104" s="80" t="s">
        <v>128</v>
      </c>
      <c r="AO104" s="93"/>
      <c r="AP104" s="94" t="s">
        <v>129</v>
      </c>
      <c r="AQ104" s="90"/>
    </row>
    <row r="105" ht="16.5" spans="2:43">
      <c r="B105" s="99"/>
      <c r="C105" s="101"/>
      <c r="D105" s="70">
        <v>4</v>
      </c>
      <c r="E105" s="70">
        <v>4</v>
      </c>
      <c r="F105" s="70">
        <v>4</v>
      </c>
      <c r="G105" s="70">
        <v>4</v>
      </c>
      <c r="H105" s="70">
        <v>4</v>
      </c>
      <c r="I105" s="70">
        <v>4</v>
      </c>
      <c r="J105" s="70">
        <v>4</v>
      </c>
      <c r="K105" s="70">
        <v>4</v>
      </c>
      <c r="L105" s="70">
        <v>4</v>
      </c>
      <c r="M105" s="70">
        <v>4</v>
      </c>
      <c r="N105" s="70">
        <v>4</v>
      </c>
      <c r="O105" s="70">
        <v>4</v>
      </c>
      <c r="P105" s="70">
        <v>4</v>
      </c>
      <c r="Q105" s="70">
        <v>4</v>
      </c>
      <c r="R105" s="70">
        <v>4</v>
      </c>
      <c r="S105" s="70">
        <v>4</v>
      </c>
      <c r="T105" s="70">
        <v>4</v>
      </c>
      <c r="U105" s="70">
        <v>4</v>
      </c>
      <c r="V105" s="70">
        <v>4</v>
      </c>
      <c r="W105" s="70">
        <v>4</v>
      </c>
      <c r="X105" s="70">
        <v>4</v>
      </c>
      <c r="Y105" s="70">
        <v>4</v>
      </c>
      <c r="Z105" s="70">
        <v>4</v>
      </c>
      <c r="AA105" s="70">
        <v>4</v>
      </c>
      <c r="AB105" s="70">
        <v>4</v>
      </c>
      <c r="AC105" s="70"/>
      <c r="AD105" s="70">
        <v>4</v>
      </c>
      <c r="AE105" s="70">
        <v>4</v>
      </c>
      <c r="AF105" s="70">
        <v>4</v>
      </c>
      <c r="AG105" s="70">
        <v>4</v>
      </c>
      <c r="AH105" s="60"/>
      <c r="AI105" s="81"/>
      <c r="AJ105" s="81"/>
      <c r="AK105" s="81"/>
      <c r="AL105" s="81"/>
      <c r="AM105" s="79"/>
      <c r="AN105" s="80"/>
      <c r="AO105" s="93"/>
      <c r="AP105" s="95"/>
      <c r="AQ105" s="90"/>
    </row>
    <row r="106" ht="16.5" spans="2:43">
      <c r="B106" s="99"/>
      <c r="C106" s="102"/>
      <c r="D106" s="70">
        <v>3</v>
      </c>
      <c r="E106" s="70">
        <v>3</v>
      </c>
      <c r="F106" s="70">
        <v>3</v>
      </c>
      <c r="G106" s="70">
        <v>3</v>
      </c>
      <c r="H106" s="70"/>
      <c r="I106" s="70">
        <v>3</v>
      </c>
      <c r="J106" s="70">
        <v>3</v>
      </c>
      <c r="K106" s="70">
        <v>3</v>
      </c>
      <c r="L106" s="70">
        <v>3</v>
      </c>
      <c r="M106" s="70">
        <v>3</v>
      </c>
      <c r="N106" s="70">
        <v>3</v>
      </c>
      <c r="O106" s="70">
        <v>3</v>
      </c>
      <c r="P106" s="70"/>
      <c r="Q106" s="70">
        <v>4</v>
      </c>
      <c r="R106" s="70">
        <v>3</v>
      </c>
      <c r="S106" s="70">
        <v>3</v>
      </c>
      <c r="T106" s="70">
        <v>3</v>
      </c>
      <c r="U106" s="70">
        <v>3</v>
      </c>
      <c r="V106" s="70">
        <v>3</v>
      </c>
      <c r="W106" s="70">
        <v>3</v>
      </c>
      <c r="X106" s="70">
        <v>3</v>
      </c>
      <c r="Y106" s="70">
        <v>3</v>
      </c>
      <c r="Z106" s="70">
        <v>3</v>
      </c>
      <c r="AA106" s="70">
        <v>3</v>
      </c>
      <c r="AB106" s="70">
        <v>3</v>
      </c>
      <c r="AC106" s="70"/>
      <c r="AD106" s="70">
        <v>3</v>
      </c>
      <c r="AE106" s="70">
        <v>3</v>
      </c>
      <c r="AF106" s="70">
        <v>3</v>
      </c>
      <c r="AG106" s="70">
        <v>3</v>
      </c>
      <c r="AH106" s="60"/>
      <c r="AI106" s="82"/>
      <c r="AJ106" s="82"/>
      <c r="AK106" s="82"/>
      <c r="AL106" s="82"/>
      <c r="AM106" s="79"/>
      <c r="AN106" s="80"/>
      <c r="AO106" s="93"/>
      <c r="AP106" s="96"/>
      <c r="AQ106" s="90"/>
    </row>
    <row r="107" ht="16.5" spans="2:43">
      <c r="B107" s="99" t="s">
        <v>35</v>
      </c>
      <c r="C107" s="100" t="s">
        <v>142</v>
      </c>
      <c r="D107" s="70">
        <v>4</v>
      </c>
      <c r="E107" s="70">
        <v>4</v>
      </c>
      <c r="F107" s="70">
        <v>4</v>
      </c>
      <c r="G107" s="70">
        <v>4</v>
      </c>
      <c r="H107" s="70">
        <v>4</v>
      </c>
      <c r="I107" s="70">
        <v>4</v>
      </c>
      <c r="J107" s="70">
        <v>4</v>
      </c>
      <c r="K107" s="70">
        <v>4</v>
      </c>
      <c r="L107" s="70">
        <v>4</v>
      </c>
      <c r="M107" s="70">
        <v>2</v>
      </c>
      <c r="N107" s="70">
        <v>4</v>
      </c>
      <c r="O107" s="70">
        <v>4</v>
      </c>
      <c r="P107" s="70" t="s">
        <v>127</v>
      </c>
      <c r="Q107" s="70">
        <v>4</v>
      </c>
      <c r="R107" s="70">
        <v>4</v>
      </c>
      <c r="S107" s="70">
        <v>4</v>
      </c>
      <c r="T107" s="70">
        <v>4</v>
      </c>
      <c r="U107" s="70">
        <v>4</v>
      </c>
      <c r="V107" s="70">
        <v>4</v>
      </c>
      <c r="W107" s="70" t="s">
        <v>127</v>
      </c>
      <c r="X107" s="70">
        <v>4</v>
      </c>
      <c r="Y107" s="70" t="s">
        <v>127</v>
      </c>
      <c r="Z107" s="70">
        <v>4</v>
      </c>
      <c r="AA107" s="70">
        <v>4</v>
      </c>
      <c r="AB107" s="70" t="s">
        <v>127</v>
      </c>
      <c r="AC107" s="70" t="s">
        <v>127</v>
      </c>
      <c r="AD107" s="70" t="s">
        <v>127</v>
      </c>
      <c r="AE107" s="70">
        <v>4</v>
      </c>
      <c r="AF107" s="70">
        <v>4</v>
      </c>
      <c r="AG107" s="70">
        <v>4</v>
      </c>
      <c r="AH107" s="60" t="s">
        <v>135</v>
      </c>
      <c r="AI107" s="78">
        <f>IF(B107="","",COUNTIF(D107:AH108,"&gt;2")/2)</f>
        <v>23.5</v>
      </c>
      <c r="AJ107" s="78">
        <f>SUM(D107:AH108)</f>
        <v>190</v>
      </c>
      <c r="AK107" s="78">
        <f>SUM(D109:AH109)</f>
        <v>70</v>
      </c>
      <c r="AL107" s="78">
        <f>AJ107+AK107</f>
        <v>260</v>
      </c>
      <c r="AM107" s="79">
        <f>IFERROR(AI107/$AO$2,"")</f>
        <v>1.02173913043478</v>
      </c>
      <c r="AN107" s="80" t="s">
        <v>128</v>
      </c>
      <c r="AO107" s="93"/>
      <c r="AP107" s="94" t="s">
        <v>129</v>
      </c>
      <c r="AQ107" s="90"/>
    </row>
    <row r="108" ht="16.5" spans="2:43">
      <c r="B108" s="99"/>
      <c r="C108" s="101"/>
      <c r="D108" s="70">
        <v>4</v>
      </c>
      <c r="E108" s="70">
        <v>4</v>
      </c>
      <c r="F108" s="70">
        <v>4</v>
      </c>
      <c r="G108" s="70">
        <v>4</v>
      </c>
      <c r="H108" s="70">
        <v>4</v>
      </c>
      <c r="I108" s="70">
        <v>4</v>
      </c>
      <c r="J108" s="70">
        <v>4</v>
      </c>
      <c r="K108" s="70">
        <v>4</v>
      </c>
      <c r="L108" s="70">
        <v>4</v>
      </c>
      <c r="M108" s="70">
        <v>4</v>
      </c>
      <c r="N108" s="70">
        <v>4</v>
      </c>
      <c r="O108" s="70">
        <v>4</v>
      </c>
      <c r="P108" s="70"/>
      <c r="Q108" s="70">
        <v>4</v>
      </c>
      <c r="R108" s="70">
        <v>4</v>
      </c>
      <c r="S108" s="70">
        <v>4</v>
      </c>
      <c r="T108" s="70">
        <v>4</v>
      </c>
      <c r="U108" s="70">
        <v>4</v>
      </c>
      <c r="V108" s="70">
        <v>4</v>
      </c>
      <c r="W108" s="70"/>
      <c r="X108" s="70">
        <v>4</v>
      </c>
      <c r="Y108" s="70"/>
      <c r="Z108" s="70">
        <v>4</v>
      </c>
      <c r="AA108" s="70">
        <v>4</v>
      </c>
      <c r="AB108" s="70"/>
      <c r="AC108" s="70"/>
      <c r="AD108" s="70"/>
      <c r="AE108" s="70">
        <v>4</v>
      </c>
      <c r="AF108" s="70">
        <v>4</v>
      </c>
      <c r="AG108" s="70">
        <v>4</v>
      </c>
      <c r="AH108" s="60"/>
      <c r="AI108" s="81"/>
      <c r="AJ108" s="81"/>
      <c r="AK108" s="81"/>
      <c r="AL108" s="81"/>
      <c r="AM108" s="79"/>
      <c r="AN108" s="80"/>
      <c r="AO108" s="93"/>
      <c r="AP108" s="95"/>
      <c r="AQ108" s="90"/>
    </row>
    <row r="109" ht="16.5" spans="2:43">
      <c r="B109" s="99"/>
      <c r="C109" s="102"/>
      <c r="D109" s="70">
        <v>3</v>
      </c>
      <c r="E109" s="70">
        <v>3</v>
      </c>
      <c r="F109" s="70">
        <v>3</v>
      </c>
      <c r="G109" s="70">
        <v>3</v>
      </c>
      <c r="H109" s="70"/>
      <c r="I109" s="70">
        <v>3</v>
      </c>
      <c r="J109" s="70">
        <v>3</v>
      </c>
      <c r="K109" s="70">
        <v>3</v>
      </c>
      <c r="L109" s="70">
        <v>3</v>
      </c>
      <c r="M109" s="70">
        <v>3</v>
      </c>
      <c r="N109" s="70">
        <v>3</v>
      </c>
      <c r="O109" s="70">
        <v>3</v>
      </c>
      <c r="P109" s="70"/>
      <c r="Q109" s="70">
        <v>4</v>
      </c>
      <c r="R109" s="70">
        <v>3</v>
      </c>
      <c r="S109" s="70">
        <v>3</v>
      </c>
      <c r="T109" s="70">
        <v>3</v>
      </c>
      <c r="U109" s="70">
        <v>3</v>
      </c>
      <c r="V109" s="70">
        <v>3</v>
      </c>
      <c r="W109" s="70"/>
      <c r="X109" s="70">
        <v>3</v>
      </c>
      <c r="Y109" s="70"/>
      <c r="Z109" s="70">
        <v>3</v>
      </c>
      <c r="AA109" s="70">
        <v>3</v>
      </c>
      <c r="AB109" s="70"/>
      <c r="AC109" s="70"/>
      <c r="AD109" s="70"/>
      <c r="AE109" s="70">
        <v>3</v>
      </c>
      <c r="AF109" s="70">
        <v>3</v>
      </c>
      <c r="AG109" s="70">
        <v>3</v>
      </c>
      <c r="AH109" s="60"/>
      <c r="AI109" s="82"/>
      <c r="AJ109" s="82"/>
      <c r="AK109" s="82"/>
      <c r="AL109" s="82"/>
      <c r="AM109" s="79"/>
      <c r="AN109" s="80"/>
      <c r="AO109" s="93"/>
      <c r="AP109" s="96"/>
      <c r="AQ109" s="90"/>
    </row>
    <row r="110" ht="16.5" spans="2:43">
      <c r="B110" s="99" t="s">
        <v>37</v>
      </c>
      <c r="C110" s="100" t="s">
        <v>142</v>
      </c>
      <c r="D110" s="70"/>
      <c r="E110" s="70">
        <v>4</v>
      </c>
      <c r="F110" s="70">
        <v>4</v>
      </c>
      <c r="G110" s="70">
        <v>4</v>
      </c>
      <c r="H110" s="70">
        <v>4</v>
      </c>
      <c r="I110" s="70">
        <v>4</v>
      </c>
      <c r="J110" s="70">
        <v>4</v>
      </c>
      <c r="K110" s="70">
        <v>4</v>
      </c>
      <c r="L110" s="70">
        <v>2</v>
      </c>
      <c r="M110" s="70">
        <v>2</v>
      </c>
      <c r="N110" s="70">
        <v>4</v>
      </c>
      <c r="O110" s="70">
        <v>4</v>
      </c>
      <c r="P110" s="70">
        <v>4</v>
      </c>
      <c r="Q110" s="70">
        <v>4</v>
      </c>
      <c r="R110" s="70">
        <v>4</v>
      </c>
      <c r="S110" s="70">
        <v>4</v>
      </c>
      <c r="T110" s="70">
        <v>4</v>
      </c>
      <c r="U110" s="70">
        <v>4</v>
      </c>
      <c r="V110" s="70">
        <v>4</v>
      </c>
      <c r="W110" s="70">
        <v>4</v>
      </c>
      <c r="X110" s="70">
        <v>4</v>
      </c>
      <c r="Y110" s="70">
        <v>4</v>
      </c>
      <c r="Z110" s="70">
        <v>4</v>
      </c>
      <c r="AA110" s="70">
        <v>4</v>
      </c>
      <c r="AB110" s="70">
        <v>4</v>
      </c>
      <c r="AC110" s="60">
        <v>4</v>
      </c>
      <c r="AD110" s="70">
        <v>4</v>
      </c>
      <c r="AE110" s="70">
        <v>4</v>
      </c>
      <c r="AF110" s="60"/>
      <c r="AG110" s="60">
        <v>3</v>
      </c>
      <c r="AH110" s="60" t="s">
        <v>135</v>
      </c>
      <c r="AI110" s="78">
        <f>IF(B110="","",COUNTIF(D110:AH111,"&gt;2")/2)</f>
        <v>27</v>
      </c>
      <c r="AJ110" s="78">
        <f>SUM(D110:AH111)</f>
        <v>219</v>
      </c>
      <c r="AK110" s="78">
        <f>SUM(D112:AH112)</f>
        <v>80.5</v>
      </c>
      <c r="AL110" s="78">
        <f>AJ110+AK110</f>
        <v>299.5</v>
      </c>
      <c r="AM110" s="79">
        <f>IFERROR(AI110/$AO$2,"")</f>
        <v>1.17391304347826</v>
      </c>
      <c r="AN110" s="80" t="s">
        <v>128</v>
      </c>
      <c r="AO110" s="93"/>
      <c r="AP110" s="94" t="s">
        <v>129</v>
      </c>
      <c r="AQ110" s="90">
        <v>21</v>
      </c>
    </row>
    <row r="111" ht="16.5" spans="2:43">
      <c r="B111" s="99"/>
      <c r="C111" s="101"/>
      <c r="D111" s="70"/>
      <c r="E111" s="70">
        <v>4</v>
      </c>
      <c r="F111" s="70">
        <v>4</v>
      </c>
      <c r="G111" s="70">
        <v>4</v>
      </c>
      <c r="H111" s="70">
        <v>4</v>
      </c>
      <c r="I111" s="70">
        <v>4</v>
      </c>
      <c r="J111" s="70">
        <v>4</v>
      </c>
      <c r="K111" s="70">
        <v>4</v>
      </c>
      <c r="L111" s="70">
        <v>4</v>
      </c>
      <c r="M111" s="70">
        <v>4</v>
      </c>
      <c r="N111" s="70">
        <v>4</v>
      </c>
      <c r="O111" s="70">
        <v>4</v>
      </c>
      <c r="P111" s="70">
        <v>4</v>
      </c>
      <c r="Q111" s="70">
        <v>4</v>
      </c>
      <c r="R111" s="70">
        <v>4</v>
      </c>
      <c r="S111" s="70">
        <v>4</v>
      </c>
      <c r="T111" s="70">
        <v>4</v>
      </c>
      <c r="U111" s="70">
        <v>4</v>
      </c>
      <c r="V111" s="70">
        <v>4</v>
      </c>
      <c r="W111" s="70">
        <v>4</v>
      </c>
      <c r="X111" s="70">
        <v>4</v>
      </c>
      <c r="Y111" s="70">
        <v>4</v>
      </c>
      <c r="Z111" s="70">
        <v>4</v>
      </c>
      <c r="AA111" s="70">
        <v>4</v>
      </c>
      <c r="AB111" s="70">
        <v>4</v>
      </c>
      <c r="AC111" s="60"/>
      <c r="AD111" s="70">
        <v>4</v>
      </c>
      <c r="AE111" s="70">
        <v>4</v>
      </c>
      <c r="AF111" s="60">
        <v>4</v>
      </c>
      <c r="AG111" s="60">
        <v>4</v>
      </c>
      <c r="AH111" s="60"/>
      <c r="AI111" s="81"/>
      <c r="AJ111" s="81"/>
      <c r="AK111" s="81"/>
      <c r="AL111" s="81"/>
      <c r="AM111" s="79"/>
      <c r="AN111" s="80"/>
      <c r="AO111" s="93"/>
      <c r="AP111" s="95"/>
      <c r="AQ111" s="90"/>
    </row>
    <row r="112" ht="16.5" spans="2:43">
      <c r="B112" s="99"/>
      <c r="C112" s="102"/>
      <c r="D112" s="70"/>
      <c r="E112" s="70">
        <v>2</v>
      </c>
      <c r="F112" s="70">
        <v>3</v>
      </c>
      <c r="G112" s="70">
        <v>3</v>
      </c>
      <c r="H112" s="70">
        <v>3</v>
      </c>
      <c r="I112" s="70">
        <v>3</v>
      </c>
      <c r="J112" s="70">
        <v>3</v>
      </c>
      <c r="K112" s="70">
        <v>3</v>
      </c>
      <c r="L112" s="70">
        <v>3</v>
      </c>
      <c r="M112" s="70">
        <v>3</v>
      </c>
      <c r="N112" s="70">
        <v>3</v>
      </c>
      <c r="O112" s="70">
        <v>3</v>
      </c>
      <c r="P112" s="70">
        <v>0.5</v>
      </c>
      <c r="Q112" s="70">
        <v>3</v>
      </c>
      <c r="R112" s="70">
        <v>3</v>
      </c>
      <c r="S112" s="70">
        <v>3</v>
      </c>
      <c r="T112" s="70">
        <v>3</v>
      </c>
      <c r="U112" s="70">
        <v>3</v>
      </c>
      <c r="V112" s="70">
        <v>3</v>
      </c>
      <c r="W112" s="70">
        <v>3</v>
      </c>
      <c r="X112" s="70">
        <v>3</v>
      </c>
      <c r="Y112" s="70">
        <v>3</v>
      </c>
      <c r="Z112" s="70">
        <v>3</v>
      </c>
      <c r="AA112" s="70">
        <v>3</v>
      </c>
      <c r="AB112" s="70">
        <v>3</v>
      </c>
      <c r="AC112" s="60"/>
      <c r="AD112" s="70">
        <v>3</v>
      </c>
      <c r="AE112" s="70">
        <v>3</v>
      </c>
      <c r="AF112" s="60">
        <v>3</v>
      </c>
      <c r="AG112" s="60">
        <v>3</v>
      </c>
      <c r="AH112" s="60"/>
      <c r="AI112" s="82"/>
      <c r="AJ112" s="82"/>
      <c r="AK112" s="82"/>
      <c r="AL112" s="82"/>
      <c r="AM112" s="79"/>
      <c r="AN112" s="80"/>
      <c r="AO112" s="93"/>
      <c r="AP112" s="96"/>
      <c r="AQ112" s="90"/>
    </row>
    <row r="113" ht="16.5" spans="2:43">
      <c r="B113" s="99" t="s">
        <v>36</v>
      </c>
      <c r="C113" s="100" t="s">
        <v>142</v>
      </c>
      <c r="D113" s="70"/>
      <c r="E113" s="70">
        <v>4</v>
      </c>
      <c r="F113" s="70">
        <v>4</v>
      </c>
      <c r="G113" s="70">
        <v>4</v>
      </c>
      <c r="H113" s="70">
        <v>4</v>
      </c>
      <c r="I113" s="70">
        <v>4</v>
      </c>
      <c r="J113" s="70">
        <v>4</v>
      </c>
      <c r="K113" s="70">
        <v>4</v>
      </c>
      <c r="L113" s="70">
        <v>2</v>
      </c>
      <c r="M113" s="70">
        <v>4</v>
      </c>
      <c r="N113" s="70">
        <v>4</v>
      </c>
      <c r="O113" s="70">
        <v>4</v>
      </c>
      <c r="P113" s="70">
        <v>4</v>
      </c>
      <c r="Q113" s="70">
        <v>4</v>
      </c>
      <c r="R113" s="70">
        <v>4</v>
      </c>
      <c r="S113" s="70">
        <v>4</v>
      </c>
      <c r="T113" s="70">
        <v>4</v>
      </c>
      <c r="U113" s="70" t="s">
        <v>127</v>
      </c>
      <c r="V113" s="70">
        <v>4</v>
      </c>
      <c r="W113" s="70">
        <v>4</v>
      </c>
      <c r="X113" s="70">
        <v>4</v>
      </c>
      <c r="Y113" s="70">
        <v>4</v>
      </c>
      <c r="Z113" s="70">
        <v>4</v>
      </c>
      <c r="AA113" s="70">
        <v>4</v>
      </c>
      <c r="AB113" s="70">
        <v>4</v>
      </c>
      <c r="AC113" s="70">
        <v>4</v>
      </c>
      <c r="AD113" s="70">
        <v>4</v>
      </c>
      <c r="AE113" s="70">
        <v>4</v>
      </c>
      <c r="AF113" s="70">
        <v>4</v>
      </c>
      <c r="AG113" s="70">
        <v>4</v>
      </c>
      <c r="AH113" s="60" t="s">
        <v>135</v>
      </c>
      <c r="AI113" s="78">
        <f>IF(B113="","",COUNTIF(D113:AH114,"&gt;2")/2)</f>
        <v>27.5</v>
      </c>
      <c r="AJ113" s="78">
        <f>SUM(D113:AH114)</f>
        <v>222</v>
      </c>
      <c r="AK113" s="78">
        <f>SUM(D115:AH115)</f>
        <v>82</v>
      </c>
      <c r="AL113" s="78">
        <f>AJ113+AK113</f>
        <v>304</v>
      </c>
      <c r="AM113" s="79">
        <f>IFERROR(AI113/$AO$2,"")</f>
        <v>1.19565217391304</v>
      </c>
      <c r="AN113" s="80" t="s">
        <v>128</v>
      </c>
      <c r="AO113" s="93"/>
      <c r="AP113" s="94" t="s">
        <v>129</v>
      </c>
      <c r="AQ113" s="90">
        <v>22</v>
      </c>
    </row>
    <row r="114" ht="16.5" spans="2:43">
      <c r="B114" s="99"/>
      <c r="C114" s="101"/>
      <c r="D114" s="70"/>
      <c r="E114" s="70">
        <v>4</v>
      </c>
      <c r="F114" s="70">
        <v>4</v>
      </c>
      <c r="G114" s="70">
        <v>4</v>
      </c>
      <c r="H114" s="70">
        <v>4</v>
      </c>
      <c r="I114" s="70">
        <v>4</v>
      </c>
      <c r="J114" s="70">
        <v>4</v>
      </c>
      <c r="K114" s="70">
        <v>4</v>
      </c>
      <c r="L114" s="70">
        <v>4</v>
      </c>
      <c r="M114" s="70">
        <v>4</v>
      </c>
      <c r="N114" s="70">
        <v>4</v>
      </c>
      <c r="O114" s="70">
        <v>4</v>
      </c>
      <c r="P114" s="70">
        <v>4</v>
      </c>
      <c r="Q114" s="70">
        <v>4</v>
      </c>
      <c r="R114" s="70">
        <v>4</v>
      </c>
      <c r="S114" s="70">
        <v>4</v>
      </c>
      <c r="T114" s="70">
        <v>4</v>
      </c>
      <c r="U114" s="70"/>
      <c r="V114" s="70">
        <v>4</v>
      </c>
      <c r="W114" s="70">
        <v>4</v>
      </c>
      <c r="X114" s="70">
        <v>4</v>
      </c>
      <c r="Y114" s="70">
        <v>4</v>
      </c>
      <c r="Z114" s="70">
        <v>4</v>
      </c>
      <c r="AA114" s="70">
        <v>4</v>
      </c>
      <c r="AB114" s="70">
        <v>4</v>
      </c>
      <c r="AC114" s="70">
        <v>4</v>
      </c>
      <c r="AD114" s="70">
        <v>4</v>
      </c>
      <c r="AE114" s="70">
        <v>4</v>
      </c>
      <c r="AF114" s="70">
        <v>4</v>
      </c>
      <c r="AG114" s="70">
        <v>4</v>
      </c>
      <c r="AH114" s="60"/>
      <c r="AI114" s="81"/>
      <c r="AJ114" s="81"/>
      <c r="AK114" s="81"/>
      <c r="AL114" s="81"/>
      <c r="AM114" s="79"/>
      <c r="AN114" s="80"/>
      <c r="AO114" s="93"/>
      <c r="AP114" s="95"/>
      <c r="AQ114" s="90"/>
    </row>
    <row r="115" ht="16.5" spans="2:43">
      <c r="B115" s="99"/>
      <c r="C115" s="102"/>
      <c r="D115" s="70"/>
      <c r="E115" s="70">
        <v>3</v>
      </c>
      <c r="F115" s="70">
        <v>3</v>
      </c>
      <c r="G115" s="70">
        <v>3</v>
      </c>
      <c r="H115" s="70">
        <v>3</v>
      </c>
      <c r="I115" s="70">
        <v>3</v>
      </c>
      <c r="J115" s="70">
        <v>3</v>
      </c>
      <c r="K115" s="70">
        <v>3</v>
      </c>
      <c r="L115" s="70">
        <v>3</v>
      </c>
      <c r="M115" s="70">
        <v>3</v>
      </c>
      <c r="N115" s="70">
        <v>3</v>
      </c>
      <c r="O115" s="70"/>
      <c r="P115" s="70">
        <v>4</v>
      </c>
      <c r="Q115" s="70">
        <v>3</v>
      </c>
      <c r="R115" s="70">
        <v>3</v>
      </c>
      <c r="S115" s="70">
        <v>3</v>
      </c>
      <c r="T115" s="70">
        <v>3</v>
      </c>
      <c r="U115" s="70"/>
      <c r="V115" s="70">
        <v>3</v>
      </c>
      <c r="W115" s="70">
        <v>3</v>
      </c>
      <c r="X115" s="70">
        <v>3</v>
      </c>
      <c r="Y115" s="70">
        <v>3</v>
      </c>
      <c r="Z115" s="70">
        <v>3</v>
      </c>
      <c r="AA115" s="70">
        <v>3</v>
      </c>
      <c r="AB115" s="70">
        <v>3</v>
      </c>
      <c r="AC115" s="70">
        <v>3</v>
      </c>
      <c r="AD115" s="70">
        <v>3</v>
      </c>
      <c r="AE115" s="70">
        <v>3</v>
      </c>
      <c r="AF115" s="70">
        <v>3</v>
      </c>
      <c r="AG115" s="70">
        <v>3</v>
      </c>
      <c r="AH115" s="60"/>
      <c r="AI115" s="82"/>
      <c r="AJ115" s="82"/>
      <c r="AK115" s="82"/>
      <c r="AL115" s="82"/>
      <c r="AM115" s="79"/>
      <c r="AN115" s="80"/>
      <c r="AO115" s="93"/>
      <c r="AP115" s="96"/>
      <c r="AQ115" s="90"/>
    </row>
    <row r="116" ht="16.5" spans="2:43">
      <c r="B116" s="99" t="s">
        <v>33</v>
      </c>
      <c r="C116" s="100" t="s">
        <v>142</v>
      </c>
      <c r="D116" s="103">
        <v>4</v>
      </c>
      <c r="E116" s="70">
        <v>4</v>
      </c>
      <c r="F116" s="70">
        <v>4</v>
      </c>
      <c r="G116" s="70">
        <v>4</v>
      </c>
      <c r="H116" s="70">
        <v>4</v>
      </c>
      <c r="I116" s="70">
        <v>4</v>
      </c>
      <c r="J116" s="70">
        <v>4</v>
      </c>
      <c r="K116" s="70">
        <v>4</v>
      </c>
      <c r="L116" s="70">
        <v>4</v>
      </c>
      <c r="M116" s="70">
        <v>2</v>
      </c>
      <c r="N116" s="70">
        <v>4</v>
      </c>
      <c r="O116" s="70" t="s">
        <v>127</v>
      </c>
      <c r="P116" s="70">
        <v>4</v>
      </c>
      <c r="Q116" s="70">
        <v>4</v>
      </c>
      <c r="R116" s="70" t="s">
        <v>127</v>
      </c>
      <c r="S116" s="70">
        <v>4</v>
      </c>
      <c r="T116" s="70">
        <v>4</v>
      </c>
      <c r="U116" s="70" t="s">
        <v>127</v>
      </c>
      <c r="V116" s="70" t="s">
        <v>127</v>
      </c>
      <c r="W116" s="70" t="s">
        <v>127</v>
      </c>
      <c r="X116" s="70" t="s">
        <v>127</v>
      </c>
      <c r="Y116" s="70">
        <v>4</v>
      </c>
      <c r="Z116" s="70" t="s">
        <v>127</v>
      </c>
      <c r="AA116" s="70" t="s">
        <v>127</v>
      </c>
      <c r="AB116" s="70" t="s">
        <v>127</v>
      </c>
      <c r="AC116" s="103">
        <v>4</v>
      </c>
      <c r="AD116" s="70">
        <v>4</v>
      </c>
      <c r="AE116" s="70">
        <v>4</v>
      </c>
      <c r="AF116" s="70">
        <v>4</v>
      </c>
      <c r="AG116" s="70">
        <v>4</v>
      </c>
      <c r="AH116" s="60" t="s">
        <v>135</v>
      </c>
      <c r="AI116" s="78">
        <f>IF(B116="","",COUNTIF(D116:AH117,"&gt;2")/2)</f>
        <v>20</v>
      </c>
      <c r="AJ116" s="78">
        <f>SUM(D116:AH117)</f>
        <v>162</v>
      </c>
      <c r="AK116" s="78">
        <f>SUM(D118:AH118)</f>
        <v>53</v>
      </c>
      <c r="AL116" s="78">
        <f>AJ116+AK116</f>
        <v>215</v>
      </c>
      <c r="AM116" s="79">
        <f>IFERROR(AI116/$AO$2,"")</f>
        <v>0.869565217391304</v>
      </c>
      <c r="AN116" s="80" t="s">
        <v>128</v>
      </c>
      <c r="AO116" s="93"/>
      <c r="AP116" s="94" t="s">
        <v>129</v>
      </c>
      <c r="AQ116" s="90"/>
    </row>
    <row r="117" ht="16.5" spans="2:43">
      <c r="B117" s="99"/>
      <c r="C117" s="101"/>
      <c r="D117" s="103">
        <v>4</v>
      </c>
      <c r="E117" s="70">
        <v>4</v>
      </c>
      <c r="F117" s="70">
        <v>4</v>
      </c>
      <c r="G117" s="70">
        <v>4</v>
      </c>
      <c r="H117" s="70">
        <v>4</v>
      </c>
      <c r="I117" s="70">
        <v>4</v>
      </c>
      <c r="J117" s="70">
        <v>4</v>
      </c>
      <c r="K117" s="70">
        <v>4</v>
      </c>
      <c r="L117" s="70">
        <v>4</v>
      </c>
      <c r="M117" s="70">
        <v>4</v>
      </c>
      <c r="N117" s="70">
        <v>4</v>
      </c>
      <c r="O117" s="70"/>
      <c r="P117" s="70">
        <v>4</v>
      </c>
      <c r="Q117" s="70">
        <v>4</v>
      </c>
      <c r="R117" s="70"/>
      <c r="S117" s="70">
        <v>4</v>
      </c>
      <c r="T117" s="70"/>
      <c r="U117" s="70"/>
      <c r="V117" s="70"/>
      <c r="W117" s="70"/>
      <c r="X117" s="70"/>
      <c r="Y117" s="70">
        <v>4</v>
      </c>
      <c r="Z117" s="70"/>
      <c r="AA117" s="70"/>
      <c r="AB117" s="60"/>
      <c r="AC117" s="107">
        <v>4</v>
      </c>
      <c r="AD117" s="70">
        <v>4</v>
      </c>
      <c r="AE117" s="70">
        <v>4</v>
      </c>
      <c r="AF117" s="70">
        <v>4</v>
      </c>
      <c r="AG117" s="70">
        <v>4</v>
      </c>
      <c r="AH117" s="60"/>
      <c r="AI117" s="81"/>
      <c r="AJ117" s="81"/>
      <c r="AK117" s="81"/>
      <c r="AL117" s="81"/>
      <c r="AM117" s="79"/>
      <c r="AN117" s="80"/>
      <c r="AO117" s="93"/>
      <c r="AP117" s="95"/>
      <c r="AQ117" s="90"/>
    </row>
    <row r="118" ht="16.5" spans="2:43">
      <c r="B118" s="99"/>
      <c r="C118" s="102"/>
      <c r="D118" s="103">
        <v>3</v>
      </c>
      <c r="E118" s="70">
        <v>3</v>
      </c>
      <c r="F118" s="70">
        <v>3</v>
      </c>
      <c r="G118" s="70">
        <v>3</v>
      </c>
      <c r="H118" s="70"/>
      <c r="I118" s="70">
        <v>3</v>
      </c>
      <c r="J118" s="70">
        <v>3</v>
      </c>
      <c r="K118" s="70">
        <v>3</v>
      </c>
      <c r="L118" s="70">
        <v>3</v>
      </c>
      <c r="M118" s="70">
        <v>3</v>
      </c>
      <c r="N118" s="70">
        <v>3</v>
      </c>
      <c r="O118" s="70"/>
      <c r="P118" s="70">
        <v>3</v>
      </c>
      <c r="Q118" s="70">
        <v>2</v>
      </c>
      <c r="R118" s="70"/>
      <c r="S118" s="70">
        <v>3</v>
      </c>
      <c r="T118" s="70"/>
      <c r="U118" s="70"/>
      <c r="V118" s="70"/>
      <c r="W118" s="70"/>
      <c r="X118" s="70"/>
      <c r="Y118" s="70"/>
      <c r="Z118" s="70"/>
      <c r="AA118" s="70"/>
      <c r="AB118" s="60"/>
      <c r="AC118" s="107">
        <v>3</v>
      </c>
      <c r="AD118" s="70">
        <v>3</v>
      </c>
      <c r="AE118" s="70">
        <v>3</v>
      </c>
      <c r="AF118" s="70">
        <v>3</v>
      </c>
      <c r="AG118" s="70">
        <v>3</v>
      </c>
      <c r="AH118" s="60"/>
      <c r="AI118" s="82"/>
      <c r="AJ118" s="82"/>
      <c r="AK118" s="82"/>
      <c r="AL118" s="82"/>
      <c r="AM118" s="79"/>
      <c r="AN118" s="80"/>
      <c r="AO118" s="93"/>
      <c r="AP118" s="96"/>
      <c r="AQ118" s="90"/>
    </row>
    <row r="119" ht="16.5" spans="2:43">
      <c r="B119" s="99" t="s">
        <v>34</v>
      </c>
      <c r="C119" s="100" t="s">
        <v>142</v>
      </c>
      <c r="D119" s="103">
        <v>4</v>
      </c>
      <c r="E119" s="70">
        <v>4</v>
      </c>
      <c r="F119" s="70">
        <v>4</v>
      </c>
      <c r="G119" s="70">
        <v>4</v>
      </c>
      <c r="H119" s="70">
        <v>4</v>
      </c>
      <c r="I119" s="70">
        <v>4</v>
      </c>
      <c r="J119" s="70">
        <v>4</v>
      </c>
      <c r="K119" s="70">
        <v>4</v>
      </c>
      <c r="L119" s="70">
        <v>4</v>
      </c>
      <c r="M119" s="70">
        <v>2</v>
      </c>
      <c r="N119" s="70">
        <v>4</v>
      </c>
      <c r="O119" s="70">
        <v>4</v>
      </c>
      <c r="P119" s="70">
        <v>4</v>
      </c>
      <c r="Q119" s="70">
        <v>4</v>
      </c>
      <c r="R119" s="70">
        <v>4</v>
      </c>
      <c r="S119" s="70" t="s">
        <v>127</v>
      </c>
      <c r="T119" s="70" t="s">
        <v>127</v>
      </c>
      <c r="U119" s="70">
        <v>4</v>
      </c>
      <c r="V119" s="70">
        <v>4</v>
      </c>
      <c r="W119" s="70">
        <v>4</v>
      </c>
      <c r="X119" s="70">
        <v>4</v>
      </c>
      <c r="Y119" s="70">
        <v>4</v>
      </c>
      <c r="Z119" s="70" t="s">
        <v>127</v>
      </c>
      <c r="AA119" s="70">
        <v>4</v>
      </c>
      <c r="AB119" s="70">
        <v>4</v>
      </c>
      <c r="AC119" s="70">
        <v>4</v>
      </c>
      <c r="AD119" s="70">
        <v>4</v>
      </c>
      <c r="AE119" s="70">
        <v>4</v>
      </c>
      <c r="AF119" s="70">
        <v>4</v>
      </c>
      <c r="AG119" s="70">
        <v>4</v>
      </c>
      <c r="AH119" s="60" t="s">
        <v>135</v>
      </c>
      <c r="AI119" s="78">
        <f>IF(B119="","",COUNTIF(D119:AH120,"&gt;2")/2)</f>
        <v>26.5</v>
      </c>
      <c r="AJ119" s="78">
        <f>SUM(D119:AH120)</f>
        <v>214</v>
      </c>
      <c r="AK119" s="78">
        <f>SUM(D121:AH121)</f>
        <v>75</v>
      </c>
      <c r="AL119" s="78">
        <f>AJ119+AK119</f>
        <v>289</v>
      </c>
      <c r="AM119" s="79">
        <f>IFERROR(AI119/$AO$2,"")</f>
        <v>1.15217391304348</v>
      </c>
      <c r="AN119" s="80" t="s">
        <v>128</v>
      </c>
      <c r="AO119" s="93"/>
      <c r="AP119" s="94" t="s">
        <v>129</v>
      </c>
      <c r="AQ119" s="90"/>
    </row>
    <row r="120" ht="16.5" spans="2:43">
      <c r="B120" s="99"/>
      <c r="C120" s="101"/>
      <c r="D120" s="103">
        <v>4</v>
      </c>
      <c r="E120" s="70">
        <v>4</v>
      </c>
      <c r="F120" s="70">
        <v>4</v>
      </c>
      <c r="G120" s="70">
        <v>4</v>
      </c>
      <c r="H120" s="70">
        <v>4</v>
      </c>
      <c r="I120" s="70">
        <v>4</v>
      </c>
      <c r="J120" s="70">
        <v>4</v>
      </c>
      <c r="K120" s="70">
        <v>4</v>
      </c>
      <c r="L120" s="70">
        <v>4</v>
      </c>
      <c r="M120" s="70">
        <v>4</v>
      </c>
      <c r="N120" s="70">
        <v>4</v>
      </c>
      <c r="O120" s="70">
        <v>4</v>
      </c>
      <c r="P120" s="70">
        <v>4</v>
      </c>
      <c r="Q120" s="70">
        <v>4</v>
      </c>
      <c r="R120" s="70">
        <v>4</v>
      </c>
      <c r="S120" s="70"/>
      <c r="T120" s="70"/>
      <c r="U120" s="70">
        <v>4</v>
      </c>
      <c r="V120" s="70">
        <v>4</v>
      </c>
      <c r="W120" s="70">
        <v>4</v>
      </c>
      <c r="X120" s="70">
        <v>4</v>
      </c>
      <c r="Y120" s="70">
        <v>4</v>
      </c>
      <c r="Z120" s="70"/>
      <c r="AA120" s="70">
        <v>4</v>
      </c>
      <c r="AB120" s="70">
        <v>4</v>
      </c>
      <c r="AC120" s="70">
        <v>4</v>
      </c>
      <c r="AD120" s="70">
        <v>4</v>
      </c>
      <c r="AE120" s="70">
        <v>4</v>
      </c>
      <c r="AF120" s="70">
        <v>4</v>
      </c>
      <c r="AG120" s="70">
        <v>4</v>
      </c>
      <c r="AH120" s="60"/>
      <c r="AI120" s="81"/>
      <c r="AJ120" s="81"/>
      <c r="AK120" s="81"/>
      <c r="AL120" s="81"/>
      <c r="AM120" s="79"/>
      <c r="AN120" s="80"/>
      <c r="AO120" s="93"/>
      <c r="AP120" s="95"/>
      <c r="AQ120" s="90"/>
    </row>
    <row r="121" ht="16.5" spans="2:43">
      <c r="B121" s="99"/>
      <c r="C121" s="102"/>
      <c r="D121" s="103">
        <v>3</v>
      </c>
      <c r="E121" s="70">
        <v>3</v>
      </c>
      <c r="F121" s="70">
        <v>3</v>
      </c>
      <c r="G121" s="70">
        <v>3</v>
      </c>
      <c r="H121" s="70"/>
      <c r="I121" s="70">
        <v>3</v>
      </c>
      <c r="J121" s="70">
        <v>3</v>
      </c>
      <c r="K121" s="70">
        <v>3</v>
      </c>
      <c r="L121" s="70">
        <v>3</v>
      </c>
      <c r="M121" s="70">
        <v>3</v>
      </c>
      <c r="N121" s="70">
        <v>3</v>
      </c>
      <c r="O121" s="70">
        <v>3</v>
      </c>
      <c r="P121" s="70"/>
      <c r="Q121" s="70">
        <v>3</v>
      </c>
      <c r="R121" s="70">
        <v>3</v>
      </c>
      <c r="S121" s="70"/>
      <c r="T121" s="70"/>
      <c r="U121" s="70">
        <v>3</v>
      </c>
      <c r="V121" s="70">
        <v>3</v>
      </c>
      <c r="W121" s="70">
        <v>3</v>
      </c>
      <c r="X121" s="70">
        <v>3</v>
      </c>
      <c r="Y121" s="70">
        <v>3</v>
      </c>
      <c r="Z121" s="70"/>
      <c r="AA121" s="70">
        <v>3</v>
      </c>
      <c r="AB121" s="70">
        <v>3</v>
      </c>
      <c r="AC121" s="70">
        <v>3</v>
      </c>
      <c r="AD121" s="70">
        <v>3</v>
      </c>
      <c r="AE121" s="70">
        <v>3</v>
      </c>
      <c r="AF121" s="70">
        <v>3</v>
      </c>
      <c r="AG121" s="70">
        <v>3</v>
      </c>
      <c r="AH121" s="60"/>
      <c r="AI121" s="82"/>
      <c r="AJ121" s="82"/>
      <c r="AK121" s="82"/>
      <c r="AL121" s="82"/>
      <c r="AM121" s="79"/>
      <c r="AN121" s="80"/>
      <c r="AO121" s="93"/>
      <c r="AP121" s="96"/>
      <c r="AQ121" s="90"/>
    </row>
    <row r="122" ht="16.5" spans="2:43">
      <c r="B122" s="99" t="s">
        <v>41</v>
      </c>
      <c r="C122" s="100" t="s">
        <v>142</v>
      </c>
      <c r="D122" s="70"/>
      <c r="E122" s="70"/>
      <c r="F122" s="70"/>
      <c r="G122" s="70"/>
      <c r="H122" s="70"/>
      <c r="I122" s="70"/>
      <c r="J122" s="70"/>
      <c r="K122" s="70"/>
      <c r="L122" s="70"/>
      <c r="M122" s="70"/>
      <c r="N122" s="70"/>
      <c r="O122" s="70"/>
      <c r="P122" s="70"/>
      <c r="Q122" s="70"/>
      <c r="R122" s="70"/>
      <c r="S122" s="70"/>
      <c r="T122" s="70">
        <v>4</v>
      </c>
      <c r="U122" s="70">
        <v>4</v>
      </c>
      <c r="V122" s="70">
        <v>4</v>
      </c>
      <c r="W122" s="70">
        <v>4</v>
      </c>
      <c r="X122" s="70">
        <v>4</v>
      </c>
      <c r="Y122" s="70" t="s">
        <v>127</v>
      </c>
      <c r="Z122" s="70">
        <v>4</v>
      </c>
      <c r="AA122" s="70">
        <v>4</v>
      </c>
      <c r="AB122" s="70">
        <v>4</v>
      </c>
      <c r="AC122" s="70">
        <v>4</v>
      </c>
      <c r="AD122" s="70">
        <v>4</v>
      </c>
      <c r="AE122" s="70">
        <v>4</v>
      </c>
      <c r="AF122" s="70">
        <v>4</v>
      </c>
      <c r="AG122" s="70">
        <v>4</v>
      </c>
      <c r="AH122" s="60" t="s">
        <v>135</v>
      </c>
      <c r="AI122" s="78">
        <f>IF(B122="","",COUNTIF(D122:AH123,"&gt;2")/2)</f>
        <v>13</v>
      </c>
      <c r="AJ122" s="78">
        <f>SUM(D122:AH123)</f>
        <v>104</v>
      </c>
      <c r="AK122" s="78">
        <f>SUM(D124:AH124)</f>
        <v>37</v>
      </c>
      <c r="AL122" s="78">
        <f>AJ122+AK122</f>
        <v>141</v>
      </c>
      <c r="AM122" s="79">
        <f>IFERROR(AI122/$AO$2,"")</f>
        <v>0.565217391304348</v>
      </c>
      <c r="AN122" s="80" t="s">
        <v>128</v>
      </c>
      <c r="AO122" s="93"/>
      <c r="AP122" s="94" t="s">
        <v>129</v>
      </c>
      <c r="AQ122" s="90">
        <v>33</v>
      </c>
    </row>
    <row r="123" ht="16.5" spans="2:43">
      <c r="B123" s="99"/>
      <c r="C123" s="101"/>
      <c r="D123" s="70"/>
      <c r="E123" s="70"/>
      <c r="F123" s="70"/>
      <c r="G123" s="70"/>
      <c r="H123" s="70"/>
      <c r="I123" s="70"/>
      <c r="J123" s="70"/>
      <c r="K123" s="70"/>
      <c r="L123" s="70"/>
      <c r="M123" s="70"/>
      <c r="N123" s="70"/>
      <c r="O123" s="70"/>
      <c r="P123" s="70"/>
      <c r="Q123" s="70"/>
      <c r="R123" s="70"/>
      <c r="S123" s="70"/>
      <c r="T123" s="70">
        <v>4</v>
      </c>
      <c r="U123" s="70">
        <v>4</v>
      </c>
      <c r="V123" s="70">
        <v>4</v>
      </c>
      <c r="W123" s="70">
        <v>4</v>
      </c>
      <c r="X123" s="70">
        <v>4</v>
      </c>
      <c r="Y123" s="70"/>
      <c r="Z123" s="70">
        <v>4</v>
      </c>
      <c r="AA123" s="70">
        <v>4</v>
      </c>
      <c r="AB123" s="70">
        <v>4</v>
      </c>
      <c r="AC123" s="70">
        <v>4</v>
      </c>
      <c r="AD123" s="70">
        <v>4</v>
      </c>
      <c r="AE123" s="70">
        <v>4</v>
      </c>
      <c r="AF123" s="70">
        <v>4</v>
      </c>
      <c r="AG123" s="70">
        <v>4</v>
      </c>
      <c r="AH123" s="60"/>
      <c r="AI123" s="81"/>
      <c r="AJ123" s="81"/>
      <c r="AK123" s="81"/>
      <c r="AL123" s="81"/>
      <c r="AM123" s="79"/>
      <c r="AN123" s="80"/>
      <c r="AO123" s="93"/>
      <c r="AP123" s="95"/>
      <c r="AQ123" s="90"/>
    </row>
    <row r="124" ht="16.5" spans="2:43">
      <c r="B124" s="99"/>
      <c r="C124" s="102"/>
      <c r="D124" s="70"/>
      <c r="E124" s="70"/>
      <c r="F124" s="70"/>
      <c r="G124" s="70"/>
      <c r="H124" s="70"/>
      <c r="I124" s="70"/>
      <c r="J124" s="70"/>
      <c r="K124" s="70"/>
      <c r="L124" s="70"/>
      <c r="M124" s="70"/>
      <c r="N124" s="70"/>
      <c r="O124" s="70"/>
      <c r="P124" s="70"/>
      <c r="Q124" s="70"/>
      <c r="R124" s="70"/>
      <c r="S124" s="70"/>
      <c r="T124" s="70">
        <v>3</v>
      </c>
      <c r="U124" s="70">
        <v>3</v>
      </c>
      <c r="V124" s="70">
        <v>3</v>
      </c>
      <c r="W124" s="70">
        <v>3</v>
      </c>
      <c r="X124" s="70">
        <v>3</v>
      </c>
      <c r="Y124" s="70"/>
      <c r="Z124" s="70">
        <v>3</v>
      </c>
      <c r="AA124" s="70">
        <v>3</v>
      </c>
      <c r="AB124" s="70">
        <v>3</v>
      </c>
      <c r="AC124" s="103">
        <v>1</v>
      </c>
      <c r="AD124" s="70">
        <v>3</v>
      </c>
      <c r="AE124" s="70">
        <v>3</v>
      </c>
      <c r="AF124" s="70">
        <v>3</v>
      </c>
      <c r="AG124" s="70">
        <v>3</v>
      </c>
      <c r="AH124" s="60"/>
      <c r="AI124" s="82"/>
      <c r="AJ124" s="82"/>
      <c r="AK124" s="82"/>
      <c r="AL124" s="82"/>
      <c r="AM124" s="79"/>
      <c r="AN124" s="80"/>
      <c r="AO124" s="93"/>
      <c r="AP124" s="96"/>
      <c r="AQ124" s="90"/>
    </row>
    <row r="125" ht="16.5" spans="2:43">
      <c r="B125" s="99" t="s">
        <v>40</v>
      </c>
      <c r="C125" s="60" t="s">
        <v>142</v>
      </c>
      <c r="D125" s="70"/>
      <c r="E125" s="70"/>
      <c r="F125" s="70"/>
      <c r="G125" s="70"/>
      <c r="H125" s="70"/>
      <c r="I125" s="70">
        <v>4</v>
      </c>
      <c r="J125" s="70">
        <v>4</v>
      </c>
      <c r="K125" s="70">
        <v>4</v>
      </c>
      <c r="L125" s="70">
        <v>4</v>
      </c>
      <c r="M125" s="70">
        <v>2</v>
      </c>
      <c r="N125" s="70">
        <v>4</v>
      </c>
      <c r="O125" s="70">
        <v>4</v>
      </c>
      <c r="P125" s="70">
        <v>4</v>
      </c>
      <c r="Q125" s="70">
        <v>4</v>
      </c>
      <c r="R125" s="70">
        <v>4</v>
      </c>
      <c r="S125" s="70">
        <v>4</v>
      </c>
      <c r="T125" s="70">
        <v>4</v>
      </c>
      <c r="U125" s="70">
        <v>4</v>
      </c>
      <c r="V125" s="70">
        <v>4</v>
      </c>
      <c r="W125" s="70">
        <v>4</v>
      </c>
      <c r="X125" s="70">
        <v>4</v>
      </c>
      <c r="Y125" s="70">
        <v>4</v>
      </c>
      <c r="Z125" s="70">
        <v>4</v>
      </c>
      <c r="AA125" s="70">
        <v>4</v>
      </c>
      <c r="AB125" s="70">
        <v>4</v>
      </c>
      <c r="AC125" s="70">
        <v>4</v>
      </c>
      <c r="AD125" s="70">
        <v>4</v>
      </c>
      <c r="AE125" s="70">
        <v>4</v>
      </c>
      <c r="AF125" s="70">
        <v>4</v>
      </c>
      <c r="AG125" s="70">
        <v>4</v>
      </c>
      <c r="AH125" s="60" t="s">
        <v>135</v>
      </c>
      <c r="AI125" s="78">
        <f>IF(B125="","",COUNTIF(D125:AH126,"&gt;2")/2)</f>
        <v>24.5</v>
      </c>
      <c r="AJ125" s="78">
        <f>SUM(D125:AH126)</f>
        <v>198</v>
      </c>
      <c r="AK125" s="78">
        <f>SUM(D127:AH127)</f>
        <v>71</v>
      </c>
      <c r="AL125" s="78">
        <f>AJ125+AK125</f>
        <v>269</v>
      </c>
      <c r="AM125" s="79">
        <f>IFERROR(AI125/$AO$2,"")</f>
        <v>1.06521739130435</v>
      </c>
      <c r="AN125" s="80" t="s">
        <v>128</v>
      </c>
      <c r="AO125" s="93"/>
      <c r="AP125" s="94" t="s">
        <v>129</v>
      </c>
      <c r="AQ125" s="90">
        <v>33</v>
      </c>
    </row>
    <row r="126" ht="16.5" spans="2:43">
      <c r="B126" s="99"/>
      <c r="C126" s="60"/>
      <c r="D126" s="70"/>
      <c r="E126" s="70"/>
      <c r="F126" s="70"/>
      <c r="G126" s="70"/>
      <c r="H126" s="70"/>
      <c r="I126" s="70">
        <v>4</v>
      </c>
      <c r="J126" s="70">
        <v>4</v>
      </c>
      <c r="K126" s="70">
        <v>4</v>
      </c>
      <c r="L126" s="70">
        <v>4</v>
      </c>
      <c r="M126" s="70">
        <v>4</v>
      </c>
      <c r="N126" s="70">
        <v>4</v>
      </c>
      <c r="O126" s="70">
        <v>4</v>
      </c>
      <c r="P126" s="70">
        <v>4</v>
      </c>
      <c r="Q126" s="70">
        <v>4</v>
      </c>
      <c r="R126" s="70">
        <v>4</v>
      </c>
      <c r="S126" s="70">
        <v>4</v>
      </c>
      <c r="T126" s="70">
        <v>4</v>
      </c>
      <c r="U126" s="70">
        <v>4</v>
      </c>
      <c r="V126" s="70">
        <v>4</v>
      </c>
      <c r="W126" s="70">
        <v>4</v>
      </c>
      <c r="X126" s="70">
        <v>4</v>
      </c>
      <c r="Y126" s="70">
        <v>4</v>
      </c>
      <c r="Z126" s="70">
        <v>4</v>
      </c>
      <c r="AA126" s="70">
        <v>4</v>
      </c>
      <c r="AB126" s="70">
        <v>4</v>
      </c>
      <c r="AC126" s="70">
        <v>4</v>
      </c>
      <c r="AD126" s="70">
        <v>4</v>
      </c>
      <c r="AE126" s="70">
        <v>4</v>
      </c>
      <c r="AF126" s="70">
        <v>4</v>
      </c>
      <c r="AG126" s="70">
        <v>4</v>
      </c>
      <c r="AH126" s="60"/>
      <c r="AI126" s="81"/>
      <c r="AJ126" s="81"/>
      <c r="AK126" s="81"/>
      <c r="AL126" s="81"/>
      <c r="AM126" s="79"/>
      <c r="AN126" s="80"/>
      <c r="AO126" s="93"/>
      <c r="AP126" s="95"/>
      <c r="AQ126" s="90"/>
    </row>
    <row r="127" ht="16.5" spans="2:43">
      <c r="B127" s="99"/>
      <c r="C127" s="60"/>
      <c r="D127" s="70"/>
      <c r="E127" s="70"/>
      <c r="F127" s="70"/>
      <c r="G127" s="70"/>
      <c r="H127" s="70"/>
      <c r="I127" s="70">
        <v>3</v>
      </c>
      <c r="J127" s="70">
        <v>3</v>
      </c>
      <c r="K127" s="70">
        <v>3</v>
      </c>
      <c r="L127" s="70">
        <v>3</v>
      </c>
      <c r="M127" s="70">
        <v>3</v>
      </c>
      <c r="N127" s="70">
        <v>3</v>
      </c>
      <c r="O127" s="70">
        <v>3</v>
      </c>
      <c r="P127" s="70"/>
      <c r="Q127" s="70">
        <v>2</v>
      </c>
      <c r="R127" s="70">
        <v>3</v>
      </c>
      <c r="S127" s="70">
        <v>3</v>
      </c>
      <c r="T127" s="70">
        <v>3</v>
      </c>
      <c r="U127" s="70">
        <v>3</v>
      </c>
      <c r="V127" s="70">
        <v>3</v>
      </c>
      <c r="W127" s="70">
        <v>3</v>
      </c>
      <c r="X127" s="70">
        <v>3</v>
      </c>
      <c r="Y127" s="70">
        <v>3</v>
      </c>
      <c r="Z127" s="70">
        <v>3</v>
      </c>
      <c r="AA127" s="70">
        <v>3</v>
      </c>
      <c r="AB127" s="70">
        <v>3</v>
      </c>
      <c r="AC127" s="70">
        <v>3</v>
      </c>
      <c r="AD127" s="70">
        <v>3</v>
      </c>
      <c r="AE127" s="70">
        <v>3</v>
      </c>
      <c r="AF127" s="70">
        <v>3</v>
      </c>
      <c r="AG127" s="70">
        <v>3</v>
      </c>
      <c r="AH127" s="60"/>
      <c r="AI127" s="82"/>
      <c r="AJ127" s="82"/>
      <c r="AK127" s="82"/>
      <c r="AL127" s="82"/>
      <c r="AM127" s="79"/>
      <c r="AN127" s="80"/>
      <c r="AO127" s="93"/>
      <c r="AP127" s="96"/>
      <c r="AQ127" s="90"/>
    </row>
    <row r="128" ht="16.5" spans="2:43">
      <c r="B128" s="99" t="s">
        <v>38</v>
      </c>
      <c r="C128" s="60" t="s">
        <v>142</v>
      </c>
      <c r="D128" s="60"/>
      <c r="E128" s="70"/>
      <c r="F128" s="70"/>
      <c r="G128" s="70"/>
      <c r="H128" s="70"/>
      <c r="I128" s="70">
        <v>3</v>
      </c>
      <c r="J128" s="70">
        <v>4</v>
      </c>
      <c r="K128" s="70">
        <v>4</v>
      </c>
      <c r="L128" s="70">
        <v>4</v>
      </c>
      <c r="M128" s="70">
        <v>2</v>
      </c>
      <c r="N128" s="70" t="s">
        <v>127</v>
      </c>
      <c r="O128" s="70">
        <v>4</v>
      </c>
      <c r="P128" s="70">
        <v>4</v>
      </c>
      <c r="Q128" s="70">
        <v>4</v>
      </c>
      <c r="R128" s="70">
        <v>4</v>
      </c>
      <c r="S128" s="70">
        <v>4</v>
      </c>
      <c r="T128" s="70">
        <v>4</v>
      </c>
      <c r="U128" s="70">
        <v>4</v>
      </c>
      <c r="V128" s="70">
        <v>4</v>
      </c>
      <c r="W128" s="70">
        <v>4</v>
      </c>
      <c r="X128" s="70">
        <v>4</v>
      </c>
      <c r="Y128" s="70" t="s">
        <v>127</v>
      </c>
      <c r="Z128" s="70">
        <v>4</v>
      </c>
      <c r="AA128" s="70">
        <v>4</v>
      </c>
      <c r="AB128" s="70">
        <v>4</v>
      </c>
      <c r="AC128" s="70">
        <v>4</v>
      </c>
      <c r="AD128" s="70">
        <v>4</v>
      </c>
      <c r="AE128" s="70">
        <v>4</v>
      </c>
      <c r="AF128" s="70">
        <v>4</v>
      </c>
      <c r="AG128" s="70">
        <v>4</v>
      </c>
      <c r="AH128" s="60" t="s">
        <v>135</v>
      </c>
      <c r="AI128" s="78">
        <f>IF(B128="","",COUNTIF(D128:AH129,"&gt;2")/2)</f>
        <v>22.5</v>
      </c>
      <c r="AJ128" s="78">
        <f>SUM(D128:AH129)</f>
        <v>181</v>
      </c>
      <c r="AK128" s="78">
        <f>SUM(D130:AH130)</f>
        <v>68.5</v>
      </c>
      <c r="AL128" s="78">
        <f>AJ128+AK128</f>
        <v>249.5</v>
      </c>
      <c r="AM128" s="79">
        <f>IFERROR(AI128/$AO$2,"")</f>
        <v>0.978260869565217</v>
      </c>
      <c r="AN128" s="80" t="s">
        <v>128</v>
      </c>
      <c r="AO128" s="93"/>
      <c r="AP128" s="94" t="s">
        <v>129</v>
      </c>
      <c r="AQ128" s="90">
        <v>33</v>
      </c>
    </row>
    <row r="129" ht="16.5" spans="2:43">
      <c r="B129" s="99"/>
      <c r="C129" s="60"/>
      <c r="D129" s="60"/>
      <c r="E129" s="70"/>
      <c r="F129" s="70"/>
      <c r="G129" s="70"/>
      <c r="H129" s="70"/>
      <c r="I129" s="70">
        <v>4</v>
      </c>
      <c r="J129" s="70">
        <v>4</v>
      </c>
      <c r="K129" s="70">
        <v>4</v>
      </c>
      <c r="L129" s="70">
        <v>4</v>
      </c>
      <c r="M129" s="70">
        <v>4</v>
      </c>
      <c r="N129" s="70"/>
      <c r="O129" s="70">
        <v>4</v>
      </c>
      <c r="P129" s="70">
        <v>4</v>
      </c>
      <c r="Q129" s="70">
        <v>4</v>
      </c>
      <c r="R129" s="70">
        <v>4</v>
      </c>
      <c r="S129" s="70">
        <v>4</v>
      </c>
      <c r="T129" s="70">
        <v>4</v>
      </c>
      <c r="U129" s="70">
        <v>4</v>
      </c>
      <c r="V129" s="70">
        <v>4</v>
      </c>
      <c r="W129" s="70">
        <v>4</v>
      </c>
      <c r="X129" s="70">
        <v>4</v>
      </c>
      <c r="Y129" s="70"/>
      <c r="Z129" s="70">
        <v>4</v>
      </c>
      <c r="AA129" s="70">
        <v>4</v>
      </c>
      <c r="AB129" s="70">
        <v>4</v>
      </c>
      <c r="AC129" s="70">
        <v>4</v>
      </c>
      <c r="AD129" s="70">
        <v>4</v>
      </c>
      <c r="AE129" s="70">
        <v>4</v>
      </c>
      <c r="AF129" s="70">
        <v>4</v>
      </c>
      <c r="AG129" s="70">
        <v>4</v>
      </c>
      <c r="AH129" s="60"/>
      <c r="AI129" s="81"/>
      <c r="AJ129" s="81"/>
      <c r="AK129" s="81"/>
      <c r="AL129" s="81"/>
      <c r="AM129" s="79"/>
      <c r="AN129" s="80"/>
      <c r="AO129" s="93"/>
      <c r="AP129" s="95"/>
      <c r="AQ129" s="90"/>
    </row>
    <row r="130" ht="16.5" spans="2:43">
      <c r="B130" s="99"/>
      <c r="C130" s="60"/>
      <c r="D130" s="60"/>
      <c r="E130" s="70"/>
      <c r="F130" s="70"/>
      <c r="G130" s="70"/>
      <c r="H130" s="70"/>
      <c r="I130" s="70">
        <v>3</v>
      </c>
      <c r="J130" s="70">
        <v>3</v>
      </c>
      <c r="K130" s="70">
        <v>3</v>
      </c>
      <c r="L130" s="70">
        <v>3</v>
      </c>
      <c r="M130" s="70">
        <v>3</v>
      </c>
      <c r="N130" s="70"/>
      <c r="O130" s="70">
        <v>3</v>
      </c>
      <c r="P130" s="70">
        <v>0.5</v>
      </c>
      <c r="Q130" s="70">
        <v>4</v>
      </c>
      <c r="R130" s="70">
        <v>3</v>
      </c>
      <c r="S130" s="70">
        <v>3</v>
      </c>
      <c r="T130" s="70">
        <v>3</v>
      </c>
      <c r="U130" s="70">
        <v>3</v>
      </c>
      <c r="V130" s="70">
        <v>3</v>
      </c>
      <c r="W130" s="70">
        <v>4</v>
      </c>
      <c r="X130" s="70">
        <v>3</v>
      </c>
      <c r="Y130" s="70"/>
      <c r="Z130" s="70">
        <v>3</v>
      </c>
      <c r="AA130" s="70">
        <v>3</v>
      </c>
      <c r="AB130" s="70">
        <v>3</v>
      </c>
      <c r="AC130" s="70">
        <v>3</v>
      </c>
      <c r="AD130" s="70">
        <v>3</v>
      </c>
      <c r="AE130" s="70">
        <v>3</v>
      </c>
      <c r="AF130" s="70">
        <v>3</v>
      </c>
      <c r="AG130" s="70">
        <v>3</v>
      </c>
      <c r="AH130" s="60"/>
      <c r="AI130" s="82"/>
      <c r="AJ130" s="82"/>
      <c r="AK130" s="82"/>
      <c r="AL130" s="82"/>
      <c r="AM130" s="79"/>
      <c r="AN130" s="80"/>
      <c r="AO130" s="93"/>
      <c r="AP130" s="96"/>
      <c r="AQ130" s="90"/>
    </row>
    <row r="131" ht="16.5" spans="2:43">
      <c r="B131" s="99" t="s">
        <v>39</v>
      </c>
      <c r="C131" s="60" t="s">
        <v>142</v>
      </c>
      <c r="D131" s="60"/>
      <c r="E131" s="60"/>
      <c r="F131" s="60"/>
      <c r="G131" s="60"/>
      <c r="H131" s="60"/>
      <c r="I131" s="70">
        <v>3</v>
      </c>
      <c r="J131" s="70">
        <v>4</v>
      </c>
      <c r="K131" s="70">
        <v>4</v>
      </c>
      <c r="L131" s="70">
        <v>4</v>
      </c>
      <c r="M131" s="70">
        <v>2</v>
      </c>
      <c r="N131" s="70">
        <v>4</v>
      </c>
      <c r="O131" s="70">
        <v>4</v>
      </c>
      <c r="P131" s="70">
        <v>4</v>
      </c>
      <c r="Q131" s="70">
        <v>4</v>
      </c>
      <c r="R131" s="70">
        <v>4</v>
      </c>
      <c r="S131" s="70">
        <v>4</v>
      </c>
      <c r="T131" s="70">
        <v>4</v>
      </c>
      <c r="U131" s="70">
        <v>4</v>
      </c>
      <c r="V131" s="70">
        <v>4</v>
      </c>
      <c r="W131" s="70">
        <v>4</v>
      </c>
      <c r="X131" s="70">
        <v>4</v>
      </c>
      <c r="Y131" s="70">
        <v>4</v>
      </c>
      <c r="Z131" s="70">
        <v>4</v>
      </c>
      <c r="AA131" s="70">
        <v>4</v>
      </c>
      <c r="AB131" s="70">
        <v>4</v>
      </c>
      <c r="AC131" s="70">
        <v>4</v>
      </c>
      <c r="AD131" s="70">
        <v>4</v>
      </c>
      <c r="AE131" s="70" t="s">
        <v>127</v>
      </c>
      <c r="AF131" s="70">
        <v>4</v>
      </c>
      <c r="AG131" s="70">
        <v>4</v>
      </c>
      <c r="AH131" s="60"/>
      <c r="AI131" s="78">
        <f>IF(B131="","",COUNTIF(D131:AH132,"&gt;2")/2)</f>
        <v>23.5</v>
      </c>
      <c r="AJ131" s="78">
        <f>SUM(D131:AH132)</f>
        <v>189</v>
      </c>
      <c r="AK131" s="78">
        <f>SUM(D133:AH133)</f>
        <v>68</v>
      </c>
      <c r="AL131" s="78">
        <f>AJ131+AK131</f>
        <v>257</v>
      </c>
      <c r="AM131" s="79">
        <f>IFERROR(AI131/$AO$2,"")</f>
        <v>1.02173913043478</v>
      </c>
      <c r="AN131" s="80" t="s">
        <v>128</v>
      </c>
      <c r="AO131" s="93"/>
      <c r="AP131" s="94" t="s">
        <v>129</v>
      </c>
      <c r="AQ131" s="90">
        <v>33</v>
      </c>
    </row>
    <row r="132" ht="16.5" spans="2:43">
      <c r="B132" s="99"/>
      <c r="C132" s="60"/>
      <c r="D132" s="60"/>
      <c r="E132" s="60"/>
      <c r="F132" s="60"/>
      <c r="G132" s="60"/>
      <c r="H132" s="60"/>
      <c r="I132" s="70">
        <v>4</v>
      </c>
      <c r="J132" s="70">
        <v>4</v>
      </c>
      <c r="K132" s="70">
        <v>4</v>
      </c>
      <c r="L132" s="70">
        <v>4</v>
      </c>
      <c r="M132" s="70">
        <v>4</v>
      </c>
      <c r="N132" s="70">
        <v>4</v>
      </c>
      <c r="O132" s="70">
        <v>4</v>
      </c>
      <c r="P132" s="70">
        <v>4</v>
      </c>
      <c r="Q132" s="70">
        <v>4</v>
      </c>
      <c r="R132" s="70">
        <v>4</v>
      </c>
      <c r="S132" s="70">
        <v>4</v>
      </c>
      <c r="T132" s="70">
        <v>4</v>
      </c>
      <c r="U132" s="70">
        <v>4</v>
      </c>
      <c r="V132" s="70">
        <v>4</v>
      </c>
      <c r="W132" s="70">
        <v>4</v>
      </c>
      <c r="X132" s="70">
        <v>4</v>
      </c>
      <c r="Y132" s="70">
        <v>4</v>
      </c>
      <c r="Z132" s="70">
        <v>4</v>
      </c>
      <c r="AA132" s="70">
        <v>4</v>
      </c>
      <c r="AB132" s="70">
        <v>4</v>
      </c>
      <c r="AC132" s="70">
        <v>4</v>
      </c>
      <c r="AD132" s="70">
        <v>4</v>
      </c>
      <c r="AE132" s="70"/>
      <c r="AF132" s="70">
        <v>4</v>
      </c>
      <c r="AG132" s="70">
        <v>4</v>
      </c>
      <c r="AH132" s="60"/>
      <c r="AI132" s="81"/>
      <c r="AJ132" s="81"/>
      <c r="AK132" s="81"/>
      <c r="AL132" s="81"/>
      <c r="AM132" s="79"/>
      <c r="AN132" s="80"/>
      <c r="AO132" s="93"/>
      <c r="AP132" s="95"/>
      <c r="AQ132" s="90"/>
    </row>
    <row r="133" ht="16.5" spans="2:43">
      <c r="B133" s="99"/>
      <c r="C133" s="60"/>
      <c r="D133" s="60"/>
      <c r="E133" s="60"/>
      <c r="F133" s="60"/>
      <c r="G133" s="60"/>
      <c r="H133" s="60"/>
      <c r="I133" s="70">
        <v>3</v>
      </c>
      <c r="J133" s="70">
        <v>3</v>
      </c>
      <c r="K133" s="70">
        <v>3</v>
      </c>
      <c r="L133" s="70">
        <v>3</v>
      </c>
      <c r="M133" s="70">
        <v>3</v>
      </c>
      <c r="N133" s="70">
        <v>3</v>
      </c>
      <c r="O133" s="70">
        <v>3</v>
      </c>
      <c r="P133" s="70"/>
      <c r="Q133" s="103">
        <v>2</v>
      </c>
      <c r="R133" s="70">
        <v>3</v>
      </c>
      <c r="S133" s="70">
        <v>3</v>
      </c>
      <c r="T133" s="70">
        <v>3</v>
      </c>
      <c r="U133" s="70">
        <v>3</v>
      </c>
      <c r="V133" s="70">
        <v>3</v>
      </c>
      <c r="W133" s="70">
        <v>4</v>
      </c>
      <c r="X133" s="70">
        <v>3</v>
      </c>
      <c r="Y133" s="70">
        <v>2</v>
      </c>
      <c r="Z133" s="70">
        <v>3</v>
      </c>
      <c r="AA133" s="70">
        <v>3</v>
      </c>
      <c r="AB133" s="70">
        <v>3</v>
      </c>
      <c r="AC133" s="70">
        <v>3</v>
      </c>
      <c r="AD133" s="70">
        <v>3</v>
      </c>
      <c r="AE133" s="70"/>
      <c r="AF133" s="70">
        <v>3</v>
      </c>
      <c r="AG133" s="70">
        <v>3</v>
      </c>
      <c r="AH133" s="60"/>
      <c r="AI133" s="82"/>
      <c r="AJ133" s="82"/>
      <c r="AK133" s="82"/>
      <c r="AL133" s="82"/>
      <c r="AM133" s="79"/>
      <c r="AN133" s="80"/>
      <c r="AO133" s="93"/>
      <c r="AP133" s="96"/>
      <c r="AQ133" s="90"/>
    </row>
    <row r="134" spans="2:43">
      <c r="B134" s="101" t="s">
        <v>75</v>
      </c>
      <c r="C134" s="100" t="s">
        <v>145</v>
      </c>
      <c r="D134" s="108"/>
      <c r="E134" s="109"/>
      <c r="F134" s="109"/>
      <c r="G134" s="109"/>
      <c r="H134" s="109"/>
      <c r="I134" s="109">
        <v>4</v>
      </c>
      <c r="J134" s="109">
        <v>4</v>
      </c>
      <c r="K134" s="109">
        <v>4</v>
      </c>
      <c r="L134" s="109">
        <v>4</v>
      </c>
      <c r="M134" s="109">
        <v>4</v>
      </c>
      <c r="N134" s="109">
        <v>4</v>
      </c>
      <c r="O134" s="109">
        <v>4</v>
      </c>
      <c r="P134" s="109">
        <v>4</v>
      </c>
      <c r="Q134" s="109">
        <v>4</v>
      </c>
      <c r="R134" s="109">
        <v>4</v>
      </c>
      <c r="S134" s="109">
        <v>4</v>
      </c>
      <c r="T134" s="109">
        <v>4</v>
      </c>
      <c r="U134" s="109">
        <v>4</v>
      </c>
      <c r="V134" s="109">
        <v>4</v>
      </c>
      <c r="W134" s="109">
        <v>4</v>
      </c>
      <c r="X134" s="109">
        <v>4</v>
      </c>
      <c r="Y134" s="109">
        <v>4</v>
      </c>
      <c r="Z134" s="109">
        <v>4</v>
      </c>
      <c r="AA134" s="109">
        <v>4</v>
      </c>
      <c r="AB134" s="109">
        <v>4</v>
      </c>
      <c r="AC134" s="109">
        <v>4</v>
      </c>
      <c r="AD134" s="109" t="s">
        <v>146</v>
      </c>
      <c r="AE134" s="109"/>
      <c r="AF134" s="109"/>
      <c r="AG134" s="109"/>
      <c r="AH134" s="123"/>
      <c r="AI134" s="78">
        <f>IF(B134="","",COUNTIF(D134:AH135,"&gt;2")/2)</f>
        <v>21</v>
      </c>
      <c r="AJ134" s="78">
        <f>SUM(D134:AH135)</f>
        <v>168</v>
      </c>
      <c r="AK134" s="78">
        <f>SUM(D136:AH136)</f>
        <v>52.5</v>
      </c>
      <c r="AL134" s="78">
        <f>AJ134+AK134</f>
        <v>220.5</v>
      </c>
      <c r="AM134" s="79">
        <f>IFERROR(AI134/$AO$2,"")</f>
        <v>0.91304347826087</v>
      </c>
      <c r="AN134" s="80" t="s">
        <v>128</v>
      </c>
      <c r="AO134" s="93"/>
      <c r="AP134" s="94" t="s">
        <v>129</v>
      </c>
      <c r="AQ134" s="90">
        <v>31.5</v>
      </c>
    </row>
    <row r="135" spans="2:43">
      <c r="B135" s="101"/>
      <c r="C135" s="101"/>
      <c r="D135" s="108"/>
      <c r="E135" s="109"/>
      <c r="F135" s="109"/>
      <c r="G135" s="109"/>
      <c r="H135" s="109"/>
      <c r="I135" s="109">
        <v>4</v>
      </c>
      <c r="J135" s="109">
        <v>4</v>
      </c>
      <c r="K135" s="109">
        <v>4</v>
      </c>
      <c r="L135" s="109">
        <v>4</v>
      </c>
      <c r="M135" s="109">
        <v>4</v>
      </c>
      <c r="N135" s="109">
        <v>4</v>
      </c>
      <c r="O135" s="109">
        <v>4</v>
      </c>
      <c r="P135" s="109">
        <v>4</v>
      </c>
      <c r="Q135" s="109">
        <v>4</v>
      </c>
      <c r="R135" s="109">
        <v>4</v>
      </c>
      <c r="S135" s="109">
        <v>4</v>
      </c>
      <c r="T135" s="109">
        <v>4</v>
      </c>
      <c r="U135" s="109">
        <v>4</v>
      </c>
      <c r="V135" s="109">
        <v>4</v>
      </c>
      <c r="W135" s="109">
        <v>4</v>
      </c>
      <c r="X135" s="109">
        <v>4</v>
      </c>
      <c r="Y135" s="109">
        <v>4</v>
      </c>
      <c r="Z135" s="109">
        <v>4</v>
      </c>
      <c r="AA135" s="109">
        <v>4</v>
      </c>
      <c r="AB135" s="109">
        <v>4</v>
      </c>
      <c r="AC135" s="109">
        <v>4</v>
      </c>
      <c r="AD135" s="109" t="s">
        <v>146</v>
      </c>
      <c r="AE135" s="109"/>
      <c r="AF135" s="109"/>
      <c r="AG135" s="109"/>
      <c r="AH135" s="123"/>
      <c r="AI135" s="81"/>
      <c r="AJ135" s="81"/>
      <c r="AK135" s="81"/>
      <c r="AL135" s="81"/>
      <c r="AM135" s="79"/>
      <c r="AN135" s="80"/>
      <c r="AO135" s="93"/>
      <c r="AP135" s="95"/>
      <c r="AQ135" s="90"/>
    </row>
    <row r="136" spans="2:43">
      <c r="B136" s="102"/>
      <c r="C136" s="102"/>
      <c r="D136" s="108"/>
      <c r="E136" s="109"/>
      <c r="F136" s="109"/>
      <c r="G136" s="109"/>
      <c r="H136" s="109"/>
      <c r="I136" s="109">
        <v>2.5</v>
      </c>
      <c r="J136" s="109">
        <v>2.5</v>
      </c>
      <c r="K136" s="109">
        <v>2.5</v>
      </c>
      <c r="L136" s="109">
        <v>2.5</v>
      </c>
      <c r="M136" s="109">
        <v>2.5</v>
      </c>
      <c r="N136" s="109">
        <v>2.5</v>
      </c>
      <c r="O136" s="109">
        <v>2.5</v>
      </c>
      <c r="P136" s="109">
        <v>2.5</v>
      </c>
      <c r="Q136" s="109">
        <v>3</v>
      </c>
      <c r="R136" s="109">
        <v>2.5</v>
      </c>
      <c r="S136" s="109">
        <v>2.5</v>
      </c>
      <c r="T136" s="109">
        <v>2.5</v>
      </c>
      <c r="U136" s="109">
        <v>2.5</v>
      </c>
      <c r="V136" s="109">
        <v>2.5</v>
      </c>
      <c r="W136" s="109">
        <v>2.5</v>
      </c>
      <c r="X136" s="109">
        <v>2.5</v>
      </c>
      <c r="Y136" s="109">
        <v>3</v>
      </c>
      <c r="Z136" s="109">
        <v>3</v>
      </c>
      <c r="AA136" s="109">
        <v>3</v>
      </c>
      <c r="AB136" s="109">
        <v>2.5</v>
      </c>
      <c r="AC136" s="109">
        <v>0.5</v>
      </c>
      <c r="AD136" s="109"/>
      <c r="AE136" s="109"/>
      <c r="AF136" s="109"/>
      <c r="AG136" s="109"/>
      <c r="AH136" s="123"/>
      <c r="AI136" s="82"/>
      <c r="AJ136" s="82"/>
      <c r="AK136" s="82"/>
      <c r="AL136" s="82"/>
      <c r="AM136" s="79"/>
      <c r="AN136" s="80"/>
      <c r="AO136" s="93"/>
      <c r="AP136" s="96"/>
      <c r="AQ136" s="90"/>
    </row>
    <row r="137" spans="2:43">
      <c r="B137" s="101" t="s">
        <v>77</v>
      </c>
      <c r="C137" s="100" t="s">
        <v>145</v>
      </c>
      <c r="D137" s="108"/>
      <c r="E137" s="109"/>
      <c r="F137" s="109"/>
      <c r="G137" s="109"/>
      <c r="H137" s="109"/>
      <c r="I137" s="109">
        <v>4</v>
      </c>
      <c r="J137" s="109">
        <v>4</v>
      </c>
      <c r="K137" s="109">
        <v>4</v>
      </c>
      <c r="L137" s="109">
        <v>4</v>
      </c>
      <c r="M137" s="109">
        <v>4</v>
      </c>
      <c r="N137" s="109">
        <v>4</v>
      </c>
      <c r="O137" s="109">
        <v>4</v>
      </c>
      <c r="P137" s="109">
        <v>4</v>
      </c>
      <c r="Q137" s="109">
        <v>4</v>
      </c>
      <c r="R137" s="109">
        <v>4</v>
      </c>
      <c r="S137" s="109">
        <v>4</v>
      </c>
      <c r="T137" s="109">
        <v>4</v>
      </c>
      <c r="U137" s="109">
        <v>4</v>
      </c>
      <c r="V137" s="109">
        <v>4</v>
      </c>
      <c r="W137" s="109">
        <v>4</v>
      </c>
      <c r="X137" s="109">
        <v>4</v>
      </c>
      <c r="Y137" s="109">
        <v>4</v>
      </c>
      <c r="Z137" s="108" t="s">
        <v>127</v>
      </c>
      <c r="AA137" s="109">
        <v>4</v>
      </c>
      <c r="AB137" s="109">
        <v>4</v>
      </c>
      <c r="AC137" s="109">
        <v>4</v>
      </c>
      <c r="AD137" s="109">
        <v>4</v>
      </c>
      <c r="AE137" s="109">
        <v>4</v>
      </c>
      <c r="AF137" s="109">
        <v>4</v>
      </c>
      <c r="AG137" s="109">
        <v>4</v>
      </c>
      <c r="AH137" s="109">
        <v>4</v>
      </c>
      <c r="AI137" s="78">
        <f>IF(B137="","",COUNTIF(D137:AH138,"&gt;2")/2)</f>
        <v>25</v>
      </c>
      <c r="AJ137" s="78">
        <f>SUM(D137:AH138)</f>
        <v>200</v>
      </c>
      <c r="AK137" s="78">
        <f>SUM(D139:AH139)</f>
        <v>62</v>
      </c>
      <c r="AL137" s="78">
        <f>AJ137+AK137</f>
        <v>262</v>
      </c>
      <c r="AM137" s="79">
        <f>IFERROR(AI137/$AO$2,"")</f>
        <v>1.08695652173913</v>
      </c>
      <c r="AN137" s="80" t="s">
        <v>128</v>
      </c>
      <c r="AO137" s="93"/>
      <c r="AP137" s="94" t="s">
        <v>129</v>
      </c>
      <c r="AQ137" s="90">
        <v>31.5</v>
      </c>
    </row>
    <row r="138" spans="2:43">
      <c r="B138" s="101"/>
      <c r="C138" s="101"/>
      <c r="D138" s="108"/>
      <c r="E138" s="109"/>
      <c r="F138" s="109"/>
      <c r="G138" s="109"/>
      <c r="H138" s="109"/>
      <c r="I138" s="109">
        <v>4</v>
      </c>
      <c r="J138" s="109">
        <v>4</v>
      </c>
      <c r="K138" s="109">
        <v>4</v>
      </c>
      <c r="L138" s="109">
        <v>4</v>
      </c>
      <c r="M138" s="109">
        <v>4</v>
      </c>
      <c r="N138" s="109">
        <v>4</v>
      </c>
      <c r="O138" s="109">
        <v>4</v>
      </c>
      <c r="P138" s="109">
        <v>4</v>
      </c>
      <c r="Q138" s="109">
        <v>4</v>
      </c>
      <c r="R138" s="109">
        <v>4</v>
      </c>
      <c r="S138" s="109">
        <v>4</v>
      </c>
      <c r="T138" s="109">
        <v>4</v>
      </c>
      <c r="U138" s="109">
        <v>4</v>
      </c>
      <c r="V138" s="109">
        <v>4</v>
      </c>
      <c r="W138" s="109">
        <v>4</v>
      </c>
      <c r="X138" s="109">
        <v>4</v>
      </c>
      <c r="Y138" s="109">
        <v>4</v>
      </c>
      <c r="Z138" s="109" t="s">
        <v>127</v>
      </c>
      <c r="AA138" s="109">
        <v>4</v>
      </c>
      <c r="AB138" s="109">
        <v>4</v>
      </c>
      <c r="AC138" s="109">
        <v>4</v>
      </c>
      <c r="AD138" s="109">
        <v>4</v>
      </c>
      <c r="AE138" s="109">
        <v>4</v>
      </c>
      <c r="AF138" s="109">
        <v>4</v>
      </c>
      <c r="AG138" s="109">
        <v>4</v>
      </c>
      <c r="AH138" s="109">
        <v>4</v>
      </c>
      <c r="AI138" s="81"/>
      <c r="AJ138" s="81"/>
      <c r="AK138" s="81"/>
      <c r="AL138" s="81"/>
      <c r="AM138" s="79"/>
      <c r="AN138" s="80"/>
      <c r="AO138" s="93"/>
      <c r="AP138" s="95"/>
      <c r="AQ138" s="90"/>
    </row>
    <row r="139" spans="2:43">
      <c r="B139" s="102"/>
      <c r="C139" s="102"/>
      <c r="D139" s="108"/>
      <c r="E139" s="109"/>
      <c r="F139" s="109"/>
      <c r="G139" s="109"/>
      <c r="H139" s="109"/>
      <c r="I139" s="109">
        <v>2.5</v>
      </c>
      <c r="J139" s="109">
        <v>2.5</v>
      </c>
      <c r="K139" s="109">
        <v>2.5</v>
      </c>
      <c r="L139" s="109">
        <v>2.5</v>
      </c>
      <c r="M139" s="109">
        <v>2.5</v>
      </c>
      <c r="N139" s="109">
        <v>2.5</v>
      </c>
      <c r="O139" s="109">
        <v>2.5</v>
      </c>
      <c r="P139" s="109">
        <v>2.5</v>
      </c>
      <c r="Q139" s="109">
        <v>3</v>
      </c>
      <c r="R139" s="109">
        <v>2.5</v>
      </c>
      <c r="S139" s="109">
        <v>2.5</v>
      </c>
      <c r="T139" s="109">
        <v>2.5</v>
      </c>
      <c r="U139" s="109">
        <v>2.5</v>
      </c>
      <c r="V139" s="109">
        <v>2.5</v>
      </c>
      <c r="W139" s="109">
        <v>2.5</v>
      </c>
      <c r="X139" s="109">
        <v>2.5</v>
      </c>
      <c r="Y139" s="109">
        <v>3</v>
      </c>
      <c r="Z139" s="109"/>
      <c r="AA139" s="109">
        <v>3</v>
      </c>
      <c r="AB139" s="109">
        <v>2.5</v>
      </c>
      <c r="AC139" s="109">
        <v>0.5</v>
      </c>
      <c r="AD139" s="109">
        <v>2.5</v>
      </c>
      <c r="AE139" s="109">
        <v>2.5</v>
      </c>
      <c r="AF139" s="109">
        <v>2.5</v>
      </c>
      <c r="AG139" s="109">
        <v>2.5</v>
      </c>
      <c r="AH139" s="109">
        <v>2.5</v>
      </c>
      <c r="AI139" s="82"/>
      <c r="AJ139" s="82"/>
      <c r="AK139" s="82"/>
      <c r="AL139" s="82"/>
      <c r="AM139" s="79"/>
      <c r="AN139" s="80"/>
      <c r="AO139" s="93"/>
      <c r="AP139" s="96"/>
      <c r="AQ139" s="90"/>
    </row>
    <row r="140" spans="2:43">
      <c r="B140" s="101" t="s">
        <v>79</v>
      </c>
      <c r="C140" s="100" t="s">
        <v>147</v>
      </c>
      <c r="D140" s="108"/>
      <c r="E140" s="109"/>
      <c r="F140" s="109"/>
      <c r="G140" s="109"/>
      <c r="H140" s="109"/>
      <c r="I140" s="109"/>
      <c r="J140" s="109"/>
      <c r="K140" s="109"/>
      <c r="L140" s="109"/>
      <c r="M140" s="109"/>
      <c r="N140" s="109"/>
      <c r="O140" s="109"/>
      <c r="P140" s="109">
        <v>4</v>
      </c>
      <c r="Q140" s="109">
        <v>4</v>
      </c>
      <c r="R140" s="109">
        <v>4</v>
      </c>
      <c r="S140" s="109">
        <v>4</v>
      </c>
      <c r="T140" s="109">
        <v>4</v>
      </c>
      <c r="U140" s="109">
        <v>4</v>
      </c>
      <c r="V140" s="109">
        <v>4</v>
      </c>
      <c r="W140" s="109">
        <v>4</v>
      </c>
      <c r="X140" s="109">
        <v>4</v>
      </c>
      <c r="Y140" s="109">
        <v>4</v>
      </c>
      <c r="Z140" s="109">
        <v>4</v>
      </c>
      <c r="AA140" s="108" t="s">
        <v>127</v>
      </c>
      <c r="AB140" s="109" t="s">
        <v>136</v>
      </c>
      <c r="AC140" s="111">
        <v>4</v>
      </c>
      <c r="AD140" s="109">
        <v>4</v>
      </c>
      <c r="AE140" s="109">
        <v>4</v>
      </c>
      <c r="AF140" s="109">
        <v>4</v>
      </c>
      <c r="AG140" s="111">
        <v>4</v>
      </c>
      <c r="AH140" s="123"/>
      <c r="AI140" s="78">
        <f>IF(B140="","",COUNTIF(D140:AH141,"&gt;2")/2)</f>
        <v>15.5</v>
      </c>
      <c r="AJ140" s="78">
        <f>SUM(D140:AH141)</f>
        <v>124</v>
      </c>
      <c r="AK140" s="78">
        <f>SUM(D142:AH142)</f>
        <v>33.5</v>
      </c>
      <c r="AL140" s="78">
        <f>AJ140+AK140</f>
        <v>157.5</v>
      </c>
      <c r="AM140" s="79">
        <f>IFERROR(AI140/$AO$2,"")</f>
        <v>0.673913043478261</v>
      </c>
      <c r="AN140" s="80" t="s">
        <v>128</v>
      </c>
      <c r="AO140" s="93"/>
      <c r="AP140" s="94" t="s">
        <v>129</v>
      </c>
      <c r="AQ140" s="90">
        <v>32</v>
      </c>
    </row>
    <row r="141" spans="2:43">
      <c r="B141" s="101"/>
      <c r="C141" s="101"/>
      <c r="D141" s="108"/>
      <c r="E141" s="109"/>
      <c r="F141" s="109"/>
      <c r="G141" s="109"/>
      <c r="H141" s="109"/>
      <c r="I141" s="109"/>
      <c r="J141" s="109"/>
      <c r="K141" s="109"/>
      <c r="L141" s="109"/>
      <c r="M141" s="109"/>
      <c r="N141" s="109"/>
      <c r="O141" s="109"/>
      <c r="P141" s="109">
        <v>4</v>
      </c>
      <c r="Q141" s="109">
        <v>4</v>
      </c>
      <c r="R141" s="109">
        <v>4</v>
      </c>
      <c r="S141" s="109">
        <v>4</v>
      </c>
      <c r="T141" s="109">
        <v>4</v>
      </c>
      <c r="U141" s="109">
        <v>4</v>
      </c>
      <c r="V141" s="117"/>
      <c r="W141" s="109">
        <v>4</v>
      </c>
      <c r="X141" s="109">
        <v>4</v>
      </c>
      <c r="Y141" s="109">
        <v>4</v>
      </c>
      <c r="Z141" s="109">
        <v>4</v>
      </c>
      <c r="AA141" s="109" t="s">
        <v>127</v>
      </c>
      <c r="AB141" s="109"/>
      <c r="AC141" s="111">
        <v>4</v>
      </c>
      <c r="AD141" s="109">
        <v>4</v>
      </c>
      <c r="AE141" s="109">
        <v>4</v>
      </c>
      <c r="AF141" s="109">
        <v>4</v>
      </c>
      <c r="AG141" s="111">
        <v>4</v>
      </c>
      <c r="AH141" s="123"/>
      <c r="AI141" s="81"/>
      <c r="AJ141" s="81"/>
      <c r="AK141" s="81"/>
      <c r="AL141" s="81"/>
      <c r="AM141" s="79"/>
      <c r="AN141" s="80"/>
      <c r="AO141" s="93"/>
      <c r="AP141" s="95"/>
      <c r="AQ141" s="90"/>
    </row>
    <row r="142" spans="2:43">
      <c r="B142" s="102"/>
      <c r="C142" s="102"/>
      <c r="D142" s="108"/>
      <c r="E142" s="109"/>
      <c r="F142" s="109"/>
      <c r="G142" s="109"/>
      <c r="H142" s="109"/>
      <c r="I142" s="109"/>
      <c r="J142" s="109"/>
      <c r="K142" s="109"/>
      <c r="L142" s="109"/>
      <c r="M142" s="109"/>
      <c r="N142" s="109"/>
      <c r="O142" s="109"/>
      <c r="P142" s="109">
        <v>2.5</v>
      </c>
      <c r="Q142" s="109">
        <v>3</v>
      </c>
      <c r="R142" s="109">
        <v>2.5</v>
      </c>
      <c r="S142" s="109">
        <v>2.5</v>
      </c>
      <c r="T142" s="117"/>
      <c r="U142" s="109">
        <v>2.5</v>
      </c>
      <c r="V142" s="117"/>
      <c r="W142" s="109">
        <v>2.5</v>
      </c>
      <c r="X142" s="109">
        <v>2.5</v>
      </c>
      <c r="Y142" s="109">
        <v>2.5</v>
      </c>
      <c r="Z142" s="109">
        <v>2.5</v>
      </c>
      <c r="AA142" s="109"/>
      <c r="AB142" s="109"/>
      <c r="AC142" s="111">
        <v>0.5</v>
      </c>
      <c r="AD142" s="109">
        <v>2.5</v>
      </c>
      <c r="AE142" s="109">
        <v>2.5</v>
      </c>
      <c r="AF142" s="109">
        <v>2.5</v>
      </c>
      <c r="AG142" s="111">
        <v>2.5</v>
      </c>
      <c r="AH142" s="123"/>
      <c r="AI142" s="82"/>
      <c r="AJ142" s="82"/>
      <c r="AK142" s="82"/>
      <c r="AL142" s="82"/>
      <c r="AM142" s="79"/>
      <c r="AN142" s="80"/>
      <c r="AO142" s="93"/>
      <c r="AP142" s="96"/>
      <c r="AQ142" s="90"/>
    </row>
    <row r="143" spans="2:43">
      <c r="B143" s="101" t="s">
        <v>94</v>
      </c>
      <c r="C143" s="100" t="s">
        <v>145</v>
      </c>
      <c r="D143" s="108"/>
      <c r="E143" s="108"/>
      <c r="F143" s="108"/>
      <c r="G143" s="108"/>
      <c r="H143" s="108"/>
      <c r="I143" s="109"/>
      <c r="J143" s="109"/>
      <c r="K143" s="109"/>
      <c r="L143" s="109"/>
      <c r="M143" s="109"/>
      <c r="N143" s="109"/>
      <c r="O143" s="109"/>
      <c r="P143" s="109">
        <v>4</v>
      </c>
      <c r="Q143" s="108">
        <v>4</v>
      </c>
      <c r="R143" s="109">
        <v>4</v>
      </c>
      <c r="S143" s="109">
        <v>4</v>
      </c>
      <c r="T143" s="109">
        <v>4</v>
      </c>
      <c r="U143" s="109">
        <v>4</v>
      </c>
      <c r="V143" s="109">
        <v>4</v>
      </c>
      <c r="W143" s="109">
        <v>4</v>
      </c>
      <c r="X143" s="109">
        <v>4</v>
      </c>
      <c r="Y143" s="109">
        <v>4</v>
      </c>
      <c r="Z143" s="109">
        <v>4</v>
      </c>
      <c r="AA143" s="109">
        <v>4</v>
      </c>
      <c r="AB143" s="109">
        <v>4</v>
      </c>
      <c r="AC143" s="109">
        <v>4</v>
      </c>
      <c r="AD143" s="109">
        <v>4</v>
      </c>
      <c r="AE143" s="109">
        <v>4</v>
      </c>
      <c r="AF143" s="109">
        <v>4</v>
      </c>
      <c r="AG143" s="109">
        <v>4</v>
      </c>
      <c r="AH143" s="109">
        <v>4</v>
      </c>
      <c r="AI143" s="78">
        <f>IF(B143="","",COUNTIF(D143:AH144,"&gt;2")/2)</f>
        <v>19</v>
      </c>
      <c r="AJ143" s="78">
        <f>SUM(D143:AH144)</f>
        <v>152</v>
      </c>
      <c r="AK143" s="78">
        <f>SUM(D145:AH145)</f>
        <v>48</v>
      </c>
      <c r="AL143" s="78">
        <f>AJ143+AK143</f>
        <v>200</v>
      </c>
      <c r="AM143" s="79">
        <f>IFERROR(AI143/$AO$2,"")</f>
        <v>0.826086956521739</v>
      </c>
      <c r="AN143" s="80" t="s">
        <v>128</v>
      </c>
      <c r="AO143" s="93"/>
      <c r="AP143" s="94" t="s">
        <v>129</v>
      </c>
      <c r="AQ143" s="90">
        <v>32.5</v>
      </c>
    </row>
    <row r="144" spans="2:43">
      <c r="B144" s="101"/>
      <c r="C144" s="101"/>
      <c r="D144" s="108"/>
      <c r="E144" s="109"/>
      <c r="F144" s="109"/>
      <c r="G144" s="109"/>
      <c r="H144" s="109"/>
      <c r="I144" s="109"/>
      <c r="J144" s="109"/>
      <c r="K144" s="109"/>
      <c r="L144" s="109"/>
      <c r="M144" s="109"/>
      <c r="N144" s="109"/>
      <c r="O144" s="109"/>
      <c r="P144" s="109">
        <v>4</v>
      </c>
      <c r="Q144" s="108">
        <v>4</v>
      </c>
      <c r="R144" s="109">
        <v>4</v>
      </c>
      <c r="S144" s="109">
        <v>4</v>
      </c>
      <c r="T144" s="109">
        <v>4</v>
      </c>
      <c r="U144" s="109">
        <v>4</v>
      </c>
      <c r="V144" s="109">
        <v>4</v>
      </c>
      <c r="W144" s="109">
        <v>4</v>
      </c>
      <c r="X144" s="109">
        <v>4</v>
      </c>
      <c r="Y144" s="109">
        <v>4</v>
      </c>
      <c r="Z144" s="109">
        <v>4</v>
      </c>
      <c r="AA144" s="109">
        <v>4</v>
      </c>
      <c r="AB144" s="109">
        <v>4</v>
      </c>
      <c r="AC144" s="109">
        <v>4</v>
      </c>
      <c r="AD144" s="109">
        <v>4</v>
      </c>
      <c r="AE144" s="109">
        <v>4</v>
      </c>
      <c r="AF144" s="109">
        <v>4</v>
      </c>
      <c r="AG144" s="109">
        <v>4</v>
      </c>
      <c r="AH144" s="109">
        <v>4</v>
      </c>
      <c r="AI144" s="81"/>
      <c r="AJ144" s="81"/>
      <c r="AK144" s="81"/>
      <c r="AL144" s="81"/>
      <c r="AM144" s="79"/>
      <c r="AN144" s="80"/>
      <c r="AO144" s="93"/>
      <c r="AP144" s="95"/>
      <c r="AQ144" s="90"/>
    </row>
    <row r="145" spans="2:43">
      <c r="B145" s="102"/>
      <c r="C145" s="102"/>
      <c r="D145" s="108"/>
      <c r="E145" s="109"/>
      <c r="F145" s="109"/>
      <c r="G145" s="109"/>
      <c r="H145" s="109"/>
      <c r="I145" s="109"/>
      <c r="J145" s="109"/>
      <c r="K145" s="109"/>
      <c r="L145" s="109"/>
      <c r="M145" s="109"/>
      <c r="N145" s="109"/>
      <c r="O145" s="109"/>
      <c r="P145" s="109">
        <v>2.5</v>
      </c>
      <c r="Q145" s="109">
        <v>3.5</v>
      </c>
      <c r="R145" s="109">
        <v>2.5</v>
      </c>
      <c r="S145" s="109">
        <v>2.5</v>
      </c>
      <c r="T145" s="109">
        <v>2.5</v>
      </c>
      <c r="U145" s="109">
        <v>2.5</v>
      </c>
      <c r="V145" s="109">
        <v>2.5</v>
      </c>
      <c r="W145" s="109">
        <v>2.5</v>
      </c>
      <c r="X145" s="109">
        <v>2.5</v>
      </c>
      <c r="Y145" s="109">
        <v>3</v>
      </c>
      <c r="Z145" s="109">
        <v>3</v>
      </c>
      <c r="AA145" s="109">
        <v>3</v>
      </c>
      <c r="AB145" s="109">
        <v>2.5</v>
      </c>
      <c r="AC145" s="109">
        <v>0.5</v>
      </c>
      <c r="AD145" s="109">
        <v>2.5</v>
      </c>
      <c r="AE145" s="109">
        <v>2.5</v>
      </c>
      <c r="AF145" s="109">
        <v>2.5</v>
      </c>
      <c r="AG145" s="109">
        <v>2.5</v>
      </c>
      <c r="AH145" s="109">
        <v>2.5</v>
      </c>
      <c r="AI145" s="82"/>
      <c r="AJ145" s="82"/>
      <c r="AK145" s="82"/>
      <c r="AL145" s="82"/>
      <c r="AM145" s="79"/>
      <c r="AN145" s="80"/>
      <c r="AO145" s="93"/>
      <c r="AP145" s="96"/>
      <c r="AQ145" s="90"/>
    </row>
    <row r="146" spans="2:43">
      <c r="B146" s="101" t="s">
        <v>70</v>
      </c>
      <c r="C146" s="100" t="s">
        <v>148</v>
      </c>
      <c r="D146" s="60"/>
      <c r="E146" s="60">
        <v>4</v>
      </c>
      <c r="F146" s="60">
        <v>4</v>
      </c>
      <c r="G146" s="60">
        <v>4</v>
      </c>
      <c r="H146" s="60">
        <v>4</v>
      </c>
      <c r="I146" s="60">
        <v>4</v>
      </c>
      <c r="J146" s="60">
        <v>4</v>
      </c>
      <c r="K146" s="60">
        <v>4</v>
      </c>
      <c r="L146" s="60">
        <v>4</v>
      </c>
      <c r="M146" s="60">
        <v>4</v>
      </c>
      <c r="N146" s="60">
        <v>4</v>
      </c>
      <c r="O146" s="60">
        <v>4</v>
      </c>
      <c r="P146" s="60">
        <v>4</v>
      </c>
      <c r="Q146" s="60">
        <v>4</v>
      </c>
      <c r="R146" s="60">
        <v>4</v>
      </c>
      <c r="S146" s="60">
        <v>4</v>
      </c>
      <c r="T146" s="60">
        <v>4</v>
      </c>
      <c r="U146" s="60">
        <v>4</v>
      </c>
      <c r="V146" s="60"/>
      <c r="W146" s="60">
        <v>4</v>
      </c>
      <c r="X146" s="60">
        <v>4</v>
      </c>
      <c r="Y146" s="60">
        <v>4</v>
      </c>
      <c r="Z146" s="60">
        <v>4</v>
      </c>
      <c r="AA146" s="60">
        <v>4</v>
      </c>
      <c r="AB146" s="60">
        <v>4</v>
      </c>
      <c r="AC146" s="60">
        <v>4</v>
      </c>
      <c r="AD146" s="60">
        <v>3</v>
      </c>
      <c r="AE146" s="60">
        <v>4</v>
      </c>
      <c r="AF146" s="60">
        <v>4</v>
      </c>
      <c r="AG146" s="60">
        <v>4</v>
      </c>
      <c r="AH146" s="60" t="s">
        <v>135</v>
      </c>
      <c r="AI146" s="78">
        <f>IF(B146="","",COUNTIF(D146:AH147,"&gt;2")/2)</f>
        <v>28</v>
      </c>
      <c r="AJ146" s="78">
        <f>SUM(D146:AH147)</f>
        <v>224</v>
      </c>
      <c r="AK146" s="78">
        <f>SUM(D148:AH148)</f>
        <v>73.5</v>
      </c>
      <c r="AL146" s="78">
        <f>AJ146+AK146</f>
        <v>297.5</v>
      </c>
      <c r="AM146" s="79">
        <f>IFERROR(AI146/$AO$2,"")</f>
        <v>1.21739130434783</v>
      </c>
      <c r="AN146" s="80" t="s">
        <v>128</v>
      </c>
      <c r="AO146" s="93"/>
      <c r="AP146" s="94" t="s">
        <v>129</v>
      </c>
      <c r="AQ146" s="90">
        <v>31.5</v>
      </c>
    </row>
    <row r="147" spans="2:43">
      <c r="B147" s="101"/>
      <c r="C147" s="101"/>
      <c r="D147" s="60"/>
      <c r="E147" s="60">
        <v>4</v>
      </c>
      <c r="F147" s="60">
        <v>4</v>
      </c>
      <c r="G147" s="60">
        <v>4</v>
      </c>
      <c r="H147" s="60">
        <v>4</v>
      </c>
      <c r="I147" s="60">
        <v>4</v>
      </c>
      <c r="J147" s="60">
        <v>4</v>
      </c>
      <c r="K147" s="60">
        <v>4</v>
      </c>
      <c r="L147" s="60">
        <v>4</v>
      </c>
      <c r="M147" s="60">
        <v>4</v>
      </c>
      <c r="N147" s="60">
        <v>4</v>
      </c>
      <c r="O147" s="60">
        <v>4</v>
      </c>
      <c r="P147" s="60">
        <v>4</v>
      </c>
      <c r="Q147" s="60">
        <v>4</v>
      </c>
      <c r="R147" s="60">
        <v>4</v>
      </c>
      <c r="S147" s="60">
        <v>4</v>
      </c>
      <c r="T147" s="60">
        <v>4</v>
      </c>
      <c r="U147" s="60">
        <v>4</v>
      </c>
      <c r="V147" s="60">
        <v>1</v>
      </c>
      <c r="W147" s="60">
        <v>4</v>
      </c>
      <c r="X147" s="60">
        <v>4</v>
      </c>
      <c r="Y147" s="60">
        <v>4</v>
      </c>
      <c r="Z147" s="60">
        <v>4</v>
      </c>
      <c r="AA147" s="60">
        <v>4</v>
      </c>
      <c r="AB147" s="60">
        <v>4</v>
      </c>
      <c r="AC147" s="60">
        <v>4</v>
      </c>
      <c r="AD147" s="60">
        <v>4</v>
      </c>
      <c r="AE147" s="60">
        <v>4</v>
      </c>
      <c r="AF147" s="60">
        <v>4</v>
      </c>
      <c r="AG147" s="60">
        <v>4</v>
      </c>
      <c r="AH147" s="60" t="s">
        <v>135</v>
      </c>
      <c r="AI147" s="81"/>
      <c r="AJ147" s="81"/>
      <c r="AK147" s="81"/>
      <c r="AL147" s="81"/>
      <c r="AM147" s="79"/>
      <c r="AN147" s="80"/>
      <c r="AO147" s="93"/>
      <c r="AP147" s="95"/>
      <c r="AQ147" s="90"/>
    </row>
    <row r="148" spans="2:43">
      <c r="B148" s="102"/>
      <c r="C148" s="102"/>
      <c r="D148" s="60"/>
      <c r="E148" s="60">
        <v>2.5</v>
      </c>
      <c r="F148" s="60">
        <v>2.5</v>
      </c>
      <c r="G148" s="60">
        <v>2.5</v>
      </c>
      <c r="H148" s="60">
        <v>2.5</v>
      </c>
      <c r="I148" s="60">
        <v>2.5</v>
      </c>
      <c r="J148" s="60">
        <v>2.5</v>
      </c>
      <c r="K148" s="60">
        <v>2.5</v>
      </c>
      <c r="L148" s="60">
        <v>2.5</v>
      </c>
      <c r="M148" s="60">
        <v>2.5</v>
      </c>
      <c r="N148" s="60">
        <v>2.5</v>
      </c>
      <c r="O148" s="60">
        <v>2.5</v>
      </c>
      <c r="P148" s="107">
        <v>2.5</v>
      </c>
      <c r="Q148" s="60">
        <v>2.5</v>
      </c>
      <c r="R148" s="60">
        <v>2.5</v>
      </c>
      <c r="S148" s="60">
        <v>2.5</v>
      </c>
      <c r="T148" s="60">
        <v>2.5</v>
      </c>
      <c r="U148" s="60">
        <v>2.5</v>
      </c>
      <c r="V148" s="60">
        <v>2.5</v>
      </c>
      <c r="W148" s="60">
        <v>2.5</v>
      </c>
      <c r="X148" s="60">
        <v>2.5</v>
      </c>
      <c r="Y148" s="60">
        <v>2.5</v>
      </c>
      <c r="Z148" s="107">
        <v>2.5</v>
      </c>
      <c r="AA148" s="60">
        <v>3</v>
      </c>
      <c r="AB148" s="60">
        <v>2.5</v>
      </c>
      <c r="AC148" s="60">
        <v>2.5</v>
      </c>
      <c r="AD148" s="60">
        <v>2.5</v>
      </c>
      <c r="AE148" s="60">
        <v>2.5</v>
      </c>
      <c r="AF148" s="60">
        <v>3</v>
      </c>
      <c r="AG148" s="60">
        <v>2.5</v>
      </c>
      <c r="AH148" s="60"/>
      <c r="AI148" s="82"/>
      <c r="AJ148" s="82"/>
      <c r="AK148" s="82"/>
      <c r="AL148" s="82"/>
      <c r="AM148" s="79"/>
      <c r="AN148" s="80"/>
      <c r="AO148" s="93"/>
      <c r="AP148" s="96"/>
      <c r="AQ148" s="90"/>
    </row>
    <row r="149" spans="2:43">
      <c r="B149" s="101" t="s">
        <v>73</v>
      </c>
      <c r="C149" s="100" t="s">
        <v>148</v>
      </c>
      <c r="D149" s="60"/>
      <c r="E149" s="60"/>
      <c r="F149" s="60"/>
      <c r="G149" s="60">
        <v>4</v>
      </c>
      <c r="H149" s="60">
        <v>4</v>
      </c>
      <c r="I149" s="60">
        <v>4</v>
      </c>
      <c r="J149" s="60">
        <v>4</v>
      </c>
      <c r="K149" s="60">
        <v>4</v>
      </c>
      <c r="L149" s="60">
        <v>4</v>
      </c>
      <c r="M149" s="60">
        <v>4</v>
      </c>
      <c r="N149" s="60">
        <v>4</v>
      </c>
      <c r="O149" s="60">
        <v>4</v>
      </c>
      <c r="P149" s="60">
        <v>4</v>
      </c>
      <c r="Q149" s="60">
        <v>4</v>
      </c>
      <c r="R149" s="60" t="s">
        <v>136</v>
      </c>
      <c r="S149" s="60" t="s">
        <v>136</v>
      </c>
      <c r="T149" s="60" t="s">
        <v>136</v>
      </c>
      <c r="U149" s="60">
        <v>4</v>
      </c>
      <c r="V149" s="60">
        <v>4</v>
      </c>
      <c r="W149" s="60">
        <v>2</v>
      </c>
      <c r="X149" s="60"/>
      <c r="Y149" s="60">
        <v>4</v>
      </c>
      <c r="Z149" s="60">
        <v>4</v>
      </c>
      <c r="AA149" s="60">
        <v>4</v>
      </c>
      <c r="AB149" s="60">
        <v>4</v>
      </c>
      <c r="AC149" s="60">
        <v>4</v>
      </c>
      <c r="AD149" s="60">
        <v>3</v>
      </c>
      <c r="AE149" s="60">
        <v>3</v>
      </c>
      <c r="AF149" s="60"/>
      <c r="AG149" s="60">
        <v>4</v>
      </c>
      <c r="AH149" s="60" t="s">
        <v>135</v>
      </c>
      <c r="AI149" s="78">
        <f>IF(B149="","",COUNTIF(D149:AH150,"&gt;2")/2)</f>
        <v>22</v>
      </c>
      <c r="AJ149" s="78">
        <f>SUM(D149:AH150)</f>
        <v>177</v>
      </c>
      <c r="AK149" s="78">
        <f>SUM(D151:AH151)</f>
        <v>127</v>
      </c>
      <c r="AL149" s="78">
        <f>AJ149+AK149</f>
        <v>304</v>
      </c>
      <c r="AM149" s="79">
        <f>IFERROR(AI149/$AO$2,"")</f>
        <v>0.956521739130435</v>
      </c>
      <c r="AN149" s="80" t="s">
        <v>128</v>
      </c>
      <c r="AO149" s="93"/>
      <c r="AP149" s="94" t="s">
        <v>129</v>
      </c>
      <c r="AQ149" s="90">
        <v>39.5</v>
      </c>
    </row>
    <row r="150" spans="2:43">
      <c r="B150" s="101"/>
      <c r="C150" s="101"/>
      <c r="D150" s="60"/>
      <c r="E150" s="60"/>
      <c r="F150" s="60"/>
      <c r="G150" s="60">
        <v>4</v>
      </c>
      <c r="H150" s="60">
        <v>4</v>
      </c>
      <c r="I150" s="60">
        <v>4</v>
      </c>
      <c r="J150" s="60">
        <v>4</v>
      </c>
      <c r="K150" s="60">
        <v>4</v>
      </c>
      <c r="L150" s="60">
        <v>4</v>
      </c>
      <c r="M150" s="60">
        <v>4</v>
      </c>
      <c r="N150" s="60">
        <v>4</v>
      </c>
      <c r="O150" s="60">
        <v>4</v>
      </c>
      <c r="P150" s="60">
        <v>4</v>
      </c>
      <c r="Q150" s="60" t="s">
        <v>136</v>
      </c>
      <c r="R150" s="60" t="s">
        <v>136</v>
      </c>
      <c r="S150" s="60" t="s">
        <v>136</v>
      </c>
      <c r="T150" s="60" t="s">
        <v>136</v>
      </c>
      <c r="U150" s="60">
        <v>4</v>
      </c>
      <c r="V150" s="60">
        <v>4</v>
      </c>
      <c r="W150" s="60">
        <v>4</v>
      </c>
      <c r="X150" s="60">
        <v>4</v>
      </c>
      <c r="Y150" s="60">
        <v>4</v>
      </c>
      <c r="Z150" s="60">
        <v>4</v>
      </c>
      <c r="AA150" s="60">
        <v>4</v>
      </c>
      <c r="AB150" s="60">
        <v>4</v>
      </c>
      <c r="AC150" s="60">
        <v>4</v>
      </c>
      <c r="AD150" s="60">
        <v>4</v>
      </c>
      <c r="AE150" s="60">
        <v>4</v>
      </c>
      <c r="AF150" s="60">
        <v>5</v>
      </c>
      <c r="AG150" s="60">
        <v>4</v>
      </c>
      <c r="AH150" s="60" t="s">
        <v>135</v>
      </c>
      <c r="AI150" s="81"/>
      <c r="AJ150" s="81"/>
      <c r="AK150" s="81"/>
      <c r="AL150" s="81"/>
      <c r="AM150" s="79"/>
      <c r="AN150" s="80"/>
      <c r="AO150" s="93"/>
      <c r="AP150" s="95"/>
      <c r="AQ150" s="90"/>
    </row>
    <row r="151" spans="2:43">
      <c r="B151" s="102"/>
      <c r="C151" s="102"/>
      <c r="D151" s="60"/>
      <c r="E151" s="60"/>
      <c r="F151" s="60"/>
      <c r="G151" s="60">
        <v>6.5</v>
      </c>
      <c r="H151" s="60">
        <v>3.5</v>
      </c>
      <c r="I151" s="60">
        <v>5.5</v>
      </c>
      <c r="J151" s="60">
        <v>6.5</v>
      </c>
      <c r="K151" s="60">
        <v>3.5</v>
      </c>
      <c r="L151" s="60">
        <v>6</v>
      </c>
      <c r="M151" s="60">
        <v>4.5</v>
      </c>
      <c r="N151" s="60">
        <v>5.5</v>
      </c>
      <c r="O151" s="60">
        <v>4.5</v>
      </c>
      <c r="P151" s="60">
        <v>4.5</v>
      </c>
      <c r="Q151" s="60"/>
      <c r="R151" s="60"/>
      <c r="S151" s="60"/>
      <c r="T151" s="60"/>
      <c r="U151" s="60">
        <v>3.5</v>
      </c>
      <c r="V151" s="60">
        <v>7</v>
      </c>
      <c r="W151" s="60">
        <v>7</v>
      </c>
      <c r="X151" s="60">
        <v>6</v>
      </c>
      <c r="Y151" s="60">
        <v>5.5</v>
      </c>
      <c r="Z151" s="60">
        <v>4.5</v>
      </c>
      <c r="AA151" s="60">
        <v>1</v>
      </c>
      <c r="AB151" s="60">
        <v>6.5</v>
      </c>
      <c r="AC151" s="60">
        <v>8</v>
      </c>
      <c r="AD151" s="60">
        <v>8</v>
      </c>
      <c r="AE151" s="60">
        <v>5</v>
      </c>
      <c r="AF151" s="60">
        <v>5</v>
      </c>
      <c r="AG151" s="60">
        <v>9.5</v>
      </c>
      <c r="AH151" s="60"/>
      <c r="AI151" s="82"/>
      <c r="AJ151" s="82"/>
      <c r="AK151" s="82"/>
      <c r="AL151" s="82"/>
      <c r="AM151" s="79"/>
      <c r="AN151" s="80"/>
      <c r="AO151" s="93"/>
      <c r="AP151" s="96"/>
      <c r="AQ151" s="90"/>
    </row>
    <row r="152" spans="2:43">
      <c r="B152" s="101" t="s">
        <v>69</v>
      </c>
      <c r="C152" s="60" t="s">
        <v>147</v>
      </c>
      <c r="D152" s="108">
        <v>4</v>
      </c>
      <c r="E152" s="108">
        <v>2</v>
      </c>
      <c r="F152" s="108">
        <v>3</v>
      </c>
      <c r="G152" s="108">
        <v>4</v>
      </c>
      <c r="H152" s="110" t="s">
        <v>136</v>
      </c>
      <c r="I152" s="108">
        <v>4</v>
      </c>
      <c r="J152" s="109">
        <v>4</v>
      </c>
      <c r="K152" s="109">
        <v>4</v>
      </c>
      <c r="L152" s="111">
        <v>4</v>
      </c>
      <c r="M152" s="111">
        <v>2</v>
      </c>
      <c r="N152" s="111">
        <v>4</v>
      </c>
      <c r="O152" s="111">
        <v>4</v>
      </c>
      <c r="P152" s="111">
        <v>4</v>
      </c>
      <c r="Q152" s="111">
        <v>2</v>
      </c>
      <c r="R152" s="111">
        <v>4</v>
      </c>
      <c r="S152" s="111">
        <v>4</v>
      </c>
      <c r="T152" s="111">
        <v>4</v>
      </c>
      <c r="U152" s="111">
        <v>4</v>
      </c>
      <c r="V152" s="111" t="s">
        <v>136</v>
      </c>
      <c r="W152" s="111">
        <v>4</v>
      </c>
      <c r="X152" s="111">
        <v>4</v>
      </c>
      <c r="Y152" s="111">
        <v>4</v>
      </c>
      <c r="Z152" s="111">
        <v>4</v>
      </c>
      <c r="AA152" s="111">
        <v>4</v>
      </c>
      <c r="AB152" s="111">
        <v>4</v>
      </c>
      <c r="AC152" s="111">
        <v>4</v>
      </c>
      <c r="AD152" s="111">
        <v>4</v>
      </c>
      <c r="AE152" s="111">
        <v>4</v>
      </c>
      <c r="AF152" s="111">
        <v>4</v>
      </c>
      <c r="AG152" s="111">
        <v>4</v>
      </c>
      <c r="AH152" s="111">
        <v>4</v>
      </c>
      <c r="AI152" s="78">
        <f>IF(B152="","",COUNTIF(D152:AH153,"&gt;2")/2)</f>
        <v>27.5</v>
      </c>
      <c r="AJ152" s="78">
        <f>SUM(D152:AH153)</f>
        <v>223.5</v>
      </c>
      <c r="AK152" s="78">
        <f>SUM(D154:AH154)</f>
        <v>136.5</v>
      </c>
      <c r="AL152" s="78">
        <f>AJ152+AK152</f>
        <v>360</v>
      </c>
      <c r="AM152" s="79">
        <f>IFERROR(AI152/$AO$2,"")</f>
        <v>1.19565217391304</v>
      </c>
      <c r="AN152" s="80" t="s">
        <v>128</v>
      </c>
      <c r="AO152" s="93"/>
      <c r="AP152" s="94" t="s">
        <v>129</v>
      </c>
      <c r="AQ152" s="90">
        <v>43</v>
      </c>
    </row>
    <row r="153" spans="2:43">
      <c r="B153" s="101"/>
      <c r="C153" s="60"/>
      <c r="D153" s="108">
        <v>4</v>
      </c>
      <c r="E153" s="109">
        <v>4</v>
      </c>
      <c r="F153" s="109">
        <v>4</v>
      </c>
      <c r="G153" s="109">
        <v>4</v>
      </c>
      <c r="H153" s="110" t="s">
        <v>136</v>
      </c>
      <c r="I153" s="109">
        <v>4</v>
      </c>
      <c r="J153" s="109">
        <v>4</v>
      </c>
      <c r="K153" s="109">
        <v>4</v>
      </c>
      <c r="L153" s="111">
        <v>4</v>
      </c>
      <c r="M153" s="111">
        <v>4</v>
      </c>
      <c r="N153" s="111">
        <v>4</v>
      </c>
      <c r="O153" s="111">
        <v>4</v>
      </c>
      <c r="P153" s="111">
        <v>4</v>
      </c>
      <c r="Q153" s="111">
        <v>4</v>
      </c>
      <c r="R153" s="111">
        <v>4</v>
      </c>
      <c r="S153" s="111">
        <v>4</v>
      </c>
      <c r="T153" s="111">
        <v>4</v>
      </c>
      <c r="U153" s="111">
        <v>4</v>
      </c>
      <c r="V153" s="111" t="s">
        <v>136</v>
      </c>
      <c r="W153" s="111">
        <v>4</v>
      </c>
      <c r="X153" s="111">
        <v>4</v>
      </c>
      <c r="Y153" s="111">
        <v>4</v>
      </c>
      <c r="Z153" s="111">
        <v>4</v>
      </c>
      <c r="AA153" s="111">
        <v>4</v>
      </c>
      <c r="AB153" s="111">
        <v>4</v>
      </c>
      <c r="AC153" s="111">
        <v>2.5</v>
      </c>
      <c r="AD153" s="111">
        <v>4</v>
      </c>
      <c r="AE153" s="111">
        <v>4</v>
      </c>
      <c r="AF153" s="111">
        <v>4</v>
      </c>
      <c r="AG153" s="111">
        <v>4</v>
      </c>
      <c r="AH153" s="111">
        <v>4</v>
      </c>
      <c r="AI153" s="81"/>
      <c r="AJ153" s="81"/>
      <c r="AK153" s="81"/>
      <c r="AL153" s="81"/>
      <c r="AM153" s="79"/>
      <c r="AN153" s="80"/>
      <c r="AO153" s="93"/>
      <c r="AP153" s="95"/>
      <c r="AQ153" s="90"/>
    </row>
    <row r="154" spans="2:43">
      <c r="B154" s="102"/>
      <c r="C154" s="60"/>
      <c r="D154" s="108">
        <v>8.5</v>
      </c>
      <c r="E154" s="109">
        <v>8</v>
      </c>
      <c r="F154" s="109">
        <v>5.5</v>
      </c>
      <c r="G154" s="109">
        <v>6.5</v>
      </c>
      <c r="H154" s="109"/>
      <c r="I154" s="109">
        <v>1.5</v>
      </c>
      <c r="J154" s="109">
        <v>4.5</v>
      </c>
      <c r="K154" s="109">
        <v>6.5</v>
      </c>
      <c r="L154" s="111">
        <v>4.5</v>
      </c>
      <c r="M154" s="111">
        <v>6.5</v>
      </c>
      <c r="N154" s="111">
        <v>6</v>
      </c>
      <c r="O154" s="111">
        <v>0.5</v>
      </c>
      <c r="P154" s="111">
        <v>7.5</v>
      </c>
      <c r="Q154" s="111">
        <v>5</v>
      </c>
      <c r="R154" s="111">
        <v>4.5</v>
      </c>
      <c r="S154" s="111">
        <v>3.5</v>
      </c>
      <c r="T154" s="111">
        <v>4.5</v>
      </c>
      <c r="U154" s="111">
        <v>4.5</v>
      </c>
      <c r="V154" s="111"/>
      <c r="W154" s="111">
        <v>5.5</v>
      </c>
      <c r="X154" s="111">
        <v>4.5</v>
      </c>
      <c r="Y154" s="111">
        <v>4.5</v>
      </c>
      <c r="Z154" s="111">
        <v>4.5</v>
      </c>
      <c r="AA154" s="111">
        <v>4.5</v>
      </c>
      <c r="AB154" s="111">
        <v>4.5</v>
      </c>
      <c r="AC154" s="111"/>
      <c r="AD154" s="111">
        <v>4.5</v>
      </c>
      <c r="AE154" s="111">
        <v>4.5</v>
      </c>
      <c r="AF154" s="111">
        <v>2.5</v>
      </c>
      <c r="AG154" s="111">
        <v>4.5</v>
      </c>
      <c r="AH154" s="124">
        <v>4.5</v>
      </c>
      <c r="AI154" s="82"/>
      <c r="AJ154" s="82"/>
      <c r="AK154" s="82"/>
      <c r="AL154" s="82"/>
      <c r="AM154" s="79"/>
      <c r="AN154" s="80"/>
      <c r="AO154" s="93"/>
      <c r="AP154" s="96"/>
      <c r="AQ154" s="90"/>
    </row>
    <row r="155" spans="2:43">
      <c r="B155" s="101" t="s">
        <v>72</v>
      </c>
      <c r="C155" s="60" t="s">
        <v>147</v>
      </c>
      <c r="D155" s="108"/>
      <c r="E155" s="111"/>
      <c r="F155" s="111"/>
      <c r="G155" s="111">
        <v>4</v>
      </c>
      <c r="H155" s="111">
        <v>4</v>
      </c>
      <c r="I155" s="111">
        <v>4</v>
      </c>
      <c r="J155" s="109">
        <v>4</v>
      </c>
      <c r="K155" s="109">
        <v>4</v>
      </c>
      <c r="L155" s="111">
        <v>4</v>
      </c>
      <c r="M155" s="111">
        <v>4</v>
      </c>
      <c r="N155" s="111">
        <v>4</v>
      </c>
      <c r="O155" s="111">
        <v>4</v>
      </c>
      <c r="P155" s="111">
        <v>4</v>
      </c>
      <c r="Q155" s="111">
        <v>4</v>
      </c>
      <c r="R155" s="111">
        <v>4</v>
      </c>
      <c r="S155" s="111">
        <v>4</v>
      </c>
      <c r="T155" s="111">
        <v>4</v>
      </c>
      <c r="U155" s="111">
        <v>4</v>
      </c>
      <c r="V155" s="111">
        <v>4</v>
      </c>
      <c r="W155" s="111">
        <v>4</v>
      </c>
      <c r="X155" s="111">
        <v>4</v>
      </c>
      <c r="Y155" s="111">
        <v>4</v>
      </c>
      <c r="Z155" s="111">
        <v>4</v>
      </c>
      <c r="AA155" s="111">
        <v>4</v>
      </c>
      <c r="AB155" s="111">
        <v>4</v>
      </c>
      <c r="AC155" s="111">
        <v>4</v>
      </c>
      <c r="AD155" s="111">
        <v>4</v>
      </c>
      <c r="AE155" s="111">
        <v>4</v>
      </c>
      <c r="AF155" s="111">
        <v>4</v>
      </c>
      <c r="AG155" s="111">
        <v>4</v>
      </c>
      <c r="AH155" s="124"/>
      <c r="AI155" s="78">
        <f>IF(B155="","",COUNTIF(D155:AH156,"&gt;2")/2)</f>
        <v>27</v>
      </c>
      <c r="AJ155" s="78">
        <f>SUM(D155:AH156)</f>
        <v>216</v>
      </c>
      <c r="AK155" s="78">
        <f>SUM(D157:AH157)</f>
        <v>107.5</v>
      </c>
      <c r="AL155" s="78">
        <f>AJ155+AK155</f>
        <v>323.5</v>
      </c>
      <c r="AM155" s="79">
        <f>IFERROR(AI155/$AO$2,"")</f>
        <v>1.17391304347826</v>
      </c>
      <c r="AN155" s="80" t="s">
        <v>128</v>
      </c>
      <c r="AO155" s="93"/>
      <c r="AP155" s="94" t="s">
        <v>129</v>
      </c>
      <c r="AQ155" s="90">
        <v>36</v>
      </c>
    </row>
    <row r="156" spans="2:43">
      <c r="B156" s="101"/>
      <c r="C156" s="60"/>
      <c r="D156" s="108"/>
      <c r="E156" s="109"/>
      <c r="F156" s="109"/>
      <c r="G156" s="111">
        <v>4</v>
      </c>
      <c r="H156" s="111">
        <v>4</v>
      </c>
      <c r="I156" s="109">
        <v>4</v>
      </c>
      <c r="J156" s="109">
        <v>4</v>
      </c>
      <c r="K156" s="109">
        <v>4</v>
      </c>
      <c r="L156" s="111">
        <v>4</v>
      </c>
      <c r="M156" s="111">
        <v>4</v>
      </c>
      <c r="N156" s="111">
        <v>4</v>
      </c>
      <c r="O156" s="111">
        <v>4</v>
      </c>
      <c r="P156" s="111">
        <v>4</v>
      </c>
      <c r="Q156" s="111">
        <v>4</v>
      </c>
      <c r="R156" s="113">
        <v>4</v>
      </c>
      <c r="S156" s="111">
        <v>4</v>
      </c>
      <c r="T156" s="111">
        <v>4</v>
      </c>
      <c r="U156" s="111">
        <v>4</v>
      </c>
      <c r="V156" s="111">
        <v>4</v>
      </c>
      <c r="W156" s="111">
        <v>4</v>
      </c>
      <c r="X156" s="111">
        <v>4</v>
      </c>
      <c r="Y156" s="111">
        <v>4</v>
      </c>
      <c r="Z156" s="111">
        <v>4</v>
      </c>
      <c r="AA156" s="111">
        <v>4</v>
      </c>
      <c r="AB156" s="111">
        <v>4</v>
      </c>
      <c r="AC156" s="111">
        <v>4</v>
      </c>
      <c r="AD156" s="111">
        <v>4</v>
      </c>
      <c r="AE156" s="111">
        <v>4</v>
      </c>
      <c r="AF156" s="111">
        <v>4</v>
      </c>
      <c r="AG156" s="111">
        <v>4</v>
      </c>
      <c r="AH156" s="124"/>
      <c r="AI156" s="81"/>
      <c r="AJ156" s="81"/>
      <c r="AK156" s="81"/>
      <c r="AL156" s="81"/>
      <c r="AM156" s="79"/>
      <c r="AN156" s="80"/>
      <c r="AO156" s="93"/>
      <c r="AP156" s="95"/>
      <c r="AQ156" s="90"/>
    </row>
    <row r="157" spans="2:43">
      <c r="B157" s="102"/>
      <c r="C157" s="60"/>
      <c r="D157" s="108"/>
      <c r="E157" s="109"/>
      <c r="F157" s="109"/>
      <c r="G157" s="109">
        <v>5</v>
      </c>
      <c r="H157" s="111">
        <v>5.5</v>
      </c>
      <c r="I157" s="109">
        <v>1.5</v>
      </c>
      <c r="J157" s="109">
        <v>4.5</v>
      </c>
      <c r="K157" s="109">
        <v>4.5</v>
      </c>
      <c r="L157" s="111">
        <v>4.5</v>
      </c>
      <c r="M157" s="111">
        <v>6.5</v>
      </c>
      <c r="N157" s="111">
        <v>6</v>
      </c>
      <c r="O157" s="111">
        <v>0.5</v>
      </c>
      <c r="P157" s="111">
        <v>4.5</v>
      </c>
      <c r="Q157" s="111">
        <v>5</v>
      </c>
      <c r="R157" s="111">
        <v>4.5</v>
      </c>
      <c r="S157" s="111">
        <v>3.5</v>
      </c>
      <c r="T157" s="111">
        <v>4.5</v>
      </c>
      <c r="U157" s="111">
        <v>4.5</v>
      </c>
      <c r="V157" s="111">
        <v>3</v>
      </c>
      <c r="W157" s="111">
        <v>5.5</v>
      </c>
      <c r="X157" s="111">
        <v>4.5</v>
      </c>
      <c r="Y157" s="111"/>
      <c r="Z157" s="111">
        <v>4.5</v>
      </c>
      <c r="AA157" s="111">
        <v>4.5</v>
      </c>
      <c r="AB157" s="111">
        <v>4.5</v>
      </c>
      <c r="AC157" s="111">
        <v>0.5</v>
      </c>
      <c r="AD157" s="111">
        <v>4.5</v>
      </c>
      <c r="AE157" s="111">
        <v>4.5</v>
      </c>
      <c r="AF157" s="111">
        <v>3</v>
      </c>
      <c r="AG157" s="111">
        <v>3.5</v>
      </c>
      <c r="AH157" s="124"/>
      <c r="AI157" s="82"/>
      <c r="AJ157" s="82"/>
      <c r="AK157" s="82"/>
      <c r="AL157" s="82"/>
      <c r="AM157" s="79"/>
      <c r="AN157" s="80"/>
      <c r="AO157" s="93"/>
      <c r="AP157" s="96"/>
      <c r="AQ157" s="90"/>
    </row>
    <row r="158" spans="2:43">
      <c r="B158" s="101" t="s">
        <v>71</v>
      </c>
      <c r="C158" s="60" t="s">
        <v>147</v>
      </c>
      <c r="D158" s="108"/>
      <c r="E158" s="111"/>
      <c r="F158" s="111"/>
      <c r="G158" s="111">
        <v>4</v>
      </c>
      <c r="H158" s="111">
        <v>4</v>
      </c>
      <c r="I158" s="111">
        <v>4</v>
      </c>
      <c r="J158" s="109">
        <v>4</v>
      </c>
      <c r="K158" s="109">
        <v>4</v>
      </c>
      <c r="L158" s="111">
        <v>4</v>
      </c>
      <c r="M158" s="111">
        <v>4</v>
      </c>
      <c r="N158" s="111">
        <v>4</v>
      </c>
      <c r="O158" s="111">
        <v>4</v>
      </c>
      <c r="P158" s="111">
        <v>4</v>
      </c>
      <c r="Q158" s="111">
        <v>4</v>
      </c>
      <c r="R158" s="111">
        <v>4</v>
      </c>
      <c r="S158" s="111">
        <v>4</v>
      </c>
      <c r="T158" s="111">
        <v>4</v>
      </c>
      <c r="U158" s="111">
        <v>4</v>
      </c>
      <c r="V158" s="111">
        <v>4</v>
      </c>
      <c r="W158" s="111">
        <v>4</v>
      </c>
      <c r="X158" s="111" t="s">
        <v>136</v>
      </c>
      <c r="Y158" s="111">
        <v>4</v>
      </c>
      <c r="Z158" s="111">
        <v>4</v>
      </c>
      <c r="AA158" s="111">
        <v>4</v>
      </c>
      <c r="AB158" s="111">
        <v>4</v>
      </c>
      <c r="AC158" s="111">
        <v>4</v>
      </c>
      <c r="AD158" s="111">
        <v>4</v>
      </c>
      <c r="AE158" s="111">
        <v>4</v>
      </c>
      <c r="AF158" s="111">
        <v>4</v>
      </c>
      <c r="AG158" s="111">
        <v>4</v>
      </c>
      <c r="AH158" s="124"/>
      <c r="AI158" s="78">
        <f>IF(B158="","",COUNTIF(D158:AH159,"&gt;2")/2)</f>
        <v>26</v>
      </c>
      <c r="AJ158" s="78">
        <f>SUM(D158:AH159)</f>
        <v>208</v>
      </c>
      <c r="AK158" s="78">
        <f>SUM(D160:AH160)</f>
        <v>103.5</v>
      </c>
      <c r="AL158" s="78">
        <f>AJ158+AK158</f>
        <v>311.5</v>
      </c>
      <c r="AM158" s="79">
        <f>IFERROR(AI158/$AO$2,"")</f>
        <v>1.1304347826087</v>
      </c>
      <c r="AN158" s="80" t="s">
        <v>128</v>
      </c>
      <c r="AO158" s="93"/>
      <c r="AP158" s="94" t="s">
        <v>129</v>
      </c>
      <c r="AQ158" s="90">
        <v>36</v>
      </c>
    </row>
    <row r="159" spans="2:43">
      <c r="B159" s="101"/>
      <c r="C159" s="60"/>
      <c r="D159" s="108"/>
      <c r="E159" s="109"/>
      <c r="F159" s="109"/>
      <c r="G159" s="111">
        <v>4</v>
      </c>
      <c r="H159" s="111">
        <v>4</v>
      </c>
      <c r="I159" s="109">
        <v>4</v>
      </c>
      <c r="J159" s="109">
        <v>4</v>
      </c>
      <c r="K159" s="109">
        <v>4</v>
      </c>
      <c r="L159" s="111">
        <v>4</v>
      </c>
      <c r="M159" s="111">
        <v>4</v>
      </c>
      <c r="N159" s="111">
        <v>4</v>
      </c>
      <c r="O159" s="111">
        <v>4</v>
      </c>
      <c r="P159" s="111">
        <v>4</v>
      </c>
      <c r="Q159" s="111">
        <v>4</v>
      </c>
      <c r="R159" s="111">
        <v>4</v>
      </c>
      <c r="S159" s="111">
        <v>4</v>
      </c>
      <c r="T159" s="111">
        <v>4</v>
      </c>
      <c r="U159" s="111">
        <v>4</v>
      </c>
      <c r="V159" s="111">
        <v>4</v>
      </c>
      <c r="W159" s="111">
        <v>4</v>
      </c>
      <c r="X159" s="111"/>
      <c r="Y159" s="111">
        <v>4</v>
      </c>
      <c r="Z159" s="111">
        <v>4</v>
      </c>
      <c r="AA159" s="111">
        <v>4</v>
      </c>
      <c r="AB159" s="111">
        <v>4</v>
      </c>
      <c r="AC159" s="111">
        <v>4</v>
      </c>
      <c r="AD159" s="111">
        <v>4</v>
      </c>
      <c r="AE159" s="111">
        <v>4</v>
      </c>
      <c r="AF159" s="111">
        <v>4</v>
      </c>
      <c r="AG159" s="111">
        <v>4</v>
      </c>
      <c r="AH159" s="124"/>
      <c r="AI159" s="81"/>
      <c r="AJ159" s="81"/>
      <c r="AK159" s="81"/>
      <c r="AL159" s="81"/>
      <c r="AM159" s="79"/>
      <c r="AN159" s="80"/>
      <c r="AO159" s="93"/>
      <c r="AP159" s="95"/>
      <c r="AQ159" s="90"/>
    </row>
    <row r="160" spans="2:43">
      <c r="B160" s="102"/>
      <c r="C160" s="60"/>
      <c r="D160" s="108"/>
      <c r="E160" s="109"/>
      <c r="F160" s="109"/>
      <c r="G160" s="109">
        <v>5</v>
      </c>
      <c r="H160" s="111">
        <v>5.5</v>
      </c>
      <c r="I160" s="109">
        <v>1.5</v>
      </c>
      <c r="J160" s="109">
        <v>4.5</v>
      </c>
      <c r="K160" s="109">
        <v>4.5</v>
      </c>
      <c r="L160" s="111">
        <v>4.5</v>
      </c>
      <c r="M160" s="111">
        <v>6.5</v>
      </c>
      <c r="N160" s="111">
        <v>6</v>
      </c>
      <c r="O160" s="111">
        <v>0.5</v>
      </c>
      <c r="P160" s="111">
        <v>4.5</v>
      </c>
      <c r="Q160" s="111">
        <v>5</v>
      </c>
      <c r="R160" s="111">
        <v>4.5</v>
      </c>
      <c r="S160" s="111">
        <v>3.5</v>
      </c>
      <c r="T160" s="111">
        <v>4.5</v>
      </c>
      <c r="U160" s="111">
        <v>4.5</v>
      </c>
      <c r="V160" s="111">
        <v>3</v>
      </c>
      <c r="W160" s="111">
        <v>0.5</v>
      </c>
      <c r="X160" s="111"/>
      <c r="Y160" s="111">
        <v>4.5</v>
      </c>
      <c r="Z160" s="111">
        <v>4.5</v>
      </c>
      <c r="AA160" s="111">
        <v>4.5</v>
      </c>
      <c r="AB160" s="111">
        <v>4.5</v>
      </c>
      <c r="AC160" s="111">
        <v>0.5</v>
      </c>
      <c r="AD160" s="111">
        <v>4.5</v>
      </c>
      <c r="AE160" s="111">
        <v>4.5</v>
      </c>
      <c r="AF160" s="111">
        <v>3</v>
      </c>
      <c r="AG160" s="111">
        <v>4.5</v>
      </c>
      <c r="AH160" s="124"/>
      <c r="AI160" s="82"/>
      <c r="AJ160" s="82"/>
      <c r="AK160" s="82"/>
      <c r="AL160" s="82"/>
      <c r="AM160" s="79"/>
      <c r="AN160" s="80"/>
      <c r="AO160" s="93"/>
      <c r="AP160" s="96"/>
      <c r="AQ160" s="90"/>
    </row>
    <row r="161" spans="2:43">
      <c r="B161" s="60" t="s">
        <v>74</v>
      </c>
      <c r="C161" s="60" t="s">
        <v>149</v>
      </c>
      <c r="D161" s="60"/>
      <c r="E161" s="60"/>
      <c r="F161" s="60"/>
      <c r="G161" s="60">
        <v>2</v>
      </c>
      <c r="H161" s="60">
        <v>4</v>
      </c>
      <c r="I161" s="60">
        <v>4</v>
      </c>
      <c r="J161" s="60">
        <v>4</v>
      </c>
      <c r="K161" s="60">
        <v>4</v>
      </c>
      <c r="L161" s="60">
        <v>4</v>
      </c>
      <c r="M161" s="60">
        <v>4</v>
      </c>
      <c r="N161" s="60">
        <v>4</v>
      </c>
      <c r="O161" s="60">
        <v>4</v>
      </c>
      <c r="P161" s="60">
        <v>4</v>
      </c>
      <c r="Q161" s="60">
        <v>4</v>
      </c>
      <c r="R161" s="60">
        <v>4</v>
      </c>
      <c r="S161" s="60">
        <v>4</v>
      </c>
      <c r="T161" s="60">
        <v>4</v>
      </c>
      <c r="U161" s="60">
        <v>4</v>
      </c>
      <c r="V161" s="60">
        <v>4</v>
      </c>
      <c r="W161" s="60" t="s">
        <v>136</v>
      </c>
      <c r="X161" s="60">
        <v>4</v>
      </c>
      <c r="Y161" s="60">
        <v>1</v>
      </c>
      <c r="Z161" s="60">
        <v>4</v>
      </c>
      <c r="AA161" s="60">
        <v>3</v>
      </c>
      <c r="AB161" s="60">
        <v>2</v>
      </c>
      <c r="AC161" s="60">
        <v>4</v>
      </c>
      <c r="AD161" s="60">
        <v>4</v>
      </c>
      <c r="AE161" s="60">
        <v>4</v>
      </c>
      <c r="AF161" s="60">
        <v>4</v>
      </c>
      <c r="AG161" s="60">
        <v>4</v>
      </c>
      <c r="AH161" s="60">
        <v>4</v>
      </c>
      <c r="AI161" s="78">
        <f>IF(B161="","",COUNTIF(D161:AH162,"&gt;2")/2)</f>
        <v>26</v>
      </c>
      <c r="AJ161" s="78">
        <f>SUM(D161:AH162)</f>
        <v>211.5</v>
      </c>
      <c r="AK161" s="78">
        <f>SUM(D163:AH163)</f>
        <v>117</v>
      </c>
      <c r="AL161" s="78">
        <f>AJ161+AK161</f>
        <v>328.5</v>
      </c>
      <c r="AM161" s="79">
        <f>IFERROR(AI161/$AO$2,"")</f>
        <v>1.1304347826087</v>
      </c>
      <c r="AN161" s="80" t="s">
        <v>128</v>
      </c>
      <c r="AO161" s="93"/>
      <c r="AP161" s="94" t="s">
        <v>129</v>
      </c>
      <c r="AQ161" s="90">
        <v>36.5</v>
      </c>
    </row>
    <row r="162" spans="2:43">
      <c r="B162" s="60"/>
      <c r="C162" s="60"/>
      <c r="D162" s="60"/>
      <c r="E162" s="60"/>
      <c r="F162" s="60"/>
      <c r="G162" s="60">
        <v>4</v>
      </c>
      <c r="H162" s="60">
        <v>4</v>
      </c>
      <c r="I162" s="60">
        <v>4</v>
      </c>
      <c r="J162" s="60">
        <v>4</v>
      </c>
      <c r="K162" s="60">
        <v>4</v>
      </c>
      <c r="L162" s="60">
        <v>4</v>
      </c>
      <c r="M162" s="60">
        <v>4</v>
      </c>
      <c r="N162" s="60">
        <v>4</v>
      </c>
      <c r="O162" s="60">
        <v>4</v>
      </c>
      <c r="P162" s="60">
        <v>4</v>
      </c>
      <c r="Q162" s="60">
        <v>4</v>
      </c>
      <c r="R162" s="60">
        <v>4</v>
      </c>
      <c r="S162" s="60">
        <v>4</v>
      </c>
      <c r="T162" s="60">
        <v>4</v>
      </c>
      <c r="U162" s="60">
        <v>4</v>
      </c>
      <c r="V162" s="60">
        <v>4</v>
      </c>
      <c r="W162" s="60">
        <v>4</v>
      </c>
      <c r="X162" s="60">
        <v>4</v>
      </c>
      <c r="Y162" s="60">
        <v>4</v>
      </c>
      <c r="Z162" s="60">
        <v>4</v>
      </c>
      <c r="AA162" s="60">
        <v>4</v>
      </c>
      <c r="AB162" s="60">
        <v>4</v>
      </c>
      <c r="AC162" s="60">
        <v>3.5</v>
      </c>
      <c r="AD162" s="60">
        <v>4</v>
      </c>
      <c r="AE162" s="60">
        <v>4</v>
      </c>
      <c r="AF162" s="60">
        <v>4</v>
      </c>
      <c r="AG162" s="60">
        <v>4</v>
      </c>
      <c r="AH162" s="60">
        <v>4</v>
      </c>
      <c r="AI162" s="81"/>
      <c r="AJ162" s="81"/>
      <c r="AK162" s="81"/>
      <c r="AL162" s="81"/>
      <c r="AM162" s="79"/>
      <c r="AN162" s="80"/>
      <c r="AO162" s="93"/>
      <c r="AP162" s="95"/>
      <c r="AQ162" s="90"/>
    </row>
    <row r="163" spans="2:43">
      <c r="B163" s="60"/>
      <c r="C163" s="60"/>
      <c r="D163" s="60"/>
      <c r="E163" s="60"/>
      <c r="F163" s="60"/>
      <c r="G163" s="60">
        <v>7</v>
      </c>
      <c r="H163" s="60">
        <v>7</v>
      </c>
      <c r="I163" s="60">
        <v>0.5</v>
      </c>
      <c r="J163" s="60">
        <v>4.5</v>
      </c>
      <c r="K163" s="60">
        <v>4</v>
      </c>
      <c r="L163" s="60">
        <v>4</v>
      </c>
      <c r="M163" s="60">
        <v>7</v>
      </c>
      <c r="N163" s="60">
        <v>5</v>
      </c>
      <c r="O163" s="60">
        <v>5</v>
      </c>
      <c r="P163" s="60">
        <v>0.5</v>
      </c>
      <c r="Q163" s="60">
        <v>4</v>
      </c>
      <c r="R163" s="60">
        <v>0.5</v>
      </c>
      <c r="S163" s="60">
        <v>7.5</v>
      </c>
      <c r="T163" s="60">
        <v>4</v>
      </c>
      <c r="U163" s="60">
        <v>3.5</v>
      </c>
      <c r="V163" s="60">
        <v>5.5</v>
      </c>
      <c r="W163" s="60">
        <v>4</v>
      </c>
      <c r="X163" s="60">
        <v>4.5</v>
      </c>
      <c r="Y163" s="60">
        <v>3.5</v>
      </c>
      <c r="Z163" s="60">
        <v>6</v>
      </c>
      <c r="AA163" s="60">
        <v>9</v>
      </c>
      <c r="AB163" s="60">
        <v>5.5</v>
      </c>
      <c r="AC163" s="60"/>
      <c r="AD163" s="60">
        <v>3</v>
      </c>
      <c r="AE163" s="60">
        <v>3</v>
      </c>
      <c r="AF163" s="60">
        <v>4</v>
      </c>
      <c r="AG163" s="60">
        <v>4</v>
      </c>
      <c r="AH163" s="60">
        <v>1</v>
      </c>
      <c r="AI163" s="82"/>
      <c r="AJ163" s="82"/>
      <c r="AK163" s="82"/>
      <c r="AL163" s="82"/>
      <c r="AM163" s="79"/>
      <c r="AN163" s="80"/>
      <c r="AO163" s="93"/>
      <c r="AP163" s="96"/>
      <c r="AQ163" s="90"/>
    </row>
    <row r="164" spans="2:43">
      <c r="B164" s="60" t="s">
        <v>76</v>
      </c>
      <c r="C164" s="60" t="s">
        <v>147</v>
      </c>
      <c r="D164" s="108"/>
      <c r="E164" s="108"/>
      <c r="F164" s="108"/>
      <c r="G164" s="108"/>
      <c r="H164" s="112"/>
      <c r="I164" s="109">
        <v>4</v>
      </c>
      <c r="J164" s="109">
        <v>4</v>
      </c>
      <c r="K164" s="109">
        <v>4</v>
      </c>
      <c r="L164" s="111">
        <v>4</v>
      </c>
      <c r="M164" s="111">
        <v>4</v>
      </c>
      <c r="N164" s="111">
        <v>4</v>
      </c>
      <c r="O164" s="111">
        <v>4</v>
      </c>
      <c r="P164" s="111">
        <v>4</v>
      </c>
      <c r="Q164" s="111">
        <v>4</v>
      </c>
      <c r="R164" s="111">
        <v>4</v>
      </c>
      <c r="S164" s="111">
        <v>4</v>
      </c>
      <c r="T164" s="111">
        <v>4</v>
      </c>
      <c r="U164" s="111">
        <v>4</v>
      </c>
      <c r="V164" s="111">
        <v>4</v>
      </c>
      <c r="W164" s="111">
        <v>4</v>
      </c>
      <c r="X164" s="111">
        <v>4</v>
      </c>
      <c r="Y164" s="111">
        <v>4</v>
      </c>
      <c r="Z164" s="111" t="s">
        <v>136</v>
      </c>
      <c r="AA164" s="111">
        <v>4</v>
      </c>
      <c r="AB164" s="111">
        <v>4</v>
      </c>
      <c r="AC164" s="111">
        <v>4</v>
      </c>
      <c r="AD164" s="111">
        <v>4</v>
      </c>
      <c r="AE164" s="111">
        <v>4</v>
      </c>
      <c r="AF164" s="111">
        <v>4</v>
      </c>
      <c r="AG164" s="111">
        <v>4</v>
      </c>
      <c r="AH164" s="111"/>
      <c r="AI164" s="78">
        <f>IF(B164="","",COUNTIF(D164:AH165,"&gt;2")/2)</f>
        <v>24</v>
      </c>
      <c r="AJ164" s="78">
        <f>SUM(D164:AH165)</f>
        <v>192</v>
      </c>
      <c r="AK164" s="78">
        <f>SUM(D166:AH166)</f>
        <v>58</v>
      </c>
      <c r="AL164" s="78">
        <f>AJ164+AK164</f>
        <v>250</v>
      </c>
      <c r="AM164" s="79">
        <f>IFERROR(AI164/$AO$2,"")</f>
        <v>1.04347826086957</v>
      </c>
      <c r="AN164" s="80" t="s">
        <v>128</v>
      </c>
      <c r="AO164" s="93"/>
      <c r="AP164" s="94" t="s">
        <v>129</v>
      </c>
      <c r="AQ164" s="90">
        <v>31.5</v>
      </c>
    </row>
    <row r="165" spans="2:43">
      <c r="B165" s="60"/>
      <c r="C165" s="60"/>
      <c r="D165" s="108"/>
      <c r="E165" s="109"/>
      <c r="F165" s="109"/>
      <c r="G165" s="109"/>
      <c r="H165" s="109"/>
      <c r="I165" s="109">
        <v>4</v>
      </c>
      <c r="J165" s="109">
        <v>4</v>
      </c>
      <c r="K165" s="109">
        <v>4</v>
      </c>
      <c r="L165" s="111">
        <v>4</v>
      </c>
      <c r="M165" s="111">
        <v>4</v>
      </c>
      <c r="N165" s="111">
        <v>4</v>
      </c>
      <c r="O165" s="111">
        <v>4</v>
      </c>
      <c r="P165" s="111">
        <v>4</v>
      </c>
      <c r="Q165" s="111">
        <v>4</v>
      </c>
      <c r="R165" s="111">
        <v>4</v>
      </c>
      <c r="S165" s="111">
        <v>4</v>
      </c>
      <c r="T165" s="111">
        <v>4</v>
      </c>
      <c r="U165" s="111">
        <v>4</v>
      </c>
      <c r="V165" s="111">
        <v>4</v>
      </c>
      <c r="W165" s="111">
        <v>4</v>
      </c>
      <c r="X165" s="111">
        <v>4</v>
      </c>
      <c r="Y165" s="111">
        <v>4</v>
      </c>
      <c r="Z165" s="111"/>
      <c r="AA165" s="111">
        <v>4</v>
      </c>
      <c r="AB165" s="111">
        <v>4</v>
      </c>
      <c r="AC165" s="111">
        <v>4</v>
      </c>
      <c r="AD165" s="111">
        <v>4</v>
      </c>
      <c r="AE165" s="111">
        <v>4</v>
      </c>
      <c r="AF165" s="111">
        <v>4</v>
      </c>
      <c r="AG165" s="111">
        <v>4</v>
      </c>
      <c r="AH165" s="111"/>
      <c r="AI165" s="81"/>
      <c r="AJ165" s="81"/>
      <c r="AK165" s="81"/>
      <c r="AL165" s="81"/>
      <c r="AM165" s="79"/>
      <c r="AN165" s="80"/>
      <c r="AO165" s="93"/>
      <c r="AP165" s="95"/>
      <c r="AQ165" s="90"/>
    </row>
    <row r="166" spans="2:43">
      <c r="B166" s="60"/>
      <c r="C166" s="60"/>
      <c r="D166" s="108"/>
      <c r="E166" s="109"/>
      <c r="F166" s="109"/>
      <c r="G166" s="109"/>
      <c r="H166" s="109"/>
      <c r="I166" s="109">
        <v>2.5</v>
      </c>
      <c r="J166" s="109">
        <v>2.5</v>
      </c>
      <c r="K166" s="109">
        <v>2.5</v>
      </c>
      <c r="L166" s="111">
        <v>2.5</v>
      </c>
      <c r="M166" s="111">
        <v>2.5</v>
      </c>
      <c r="N166" s="111">
        <v>2.5</v>
      </c>
      <c r="O166" s="111">
        <v>2.5</v>
      </c>
      <c r="P166" s="111">
        <v>2.5</v>
      </c>
      <c r="Q166" s="111">
        <v>2.5</v>
      </c>
      <c r="R166" s="111">
        <v>2.5</v>
      </c>
      <c r="S166" s="111">
        <v>2.5</v>
      </c>
      <c r="T166" s="111">
        <v>2.5</v>
      </c>
      <c r="U166" s="111">
        <v>2.5</v>
      </c>
      <c r="V166" s="111">
        <v>2.5</v>
      </c>
      <c r="W166" s="111">
        <v>2.5</v>
      </c>
      <c r="X166" s="111">
        <v>2.5</v>
      </c>
      <c r="Y166" s="111">
        <v>2.5</v>
      </c>
      <c r="Z166" s="111"/>
      <c r="AA166" s="111">
        <v>2.5</v>
      </c>
      <c r="AB166" s="111">
        <v>2.5</v>
      </c>
      <c r="AC166" s="111">
        <v>0.5</v>
      </c>
      <c r="AD166" s="111">
        <v>2.5</v>
      </c>
      <c r="AE166" s="111">
        <v>2.5</v>
      </c>
      <c r="AF166" s="111">
        <v>2.5</v>
      </c>
      <c r="AG166" s="111">
        <v>2.5</v>
      </c>
      <c r="AH166" s="124"/>
      <c r="AI166" s="82"/>
      <c r="AJ166" s="82"/>
      <c r="AK166" s="82"/>
      <c r="AL166" s="82"/>
      <c r="AM166" s="79"/>
      <c r="AN166" s="80"/>
      <c r="AO166" s="93"/>
      <c r="AP166" s="96"/>
      <c r="AQ166" s="90"/>
    </row>
    <row r="167" spans="2:43">
      <c r="B167" s="60" t="s">
        <v>78</v>
      </c>
      <c r="C167" s="60" t="s">
        <v>148</v>
      </c>
      <c r="D167" s="60"/>
      <c r="E167" s="60"/>
      <c r="F167" s="60"/>
      <c r="G167" s="60"/>
      <c r="H167" s="60"/>
      <c r="I167" s="60"/>
      <c r="J167" s="60"/>
      <c r="K167" s="60"/>
      <c r="L167" s="60"/>
      <c r="M167" s="60"/>
      <c r="N167" s="60"/>
      <c r="O167" s="60"/>
      <c r="P167" s="60">
        <v>4</v>
      </c>
      <c r="Q167" s="60">
        <v>4</v>
      </c>
      <c r="R167" s="60">
        <v>4</v>
      </c>
      <c r="S167" s="60">
        <v>4</v>
      </c>
      <c r="T167" s="60">
        <v>4</v>
      </c>
      <c r="U167" s="60">
        <v>4</v>
      </c>
      <c r="V167" s="60">
        <v>4</v>
      </c>
      <c r="W167" s="60">
        <v>4</v>
      </c>
      <c r="X167" s="60">
        <v>4</v>
      </c>
      <c r="Y167" s="60">
        <v>4</v>
      </c>
      <c r="Z167" s="60">
        <v>4</v>
      </c>
      <c r="AA167" s="60">
        <v>4</v>
      </c>
      <c r="AB167" s="60">
        <v>4</v>
      </c>
      <c r="AC167" s="60">
        <v>4</v>
      </c>
      <c r="AD167" s="60">
        <v>4</v>
      </c>
      <c r="AE167" s="60" t="s">
        <v>136</v>
      </c>
      <c r="AF167" s="60">
        <v>4</v>
      </c>
      <c r="AG167" s="60">
        <v>4</v>
      </c>
      <c r="AH167" s="60" t="s">
        <v>135</v>
      </c>
      <c r="AI167" s="78">
        <f>IF(B167="","",COUNTIF(D167:AH168,"&gt;2")/2)</f>
        <v>17</v>
      </c>
      <c r="AJ167" s="78">
        <f>SUM(D167:AH168)</f>
        <v>136</v>
      </c>
      <c r="AK167" s="78">
        <f>SUM(D169:AH169)</f>
        <v>42.5</v>
      </c>
      <c r="AL167" s="78">
        <f>AJ167+AK167</f>
        <v>178.5</v>
      </c>
      <c r="AM167" s="79">
        <f>IFERROR(AI167/$AO$2,"")</f>
        <v>0.739130434782609</v>
      </c>
      <c r="AN167" s="80" t="s">
        <v>128</v>
      </c>
      <c r="AO167" s="93"/>
      <c r="AP167" s="94" t="s">
        <v>129</v>
      </c>
      <c r="AQ167" s="90">
        <v>32.5</v>
      </c>
    </row>
    <row r="168" spans="2:43">
      <c r="B168" s="60"/>
      <c r="C168" s="60"/>
      <c r="D168" s="60"/>
      <c r="E168" s="60"/>
      <c r="F168" s="60"/>
      <c r="G168" s="60"/>
      <c r="H168" s="60"/>
      <c r="I168" s="60"/>
      <c r="J168" s="60"/>
      <c r="K168" s="60"/>
      <c r="L168" s="60"/>
      <c r="M168" s="60"/>
      <c r="N168" s="60"/>
      <c r="O168" s="60"/>
      <c r="P168" s="60">
        <v>4</v>
      </c>
      <c r="Q168" s="60">
        <v>4</v>
      </c>
      <c r="R168" s="60">
        <v>4</v>
      </c>
      <c r="S168" s="60">
        <v>4</v>
      </c>
      <c r="T168" s="60">
        <v>4</v>
      </c>
      <c r="U168" s="60">
        <v>4</v>
      </c>
      <c r="V168" s="60">
        <v>4</v>
      </c>
      <c r="W168" s="60">
        <v>4</v>
      </c>
      <c r="X168" s="60">
        <v>4</v>
      </c>
      <c r="Y168" s="60">
        <v>4</v>
      </c>
      <c r="Z168" s="60">
        <v>4</v>
      </c>
      <c r="AA168" s="60">
        <v>4</v>
      </c>
      <c r="AB168" s="60">
        <v>4</v>
      </c>
      <c r="AC168" s="60">
        <v>4</v>
      </c>
      <c r="AD168" s="60">
        <v>4</v>
      </c>
      <c r="AE168" s="60" t="s">
        <v>136</v>
      </c>
      <c r="AF168" s="60">
        <v>4</v>
      </c>
      <c r="AG168" s="60">
        <v>4</v>
      </c>
      <c r="AH168" s="60" t="s">
        <v>135</v>
      </c>
      <c r="AI168" s="81"/>
      <c r="AJ168" s="81"/>
      <c r="AK168" s="81"/>
      <c r="AL168" s="81"/>
      <c r="AM168" s="79"/>
      <c r="AN168" s="80"/>
      <c r="AO168" s="93"/>
      <c r="AP168" s="95"/>
      <c r="AQ168" s="90"/>
    </row>
    <row r="169" spans="2:43">
      <c r="B169" s="60"/>
      <c r="C169" s="60"/>
      <c r="D169" s="60"/>
      <c r="E169" s="60"/>
      <c r="F169" s="60"/>
      <c r="G169" s="60"/>
      <c r="H169" s="60"/>
      <c r="I169" s="60"/>
      <c r="J169" s="60"/>
      <c r="K169" s="60"/>
      <c r="L169" s="60"/>
      <c r="M169" s="60"/>
      <c r="N169" s="60"/>
      <c r="O169" s="60"/>
      <c r="P169" s="60">
        <v>2.5</v>
      </c>
      <c r="Q169" s="60">
        <v>3.5</v>
      </c>
      <c r="R169" s="60">
        <v>2.5</v>
      </c>
      <c r="S169" s="60">
        <v>2.5</v>
      </c>
      <c r="T169" s="60">
        <v>2.5</v>
      </c>
      <c r="U169" s="60">
        <v>2.5</v>
      </c>
      <c r="V169" s="60">
        <v>2.5</v>
      </c>
      <c r="W169" s="60">
        <v>2.5</v>
      </c>
      <c r="X169" s="60">
        <v>2.5</v>
      </c>
      <c r="Y169" s="60">
        <v>2.5</v>
      </c>
      <c r="Z169" s="60">
        <v>2.5</v>
      </c>
      <c r="AA169" s="60">
        <v>3</v>
      </c>
      <c r="AB169" s="60">
        <v>2.5</v>
      </c>
      <c r="AC169" s="60">
        <v>0.5</v>
      </c>
      <c r="AD169" s="60">
        <v>2.5</v>
      </c>
      <c r="AE169" s="60"/>
      <c r="AF169" s="60">
        <v>3</v>
      </c>
      <c r="AG169" s="60">
        <v>2.5</v>
      </c>
      <c r="AH169" s="60"/>
      <c r="AI169" s="82"/>
      <c r="AJ169" s="82"/>
      <c r="AK169" s="82"/>
      <c r="AL169" s="82"/>
      <c r="AM169" s="79"/>
      <c r="AN169" s="80"/>
      <c r="AO169" s="93"/>
      <c r="AP169" s="96"/>
      <c r="AQ169" s="90"/>
    </row>
    <row r="170" spans="2:43">
      <c r="B170" s="60" t="s">
        <v>82</v>
      </c>
      <c r="C170" s="60" t="s">
        <v>148</v>
      </c>
      <c r="D170" s="60"/>
      <c r="E170" s="60"/>
      <c r="F170" s="60"/>
      <c r="G170" s="60"/>
      <c r="H170" s="60"/>
      <c r="I170" s="60"/>
      <c r="J170" s="60"/>
      <c r="K170" s="60"/>
      <c r="L170" s="60"/>
      <c r="M170" s="60"/>
      <c r="N170" s="60"/>
      <c r="O170" s="60"/>
      <c r="P170" s="60">
        <v>4</v>
      </c>
      <c r="Q170" s="60">
        <v>4</v>
      </c>
      <c r="R170" s="60">
        <v>4</v>
      </c>
      <c r="S170" s="60">
        <v>4</v>
      </c>
      <c r="T170" s="60">
        <v>4</v>
      </c>
      <c r="U170" s="60">
        <v>4</v>
      </c>
      <c r="V170" s="60">
        <v>4</v>
      </c>
      <c r="W170" s="60">
        <v>4</v>
      </c>
      <c r="X170" s="60">
        <v>4</v>
      </c>
      <c r="Y170" s="60">
        <v>4</v>
      </c>
      <c r="Z170" s="60" t="s">
        <v>136</v>
      </c>
      <c r="AA170" s="60" t="s">
        <v>136</v>
      </c>
      <c r="AB170" s="60">
        <v>4</v>
      </c>
      <c r="AC170" s="60">
        <v>4</v>
      </c>
      <c r="AD170" s="60">
        <v>4</v>
      </c>
      <c r="AE170" s="60">
        <v>4</v>
      </c>
      <c r="AF170" s="60">
        <v>4</v>
      </c>
      <c r="AG170" s="60" t="s">
        <v>136</v>
      </c>
      <c r="AH170" s="60" t="s">
        <v>135</v>
      </c>
      <c r="AI170" s="78">
        <f>IF(B170="","",COUNTIF(D170:AH171,"&gt;2")/2)</f>
        <v>15</v>
      </c>
      <c r="AJ170" s="78">
        <f>SUM(D170:AH171)</f>
        <v>120</v>
      </c>
      <c r="AK170" s="78">
        <f>SUM(D172:AH172)</f>
        <v>37</v>
      </c>
      <c r="AL170" s="78">
        <f>AJ170+AK170</f>
        <v>157</v>
      </c>
      <c r="AM170" s="79">
        <f>IFERROR(AI170/$AO$2,"")</f>
        <v>0.652173913043478</v>
      </c>
      <c r="AN170" s="80" t="s">
        <v>128</v>
      </c>
      <c r="AO170" s="93"/>
      <c r="AP170" s="94" t="s">
        <v>129</v>
      </c>
      <c r="AQ170" s="90">
        <v>32.5</v>
      </c>
    </row>
    <row r="171" spans="2:43">
      <c r="B171" s="60"/>
      <c r="C171" s="60"/>
      <c r="D171" s="60"/>
      <c r="E171" s="60"/>
      <c r="F171" s="60"/>
      <c r="G171" s="60"/>
      <c r="H171" s="60"/>
      <c r="I171" s="60"/>
      <c r="J171" s="60"/>
      <c r="K171" s="60"/>
      <c r="L171" s="60"/>
      <c r="M171" s="60"/>
      <c r="N171" s="60"/>
      <c r="O171" s="60"/>
      <c r="P171" s="60">
        <v>4</v>
      </c>
      <c r="Q171" s="60">
        <v>4</v>
      </c>
      <c r="R171" s="60">
        <v>4</v>
      </c>
      <c r="S171" s="60">
        <v>4</v>
      </c>
      <c r="T171" s="60">
        <v>4</v>
      </c>
      <c r="U171" s="60">
        <v>4</v>
      </c>
      <c r="V171" s="60">
        <v>4</v>
      </c>
      <c r="W171" s="60">
        <v>4</v>
      </c>
      <c r="X171" s="60">
        <v>4</v>
      </c>
      <c r="Y171" s="60">
        <v>4</v>
      </c>
      <c r="Z171" s="60" t="s">
        <v>136</v>
      </c>
      <c r="AA171" s="60" t="s">
        <v>136</v>
      </c>
      <c r="AB171" s="60">
        <v>4</v>
      </c>
      <c r="AC171" s="60">
        <v>4</v>
      </c>
      <c r="AD171" s="60">
        <v>4</v>
      </c>
      <c r="AE171" s="60">
        <v>4</v>
      </c>
      <c r="AF171" s="60">
        <v>4</v>
      </c>
      <c r="AG171" s="60" t="s">
        <v>136</v>
      </c>
      <c r="AH171" s="60" t="s">
        <v>135</v>
      </c>
      <c r="AI171" s="81"/>
      <c r="AJ171" s="81"/>
      <c r="AK171" s="81"/>
      <c r="AL171" s="81"/>
      <c r="AM171" s="79"/>
      <c r="AN171" s="80"/>
      <c r="AO171" s="93"/>
      <c r="AP171" s="95"/>
      <c r="AQ171" s="90"/>
    </row>
    <row r="172" spans="2:43">
      <c r="B172" s="60"/>
      <c r="C172" s="60"/>
      <c r="D172" s="60"/>
      <c r="E172" s="60"/>
      <c r="F172" s="60"/>
      <c r="G172" s="60"/>
      <c r="H172" s="60"/>
      <c r="I172" s="60"/>
      <c r="J172" s="60"/>
      <c r="K172" s="60"/>
      <c r="L172" s="60"/>
      <c r="M172" s="60"/>
      <c r="N172" s="60"/>
      <c r="O172" s="60"/>
      <c r="P172" s="60">
        <v>2.5</v>
      </c>
      <c r="Q172" s="60">
        <v>3.5</v>
      </c>
      <c r="R172" s="60">
        <v>2.5</v>
      </c>
      <c r="S172" s="60">
        <v>2.5</v>
      </c>
      <c r="T172" s="60">
        <v>2.5</v>
      </c>
      <c r="U172" s="60">
        <v>2.5</v>
      </c>
      <c r="V172" s="60">
        <v>2.5</v>
      </c>
      <c r="W172" s="60">
        <v>2.5</v>
      </c>
      <c r="X172" s="60">
        <v>2.5</v>
      </c>
      <c r="Y172" s="60">
        <v>2.5</v>
      </c>
      <c r="Z172" s="60"/>
      <c r="AA172" s="60"/>
      <c r="AB172" s="60">
        <v>2.5</v>
      </c>
      <c r="AC172" s="60">
        <v>0.5</v>
      </c>
      <c r="AD172" s="60">
        <v>2.5</v>
      </c>
      <c r="AE172" s="60">
        <v>2.5</v>
      </c>
      <c r="AF172" s="60">
        <v>3</v>
      </c>
      <c r="AG172" s="60"/>
      <c r="AH172" s="60"/>
      <c r="AI172" s="82"/>
      <c r="AJ172" s="82"/>
      <c r="AK172" s="82"/>
      <c r="AL172" s="82"/>
      <c r="AM172" s="79"/>
      <c r="AN172" s="80"/>
      <c r="AO172" s="93"/>
      <c r="AP172" s="96"/>
      <c r="AQ172" s="90"/>
    </row>
    <row r="173" spans="2:43">
      <c r="B173" s="60" t="s">
        <v>96</v>
      </c>
      <c r="C173" s="60" t="s">
        <v>147</v>
      </c>
      <c r="D173" s="108"/>
      <c r="E173" s="108"/>
      <c r="F173" s="108"/>
      <c r="G173" s="108"/>
      <c r="H173" s="113"/>
      <c r="I173" s="114"/>
      <c r="J173" s="109"/>
      <c r="K173" s="109"/>
      <c r="L173" s="111"/>
      <c r="M173" s="111"/>
      <c r="N173" s="111"/>
      <c r="O173" s="111"/>
      <c r="P173" s="111">
        <v>4</v>
      </c>
      <c r="Q173" s="111">
        <v>4</v>
      </c>
      <c r="R173" s="111">
        <v>1</v>
      </c>
      <c r="S173" s="111">
        <v>4</v>
      </c>
      <c r="T173" s="111">
        <v>4</v>
      </c>
      <c r="U173" s="111">
        <v>4</v>
      </c>
      <c r="V173" s="111" t="s">
        <v>136</v>
      </c>
      <c r="W173" s="111" t="s">
        <v>136</v>
      </c>
      <c r="X173" s="111" t="s">
        <v>136</v>
      </c>
      <c r="Y173" s="111">
        <v>4</v>
      </c>
      <c r="Z173" s="111">
        <v>4</v>
      </c>
      <c r="AA173" s="111">
        <v>4</v>
      </c>
      <c r="AB173" s="111">
        <v>4</v>
      </c>
      <c r="AC173" s="111" t="s">
        <v>136</v>
      </c>
      <c r="AD173" s="111"/>
      <c r="AE173" s="111">
        <v>4</v>
      </c>
      <c r="AF173" s="111">
        <v>4</v>
      </c>
      <c r="AG173" s="111">
        <v>4</v>
      </c>
      <c r="AH173" s="118" t="s">
        <v>146</v>
      </c>
      <c r="AI173" s="78">
        <f>IF(B173="","",COUNTIF(D173:AH174,"&gt;2")/2)</f>
        <v>12.5</v>
      </c>
      <c r="AJ173" s="78">
        <f>SUM(D173:AH174)</f>
        <v>101</v>
      </c>
      <c r="AK173" s="78">
        <f>SUM(D175:AH175)</f>
        <v>33.5</v>
      </c>
      <c r="AL173" s="78">
        <f>AJ173+AK173</f>
        <v>134.5</v>
      </c>
      <c r="AM173" s="79">
        <f>IFERROR(AI173/$AO$2,"")</f>
        <v>0.543478260869565</v>
      </c>
      <c r="AN173" s="80" t="s">
        <v>128</v>
      </c>
      <c r="AO173" s="93"/>
      <c r="AP173" s="94" t="s">
        <v>129</v>
      </c>
      <c r="AQ173" s="90">
        <v>29.5</v>
      </c>
    </row>
    <row r="174" spans="2:43">
      <c r="B174" s="60"/>
      <c r="C174" s="60"/>
      <c r="D174" s="108"/>
      <c r="E174" s="109"/>
      <c r="F174" s="109"/>
      <c r="G174" s="109"/>
      <c r="H174" s="109"/>
      <c r="I174" s="109"/>
      <c r="J174" s="109"/>
      <c r="K174" s="109"/>
      <c r="L174" s="111"/>
      <c r="M174" s="111"/>
      <c r="N174" s="111"/>
      <c r="O174" s="111"/>
      <c r="P174" s="111">
        <v>4</v>
      </c>
      <c r="Q174" s="111">
        <v>4</v>
      </c>
      <c r="R174" s="111">
        <v>4</v>
      </c>
      <c r="S174" s="111">
        <v>4</v>
      </c>
      <c r="T174" s="111">
        <v>4</v>
      </c>
      <c r="U174" s="111">
        <v>4</v>
      </c>
      <c r="V174" s="111" t="s">
        <v>136</v>
      </c>
      <c r="W174" s="111" t="s">
        <v>136</v>
      </c>
      <c r="X174" s="111" t="s">
        <v>136</v>
      </c>
      <c r="Y174" s="111">
        <v>4</v>
      </c>
      <c r="Z174" s="111">
        <v>4</v>
      </c>
      <c r="AA174" s="111">
        <v>4</v>
      </c>
      <c r="AB174" s="111">
        <v>4</v>
      </c>
      <c r="AC174" s="111"/>
      <c r="AD174" s="111"/>
      <c r="AE174" s="111">
        <v>4</v>
      </c>
      <c r="AF174" s="111">
        <v>4</v>
      </c>
      <c r="AG174" s="111">
        <v>4</v>
      </c>
      <c r="AH174" s="120"/>
      <c r="AI174" s="81"/>
      <c r="AJ174" s="81"/>
      <c r="AK174" s="81"/>
      <c r="AL174" s="81"/>
      <c r="AM174" s="79"/>
      <c r="AN174" s="80"/>
      <c r="AO174" s="93"/>
      <c r="AP174" s="95"/>
      <c r="AQ174" s="90"/>
    </row>
    <row r="175" spans="2:43">
      <c r="B175" s="60"/>
      <c r="C175" s="60"/>
      <c r="D175" s="108"/>
      <c r="E175" s="109"/>
      <c r="F175" s="109"/>
      <c r="G175" s="109"/>
      <c r="H175" s="109"/>
      <c r="I175" s="109"/>
      <c r="J175" s="115"/>
      <c r="K175" s="115"/>
      <c r="L175" s="115"/>
      <c r="M175" s="115"/>
      <c r="N175" s="115"/>
      <c r="O175" s="111"/>
      <c r="P175" s="111">
        <v>2.5</v>
      </c>
      <c r="Q175" s="111">
        <v>3.5</v>
      </c>
      <c r="R175" s="111">
        <v>2.5</v>
      </c>
      <c r="S175" s="111">
        <v>2.5</v>
      </c>
      <c r="T175" s="111">
        <v>2.5</v>
      </c>
      <c r="U175" s="111">
        <v>2.5</v>
      </c>
      <c r="V175" s="111"/>
      <c r="W175" s="111"/>
      <c r="X175" s="111"/>
      <c r="Y175" s="111">
        <v>2.5</v>
      </c>
      <c r="Z175" s="111">
        <v>2.5</v>
      </c>
      <c r="AA175" s="111">
        <v>2.5</v>
      </c>
      <c r="AB175" s="111">
        <v>2.5</v>
      </c>
      <c r="AC175" s="111"/>
      <c r="AD175" s="111"/>
      <c r="AE175" s="111">
        <v>2.5</v>
      </c>
      <c r="AF175" s="111">
        <v>2.5</v>
      </c>
      <c r="AG175" s="111">
        <v>2.5</v>
      </c>
      <c r="AH175" s="121"/>
      <c r="AI175" s="82"/>
      <c r="AJ175" s="82"/>
      <c r="AK175" s="82"/>
      <c r="AL175" s="82"/>
      <c r="AM175" s="79"/>
      <c r="AN175" s="80"/>
      <c r="AO175" s="93"/>
      <c r="AP175" s="96"/>
      <c r="AQ175" s="90"/>
    </row>
    <row r="176" spans="2:43">
      <c r="B176" s="60" t="s">
        <v>80</v>
      </c>
      <c r="C176" s="60" t="s">
        <v>147</v>
      </c>
      <c r="D176" s="108"/>
      <c r="E176" s="108"/>
      <c r="F176" s="108"/>
      <c r="G176" s="108"/>
      <c r="H176" s="113"/>
      <c r="I176" s="114"/>
      <c r="J176" s="109"/>
      <c r="K176" s="109"/>
      <c r="L176" s="111"/>
      <c r="M176" s="111"/>
      <c r="N176" s="111"/>
      <c r="O176" s="111"/>
      <c r="P176" s="111">
        <v>4</v>
      </c>
      <c r="Q176" s="111">
        <v>4</v>
      </c>
      <c r="R176" s="111">
        <v>4</v>
      </c>
      <c r="S176" s="111">
        <v>4</v>
      </c>
      <c r="T176" s="111">
        <v>4</v>
      </c>
      <c r="U176" s="111">
        <v>4</v>
      </c>
      <c r="V176" s="111">
        <v>4</v>
      </c>
      <c r="W176" s="111">
        <v>4</v>
      </c>
      <c r="X176" s="111">
        <v>4</v>
      </c>
      <c r="Y176" s="111">
        <v>4</v>
      </c>
      <c r="Z176" s="118" t="s">
        <v>146</v>
      </c>
      <c r="AA176" s="111"/>
      <c r="AB176" s="119"/>
      <c r="AC176" s="119"/>
      <c r="AD176" s="119"/>
      <c r="AE176" s="119"/>
      <c r="AF176" s="119"/>
      <c r="AG176" s="119"/>
      <c r="AH176" s="119"/>
      <c r="AI176" s="78">
        <f>IF(B176="","",COUNTIF(D176:AH177,"&gt;2")/2)</f>
        <v>10</v>
      </c>
      <c r="AJ176" s="78">
        <f>SUM(D176:AH177)</f>
        <v>80</v>
      </c>
      <c r="AK176" s="78">
        <f>SUM(D178:AH178)</f>
        <v>26</v>
      </c>
      <c r="AL176" s="78">
        <f>AJ176+AK176</f>
        <v>106</v>
      </c>
      <c r="AM176" s="79">
        <f>IFERROR(AI176/$AO$2,"")</f>
        <v>0.434782608695652</v>
      </c>
      <c r="AN176" s="80" t="s">
        <v>128</v>
      </c>
      <c r="AO176" s="93"/>
      <c r="AP176" s="94" t="s">
        <v>129</v>
      </c>
      <c r="AQ176" s="90">
        <v>32.5</v>
      </c>
    </row>
    <row r="177" spans="2:43">
      <c r="B177" s="60"/>
      <c r="C177" s="60"/>
      <c r="D177" s="108"/>
      <c r="E177" s="109"/>
      <c r="F177" s="109"/>
      <c r="G177" s="109"/>
      <c r="H177" s="109"/>
      <c r="I177" s="109"/>
      <c r="J177" s="109"/>
      <c r="K177" s="109"/>
      <c r="L177" s="111"/>
      <c r="M177" s="111"/>
      <c r="N177" s="111"/>
      <c r="O177" s="111"/>
      <c r="P177" s="111">
        <v>4</v>
      </c>
      <c r="Q177" s="111">
        <v>4</v>
      </c>
      <c r="R177" s="111">
        <v>4</v>
      </c>
      <c r="S177" s="111">
        <v>4</v>
      </c>
      <c r="T177" s="111">
        <v>4</v>
      </c>
      <c r="U177" s="111">
        <v>4</v>
      </c>
      <c r="V177" s="111">
        <v>4</v>
      </c>
      <c r="W177" s="111">
        <v>4</v>
      </c>
      <c r="X177" s="111">
        <v>4</v>
      </c>
      <c r="Y177" s="111">
        <v>4</v>
      </c>
      <c r="Z177" s="120"/>
      <c r="AA177" s="111"/>
      <c r="AB177" s="119"/>
      <c r="AC177" s="119"/>
      <c r="AD177" s="119"/>
      <c r="AE177" s="119"/>
      <c r="AF177" s="119"/>
      <c r="AG177" s="119"/>
      <c r="AH177" s="119"/>
      <c r="AI177" s="81"/>
      <c r="AJ177" s="81"/>
      <c r="AK177" s="81"/>
      <c r="AL177" s="81"/>
      <c r="AM177" s="79"/>
      <c r="AN177" s="80"/>
      <c r="AO177" s="93"/>
      <c r="AP177" s="95"/>
      <c r="AQ177" s="90"/>
    </row>
    <row r="178" spans="2:43">
      <c r="B178" s="60"/>
      <c r="C178" s="60"/>
      <c r="D178" s="108"/>
      <c r="E178" s="109"/>
      <c r="F178" s="109"/>
      <c r="G178" s="109"/>
      <c r="H178" s="109"/>
      <c r="I178" s="109"/>
      <c r="J178" s="109"/>
      <c r="K178" s="109"/>
      <c r="L178" s="111"/>
      <c r="M178" s="111"/>
      <c r="N178" s="111"/>
      <c r="O178" s="111"/>
      <c r="P178" s="111">
        <v>2.5</v>
      </c>
      <c r="Q178" s="111">
        <v>3.5</v>
      </c>
      <c r="R178" s="111">
        <v>2.5</v>
      </c>
      <c r="S178" s="111">
        <v>2.5</v>
      </c>
      <c r="T178" s="111">
        <v>2.5</v>
      </c>
      <c r="U178" s="111">
        <v>2.5</v>
      </c>
      <c r="V178" s="111">
        <v>2.5</v>
      </c>
      <c r="W178" s="111">
        <v>2.5</v>
      </c>
      <c r="X178" s="111">
        <v>2.5</v>
      </c>
      <c r="Y178" s="111">
        <v>2.5</v>
      </c>
      <c r="Z178" s="121"/>
      <c r="AA178" s="111"/>
      <c r="AB178" s="119"/>
      <c r="AC178" s="119"/>
      <c r="AD178" s="119"/>
      <c r="AE178" s="119"/>
      <c r="AF178" s="119"/>
      <c r="AG178" s="119"/>
      <c r="AH178" s="125"/>
      <c r="AI178" s="82"/>
      <c r="AJ178" s="82"/>
      <c r="AK178" s="82"/>
      <c r="AL178" s="82"/>
      <c r="AM178" s="79"/>
      <c r="AN178" s="80"/>
      <c r="AO178" s="93"/>
      <c r="AP178" s="96"/>
      <c r="AQ178" s="90"/>
    </row>
    <row r="179" spans="2:43">
      <c r="B179" s="60" t="s">
        <v>95</v>
      </c>
      <c r="C179" s="60" t="s">
        <v>147</v>
      </c>
      <c r="D179" s="108"/>
      <c r="E179" s="108"/>
      <c r="F179" s="108"/>
      <c r="G179" s="108"/>
      <c r="H179" s="113"/>
      <c r="I179" s="114"/>
      <c r="J179" s="109"/>
      <c r="K179" s="109"/>
      <c r="L179" s="111"/>
      <c r="M179" s="111"/>
      <c r="N179" s="111"/>
      <c r="O179" s="111"/>
      <c r="P179" s="111">
        <v>4</v>
      </c>
      <c r="Q179" s="111">
        <v>4</v>
      </c>
      <c r="R179" s="111">
        <v>4</v>
      </c>
      <c r="S179" s="111">
        <v>4</v>
      </c>
      <c r="T179" s="111">
        <v>4</v>
      </c>
      <c r="U179" s="111">
        <v>4</v>
      </c>
      <c r="V179" s="111">
        <v>4</v>
      </c>
      <c r="W179" s="111">
        <v>4</v>
      </c>
      <c r="X179" s="111">
        <v>4</v>
      </c>
      <c r="Y179" s="111">
        <v>4</v>
      </c>
      <c r="Z179" s="111">
        <v>4</v>
      </c>
      <c r="AA179" s="111">
        <v>4</v>
      </c>
      <c r="AB179" s="111">
        <v>4</v>
      </c>
      <c r="AC179" s="111">
        <v>4</v>
      </c>
      <c r="AD179" s="111">
        <v>4</v>
      </c>
      <c r="AE179" s="111">
        <v>4</v>
      </c>
      <c r="AF179" s="111">
        <v>4</v>
      </c>
      <c r="AG179" s="118" t="s">
        <v>146</v>
      </c>
      <c r="AH179" s="111"/>
      <c r="AI179" s="78">
        <f>IF(B179="","",COUNTIF(D179:AH180,"&gt;2")/2)</f>
        <v>17</v>
      </c>
      <c r="AJ179" s="78">
        <f>SUM(D179:AH180)</f>
        <v>136</v>
      </c>
      <c r="AK179" s="78">
        <f>SUM(D181:AH181)</f>
        <v>41.5</v>
      </c>
      <c r="AL179" s="78">
        <f>AJ179+AK179</f>
        <v>177.5</v>
      </c>
      <c r="AM179" s="79">
        <f>IFERROR(AI179/$AO$2,"")</f>
        <v>0.739130434782609</v>
      </c>
      <c r="AN179" s="80" t="s">
        <v>128</v>
      </c>
      <c r="AO179" s="93"/>
      <c r="AP179" s="94" t="s">
        <v>129</v>
      </c>
      <c r="AQ179" s="90">
        <v>32.5</v>
      </c>
    </row>
    <row r="180" spans="2:43">
      <c r="B180" s="60"/>
      <c r="C180" s="60"/>
      <c r="D180" s="108"/>
      <c r="E180" s="109"/>
      <c r="F180" s="109"/>
      <c r="G180" s="109"/>
      <c r="H180" s="109"/>
      <c r="I180" s="109"/>
      <c r="J180" s="109"/>
      <c r="K180" s="109"/>
      <c r="L180" s="111"/>
      <c r="M180" s="111"/>
      <c r="N180" s="111"/>
      <c r="O180" s="111"/>
      <c r="P180" s="111">
        <v>4</v>
      </c>
      <c r="Q180" s="111">
        <v>4</v>
      </c>
      <c r="R180" s="111">
        <v>4</v>
      </c>
      <c r="S180" s="111">
        <v>4</v>
      </c>
      <c r="T180" s="111">
        <v>4</v>
      </c>
      <c r="U180" s="111">
        <v>4</v>
      </c>
      <c r="V180" s="111">
        <v>4</v>
      </c>
      <c r="W180" s="111">
        <v>4</v>
      </c>
      <c r="X180" s="111">
        <v>4</v>
      </c>
      <c r="Y180" s="111">
        <v>4</v>
      </c>
      <c r="Z180" s="111">
        <v>4</v>
      </c>
      <c r="AA180" s="111">
        <v>4</v>
      </c>
      <c r="AB180" s="111">
        <v>4</v>
      </c>
      <c r="AC180" s="111">
        <v>4</v>
      </c>
      <c r="AD180" s="111">
        <v>4</v>
      </c>
      <c r="AE180" s="111">
        <v>4</v>
      </c>
      <c r="AF180" s="111">
        <v>4</v>
      </c>
      <c r="AG180" s="120"/>
      <c r="AH180" s="111"/>
      <c r="AI180" s="81"/>
      <c r="AJ180" s="81"/>
      <c r="AK180" s="81"/>
      <c r="AL180" s="81"/>
      <c r="AM180" s="79"/>
      <c r="AN180" s="80"/>
      <c r="AO180" s="93"/>
      <c r="AP180" s="95"/>
      <c r="AQ180" s="90"/>
    </row>
    <row r="181" spans="2:43">
      <c r="B181" s="60"/>
      <c r="C181" s="60"/>
      <c r="D181" s="108"/>
      <c r="E181" s="109"/>
      <c r="F181" s="109"/>
      <c r="G181" s="109"/>
      <c r="H181" s="109"/>
      <c r="I181" s="109"/>
      <c r="J181" s="109"/>
      <c r="K181" s="109"/>
      <c r="L181" s="111"/>
      <c r="M181" s="111"/>
      <c r="N181" s="111"/>
      <c r="O181" s="111"/>
      <c r="P181" s="111">
        <v>2.5</v>
      </c>
      <c r="Q181" s="111">
        <v>3.5</v>
      </c>
      <c r="R181" s="111">
        <v>2.5</v>
      </c>
      <c r="S181" s="111">
        <v>2.5</v>
      </c>
      <c r="T181" s="111">
        <v>2.5</v>
      </c>
      <c r="U181" s="111">
        <v>2.5</v>
      </c>
      <c r="V181" s="111">
        <v>2.5</v>
      </c>
      <c r="W181" s="111">
        <v>2.5</v>
      </c>
      <c r="X181" s="111">
        <v>2.5</v>
      </c>
      <c r="Y181" s="111">
        <v>2.5</v>
      </c>
      <c r="Z181" s="111">
        <v>2.5</v>
      </c>
      <c r="AA181" s="111">
        <v>2.5</v>
      </c>
      <c r="AB181" s="111">
        <v>2.5</v>
      </c>
      <c r="AC181" s="111">
        <v>0.5</v>
      </c>
      <c r="AD181" s="111">
        <v>2.5</v>
      </c>
      <c r="AE181" s="111">
        <v>2.5</v>
      </c>
      <c r="AF181" s="111">
        <v>2.5</v>
      </c>
      <c r="AG181" s="121"/>
      <c r="AH181" s="124"/>
      <c r="AI181" s="82"/>
      <c r="AJ181" s="82"/>
      <c r="AK181" s="82"/>
      <c r="AL181" s="82"/>
      <c r="AM181" s="79"/>
      <c r="AN181" s="80"/>
      <c r="AO181" s="93"/>
      <c r="AP181" s="96"/>
      <c r="AQ181" s="90"/>
    </row>
    <row r="182" spans="2:43">
      <c r="B182" s="60" t="s">
        <v>84</v>
      </c>
      <c r="C182" s="60" t="s">
        <v>147</v>
      </c>
      <c r="D182" s="108"/>
      <c r="E182" s="108"/>
      <c r="F182" s="108"/>
      <c r="G182" s="108"/>
      <c r="H182" s="113"/>
      <c r="I182" s="114"/>
      <c r="J182" s="109"/>
      <c r="K182" s="109"/>
      <c r="L182" s="111"/>
      <c r="M182" s="111"/>
      <c r="N182" s="111"/>
      <c r="O182" s="111"/>
      <c r="P182" s="111"/>
      <c r="Q182" s="111">
        <v>4</v>
      </c>
      <c r="R182" s="111">
        <v>4</v>
      </c>
      <c r="S182" s="111">
        <v>4</v>
      </c>
      <c r="T182" s="111">
        <v>4</v>
      </c>
      <c r="U182" s="110">
        <v>4</v>
      </c>
      <c r="V182" s="111">
        <v>4</v>
      </c>
      <c r="W182" s="111">
        <v>4</v>
      </c>
      <c r="X182" s="111">
        <v>4</v>
      </c>
      <c r="Y182" s="111">
        <v>4</v>
      </c>
      <c r="Z182" s="111">
        <v>4</v>
      </c>
      <c r="AA182" s="111">
        <v>4</v>
      </c>
      <c r="AB182" s="111">
        <v>4</v>
      </c>
      <c r="AC182" s="111">
        <v>4</v>
      </c>
      <c r="AD182" s="111"/>
      <c r="AE182" s="111">
        <v>4</v>
      </c>
      <c r="AF182" s="111">
        <v>4</v>
      </c>
      <c r="AG182" s="111">
        <v>4</v>
      </c>
      <c r="AH182" s="118" t="s">
        <v>146</v>
      </c>
      <c r="AI182" s="78">
        <f>IF(B182="","",COUNTIF(D182:AH183,"&gt;2")/2)</f>
        <v>16</v>
      </c>
      <c r="AJ182" s="78">
        <f>SUM(D182:AH183)</f>
        <v>128</v>
      </c>
      <c r="AK182" s="78">
        <f>SUM(D184:AH184)</f>
        <v>39</v>
      </c>
      <c r="AL182" s="78">
        <f>AJ182+AK182</f>
        <v>167</v>
      </c>
      <c r="AM182" s="79">
        <f>IFERROR(AI182/$AO$2,"")</f>
        <v>0.695652173913043</v>
      </c>
      <c r="AN182" s="80" t="s">
        <v>128</v>
      </c>
      <c r="AO182" s="93"/>
      <c r="AP182" s="94" t="s">
        <v>129</v>
      </c>
      <c r="AQ182" s="90">
        <v>32.5</v>
      </c>
    </row>
    <row r="183" spans="2:43">
      <c r="B183" s="60"/>
      <c r="C183" s="60"/>
      <c r="D183" s="108"/>
      <c r="E183" s="109"/>
      <c r="F183" s="109"/>
      <c r="G183" s="109"/>
      <c r="H183" s="109"/>
      <c r="I183" s="109"/>
      <c r="J183" s="109"/>
      <c r="K183" s="109"/>
      <c r="L183" s="111"/>
      <c r="M183" s="111"/>
      <c r="N183" s="111"/>
      <c r="O183" s="111"/>
      <c r="P183" s="111"/>
      <c r="Q183" s="111">
        <v>4</v>
      </c>
      <c r="R183" s="111">
        <v>4</v>
      </c>
      <c r="S183" s="111">
        <v>4</v>
      </c>
      <c r="T183" s="111">
        <v>4</v>
      </c>
      <c r="U183" s="111">
        <v>4</v>
      </c>
      <c r="V183" s="111">
        <v>4</v>
      </c>
      <c r="W183" s="111">
        <v>4</v>
      </c>
      <c r="X183" s="111">
        <v>4</v>
      </c>
      <c r="Y183" s="111">
        <v>4</v>
      </c>
      <c r="Z183" s="111">
        <v>4</v>
      </c>
      <c r="AA183" s="111">
        <v>4</v>
      </c>
      <c r="AB183" s="111">
        <v>4</v>
      </c>
      <c r="AC183" s="111">
        <v>4</v>
      </c>
      <c r="AD183" s="111"/>
      <c r="AE183" s="111">
        <v>4</v>
      </c>
      <c r="AF183" s="111">
        <v>4</v>
      </c>
      <c r="AG183" s="111">
        <v>4</v>
      </c>
      <c r="AH183" s="120"/>
      <c r="AI183" s="81"/>
      <c r="AJ183" s="81"/>
      <c r="AK183" s="81"/>
      <c r="AL183" s="81"/>
      <c r="AM183" s="79"/>
      <c r="AN183" s="80"/>
      <c r="AO183" s="93"/>
      <c r="AP183" s="95"/>
      <c r="AQ183" s="90"/>
    </row>
    <row r="184" spans="2:43">
      <c r="B184" s="60"/>
      <c r="C184" s="60"/>
      <c r="D184" s="108"/>
      <c r="E184" s="109"/>
      <c r="F184" s="109"/>
      <c r="G184" s="109"/>
      <c r="H184" s="109"/>
      <c r="I184" s="109"/>
      <c r="J184" s="109"/>
      <c r="K184" s="109"/>
      <c r="L184" s="111"/>
      <c r="M184" s="111"/>
      <c r="N184" s="111"/>
      <c r="O184" s="111"/>
      <c r="P184" s="111"/>
      <c r="Q184" s="111">
        <v>3.5</v>
      </c>
      <c r="R184" s="111">
        <v>2.5</v>
      </c>
      <c r="S184" s="111">
        <v>2.5</v>
      </c>
      <c r="T184" s="111">
        <v>2.5</v>
      </c>
      <c r="U184" s="111">
        <v>2.5</v>
      </c>
      <c r="V184" s="111">
        <v>2.5</v>
      </c>
      <c r="W184" s="111">
        <v>2.5</v>
      </c>
      <c r="X184" s="111">
        <v>2.5</v>
      </c>
      <c r="Y184" s="111">
        <v>2.5</v>
      </c>
      <c r="Z184" s="111">
        <v>2.5</v>
      </c>
      <c r="AA184" s="111">
        <v>2.5</v>
      </c>
      <c r="AB184" s="111">
        <v>2.5</v>
      </c>
      <c r="AC184" s="111">
        <v>0.5</v>
      </c>
      <c r="AD184" s="111"/>
      <c r="AE184" s="111">
        <v>2.5</v>
      </c>
      <c r="AF184" s="111">
        <v>2.5</v>
      </c>
      <c r="AG184" s="111">
        <v>2.5</v>
      </c>
      <c r="AH184" s="121"/>
      <c r="AI184" s="82"/>
      <c r="AJ184" s="82"/>
      <c r="AK184" s="82"/>
      <c r="AL184" s="82"/>
      <c r="AM184" s="79"/>
      <c r="AN184" s="80"/>
      <c r="AO184" s="93"/>
      <c r="AP184" s="96"/>
      <c r="AQ184" s="90"/>
    </row>
    <row r="185" spans="2:43">
      <c r="B185" s="60" t="s">
        <v>81</v>
      </c>
      <c r="C185" s="60" t="s">
        <v>150</v>
      </c>
      <c r="D185" s="60"/>
      <c r="E185" s="60"/>
      <c r="F185" s="60"/>
      <c r="G185" s="60"/>
      <c r="H185" s="60"/>
      <c r="I185" s="60"/>
      <c r="J185" s="60"/>
      <c r="K185" s="60"/>
      <c r="L185" s="60"/>
      <c r="M185" s="60"/>
      <c r="N185" s="60"/>
      <c r="O185" s="116"/>
      <c r="P185" s="116"/>
      <c r="Q185" s="116">
        <v>4</v>
      </c>
      <c r="R185" s="116">
        <v>4</v>
      </c>
      <c r="S185" s="116">
        <v>4</v>
      </c>
      <c r="T185" s="116">
        <v>4</v>
      </c>
      <c r="U185" s="116">
        <v>4</v>
      </c>
      <c r="V185" s="116">
        <v>4</v>
      </c>
      <c r="W185" s="111">
        <v>4</v>
      </c>
      <c r="X185" s="116">
        <v>4</v>
      </c>
      <c r="Y185" s="116">
        <v>4</v>
      </c>
      <c r="Z185" s="116">
        <v>4</v>
      </c>
      <c r="AA185" s="116">
        <v>4</v>
      </c>
      <c r="AB185" s="116">
        <v>4</v>
      </c>
      <c r="AC185" s="116">
        <v>4</v>
      </c>
      <c r="AD185" s="116" t="s">
        <v>151</v>
      </c>
      <c r="AE185" s="111">
        <v>4</v>
      </c>
      <c r="AF185" s="116">
        <v>4</v>
      </c>
      <c r="AG185" s="116">
        <v>4</v>
      </c>
      <c r="AH185" s="118" t="s">
        <v>146</v>
      </c>
      <c r="AI185" s="78">
        <f>IF(B185="","",COUNTIF(D185:AH186,"&gt;2")/2)</f>
        <v>16</v>
      </c>
      <c r="AJ185" s="78">
        <f>SUM(D185:AH186)</f>
        <v>128</v>
      </c>
      <c r="AK185" s="78">
        <f>SUM(D187:AH187)</f>
        <v>39</v>
      </c>
      <c r="AL185" s="78">
        <f>AJ185+AK185</f>
        <v>167</v>
      </c>
      <c r="AM185" s="79">
        <f>IFERROR(AI185/$AO$2,"")</f>
        <v>0.695652173913043</v>
      </c>
      <c r="AN185" s="80" t="s">
        <v>128</v>
      </c>
      <c r="AO185" s="93"/>
      <c r="AP185" s="94" t="s">
        <v>129</v>
      </c>
      <c r="AQ185" s="90">
        <v>32.5</v>
      </c>
    </row>
    <row r="186" spans="2:43">
      <c r="B186" s="60"/>
      <c r="C186" s="60"/>
      <c r="D186" s="60"/>
      <c r="E186" s="60"/>
      <c r="F186" s="60"/>
      <c r="G186" s="60"/>
      <c r="H186" s="60"/>
      <c r="I186" s="60"/>
      <c r="J186" s="60"/>
      <c r="K186" s="60"/>
      <c r="L186" s="60"/>
      <c r="M186" s="60"/>
      <c r="N186" s="60"/>
      <c r="O186" s="116"/>
      <c r="P186" s="116"/>
      <c r="Q186" s="116">
        <v>4</v>
      </c>
      <c r="R186" s="116">
        <v>4</v>
      </c>
      <c r="S186" s="116">
        <v>4</v>
      </c>
      <c r="T186" s="116">
        <v>4</v>
      </c>
      <c r="U186" s="116">
        <v>4</v>
      </c>
      <c r="V186" s="116">
        <v>4</v>
      </c>
      <c r="W186" s="111">
        <v>4</v>
      </c>
      <c r="X186" s="116">
        <v>4</v>
      </c>
      <c r="Y186" s="116">
        <v>4</v>
      </c>
      <c r="Z186" s="116">
        <v>4</v>
      </c>
      <c r="AA186" s="116">
        <v>4</v>
      </c>
      <c r="AB186" s="116">
        <v>4</v>
      </c>
      <c r="AC186" s="116">
        <v>4</v>
      </c>
      <c r="AD186" s="116" t="s">
        <v>151</v>
      </c>
      <c r="AE186" s="111">
        <v>4</v>
      </c>
      <c r="AF186" s="116">
        <v>4</v>
      </c>
      <c r="AG186" s="116">
        <v>4</v>
      </c>
      <c r="AH186" s="120"/>
      <c r="AI186" s="81"/>
      <c r="AJ186" s="81"/>
      <c r="AK186" s="81"/>
      <c r="AL186" s="81"/>
      <c r="AM186" s="79"/>
      <c r="AN186" s="80"/>
      <c r="AO186" s="93"/>
      <c r="AP186" s="95"/>
      <c r="AQ186" s="90"/>
    </row>
    <row r="187" spans="2:43">
      <c r="B187" s="60"/>
      <c r="C187" s="60"/>
      <c r="D187" s="60"/>
      <c r="E187" s="60"/>
      <c r="F187" s="60"/>
      <c r="G187" s="60"/>
      <c r="H187" s="60"/>
      <c r="I187" s="60"/>
      <c r="J187" s="60"/>
      <c r="K187" s="60"/>
      <c r="L187" s="60"/>
      <c r="M187" s="60"/>
      <c r="N187" s="60"/>
      <c r="O187" s="116"/>
      <c r="P187" s="116"/>
      <c r="Q187" s="116">
        <v>3.5</v>
      </c>
      <c r="R187" s="116">
        <v>2.5</v>
      </c>
      <c r="S187" s="116">
        <v>2.5</v>
      </c>
      <c r="T187" s="116">
        <v>2.5</v>
      </c>
      <c r="U187" s="116">
        <v>2.5</v>
      </c>
      <c r="V187" s="116">
        <v>2.5</v>
      </c>
      <c r="W187" s="111">
        <v>2.5</v>
      </c>
      <c r="X187" s="116">
        <v>2.5</v>
      </c>
      <c r="Y187" s="116">
        <v>2.5</v>
      </c>
      <c r="Z187" s="116">
        <v>2.5</v>
      </c>
      <c r="AA187" s="116">
        <v>2.5</v>
      </c>
      <c r="AB187" s="116">
        <v>2.5</v>
      </c>
      <c r="AC187" s="116">
        <v>0.5</v>
      </c>
      <c r="AD187" s="116"/>
      <c r="AE187" s="111">
        <v>2.5</v>
      </c>
      <c r="AF187" s="116">
        <v>2.5</v>
      </c>
      <c r="AG187" s="116">
        <v>2.5</v>
      </c>
      <c r="AH187" s="121"/>
      <c r="AI187" s="82"/>
      <c r="AJ187" s="82"/>
      <c r="AK187" s="82"/>
      <c r="AL187" s="82"/>
      <c r="AM187" s="79"/>
      <c r="AN187" s="80"/>
      <c r="AO187" s="93"/>
      <c r="AP187" s="96"/>
      <c r="AQ187" s="90"/>
    </row>
    <row r="188" spans="2:43">
      <c r="B188" s="60" t="s">
        <v>93</v>
      </c>
      <c r="C188" s="60" t="s">
        <v>150</v>
      </c>
      <c r="D188" s="60"/>
      <c r="E188" s="60"/>
      <c r="F188" s="60"/>
      <c r="G188" s="60"/>
      <c r="H188" s="60"/>
      <c r="I188" s="60"/>
      <c r="J188" s="60"/>
      <c r="K188" s="60"/>
      <c r="L188" s="60"/>
      <c r="M188" s="60"/>
      <c r="N188" s="60"/>
      <c r="O188" s="116"/>
      <c r="P188" s="116"/>
      <c r="Q188" s="116">
        <v>4</v>
      </c>
      <c r="R188" s="110">
        <v>4</v>
      </c>
      <c r="S188" s="116">
        <v>4</v>
      </c>
      <c r="T188" s="116">
        <v>4</v>
      </c>
      <c r="U188" s="116">
        <v>4</v>
      </c>
      <c r="V188" s="116">
        <v>4</v>
      </c>
      <c r="W188" s="116">
        <v>4</v>
      </c>
      <c r="X188" s="116">
        <v>4</v>
      </c>
      <c r="Y188" s="118" t="s">
        <v>146</v>
      </c>
      <c r="Z188" s="116"/>
      <c r="AA188" s="116"/>
      <c r="AB188" s="116"/>
      <c r="AC188" s="116"/>
      <c r="AD188" s="116"/>
      <c r="AE188" s="116"/>
      <c r="AF188" s="116"/>
      <c r="AG188" s="116"/>
      <c r="AH188" s="116"/>
      <c r="AI188" s="78">
        <f>IF(B188="","",COUNTIF(D188:AH189,"&gt;2")/2)</f>
        <v>7.5</v>
      </c>
      <c r="AJ188" s="78">
        <f>SUM(D188:AH189)</f>
        <v>60</v>
      </c>
      <c r="AK188" s="78">
        <f>SUM(D190:AH190)</f>
        <v>18.5</v>
      </c>
      <c r="AL188" s="78">
        <f>AJ188+AK188</f>
        <v>78.5</v>
      </c>
      <c r="AM188" s="79">
        <f>IFERROR(AI188/$AO$2,"")</f>
        <v>0.326086956521739</v>
      </c>
      <c r="AN188" s="80" t="s">
        <v>128</v>
      </c>
      <c r="AO188" s="93"/>
      <c r="AP188" s="94" t="s">
        <v>129</v>
      </c>
      <c r="AQ188" s="90">
        <v>32.5</v>
      </c>
    </row>
    <row r="189" spans="2:43">
      <c r="B189" s="60"/>
      <c r="C189" s="60"/>
      <c r="D189" s="60"/>
      <c r="E189" s="60"/>
      <c r="F189" s="60"/>
      <c r="G189" s="60"/>
      <c r="H189" s="60"/>
      <c r="I189" s="60"/>
      <c r="J189" s="60"/>
      <c r="K189" s="60"/>
      <c r="L189" s="60"/>
      <c r="M189" s="60"/>
      <c r="N189" s="60"/>
      <c r="O189" s="116"/>
      <c r="P189" s="116"/>
      <c r="Q189" s="116">
        <v>4</v>
      </c>
      <c r="R189" s="116">
        <v>4</v>
      </c>
      <c r="S189" s="116">
        <v>4</v>
      </c>
      <c r="T189" s="116">
        <v>4</v>
      </c>
      <c r="U189" s="116">
        <v>4</v>
      </c>
      <c r="V189" s="116">
        <v>4</v>
      </c>
      <c r="W189" s="116">
        <v>4</v>
      </c>
      <c r="X189" s="116" t="s">
        <v>136</v>
      </c>
      <c r="Y189" s="120"/>
      <c r="Z189" s="116"/>
      <c r="AA189" s="116"/>
      <c r="AB189" s="116"/>
      <c r="AC189" s="116"/>
      <c r="AD189" s="116"/>
      <c r="AE189" s="116"/>
      <c r="AF189" s="116"/>
      <c r="AG189" s="116"/>
      <c r="AH189" s="116"/>
      <c r="AI189" s="81"/>
      <c r="AJ189" s="81"/>
      <c r="AK189" s="81"/>
      <c r="AL189" s="81"/>
      <c r="AM189" s="79"/>
      <c r="AN189" s="80"/>
      <c r="AO189" s="93"/>
      <c r="AP189" s="95"/>
      <c r="AQ189" s="90"/>
    </row>
    <row r="190" spans="2:43">
      <c r="B190" s="60"/>
      <c r="C190" s="60"/>
      <c r="D190" s="60"/>
      <c r="E190" s="60"/>
      <c r="F190" s="60"/>
      <c r="G190" s="60"/>
      <c r="H190" s="60"/>
      <c r="I190" s="60"/>
      <c r="J190" s="60"/>
      <c r="K190" s="60"/>
      <c r="L190" s="60"/>
      <c r="M190" s="60"/>
      <c r="N190" s="60"/>
      <c r="O190" s="116"/>
      <c r="P190" s="116"/>
      <c r="Q190" s="116">
        <v>3.5</v>
      </c>
      <c r="R190" s="116">
        <v>2.5</v>
      </c>
      <c r="S190" s="116">
        <v>2.5</v>
      </c>
      <c r="T190" s="116">
        <v>2.5</v>
      </c>
      <c r="U190" s="116">
        <v>2.5</v>
      </c>
      <c r="V190" s="116">
        <v>2.5</v>
      </c>
      <c r="W190" s="116">
        <v>2.5</v>
      </c>
      <c r="X190" s="116"/>
      <c r="Y190" s="121"/>
      <c r="Z190" s="116"/>
      <c r="AA190" s="116"/>
      <c r="AB190" s="116"/>
      <c r="AC190" s="116"/>
      <c r="AD190" s="116"/>
      <c r="AE190" s="116"/>
      <c r="AF190" s="116"/>
      <c r="AG190" s="116"/>
      <c r="AH190" s="116"/>
      <c r="AI190" s="82"/>
      <c r="AJ190" s="82"/>
      <c r="AK190" s="82"/>
      <c r="AL190" s="82"/>
      <c r="AM190" s="79"/>
      <c r="AN190" s="80"/>
      <c r="AO190" s="93"/>
      <c r="AP190" s="96"/>
      <c r="AQ190" s="90"/>
    </row>
    <row r="191" spans="2:43">
      <c r="B191" s="60" t="s">
        <v>83</v>
      </c>
      <c r="C191" s="60" t="s">
        <v>147</v>
      </c>
      <c r="D191" s="108"/>
      <c r="E191" s="108"/>
      <c r="F191" s="108"/>
      <c r="G191" s="108"/>
      <c r="H191" s="113"/>
      <c r="I191" s="114"/>
      <c r="J191" s="109"/>
      <c r="K191" s="109"/>
      <c r="L191" s="111"/>
      <c r="M191" s="111"/>
      <c r="N191" s="111"/>
      <c r="O191" s="111"/>
      <c r="P191" s="111"/>
      <c r="Q191" s="111">
        <v>4</v>
      </c>
      <c r="R191" s="111">
        <v>4</v>
      </c>
      <c r="S191" s="111">
        <v>4</v>
      </c>
      <c r="T191" s="111">
        <v>4</v>
      </c>
      <c r="U191" s="111">
        <v>4</v>
      </c>
      <c r="V191" s="111">
        <v>4</v>
      </c>
      <c r="W191" s="111">
        <v>4</v>
      </c>
      <c r="X191" s="111">
        <v>4</v>
      </c>
      <c r="Y191" s="111">
        <v>4</v>
      </c>
      <c r="Z191" s="111">
        <v>4</v>
      </c>
      <c r="AA191" s="111">
        <v>4</v>
      </c>
      <c r="AB191" s="111">
        <v>4</v>
      </c>
      <c r="AC191" s="122"/>
      <c r="AD191" s="111">
        <v>4</v>
      </c>
      <c r="AE191" s="111">
        <v>4</v>
      </c>
      <c r="AF191" s="111">
        <v>4</v>
      </c>
      <c r="AG191" s="111">
        <v>4</v>
      </c>
      <c r="AH191" s="118" t="s">
        <v>146</v>
      </c>
      <c r="AI191" s="78">
        <f>IF(B191="","",COUNTIF(D191:AH192,"&gt;2")/2)</f>
        <v>16</v>
      </c>
      <c r="AJ191" s="78">
        <f>SUM(D191:AH192)</f>
        <v>128</v>
      </c>
      <c r="AK191" s="78">
        <f>SUM(D193:AH193)</f>
        <v>41</v>
      </c>
      <c r="AL191" s="78">
        <f>AJ191+AK191</f>
        <v>169</v>
      </c>
      <c r="AM191" s="79">
        <f>IFERROR(AI191/$AO$2,"")</f>
        <v>0.695652173913043</v>
      </c>
      <c r="AN191" s="80" t="s">
        <v>128</v>
      </c>
      <c r="AO191" s="93"/>
      <c r="AP191" s="94" t="s">
        <v>129</v>
      </c>
      <c r="AQ191" s="90">
        <v>32.5</v>
      </c>
    </row>
    <row r="192" spans="2:43">
      <c r="B192" s="60"/>
      <c r="C192" s="60"/>
      <c r="D192" s="108"/>
      <c r="E192" s="109"/>
      <c r="F192" s="109"/>
      <c r="G192" s="109"/>
      <c r="H192" s="109"/>
      <c r="I192" s="109"/>
      <c r="J192" s="109"/>
      <c r="K192" s="109"/>
      <c r="L192" s="111"/>
      <c r="M192" s="111"/>
      <c r="N192" s="111"/>
      <c r="O192" s="111"/>
      <c r="P192" s="111"/>
      <c r="Q192" s="111">
        <v>4</v>
      </c>
      <c r="R192" s="111">
        <v>4</v>
      </c>
      <c r="S192" s="111">
        <v>4</v>
      </c>
      <c r="T192" s="111">
        <v>4</v>
      </c>
      <c r="U192" s="111">
        <v>4</v>
      </c>
      <c r="V192" s="111">
        <v>4</v>
      </c>
      <c r="W192" s="111">
        <v>4</v>
      </c>
      <c r="X192" s="111">
        <v>4</v>
      </c>
      <c r="Y192" s="111">
        <v>4</v>
      </c>
      <c r="Z192" s="111">
        <v>4</v>
      </c>
      <c r="AA192" s="111">
        <v>4</v>
      </c>
      <c r="AB192" s="111">
        <v>4</v>
      </c>
      <c r="AC192" s="122"/>
      <c r="AD192" s="111">
        <v>4</v>
      </c>
      <c r="AE192" s="111">
        <v>4</v>
      </c>
      <c r="AF192" s="111">
        <v>4</v>
      </c>
      <c r="AG192" s="111">
        <v>4</v>
      </c>
      <c r="AH192" s="120"/>
      <c r="AI192" s="81"/>
      <c r="AJ192" s="81"/>
      <c r="AK192" s="81"/>
      <c r="AL192" s="81"/>
      <c r="AM192" s="79"/>
      <c r="AN192" s="80"/>
      <c r="AO192" s="93"/>
      <c r="AP192" s="95"/>
      <c r="AQ192" s="90"/>
    </row>
    <row r="193" spans="2:43">
      <c r="B193" s="60"/>
      <c r="C193" s="60"/>
      <c r="D193" s="108"/>
      <c r="E193" s="109"/>
      <c r="F193" s="109"/>
      <c r="G193" s="109"/>
      <c r="H193" s="109"/>
      <c r="I193" s="109"/>
      <c r="J193" s="109"/>
      <c r="K193" s="109"/>
      <c r="L193" s="111"/>
      <c r="M193" s="111"/>
      <c r="N193" s="111"/>
      <c r="O193" s="111"/>
      <c r="P193" s="111"/>
      <c r="Q193" s="111">
        <v>3.5</v>
      </c>
      <c r="R193" s="111">
        <v>2.5</v>
      </c>
      <c r="S193" s="111">
        <v>2.5</v>
      </c>
      <c r="T193" s="111">
        <v>2.5</v>
      </c>
      <c r="U193" s="111">
        <v>2.5</v>
      </c>
      <c r="V193" s="111">
        <v>2.5</v>
      </c>
      <c r="W193" s="111">
        <v>2.5</v>
      </c>
      <c r="X193" s="111">
        <v>2.5</v>
      </c>
      <c r="Y193" s="111">
        <v>2.5</v>
      </c>
      <c r="Z193" s="111">
        <v>2.5</v>
      </c>
      <c r="AA193" s="111">
        <v>2.5</v>
      </c>
      <c r="AB193" s="111">
        <v>2.5</v>
      </c>
      <c r="AC193" s="122"/>
      <c r="AD193" s="111">
        <v>2.5</v>
      </c>
      <c r="AE193" s="111">
        <v>2.5</v>
      </c>
      <c r="AF193" s="111">
        <v>2.5</v>
      </c>
      <c r="AG193" s="111">
        <v>2.5</v>
      </c>
      <c r="AH193" s="121"/>
      <c r="AI193" s="82"/>
      <c r="AJ193" s="82"/>
      <c r="AK193" s="82"/>
      <c r="AL193" s="82"/>
      <c r="AM193" s="79"/>
      <c r="AN193" s="80"/>
      <c r="AO193" s="93"/>
      <c r="AP193" s="96"/>
      <c r="AQ193" s="90"/>
    </row>
    <row r="194" spans="2:43">
      <c r="B194" s="60" t="s">
        <v>85</v>
      </c>
      <c r="C194" s="100" t="s">
        <v>150</v>
      </c>
      <c r="D194" s="60"/>
      <c r="E194" s="60"/>
      <c r="F194" s="60"/>
      <c r="G194" s="60"/>
      <c r="H194" s="60"/>
      <c r="I194" s="60"/>
      <c r="J194" s="60"/>
      <c r="K194" s="60"/>
      <c r="L194" s="60"/>
      <c r="M194" s="60"/>
      <c r="N194" s="60"/>
      <c r="O194" s="116"/>
      <c r="P194" s="116"/>
      <c r="Q194" s="116"/>
      <c r="R194" s="110"/>
      <c r="S194" s="116"/>
      <c r="T194" s="116"/>
      <c r="U194" s="116"/>
      <c r="V194" s="116"/>
      <c r="W194" s="116"/>
      <c r="X194" s="116"/>
      <c r="Y194" s="116"/>
      <c r="Z194" s="116"/>
      <c r="AA194" s="111">
        <v>4</v>
      </c>
      <c r="AB194" s="116">
        <v>4</v>
      </c>
      <c r="AC194" s="116">
        <v>4</v>
      </c>
      <c r="AD194" s="116">
        <v>4</v>
      </c>
      <c r="AE194" s="111">
        <v>4</v>
      </c>
      <c r="AF194" s="116">
        <v>4</v>
      </c>
      <c r="AG194" s="116" t="s">
        <v>136</v>
      </c>
      <c r="AH194" s="116">
        <v>4</v>
      </c>
      <c r="AI194" s="78">
        <f>IF(B194="","",COUNTIF(D194:AH195,"&gt;2")/2)</f>
        <v>7</v>
      </c>
      <c r="AJ194" s="78">
        <f>SUM(D194:AH195)</f>
        <v>56</v>
      </c>
      <c r="AK194" s="78">
        <f>SUM(D196:AH196)</f>
        <v>15.5</v>
      </c>
      <c r="AL194" s="78">
        <f>AJ194+AK194</f>
        <v>71.5</v>
      </c>
      <c r="AM194" s="79">
        <f>IFERROR(AI194/$AO$2,"")</f>
        <v>0.304347826086957</v>
      </c>
      <c r="AN194" s="80" t="s">
        <v>128</v>
      </c>
      <c r="AO194" s="93"/>
      <c r="AP194" s="94" t="s">
        <v>129</v>
      </c>
      <c r="AQ194" s="90">
        <v>21.5</v>
      </c>
    </row>
    <row r="195" spans="2:43">
      <c r="B195" s="60"/>
      <c r="C195" s="101"/>
      <c r="D195" s="60"/>
      <c r="E195" s="60"/>
      <c r="F195" s="60"/>
      <c r="G195" s="60"/>
      <c r="H195" s="60"/>
      <c r="I195" s="60"/>
      <c r="J195" s="60"/>
      <c r="K195" s="60"/>
      <c r="L195" s="60"/>
      <c r="M195" s="60"/>
      <c r="N195" s="60"/>
      <c r="O195" s="116"/>
      <c r="P195" s="116"/>
      <c r="Q195" s="116"/>
      <c r="R195" s="116"/>
      <c r="S195" s="116"/>
      <c r="T195" s="116"/>
      <c r="U195" s="116"/>
      <c r="V195" s="116"/>
      <c r="W195" s="116"/>
      <c r="X195" s="116"/>
      <c r="Y195" s="116"/>
      <c r="Z195" s="116"/>
      <c r="AA195" s="111">
        <v>4</v>
      </c>
      <c r="AB195" s="116">
        <v>4</v>
      </c>
      <c r="AC195" s="116">
        <v>4</v>
      </c>
      <c r="AD195" s="116">
        <v>4</v>
      </c>
      <c r="AE195" s="111">
        <v>4</v>
      </c>
      <c r="AF195" s="116">
        <v>4</v>
      </c>
      <c r="AG195" s="116" t="s">
        <v>136</v>
      </c>
      <c r="AH195" s="116">
        <v>4</v>
      </c>
      <c r="AI195" s="81"/>
      <c r="AJ195" s="81"/>
      <c r="AK195" s="81"/>
      <c r="AL195" s="81"/>
      <c r="AM195" s="79"/>
      <c r="AN195" s="80"/>
      <c r="AO195" s="93"/>
      <c r="AP195" s="95"/>
      <c r="AQ195" s="90"/>
    </row>
    <row r="196" spans="2:43">
      <c r="B196" s="60"/>
      <c r="C196" s="102"/>
      <c r="D196" s="60"/>
      <c r="E196" s="60"/>
      <c r="F196" s="60"/>
      <c r="G196" s="60"/>
      <c r="H196" s="60"/>
      <c r="I196" s="60"/>
      <c r="J196" s="60"/>
      <c r="K196" s="60"/>
      <c r="L196" s="60"/>
      <c r="M196" s="60"/>
      <c r="N196" s="60"/>
      <c r="O196" s="116"/>
      <c r="P196" s="116"/>
      <c r="Q196" s="116"/>
      <c r="R196" s="116"/>
      <c r="S196" s="116"/>
      <c r="T196" s="116"/>
      <c r="U196" s="116"/>
      <c r="V196" s="116"/>
      <c r="W196" s="116"/>
      <c r="X196" s="116"/>
      <c r="Y196" s="116"/>
      <c r="Z196" s="116"/>
      <c r="AA196" s="116">
        <v>2.5</v>
      </c>
      <c r="AB196" s="116">
        <v>2.5</v>
      </c>
      <c r="AC196" s="116">
        <v>0.5</v>
      </c>
      <c r="AD196" s="116">
        <v>0.5</v>
      </c>
      <c r="AE196" s="111">
        <v>2.5</v>
      </c>
      <c r="AF196" s="116">
        <v>2.5</v>
      </c>
      <c r="AG196" s="116"/>
      <c r="AH196" s="116">
        <v>4.5</v>
      </c>
      <c r="AI196" s="82"/>
      <c r="AJ196" s="82"/>
      <c r="AK196" s="82"/>
      <c r="AL196" s="82"/>
      <c r="AM196" s="79"/>
      <c r="AN196" s="80"/>
      <c r="AO196" s="93"/>
      <c r="AP196" s="96"/>
      <c r="AQ196" s="90"/>
    </row>
    <row r="197" spans="2:43">
      <c r="B197" s="60" t="s">
        <v>86</v>
      </c>
      <c r="C197" s="100" t="s">
        <v>150</v>
      </c>
      <c r="D197" s="60"/>
      <c r="E197" s="60"/>
      <c r="F197" s="60"/>
      <c r="G197" s="60"/>
      <c r="H197" s="60"/>
      <c r="I197" s="60"/>
      <c r="J197" s="60"/>
      <c r="K197" s="60"/>
      <c r="L197" s="60"/>
      <c r="M197" s="60"/>
      <c r="N197" s="60"/>
      <c r="O197" s="116"/>
      <c r="P197" s="116"/>
      <c r="Q197" s="116"/>
      <c r="R197" s="110"/>
      <c r="S197" s="116"/>
      <c r="T197" s="116"/>
      <c r="U197" s="116"/>
      <c r="V197" s="116"/>
      <c r="W197" s="116"/>
      <c r="X197" s="116"/>
      <c r="Y197" s="116"/>
      <c r="Z197" s="116"/>
      <c r="AA197" s="116">
        <v>4</v>
      </c>
      <c r="AB197" s="116">
        <v>4</v>
      </c>
      <c r="AC197" s="116">
        <v>4</v>
      </c>
      <c r="AD197" s="116">
        <v>4</v>
      </c>
      <c r="AE197" s="111">
        <v>4</v>
      </c>
      <c r="AF197" s="116">
        <v>4</v>
      </c>
      <c r="AG197" s="116" t="s">
        <v>136</v>
      </c>
      <c r="AH197" s="116">
        <v>4</v>
      </c>
      <c r="AI197" s="78">
        <f>IF(B197="","",COUNTIF(D197:AH198,"&gt;2")/2)</f>
        <v>7</v>
      </c>
      <c r="AJ197" s="78">
        <f>SUM(D197:AH198)</f>
        <v>56</v>
      </c>
      <c r="AK197" s="78">
        <f>SUM(D199:AH199)</f>
        <v>17.5</v>
      </c>
      <c r="AL197" s="78">
        <f>AJ197+AK197</f>
        <v>73.5</v>
      </c>
      <c r="AM197" s="79">
        <f>IFERROR(AI197/$AO$2,"")</f>
        <v>0.304347826086957</v>
      </c>
      <c r="AN197" s="80" t="s">
        <v>128</v>
      </c>
      <c r="AO197" s="93"/>
      <c r="AP197" s="94" t="s">
        <v>129</v>
      </c>
      <c r="AQ197" s="90">
        <v>29.5</v>
      </c>
    </row>
    <row r="198" spans="2:43">
      <c r="B198" s="60"/>
      <c r="C198" s="101"/>
      <c r="D198" s="60"/>
      <c r="E198" s="60"/>
      <c r="F198" s="60"/>
      <c r="G198" s="60"/>
      <c r="H198" s="60"/>
      <c r="I198" s="60"/>
      <c r="J198" s="60"/>
      <c r="K198" s="60"/>
      <c r="L198" s="60"/>
      <c r="M198" s="60"/>
      <c r="N198" s="60"/>
      <c r="O198" s="116"/>
      <c r="P198" s="116"/>
      <c r="Q198" s="116"/>
      <c r="R198" s="116"/>
      <c r="S198" s="116"/>
      <c r="T198" s="116"/>
      <c r="U198" s="116"/>
      <c r="V198" s="116"/>
      <c r="W198" s="116"/>
      <c r="X198" s="116"/>
      <c r="Y198" s="116"/>
      <c r="Z198" s="116"/>
      <c r="AA198" s="116">
        <v>4</v>
      </c>
      <c r="AB198" s="116">
        <v>4</v>
      </c>
      <c r="AC198" s="116">
        <v>4</v>
      </c>
      <c r="AD198" s="116">
        <v>4</v>
      </c>
      <c r="AE198" s="111">
        <v>4</v>
      </c>
      <c r="AF198" s="116">
        <v>4</v>
      </c>
      <c r="AG198" s="116" t="s">
        <v>136</v>
      </c>
      <c r="AH198" s="116">
        <v>4</v>
      </c>
      <c r="AI198" s="81"/>
      <c r="AJ198" s="81"/>
      <c r="AK198" s="81"/>
      <c r="AL198" s="81"/>
      <c r="AM198" s="79"/>
      <c r="AN198" s="80"/>
      <c r="AO198" s="93"/>
      <c r="AP198" s="95"/>
      <c r="AQ198" s="90"/>
    </row>
    <row r="199" spans="2:43">
      <c r="B199" s="60"/>
      <c r="C199" s="102"/>
      <c r="D199" s="60"/>
      <c r="E199" s="60"/>
      <c r="F199" s="60"/>
      <c r="G199" s="60"/>
      <c r="H199" s="60"/>
      <c r="I199" s="60"/>
      <c r="J199" s="60"/>
      <c r="K199" s="60"/>
      <c r="L199" s="60"/>
      <c r="M199" s="60"/>
      <c r="N199" s="60"/>
      <c r="O199" s="116"/>
      <c r="P199" s="116"/>
      <c r="Q199" s="116"/>
      <c r="R199" s="116"/>
      <c r="S199" s="116"/>
      <c r="T199" s="116"/>
      <c r="U199" s="116"/>
      <c r="V199" s="116"/>
      <c r="W199" s="116"/>
      <c r="X199" s="116"/>
      <c r="Y199" s="116"/>
      <c r="Z199" s="116"/>
      <c r="AA199" s="116">
        <v>2.5</v>
      </c>
      <c r="AB199" s="116">
        <v>2.5</v>
      </c>
      <c r="AC199" s="116">
        <v>0.5</v>
      </c>
      <c r="AD199" s="116">
        <v>2.5</v>
      </c>
      <c r="AE199" s="111">
        <v>2.5</v>
      </c>
      <c r="AF199" s="116">
        <v>2.5</v>
      </c>
      <c r="AG199" s="116"/>
      <c r="AH199" s="116">
        <v>4.5</v>
      </c>
      <c r="AI199" s="82"/>
      <c r="AJ199" s="82"/>
      <c r="AK199" s="82"/>
      <c r="AL199" s="82"/>
      <c r="AM199" s="79"/>
      <c r="AN199" s="80"/>
      <c r="AO199" s="93"/>
      <c r="AP199" s="96"/>
      <c r="AQ199" s="90"/>
    </row>
    <row r="200" spans="2:43">
      <c r="B200" s="60" t="s">
        <v>89</v>
      </c>
      <c r="C200" s="100" t="s">
        <v>149</v>
      </c>
      <c r="D200" s="60"/>
      <c r="E200" s="60"/>
      <c r="F200" s="60"/>
      <c r="G200" s="60"/>
      <c r="H200" s="60"/>
      <c r="I200" s="60"/>
      <c r="J200" s="60"/>
      <c r="K200" s="60"/>
      <c r="L200" s="60"/>
      <c r="M200" s="60"/>
      <c r="N200" s="60"/>
      <c r="O200" s="60"/>
      <c r="P200" s="60"/>
      <c r="Q200" s="60"/>
      <c r="R200" s="60"/>
      <c r="S200" s="60"/>
      <c r="T200" s="60"/>
      <c r="U200" s="60"/>
      <c r="V200" s="60"/>
      <c r="W200" s="60"/>
      <c r="X200" s="60"/>
      <c r="Y200" s="60"/>
      <c r="Z200" s="60"/>
      <c r="AA200" s="60"/>
      <c r="AB200" s="60"/>
      <c r="AC200" s="60"/>
      <c r="AD200" s="60">
        <v>3.5</v>
      </c>
      <c r="AE200" s="60">
        <v>4</v>
      </c>
      <c r="AF200" s="60"/>
      <c r="AG200" s="60">
        <v>4</v>
      </c>
      <c r="AH200" s="60" t="s">
        <v>136</v>
      </c>
      <c r="AI200" s="78">
        <f>IF(B200="","",COUNTIF(D200:AH201,"&gt;2")/2)</f>
        <v>3.5</v>
      </c>
      <c r="AJ200" s="78">
        <f>SUM(D200:AH201)</f>
        <v>27.5</v>
      </c>
      <c r="AK200" s="78">
        <f>SUM(D202:AH202)</f>
        <v>17.5</v>
      </c>
      <c r="AL200" s="78">
        <f>AJ200+AK200</f>
        <v>45</v>
      </c>
      <c r="AM200" s="79">
        <f>IFERROR(AI200/$AO$2,"")</f>
        <v>0.152173913043478</v>
      </c>
      <c r="AN200" s="80" t="s">
        <v>128</v>
      </c>
      <c r="AO200" s="93"/>
      <c r="AP200" s="94" t="s">
        <v>129</v>
      </c>
      <c r="AQ200" s="90">
        <v>33</v>
      </c>
    </row>
    <row r="201" spans="2:43">
      <c r="B201" s="60"/>
      <c r="C201" s="101"/>
      <c r="D201" s="60"/>
      <c r="E201" s="60"/>
      <c r="F201" s="60"/>
      <c r="G201" s="60"/>
      <c r="H201" s="60"/>
      <c r="I201" s="60"/>
      <c r="J201" s="60"/>
      <c r="K201" s="60"/>
      <c r="L201" s="60"/>
      <c r="M201" s="60"/>
      <c r="N201" s="60"/>
      <c r="O201" s="60"/>
      <c r="P201" s="60"/>
      <c r="Q201" s="60"/>
      <c r="R201" s="60"/>
      <c r="S201" s="60"/>
      <c r="T201" s="60"/>
      <c r="U201" s="60"/>
      <c r="V201" s="60"/>
      <c r="W201" s="60"/>
      <c r="X201" s="60"/>
      <c r="Y201" s="60"/>
      <c r="Z201" s="60"/>
      <c r="AA201" s="60"/>
      <c r="AB201" s="60"/>
      <c r="AC201" s="60"/>
      <c r="AD201" s="110">
        <v>4</v>
      </c>
      <c r="AE201" s="60">
        <v>4</v>
      </c>
      <c r="AF201" s="60">
        <v>4</v>
      </c>
      <c r="AG201" s="60">
        <v>4</v>
      </c>
      <c r="AH201" s="60" t="s">
        <v>136</v>
      </c>
      <c r="AI201" s="81"/>
      <c r="AJ201" s="81"/>
      <c r="AK201" s="81"/>
      <c r="AL201" s="81"/>
      <c r="AM201" s="79"/>
      <c r="AN201" s="80"/>
      <c r="AO201" s="93"/>
      <c r="AP201" s="95"/>
      <c r="AQ201" s="90"/>
    </row>
    <row r="202" spans="2:43">
      <c r="B202" s="60"/>
      <c r="C202" s="102"/>
      <c r="D202" s="60"/>
      <c r="E202" s="60"/>
      <c r="F202" s="60"/>
      <c r="G202" s="60"/>
      <c r="H202" s="60"/>
      <c r="I202" s="60"/>
      <c r="J202" s="60"/>
      <c r="K202" s="60"/>
      <c r="L202" s="60"/>
      <c r="M202" s="60"/>
      <c r="N202" s="60"/>
      <c r="O202" s="60"/>
      <c r="P202" s="60"/>
      <c r="Q202" s="60"/>
      <c r="R202" s="60"/>
      <c r="S202" s="60"/>
      <c r="T202" s="60"/>
      <c r="U202" s="60"/>
      <c r="V202" s="60"/>
      <c r="W202" s="60"/>
      <c r="X202" s="60"/>
      <c r="Y202" s="60"/>
      <c r="Z202" s="60"/>
      <c r="AA202" s="60"/>
      <c r="AB202" s="60"/>
      <c r="AC202" s="60"/>
      <c r="AD202" s="60">
        <v>4.5</v>
      </c>
      <c r="AE202" s="60">
        <v>5.5</v>
      </c>
      <c r="AF202" s="60">
        <v>3.5</v>
      </c>
      <c r="AG202" s="60">
        <v>4</v>
      </c>
      <c r="AH202" s="60"/>
      <c r="AI202" s="82"/>
      <c r="AJ202" s="82"/>
      <c r="AK202" s="82"/>
      <c r="AL202" s="82"/>
      <c r="AM202" s="79"/>
      <c r="AN202" s="80"/>
      <c r="AO202" s="93"/>
      <c r="AP202" s="96"/>
      <c r="AQ202" s="90"/>
    </row>
    <row r="203" spans="2:43">
      <c r="B203" s="126" t="s">
        <v>88</v>
      </c>
      <c r="C203" s="126" t="s">
        <v>150</v>
      </c>
      <c r="D203" s="60"/>
      <c r="E203" s="60"/>
      <c r="F203" s="60"/>
      <c r="G203" s="60"/>
      <c r="H203" s="60"/>
      <c r="I203" s="60"/>
      <c r="J203" s="60"/>
      <c r="K203" s="60"/>
      <c r="L203" s="60"/>
      <c r="M203" s="60"/>
      <c r="N203" s="60"/>
      <c r="O203" s="116"/>
      <c r="P203" s="116"/>
      <c r="Q203" s="116"/>
      <c r="R203" s="129"/>
      <c r="S203" s="116"/>
      <c r="T203" s="116"/>
      <c r="U203" s="116"/>
      <c r="V203" s="116"/>
      <c r="W203" s="116"/>
      <c r="X203" s="116"/>
      <c r="Y203" s="116"/>
      <c r="Z203" s="116"/>
      <c r="AA203" s="116"/>
      <c r="AB203" s="116"/>
      <c r="AC203" s="116"/>
      <c r="AD203" s="116">
        <v>4</v>
      </c>
      <c r="AE203" s="116">
        <v>4</v>
      </c>
      <c r="AF203" s="116">
        <v>4</v>
      </c>
      <c r="AG203" s="116">
        <v>4</v>
      </c>
      <c r="AH203" s="116"/>
      <c r="AI203" s="78">
        <f>IF(B203="","",COUNTIF(D203:AH204,"&gt;2")/2)</f>
        <v>4</v>
      </c>
      <c r="AJ203" s="78">
        <f>SUM(D203:AH204)</f>
        <v>32</v>
      </c>
      <c r="AK203" s="78">
        <f>SUM(D205:AH205)</f>
        <v>16.5</v>
      </c>
      <c r="AL203" s="78">
        <f>AJ203+AK203</f>
        <v>48.5</v>
      </c>
      <c r="AM203" s="79">
        <f>IFERROR(AI203/$AO$2,"")</f>
        <v>0.173913043478261</v>
      </c>
      <c r="AN203" s="80" t="s">
        <v>128</v>
      </c>
      <c r="AO203" s="93"/>
      <c r="AP203" s="94" t="s">
        <v>129</v>
      </c>
      <c r="AQ203" s="90">
        <v>31</v>
      </c>
    </row>
    <row r="204" spans="2:43">
      <c r="B204" s="127"/>
      <c r="C204" s="127"/>
      <c r="D204" s="60"/>
      <c r="E204" s="60"/>
      <c r="F204" s="60"/>
      <c r="G204" s="60"/>
      <c r="H204" s="60"/>
      <c r="I204" s="60"/>
      <c r="J204" s="60"/>
      <c r="K204" s="60"/>
      <c r="L204" s="60"/>
      <c r="M204" s="60"/>
      <c r="N204" s="60"/>
      <c r="O204" s="116"/>
      <c r="P204" s="116"/>
      <c r="Q204" s="116"/>
      <c r="R204" s="129"/>
      <c r="S204" s="116"/>
      <c r="T204" s="116"/>
      <c r="U204" s="116"/>
      <c r="V204" s="116"/>
      <c r="W204" s="116"/>
      <c r="X204" s="116"/>
      <c r="Y204" s="116"/>
      <c r="Z204" s="116"/>
      <c r="AA204" s="116"/>
      <c r="AB204" s="116"/>
      <c r="AC204" s="116"/>
      <c r="AD204" s="116">
        <v>4</v>
      </c>
      <c r="AE204" s="116">
        <v>4</v>
      </c>
      <c r="AF204" s="116">
        <v>4</v>
      </c>
      <c r="AG204" s="116">
        <v>4</v>
      </c>
      <c r="AH204" s="116"/>
      <c r="AI204" s="81"/>
      <c r="AJ204" s="81"/>
      <c r="AK204" s="81"/>
      <c r="AL204" s="81"/>
      <c r="AM204" s="79"/>
      <c r="AN204" s="80"/>
      <c r="AO204" s="93"/>
      <c r="AP204" s="95"/>
      <c r="AQ204" s="90"/>
    </row>
    <row r="205" spans="2:43">
      <c r="B205" s="128"/>
      <c r="C205" s="128"/>
      <c r="D205" s="60"/>
      <c r="E205" s="60"/>
      <c r="F205" s="60"/>
      <c r="G205" s="60"/>
      <c r="H205" s="60"/>
      <c r="I205" s="60"/>
      <c r="J205" s="60"/>
      <c r="K205" s="60"/>
      <c r="L205" s="60"/>
      <c r="M205" s="60"/>
      <c r="N205" s="60"/>
      <c r="O205" s="116"/>
      <c r="P205" s="116"/>
      <c r="Q205" s="116"/>
      <c r="R205" s="129"/>
      <c r="S205" s="116"/>
      <c r="T205" s="116"/>
      <c r="U205" s="116"/>
      <c r="V205" s="116"/>
      <c r="W205" s="116"/>
      <c r="X205" s="116"/>
      <c r="Y205" s="116"/>
      <c r="Z205" s="116"/>
      <c r="AA205" s="116"/>
      <c r="AB205" s="116"/>
      <c r="AC205" s="116"/>
      <c r="AD205" s="116">
        <v>4.5</v>
      </c>
      <c r="AE205" s="130">
        <v>4.5</v>
      </c>
      <c r="AF205" s="116">
        <v>2.5</v>
      </c>
      <c r="AG205" s="116">
        <v>5</v>
      </c>
      <c r="AH205" s="116"/>
      <c r="AI205" s="82"/>
      <c r="AJ205" s="82"/>
      <c r="AK205" s="82"/>
      <c r="AL205" s="82"/>
      <c r="AM205" s="79"/>
      <c r="AN205" s="80"/>
      <c r="AO205" s="93"/>
      <c r="AP205" s="96"/>
      <c r="AQ205" s="90"/>
    </row>
    <row r="206" spans="2:43">
      <c r="B206" s="60" t="s">
        <v>87</v>
      </c>
      <c r="C206" s="100" t="s">
        <v>145</v>
      </c>
      <c r="D206" s="108"/>
      <c r="E206" s="108"/>
      <c r="F206" s="108"/>
      <c r="G206" s="108"/>
      <c r="H206" s="108"/>
      <c r="I206" s="109"/>
      <c r="J206" s="109"/>
      <c r="K206" s="109"/>
      <c r="L206" s="109"/>
      <c r="M206" s="109"/>
      <c r="N206" s="109"/>
      <c r="O206" s="109"/>
      <c r="P206" s="109"/>
      <c r="Q206" s="108"/>
      <c r="R206" s="109"/>
      <c r="S206" s="109"/>
      <c r="T206" s="109"/>
      <c r="U206" s="109"/>
      <c r="V206" s="109"/>
      <c r="W206" s="109"/>
      <c r="X206" s="109"/>
      <c r="Y206" s="109"/>
      <c r="Z206" s="109"/>
      <c r="AA206" s="109"/>
      <c r="AB206" s="108"/>
      <c r="AC206" s="109">
        <v>3</v>
      </c>
      <c r="AD206" s="109">
        <v>4</v>
      </c>
      <c r="AE206" s="109">
        <v>4</v>
      </c>
      <c r="AF206" s="109">
        <v>4</v>
      </c>
      <c r="AG206" s="109">
        <v>4</v>
      </c>
      <c r="AH206" s="109">
        <v>4</v>
      </c>
      <c r="AI206" s="78">
        <f>IF(B206="","",COUNTIF(D206:AH207,"&gt;2")/2)</f>
        <v>6</v>
      </c>
      <c r="AJ206" s="78">
        <f>SUM(D206:AH207)</f>
        <v>47</v>
      </c>
      <c r="AK206" s="78">
        <f>SUM(D208:AH208)</f>
        <v>20.5</v>
      </c>
      <c r="AL206" s="78">
        <f>AJ206+AK206</f>
        <v>67.5</v>
      </c>
      <c r="AM206" s="79">
        <f>IFERROR(AI206/$AO$2,"")</f>
        <v>0.260869565217391</v>
      </c>
      <c r="AN206" s="80" t="s">
        <v>128</v>
      </c>
      <c r="AO206" s="93"/>
      <c r="AP206" s="94" t="s">
        <v>129</v>
      </c>
      <c r="AQ206" s="90">
        <v>31</v>
      </c>
    </row>
    <row r="207" spans="2:43">
      <c r="B207" s="60"/>
      <c r="C207" s="101"/>
      <c r="D207" s="108"/>
      <c r="E207" s="109"/>
      <c r="F207" s="109"/>
      <c r="G207" s="109"/>
      <c r="H207" s="109"/>
      <c r="I207" s="109"/>
      <c r="J207" s="109"/>
      <c r="K207" s="109"/>
      <c r="L207" s="109"/>
      <c r="M207" s="109"/>
      <c r="N207" s="109"/>
      <c r="O207" s="109"/>
      <c r="P207" s="109"/>
      <c r="Q207" s="108"/>
      <c r="R207" s="109"/>
      <c r="S207" s="109"/>
      <c r="T207" s="109"/>
      <c r="U207" s="109"/>
      <c r="V207" s="109"/>
      <c r="W207" s="109"/>
      <c r="X207" s="109"/>
      <c r="Y207" s="109"/>
      <c r="Z207" s="109"/>
      <c r="AA207" s="109"/>
      <c r="AB207" s="109"/>
      <c r="AC207" s="109">
        <v>4</v>
      </c>
      <c r="AD207" s="109">
        <v>4</v>
      </c>
      <c r="AE207" s="109">
        <v>4</v>
      </c>
      <c r="AF207" s="109">
        <v>4</v>
      </c>
      <c r="AG207" s="109">
        <v>4</v>
      </c>
      <c r="AH207" s="109">
        <v>4</v>
      </c>
      <c r="AI207" s="81"/>
      <c r="AJ207" s="81"/>
      <c r="AK207" s="81"/>
      <c r="AL207" s="81"/>
      <c r="AM207" s="79"/>
      <c r="AN207" s="80"/>
      <c r="AO207" s="93"/>
      <c r="AP207" s="95"/>
      <c r="AQ207" s="90"/>
    </row>
    <row r="208" spans="2:43">
      <c r="B208" s="60"/>
      <c r="C208" s="102"/>
      <c r="D208" s="108"/>
      <c r="E208" s="109"/>
      <c r="F208" s="109"/>
      <c r="G208" s="109"/>
      <c r="H208" s="109"/>
      <c r="I208" s="109"/>
      <c r="J208" s="109"/>
      <c r="K208" s="109"/>
      <c r="L208" s="109"/>
      <c r="M208" s="109"/>
      <c r="N208" s="109"/>
      <c r="O208" s="109"/>
      <c r="P208" s="109"/>
      <c r="Q208" s="109"/>
      <c r="R208" s="109"/>
      <c r="S208" s="109"/>
      <c r="T208" s="109"/>
      <c r="U208" s="109"/>
      <c r="V208" s="109"/>
      <c r="W208" s="109"/>
      <c r="X208" s="109"/>
      <c r="Y208" s="109"/>
      <c r="Z208" s="109"/>
      <c r="AA208" s="109"/>
      <c r="AB208" s="109"/>
      <c r="AC208" s="109">
        <v>0.5</v>
      </c>
      <c r="AD208" s="109">
        <v>5</v>
      </c>
      <c r="AE208" s="109">
        <v>2.5</v>
      </c>
      <c r="AF208" s="109">
        <v>2.5</v>
      </c>
      <c r="AG208" s="109">
        <v>6</v>
      </c>
      <c r="AH208" s="123">
        <v>4</v>
      </c>
      <c r="AI208" s="82"/>
      <c r="AJ208" s="82"/>
      <c r="AK208" s="82"/>
      <c r="AL208" s="82"/>
      <c r="AM208" s="79"/>
      <c r="AN208" s="80"/>
      <c r="AO208" s="93"/>
      <c r="AP208" s="96"/>
      <c r="AQ208" s="90"/>
    </row>
    <row r="209" spans="2:43">
      <c r="B209" s="100" t="s">
        <v>90</v>
      </c>
      <c r="C209" s="100" t="s">
        <v>149</v>
      </c>
      <c r="D209" s="60"/>
      <c r="E209" s="60"/>
      <c r="F209" s="60"/>
      <c r="G209" s="60"/>
      <c r="H209" s="60"/>
      <c r="I209" s="60"/>
      <c r="J209" s="60"/>
      <c r="K209" s="60"/>
      <c r="L209" s="60"/>
      <c r="M209" s="60"/>
      <c r="N209" s="60"/>
      <c r="O209" s="60"/>
      <c r="P209" s="60"/>
      <c r="Q209" s="60"/>
      <c r="R209" s="60"/>
      <c r="S209" s="60"/>
      <c r="T209" s="60"/>
      <c r="U209" s="60"/>
      <c r="V209" s="60"/>
      <c r="W209" s="60"/>
      <c r="X209" s="60"/>
      <c r="Y209" s="60"/>
      <c r="Z209" s="60"/>
      <c r="AA209" s="60"/>
      <c r="AB209" s="60"/>
      <c r="AC209" s="60"/>
      <c r="AD209" s="60"/>
      <c r="AE209" s="60">
        <v>4</v>
      </c>
      <c r="AF209" s="60">
        <v>4</v>
      </c>
      <c r="AG209" s="60">
        <v>4</v>
      </c>
      <c r="AH209" s="60">
        <v>4</v>
      </c>
      <c r="AI209" s="78">
        <f>IF(B209="","",COUNTIF(D209:AH210,"&gt;2")/2)</f>
        <v>4</v>
      </c>
      <c r="AJ209" s="78">
        <f>SUM(D209:AH210)</f>
        <v>32</v>
      </c>
      <c r="AK209" s="78">
        <f>SUM(D211:AH211)</f>
        <v>8</v>
      </c>
      <c r="AL209" s="78">
        <f>AJ209+AK209</f>
        <v>40</v>
      </c>
      <c r="AM209" s="79">
        <f>IFERROR(AI209/$AO$2,"")</f>
        <v>0.173913043478261</v>
      </c>
      <c r="AN209" s="80" t="s">
        <v>128</v>
      </c>
      <c r="AO209" s="93"/>
      <c r="AP209" s="94" t="s">
        <v>129</v>
      </c>
      <c r="AQ209" s="90">
        <v>31.5</v>
      </c>
    </row>
    <row r="210" spans="2:43">
      <c r="B210" s="101"/>
      <c r="C210" s="101"/>
      <c r="D210" s="60"/>
      <c r="E210" s="60"/>
      <c r="F210" s="60"/>
      <c r="G210" s="60"/>
      <c r="H210" s="60"/>
      <c r="I210" s="60"/>
      <c r="J210" s="60"/>
      <c r="K210" s="60"/>
      <c r="L210" s="60"/>
      <c r="M210" s="60"/>
      <c r="N210" s="60"/>
      <c r="O210" s="60"/>
      <c r="P210" s="60"/>
      <c r="Q210" s="60"/>
      <c r="R210" s="60"/>
      <c r="S210" s="60"/>
      <c r="T210" s="60"/>
      <c r="U210" s="60"/>
      <c r="V210" s="60"/>
      <c r="W210" s="60"/>
      <c r="X210" s="60"/>
      <c r="Y210" s="60"/>
      <c r="Z210" s="60"/>
      <c r="AA210" s="60"/>
      <c r="AB210" s="60"/>
      <c r="AC210" s="60"/>
      <c r="AD210" s="60"/>
      <c r="AE210" s="60">
        <v>4</v>
      </c>
      <c r="AF210" s="60">
        <v>4</v>
      </c>
      <c r="AG210" s="60">
        <v>4</v>
      </c>
      <c r="AH210" s="60">
        <v>4</v>
      </c>
      <c r="AI210" s="81"/>
      <c r="AJ210" s="81"/>
      <c r="AK210" s="81"/>
      <c r="AL210" s="81"/>
      <c r="AM210" s="79"/>
      <c r="AN210" s="80"/>
      <c r="AO210" s="93"/>
      <c r="AP210" s="95"/>
      <c r="AQ210" s="90"/>
    </row>
    <row r="211" spans="2:43">
      <c r="B211" s="101"/>
      <c r="C211" s="102"/>
      <c r="D211" s="60"/>
      <c r="E211" s="60"/>
      <c r="F211" s="60"/>
      <c r="G211" s="60"/>
      <c r="H211" s="60"/>
      <c r="I211" s="60"/>
      <c r="J211" s="60"/>
      <c r="K211" s="60"/>
      <c r="L211" s="60"/>
      <c r="M211" s="60"/>
      <c r="N211" s="60"/>
      <c r="O211" s="60"/>
      <c r="P211" s="60"/>
      <c r="Q211" s="60"/>
      <c r="R211" s="60"/>
      <c r="S211" s="60"/>
      <c r="T211" s="60"/>
      <c r="U211" s="60"/>
      <c r="V211" s="60"/>
      <c r="W211" s="60"/>
      <c r="X211" s="60"/>
      <c r="Y211" s="60"/>
      <c r="Z211" s="60"/>
      <c r="AA211" s="60"/>
      <c r="AB211" s="60"/>
      <c r="AC211" s="60"/>
      <c r="AD211" s="60"/>
      <c r="AE211" s="60">
        <v>2.5</v>
      </c>
      <c r="AF211" s="60">
        <v>2.5</v>
      </c>
      <c r="AG211" s="60">
        <v>2.5</v>
      </c>
      <c r="AH211" s="60">
        <v>0.5</v>
      </c>
      <c r="AI211" s="82"/>
      <c r="AJ211" s="82"/>
      <c r="AK211" s="82"/>
      <c r="AL211" s="82"/>
      <c r="AM211" s="79"/>
      <c r="AN211" s="80"/>
      <c r="AO211" s="93"/>
      <c r="AP211" s="96"/>
      <c r="AQ211" s="90"/>
    </row>
    <row r="212" ht="16.5" spans="2:43">
      <c r="B212" s="99" t="s">
        <v>91</v>
      </c>
      <c r="C212" s="60" t="s">
        <v>142</v>
      </c>
      <c r="D212" s="60"/>
      <c r="E212" s="59">
        <v>4</v>
      </c>
      <c r="F212" s="59">
        <v>4</v>
      </c>
      <c r="G212" s="59">
        <v>4</v>
      </c>
      <c r="H212" s="59">
        <v>4</v>
      </c>
      <c r="I212" s="59">
        <v>4</v>
      </c>
      <c r="J212" s="70"/>
      <c r="K212" s="70"/>
      <c r="L212" s="70"/>
      <c r="M212" s="70"/>
      <c r="N212" s="70"/>
      <c r="O212" s="70"/>
      <c r="P212" s="70"/>
      <c r="Q212" s="70"/>
      <c r="R212" s="70"/>
      <c r="S212" s="70"/>
      <c r="T212" s="70"/>
      <c r="U212" s="70"/>
      <c r="V212" s="70"/>
      <c r="W212" s="70"/>
      <c r="X212" s="70"/>
      <c r="Y212" s="70"/>
      <c r="Z212" s="70"/>
      <c r="AA212" s="70"/>
      <c r="AB212" s="70"/>
      <c r="AC212" s="70"/>
      <c r="AD212" s="70"/>
      <c r="AE212" s="70"/>
      <c r="AF212" s="70"/>
      <c r="AG212" s="70"/>
      <c r="AH212" s="60"/>
      <c r="AI212" s="78">
        <f>IF(B212="","",COUNTIF(D212:AH213,"&gt;2")/2)</f>
        <v>5</v>
      </c>
      <c r="AJ212" s="78">
        <f>SUM(D212:AH213)</f>
        <v>40</v>
      </c>
      <c r="AK212" s="78">
        <f>SUM(D214:AH214)</f>
        <v>4</v>
      </c>
      <c r="AL212" s="78">
        <f>AJ212+AK212</f>
        <v>44</v>
      </c>
      <c r="AM212" s="79">
        <f>IFERROR(AI212/$AO$2,"")</f>
        <v>0.217391304347826</v>
      </c>
      <c r="AN212" s="80" t="s">
        <v>128</v>
      </c>
      <c r="AO212" s="93"/>
      <c r="AP212" s="94" t="s">
        <v>129</v>
      </c>
      <c r="AQ212" s="90">
        <v>28</v>
      </c>
    </row>
    <row r="213" ht="16.5" spans="2:43">
      <c r="B213" s="99"/>
      <c r="C213" s="60"/>
      <c r="D213" s="60"/>
      <c r="E213" s="59">
        <v>4</v>
      </c>
      <c r="F213" s="59">
        <v>4</v>
      </c>
      <c r="G213" s="59">
        <v>4</v>
      </c>
      <c r="H213" s="59">
        <v>4</v>
      </c>
      <c r="I213" s="59">
        <v>4</v>
      </c>
      <c r="J213" s="70"/>
      <c r="K213" s="70"/>
      <c r="L213" s="70"/>
      <c r="M213" s="70"/>
      <c r="N213" s="70"/>
      <c r="O213" s="70"/>
      <c r="P213" s="70"/>
      <c r="Q213" s="70"/>
      <c r="R213" s="70"/>
      <c r="S213" s="70"/>
      <c r="T213" s="70"/>
      <c r="U213" s="70"/>
      <c r="V213" s="70"/>
      <c r="W213" s="70"/>
      <c r="X213" s="70"/>
      <c r="Y213" s="70"/>
      <c r="Z213" s="70"/>
      <c r="AA213" s="70"/>
      <c r="AB213" s="70"/>
      <c r="AC213" s="70"/>
      <c r="AD213" s="70"/>
      <c r="AE213" s="70"/>
      <c r="AF213" s="70"/>
      <c r="AG213" s="70"/>
      <c r="AH213" s="60"/>
      <c r="AI213" s="81"/>
      <c r="AJ213" s="81"/>
      <c r="AK213" s="81"/>
      <c r="AL213" s="81"/>
      <c r="AM213" s="79"/>
      <c r="AN213" s="80"/>
      <c r="AO213" s="93"/>
      <c r="AP213" s="95"/>
      <c r="AQ213" s="90"/>
    </row>
    <row r="214" ht="16.5" spans="2:43">
      <c r="B214" s="99"/>
      <c r="C214" s="60"/>
      <c r="D214" s="60"/>
      <c r="E214" s="60">
        <v>3</v>
      </c>
      <c r="F214" s="60"/>
      <c r="G214" s="107"/>
      <c r="H214" s="60">
        <v>1</v>
      </c>
      <c r="I214" s="70"/>
      <c r="J214" s="70"/>
      <c r="K214" s="70"/>
      <c r="L214" s="70"/>
      <c r="M214" s="70"/>
      <c r="N214" s="70"/>
      <c r="O214" s="70"/>
      <c r="P214" s="70"/>
      <c r="Q214" s="70"/>
      <c r="R214" s="70"/>
      <c r="S214" s="70"/>
      <c r="T214" s="70"/>
      <c r="U214" s="70"/>
      <c r="V214" s="70"/>
      <c r="W214" s="70"/>
      <c r="X214" s="70"/>
      <c r="Y214" s="70"/>
      <c r="Z214" s="70"/>
      <c r="AA214" s="70"/>
      <c r="AB214" s="70"/>
      <c r="AC214" s="70"/>
      <c r="AD214" s="70"/>
      <c r="AE214" s="70"/>
      <c r="AF214" s="70"/>
      <c r="AG214" s="70"/>
      <c r="AH214" s="60"/>
      <c r="AI214" s="82"/>
      <c r="AJ214" s="82"/>
      <c r="AK214" s="82"/>
      <c r="AL214" s="82"/>
      <c r="AM214" s="79"/>
      <c r="AN214" s="80"/>
      <c r="AO214" s="93"/>
      <c r="AP214" s="96"/>
      <c r="AQ214" s="90"/>
    </row>
    <row r="215" ht="16.5" spans="2:42">
      <c r="B215" s="99" t="s">
        <v>42</v>
      </c>
      <c r="C215" s="60" t="s">
        <v>142</v>
      </c>
      <c r="D215" s="60"/>
      <c r="E215" s="70">
        <v>3</v>
      </c>
      <c r="F215" s="70">
        <v>4</v>
      </c>
      <c r="G215" s="70">
        <v>4</v>
      </c>
      <c r="H215" s="70">
        <v>4</v>
      </c>
      <c r="I215" s="70">
        <v>3</v>
      </c>
      <c r="J215" s="70">
        <v>4</v>
      </c>
      <c r="K215" s="70">
        <v>4</v>
      </c>
      <c r="L215" s="70">
        <v>4</v>
      </c>
      <c r="M215" s="70">
        <v>2</v>
      </c>
      <c r="N215" s="70">
        <v>4</v>
      </c>
      <c r="O215" s="60" t="s">
        <v>127</v>
      </c>
      <c r="P215" s="70">
        <v>4</v>
      </c>
      <c r="Q215" s="70">
        <v>4</v>
      </c>
      <c r="R215" s="60"/>
      <c r="S215" s="60"/>
      <c r="T215" s="60"/>
      <c r="U215" s="60"/>
      <c r="V215" s="60"/>
      <c r="W215" s="60"/>
      <c r="X215" s="60"/>
      <c r="Y215" s="60"/>
      <c r="Z215" s="60"/>
      <c r="AA215" s="60"/>
      <c r="AB215" s="60"/>
      <c r="AC215" s="60"/>
      <c r="AD215" s="60"/>
      <c r="AE215" s="60"/>
      <c r="AF215" s="60"/>
      <c r="AG215" s="60"/>
      <c r="AH215" s="60"/>
      <c r="AI215" s="78">
        <f>IF(B215="","",COUNTIF(D215:AH216,"&gt;2")/2)</f>
        <v>11.5</v>
      </c>
      <c r="AJ215" s="78">
        <f>SUM(D215:AH216)</f>
        <v>92</v>
      </c>
      <c r="AK215" s="78">
        <f>SUM(D217:AH217)</f>
        <v>34</v>
      </c>
      <c r="AL215" s="78">
        <f>AJ215+AK215</f>
        <v>126</v>
      </c>
      <c r="AM215" s="79">
        <f>IFERROR(AI215/$AO$2,"")</f>
        <v>0.5</v>
      </c>
      <c r="AN215" s="80" t="s">
        <v>128</v>
      </c>
      <c r="AO215" s="93"/>
      <c r="AP215" s="94" t="s">
        <v>129</v>
      </c>
    </row>
    <row r="216" ht="16.5" spans="2:42">
      <c r="B216" s="99"/>
      <c r="C216" s="60"/>
      <c r="D216" s="60"/>
      <c r="E216" s="70">
        <v>4</v>
      </c>
      <c r="F216" s="70">
        <v>4</v>
      </c>
      <c r="G216" s="70">
        <v>4</v>
      </c>
      <c r="H216" s="70">
        <v>4</v>
      </c>
      <c r="I216" s="70">
        <v>4</v>
      </c>
      <c r="J216" s="70">
        <v>4</v>
      </c>
      <c r="K216" s="70">
        <v>4</v>
      </c>
      <c r="L216" s="70">
        <v>4</v>
      </c>
      <c r="M216" s="70">
        <v>4</v>
      </c>
      <c r="N216" s="70">
        <v>4</v>
      </c>
      <c r="O216" s="60"/>
      <c r="P216" s="70">
        <v>4</v>
      </c>
      <c r="Q216" s="70">
        <v>4</v>
      </c>
      <c r="R216" s="60"/>
      <c r="S216" s="60"/>
      <c r="T216" s="60"/>
      <c r="U216" s="60"/>
      <c r="V216" s="60"/>
      <c r="W216" s="60"/>
      <c r="X216" s="60"/>
      <c r="Y216" s="60"/>
      <c r="Z216" s="60"/>
      <c r="AA216" s="60"/>
      <c r="AB216" s="60"/>
      <c r="AC216" s="60"/>
      <c r="AD216" s="60"/>
      <c r="AE216" s="60"/>
      <c r="AF216" s="60"/>
      <c r="AG216" s="60"/>
      <c r="AH216" s="60"/>
      <c r="AI216" s="81"/>
      <c r="AJ216" s="81"/>
      <c r="AK216" s="81"/>
      <c r="AL216" s="81"/>
      <c r="AM216" s="79"/>
      <c r="AN216" s="80"/>
      <c r="AO216" s="93"/>
      <c r="AP216" s="95"/>
    </row>
    <row r="217" ht="16.5" spans="2:42">
      <c r="B217" s="99"/>
      <c r="C217" s="60"/>
      <c r="D217" s="60"/>
      <c r="E217" s="70">
        <v>3</v>
      </c>
      <c r="F217" s="70">
        <v>3</v>
      </c>
      <c r="G217" s="70">
        <v>3</v>
      </c>
      <c r="H217" s="70">
        <v>3</v>
      </c>
      <c r="I217" s="70">
        <v>3</v>
      </c>
      <c r="J217" s="70">
        <v>3</v>
      </c>
      <c r="K217" s="70">
        <v>3</v>
      </c>
      <c r="L217" s="70">
        <v>3</v>
      </c>
      <c r="M217" s="70">
        <v>3</v>
      </c>
      <c r="N217" s="70">
        <v>3</v>
      </c>
      <c r="O217" s="60"/>
      <c r="P217" s="70"/>
      <c r="Q217" s="103">
        <v>4</v>
      </c>
      <c r="R217" s="60"/>
      <c r="S217" s="60"/>
      <c r="T217" s="60"/>
      <c r="U217" s="60"/>
      <c r="V217" s="60"/>
      <c r="W217" s="60"/>
      <c r="X217" s="60"/>
      <c r="Y217" s="60"/>
      <c r="Z217" s="60"/>
      <c r="AA217" s="60"/>
      <c r="AB217" s="60"/>
      <c r="AC217" s="60"/>
      <c r="AD217" s="60"/>
      <c r="AE217" s="60"/>
      <c r="AF217" s="60"/>
      <c r="AG217" s="60"/>
      <c r="AH217" s="60"/>
      <c r="AI217" s="82"/>
      <c r="AJ217" s="82"/>
      <c r="AK217" s="82"/>
      <c r="AL217" s="82"/>
      <c r="AM217" s="79"/>
      <c r="AN217" s="80"/>
      <c r="AO217" s="93"/>
      <c r="AP217" s="96"/>
    </row>
    <row r="218" spans="2:42">
      <c r="B218" s="60" t="s">
        <v>97</v>
      </c>
      <c r="C218" s="100" t="s">
        <v>145</v>
      </c>
      <c r="D218" s="108"/>
      <c r="E218" s="108"/>
      <c r="F218" s="108"/>
      <c r="G218" s="108"/>
      <c r="H218" s="108"/>
      <c r="I218" s="109"/>
      <c r="J218" s="109"/>
      <c r="K218" s="109"/>
      <c r="L218" s="109"/>
      <c r="M218" s="109"/>
      <c r="N218" s="109"/>
      <c r="O218" s="109"/>
      <c r="P218" s="109"/>
      <c r="Q218" s="108"/>
      <c r="R218" s="109"/>
      <c r="S218" s="109"/>
      <c r="T218" s="109"/>
      <c r="U218" s="109"/>
      <c r="V218" s="109"/>
      <c r="W218" s="109"/>
      <c r="X218" s="109"/>
      <c r="Y218" s="109"/>
      <c r="Z218" s="109"/>
      <c r="AA218" s="109"/>
      <c r="AB218" s="108"/>
      <c r="AC218" s="109"/>
      <c r="AD218" s="109"/>
      <c r="AE218" s="109"/>
      <c r="AF218" s="109"/>
      <c r="AG218" s="109">
        <v>4</v>
      </c>
      <c r="AH218" s="109">
        <v>4</v>
      </c>
      <c r="AI218" s="78">
        <f>IF(B218="","",COUNTIF(D218:AH219,"&gt;2")/2)</f>
        <v>2</v>
      </c>
      <c r="AJ218" s="78">
        <f>SUM(D218:AH219)</f>
        <v>16</v>
      </c>
      <c r="AK218" s="78">
        <f>SUM(D220:AH220)</f>
        <v>8</v>
      </c>
      <c r="AL218" s="78">
        <f>AJ218+AK218</f>
        <v>24</v>
      </c>
      <c r="AM218" s="79">
        <f>IFERROR(AI218/$AO$2,"")</f>
        <v>0.0869565217391304</v>
      </c>
      <c r="AN218" s="80" t="s">
        <v>128</v>
      </c>
      <c r="AO218" s="93"/>
      <c r="AP218" s="94" t="s">
        <v>129</v>
      </c>
    </row>
    <row r="219" spans="2:42">
      <c r="B219" s="60"/>
      <c r="C219" s="101"/>
      <c r="D219" s="108"/>
      <c r="E219" s="109"/>
      <c r="F219" s="109"/>
      <c r="G219" s="109"/>
      <c r="H219" s="109"/>
      <c r="I219" s="109"/>
      <c r="J219" s="109"/>
      <c r="K219" s="109"/>
      <c r="L219" s="109"/>
      <c r="M219" s="109"/>
      <c r="N219" s="109"/>
      <c r="O219" s="109"/>
      <c r="P219" s="109"/>
      <c r="Q219" s="108"/>
      <c r="R219" s="109"/>
      <c r="S219" s="109"/>
      <c r="T219" s="109"/>
      <c r="U219" s="109"/>
      <c r="V219" s="109"/>
      <c r="W219" s="109"/>
      <c r="X219" s="109"/>
      <c r="Y219" s="109"/>
      <c r="Z219" s="109"/>
      <c r="AA219" s="109"/>
      <c r="AB219" s="109"/>
      <c r="AC219" s="109"/>
      <c r="AD219" s="109"/>
      <c r="AE219" s="109"/>
      <c r="AF219" s="109"/>
      <c r="AG219" s="109">
        <v>4</v>
      </c>
      <c r="AH219" s="109">
        <v>4</v>
      </c>
      <c r="AI219" s="81"/>
      <c r="AJ219" s="81"/>
      <c r="AK219" s="81"/>
      <c r="AL219" s="81"/>
      <c r="AM219" s="79"/>
      <c r="AN219" s="80"/>
      <c r="AO219" s="93"/>
      <c r="AP219" s="95"/>
    </row>
    <row r="220" spans="2:42">
      <c r="B220" s="60"/>
      <c r="C220" s="102"/>
      <c r="D220" s="108"/>
      <c r="E220" s="109"/>
      <c r="F220" s="109"/>
      <c r="G220" s="109"/>
      <c r="H220" s="109"/>
      <c r="I220" s="109"/>
      <c r="J220" s="109"/>
      <c r="K220" s="109"/>
      <c r="L220" s="109"/>
      <c r="M220" s="109"/>
      <c r="N220" s="109"/>
      <c r="O220" s="109"/>
      <c r="P220" s="109"/>
      <c r="Q220" s="109"/>
      <c r="R220" s="109"/>
      <c r="S220" s="109"/>
      <c r="T220" s="109"/>
      <c r="U220" s="109"/>
      <c r="V220" s="109"/>
      <c r="W220" s="109"/>
      <c r="X220" s="109"/>
      <c r="Y220" s="109"/>
      <c r="Z220" s="109"/>
      <c r="AA220" s="109"/>
      <c r="AB220" s="109"/>
      <c r="AC220" s="109"/>
      <c r="AD220" s="109"/>
      <c r="AE220" s="109"/>
      <c r="AF220" s="109"/>
      <c r="AG220" s="109">
        <v>4</v>
      </c>
      <c r="AH220" s="123">
        <v>4</v>
      </c>
      <c r="AI220" s="82"/>
      <c r="AJ220" s="82"/>
      <c r="AK220" s="82"/>
      <c r="AL220" s="82"/>
      <c r="AM220" s="79"/>
      <c r="AN220" s="80"/>
      <c r="AO220" s="93"/>
      <c r="AP220" s="96"/>
    </row>
    <row r="221" spans="2:42">
      <c r="B221" s="100" t="s">
        <v>98</v>
      </c>
      <c r="C221" s="100" t="s">
        <v>149</v>
      </c>
      <c r="D221" s="60"/>
      <c r="E221" s="60"/>
      <c r="F221" s="60"/>
      <c r="G221" s="60"/>
      <c r="H221" s="60"/>
      <c r="I221" s="60"/>
      <c r="J221" s="60"/>
      <c r="K221" s="60"/>
      <c r="L221" s="60"/>
      <c r="M221" s="60"/>
      <c r="N221" s="60"/>
      <c r="O221" s="60"/>
      <c r="P221" s="60"/>
      <c r="Q221" s="60"/>
      <c r="R221" s="60"/>
      <c r="S221" s="60"/>
      <c r="T221" s="60"/>
      <c r="U221" s="60"/>
      <c r="V221" s="60"/>
      <c r="W221" s="60"/>
      <c r="X221" s="60"/>
      <c r="Y221" s="60"/>
      <c r="Z221" s="60"/>
      <c r="AA221" s="60"/>
      <c r="AB221" s="60"/>
      <c r="AC221" s="60"/>
      <c r="AD221" s="60"/>
      <c r="AE221" s="60"/>
      <c r="AF221" s="60"/>
      <c r="AG221" s="60">
        <v>4</v>
      </c>
      <c r="AH221" s="60" t="s">
        <v>136</v>
      </c>
      <c r="AI221" s="78">
        <f>IF(B221="","",COUNTIF(D221:AH222,"&gt;2")/2)</f>
        <v>1</v>
      </c>
      <c r="AJ221" s="78">
        <f>SUM(D221:AH222)</f>
        <v>8</v>
      </c>
      <c r="AK221" s="78">
        <f>SUM(D223:AH223)</f>
        <v>3.5</v>
      </c>
      <c r="AL221" s="78">
        <f>AJ221+AK221</f>
        <v>11.5</v>
      </c>
      <c r="AM221" s="79">
        <f>IFERROR(AI221/$AO$2,"")</f>
        <v>0.0434782608695652</v>
      </c>
      <c r="AN221" s="80" t="s">
        <v>128</v>
      </c>
      <c r="AO221" s="93"/>
      <c r="AP221" s="94" t="s">
        <v>129</v>
      </c>
    </row>
    <row r="222" spans="2:42">
      <c r="B222" s="101"/>
      <c r="C222" s="101"/>
      <c r="D222" s="60"/>
      <c r="E222" s="60"/>
      <c r="F222" s="60"/>
      <c r="G222" s="60"/>
      <c r="H222" s="60"/>
      <c r="I222" s="60"/>
      <c r="J222" s="60"/>
      <c r="K222" s="60"/>
      <c r="L222" s="60"/>
      <c r="M222" s="60"/>
      <c r="N222" s="60"/>
      <c r="O222" s="60"/>
      <c r="P222" s="60"/>
      <c r="Q222" s="60"/>
      <c r="R222" s="60"/>
      <c r="S222" s="60"/>
      <c r="T222" s="60"/>
      <c r="U222" s="60"/>
      <c r="V222" s="60"/>
      <c r="W222" s="60"/>
      <c r="X222" s="60"/>
      <c r="Y222" s="60"/>
      <c r="Z222" s="60"/>
      <c r="AA222" s="60"/>
      <c r="AB222" s="60"/>
      <c r="AC222" s="60"/>
      <c r="AD222" s="110"/>
      <c r="AE222" s="60"/>
      <c r="AF222" s="60"/>
      <c r="AG222" s="60">
        <v>4</v>
      </c>
      <c r="AH222" s="60" t="s">
        <v>136</v>
      </c>
      <c r="AI222" s="81"/>
      <c r="AJ222" s="81"/>
      <c r="AK222" s="81"/>
      <c r="AL222" s="81"/>
      <c r="AM222" s="79"/>
      <c r="AN222" s="80"/>
      <c r="AO222" s="93"/>
      <c r="AP222" s="95"/>
    </row>
    <row r="223" spans="2:42">
      <c r="B223" s="101"/>
      <c r="C223" s="102"/>
      <c r="D223" s="60"/>
      <c r="E223" s="60"/>
      <c r="F223" s="60"/>
      <c r="G223" s="60"/>
      <c r="H223" s="60"/>
      <c r="I223" s="60"/>
      <c r="J223" s="60"/>
      <c r="K223" s="60"/>
      <c r="L223" s="60"/>
      <c r="M223" s="60"/>
      <c r="N223" s="60"/>
      <c r="O223" s="60"/>
      <c r="P223" s="60"/>
      <c r="Q223" s="60"/>
      <c r="R223" s="60"/>
      <c r="S223" s="60"/>
      <c r="T223" s="60"/>
      <c r="U223" s="60"/>
      <c r="V223" s="60"/>
      <c r="W223" s="60"/>
      <c r="X223" s="60"/>
      <c r="Y223" s="60"/>
      <c r="Z223" s="60"/>
      <c r="AA223" s="60"/>
      <c r="AB223" s="60"/>
      <c r="AC223" s="60"/>
      <c r="AD223" s="60"/>
      <c r="AE223" s="60"/>
      <c r="AF223" s="60"/>
      <c r="AG223" s="60">
        <v>3.5</v>
      </c>
      <c r="AH223" s="60"/>
      <c r="AI223" s="82"/>
      <c r="AJ223" s="82"/>
      <c r="AK223" s="82"/>
      <c r="AL223" s="82"/>
      <c r="AM223" s="79"/>
      <c r="AN223" s="80"/>
      <c r="AO223" s="93"/>
      <c r="AP223" s="96"/>
    </row>
    <row r="224" spans="2:42">
      <c r="B224" s="100" t="s">
        <v>152</v>
      </c>
      <c r="C224" s="100" t="s">
        <v>149</v>
      </c>
      <c r="D224" s="60"/>
      <c r="E224" s="60"/>
      <c r="F224" s="60"/>
      <c r="G224" s="60"/>
      <c r="H224" s="60"/>
      <c r="I224" s="60"/>
      <c r="J224" s="60"/>
      <c r="K224" s="60"/>
      <c r="L224" s="60"/>
      <c r="M224" s="60"/>
      <c r="N224" s="60"/>
      <c r="O224" s="60"/>
      <c r="P224" s="60"/>
      <c r="Q224" s="60"/>
      <c r="R224" s="60"/>
      <c r="S224" s="60"/>
      <c r="T224" s="60"/>
      <c r="U224" s="60"/>
      <c r="V224" s="60"/>
      <c r="W224" s="60"/>
      <c r="X224" s="60"/>
      <c r="Y224" s="60"/>
      <c r="Z224" s="60"/>
      <c r="AA224" s="60"/>
      <c r="AB224" s="60"/>
      <c r="AC224" s="60"/>
      <c r="AD224" s="60"/>
      <c r="AE224" s="60"/>
      <c r="AF224" s="60"/>
      <c r="AG224" s="60">
        <v>4</v>
      </c>
      <c r="AH224" s="60" t="s">
        <v>136</v>
      </c>
      <c r="AI224" s="78">
        <f>IF(B224="","",COUNTIF(D224:AH225,"&gt;2")/2)</f>
        <v>1</v>
      </c>
      <c r="AJ224" s="78">
        <f>SUM(D224:AH225)</f>
        <v>8</v>
      </c>
      <c r="AK224" s="78">
        <f>SUM(D226:AH226)</f>
        <v>4</v>
      </c>
      <c r="AL224" s="78">
        <f>AJ224+AK224</f>
        <v>12</v>
      </c>
      <c r="AM224" s="79">
        <f>IFERROR(AI224/$AO$2,"")</f>
        <v>0.0434782608695652</v>
      </c>
      <c r="AN224" s="80" t="s">
        <v>128</v>
      </c>
      <c r="AO224" s="93"/>
      <c r="AP224" s="94" t="s">
        <v>129</v>
      </c>
    </row>
    <row r="225" spans="2:42">
      <c r="B225" s="101"/>
      <c r="C225" s="101"/>
      <c r="D225" s="60"/>
      <c r="E225" s="60"/>
      <c r="F225" s="60"/>
      <c r="G225" s="60"/>
      <c r="H225" s="60"/>
      <c r="I225" s="60"/>
      <c r="J225" s="60"/>
      <c r="K225" s="60"/>
      <c r="L225" s="60"/>
      <c r="M225" s="60"/>
      <c r="N225" s="60"/>
      <c r="O225" s="60"/>
      <c r="P225" s="60"/>
      <c r="Q225" s="60"/>
      <c r="R225" s="60"/>
      <c r="S225" s="60"/>
      <c r="T225" s="60"/>
      <c r="U225" s="60"/>
      <c r="V225" s="60"/>
      <c r="W225" s="60"/>
      <c r="X225" s="60"/>
      <c r="Y225" s="60"/>
      <c r="Z225" s="60"/>
      <c r="AA225" s="60"/>
      <c r="AB225" s="60"/>
      <c r="AC225" s="60"/>
      <c r="AD225" s="60"/>
      <c r="AE225" s="60"/>
      <c r="AF225" s="60"/>
      <c r="AG225" s="60">
        <v>4</v>
      </c>
      <c r="AH225" s="60" t="s">
        <v>136</v>
      </c>
      <c r="AI225" s="81"/>
      <c r="AJ225" s="81"/>
      <c r="AK225" s="81"/>
      <c r="AL225" s="81"/>
      <c r="AM225" s="79"/>
      <c r="AN225" s="80"/>
      <c r="AO225" s="93"/>
      <c r="AP225" s="95"/>
    </row>
    <row r="226" spans="2:42">
      <c r="B226" s="101"/>
      <c r="C226" s="102"/>
      <c r="D226" s="60"/>
      <c r="E226" s="60"/>
      <c r="F226" s="60"/>
      <c r="G226" s="60"/>
      <c r="H226" s="60"/>
      <c r="I226" s="60"/>
      <c r="J226" s="60"/>
      <c r="K226" s="60"/>
      <c r="L226" s="60"/>
      <c r="M226" s="60"/>
      <c r="N226" s="60"/>
      <c r="O226" s="60"/>
      <c r="P226" s="60"/>
      <c r="Q226" s="60"/>
      <c r="R226" s="60"/>
      <c r="S226" s="60"/>
      <c r="T226" s="60"/>
      <c r="U226" s="60"/>
      <c r="V226" s="60"/>
      <c r="W226" s="60"/>
      <c r="X226" s="60"/>
      <c r="Y226" s="60"/>
      <c r="Z226" s="60"/>
      <c r="AA226" s="60"/>
      <c r="AB226" s="60"/>
      <c r="AC226" s="60"/>
      <c r="AD226" s="60"/>
      <c r="AE226" s="60"/>
      <c r="AF226" s="60"/>
      <c r="AG226" s="60">
        <v>4</v>
      </c>
      <c r="AH226" s="60"/>
      <c r="AI226" s="82"/>
      <c r="AJ226" s="82"/>
      <c r="AK226" s="82"/>
      <c r="AL226" s="82"/>
      <c r="AM226" s="79"/>
      <c r="AN226" s="80"/>
      <c r="AO226" s="93"/>
      <c r="AP226" s="96"/>
    </row>
    <row r="227" ht="16.5" spans="2:42">
      <c r="B227" s="66" t="s">
        <v>103</v>
      </c>
      <c r="C227" s="60" t="s">
        <v>140</v>
      </c>
      <c r="D227" s="67">
        <v>4</v>
      </c>
      <c r="E227" s="67">
        <v>4</v>
      </c>
      <c r="F227" s="67">
        <v>4</v>
      </c>
      <c r="G227" s="67">
        <v>4</v>
      </c>
      <c r="H227" s="68">
        <v>4</v>
      </c>
      <c r="I227" s="70">
        <v>4</v>
      </c>
      <c r="J227" s="70">
        <v>4</v>
      </c>
      <c r="K227" s="67">
        <v>4</v>
      </c>
      <c r="L227" s="67">
        <v>4</v>
      </c>
      <c r="M227" s="67">
        <v>4</v>
      </c>
      <c r="N227" s="67">
        <v>4</v>
      </c>
      <c r="O227" s="67">
        <v>4</v>
      </c>
      <c r="P227" s="67" t="s">
        <v>127</v>
      </c>
      <c r="Q227" s="67">
        <v>4</v>
      </c>
      <c r="R227" s="67">
        <v>4</v>
      </c>
      <c r="S227" s="116">
        <v>4</v>
      </c>
      <c r="T227" s="116">
        <v>4</v>
      </c>
      <c r="U227" s="116">
        <v>4</v>
      </c>
      <c r="V227" s="116">
        <v>4</v>
      </c>
      <c r="W227" s="110">
        <v>4</v>
      </c>
      <c r="X227" s="116">
        <v>4</v>
      </c>
      <c r="Y227" s="116">
        <v>4</v>
      </c>
      <c r="Z227" s="116">
        <v>4</v>
      </c>
      <c r="AA227" s="67" t="s">
        <v>127</v>
      </c>
      <c r="AB227" s="67">
        <v>4</v>
      </c>
      <c r="AC227" s="67">
        <v>4</v>
      </c>
      <c r="AD227" s="67">
        <v>4</v>
      </c>
      <c r="AE227" s="67">
        <v>4</v>
      </c>
      <c r="AF227" s="70">
        <v>4</v>
      </c>
      <c r="AG227" s="70">
        <v>4</v>
      </c>
      <c r="AH227" s="70" t="s">
        <v>127</v>
      </c>
      <c r="AI227" s="78">
        <f>IF(B227="","",COUNTIF(D227:AH228,"&gt;2")/2)</f>
        <v>28</v>
      </c>
      <c r="AJ227" s="78">
        <f>SUM(D227:AH228)</f>
        <v>224</v>
      </c>
      <c r="AK227" s="78">
        <f>SUM(D229:AH229)</f>
        <v>67.5</v>
      </c>
      <c r="AL227" s="78">
        <f>AJ227+AK227</f>
        <v>291.5</v>
      </c>
      <c r="AM227" s="79">
        <f>IFERROR(AI227/$AO$2,"")</f>
        <v>1.21739130434783</v>
      </c>
      <c r="AN227" s="80" t="s">
        <v>128</v>
      </c>
      <c r="AO227" s="93"/>
      <c r="AP227" s="94" t="s">
        <v>129</v>
      </c>
    </row>
    <row r="228" ht="16.5" spans="2:47">
      <c r="B228" s="66"/>
      <c r="C228" s="60"/>
      <c r="D228" s="67">
        <v>4</v>
      </c>
      <c r="E228" s="67">
        <v>4</v>
      </c>
      <c r="F228" s="67">
        <v>4</v>
      </c>
      <c r="G228" s="67">
        <v>4</v>
      </c>
      <c r="H228" s="68">
        <v>4</v>
      </c>
      <c r="I228" s="70">
        <v>4</v>
      </c>
      <c r="J228" s="70">
        <v>4</v>
      </c>
      <c r="K228" s="67">
        <v>4</v>
      </c>
      <c r="L228" s="67">
        <v>4</v>
      </c>
      <c r="M228" s="67">
        <v>4</v>
      </c>
      <c r="N228" s="67">
        <v>4</v>
      </c>
      <c r="O228" s="67">
        <v>4</v>
      </c>
      <c r="P228" s="67"/>
      <c r="Q228" s="67">
        <v>4</v>
      </c>
      <c r="R228" s="67">
        <v>4</v>
      </c>
      <c r="S228" s="116">
        <v>4</v>
      </c>
      <c r="T228" s="116">
        <v>4</v>
      </c>
      <c r="U228" s="116">
        <v>4</v>
      </c>
      <c r="V228" s="116">
        <v>4</v>
      </c>
      <c r="W228" s="116">
        <v>4</v>
      </c>
      <c r="X228" s="116">
        <v>4</v>
      </c>
      <c r="Y228" s="116">
        <v>4</v>
      </c>
      <c r="Z228" s="116">
        <v>4</v>
      </c>
      <c r="AA228" s="67"/>
      <c r="AB228" s="67">
        <v>4</v>
      </c>
      <c r="AC228" s="67">
        <v>4</v>
      </c>
      <c r="AD228" s="67">
        <v>4</v>
      </c>
      <c r="AE228" s="67">
        <v>4</v>
      </c>
      <c r="AF228" s="67">
        <v>4</v>
      </c>
      <c r="AG228" s="67">
        <v>4</v>
      </c>
      <c r="AH228" s="70"/>
      <c r="AI228" s="81"/>
      <c r="AJ228" s="81"/>
      <c r="AK228" s="81"/>
      <c r="AL228" s="81"/>
      <c r="AM228" s="79"/>
      <c r="AN228" s="80"/>
      <c r="AO228" s="93"/>
      <c r="AP228" s="95"/>
      <c r="AQ228" s="131" t="s">
        <v>104</v>
      </c>
      <c r="AR228" s="50">
        <f>207-11</f>
        <v>196</v>
      </c>
      <c r="AS228" s="50">
        <f>AR228*18.5</f>
        <v>3626</v>
      </c>
      <c r="AT228" s="50">
        <v>84</v>
      </c>
      <c r="AU228" s="50">
        <f>AT228*19.5</f>
        <v>1638</v>
      </c>
    </row>
    <row r="229" ht="16.5" spans="2:47">
      <c r="B229" s="66"/>
      <c r="C229" s="60"/>
      <c r="D229" s="69">
        <v>3</v>
      </c>
      <c r="E229" s="69">
        <v>3</v>
      </c>
      <c r="F229" s="69">
        <v>3</v>
      </c>
      <c r="G229" s="69">
        <v>3</v>
      </c>
      <c r="H229" s="68"/>
      <c r="I229" s="70"/>
      <c r="J229" s="70">
        <v>3</v>
      </c>
      <c r="K229" s="70">
        <v>3</v>
      </c>
      <c r="L229" s="70">
        <v>3</v>
      </c>
      <c r="M229" s="70">
        <v>3</v>
      </c>
      <c r="N229" s="67">
        <v>3</v>
      </c>
      <c r="O229" s="67">
        <v>3</v>
      </c>
      <c r="P229" s="67"/>
      <c r="Q229" s="71">
        <v>2</v>
      </c>
      <c r="R229" s="67">
        <v>3</v>
      </c>
      <c r="S229" s="116">
        <v>2.5</v>
      </c>
      <c r="T229" s="116">
        <v>2.5</v>
      </c>
      <c r="U229" s="116">
        <v>2.5</v>
      </c>
      <c r="V229" s="116">
        <v>2.5</v>
      </c>
      <c r="W229" s="116">
        <v>2.5</v>
      </c>
      <c r="X229" s="116">
        <v>2.5</v>
      </c>
      <c r="Y229" s="116">
        <v>2.5</v>
      </c>
      <c r="Z229" s="116">
        <v>2.5</v>
      </c>
      <c r="AA229" s="67"/>
      <c r="AB229" s="67">
        <v>2.5</v>
      </c>
      <c r="AC229" s="67">
        <v>3</v>
      </c>
      <c r="AD229" s="67">
        <v>3</v>
      </c>
      <c r="AE229" s="70">
        <v>1</v>
      </c>
      <c r="AF229" s="70">
        <v>1</v>
      </c>
      <c r="AG229" s="70">
        <v>2</v>
      </c>
      <c r="AH229" s="84"/>
      <c r="AI229" s="82"/>
      <c r="AJ229" s="82"/>
      <c r="AK229" s="82"/>
      <c r="AL229" s="82"/>
      <c r="AM229" s="79"/>
      <c r="AN229" s="80"/>
      <c r="AO229" s="93"/>
      <c r="AP229" s="96"/>
      <c r="AS229" s="50">
        <f t="shared" ref="AS229:AS237" si="2">AR229*18.5</f>
        <v>0</v>
      </c>
      <c r="AU229" s="50">
        <f t="shared" ref="AU229:AU237" si="3">AT229*19.5</f>
        <v>0</v>
      </c>
    </row>
    <row r="230" ht="16.5" spans="2:47">
      <c r="B230" s="66" t="s">
        <v>101</v>
      </c>
      <c r="C230" s="60" t="s">
        <v>140</v>
      </c>
      <c r="D230" s="67">
        <v>4</v>
      </c>
      <c r="E230" s="67">
        <v>4</v>
      </c>
      <c r="F230" s="67">
        <v>4</v>
      </c>
      <c r="G230" s="67">
        <v>4</v>
      </c>
      <c r="H230" s="68">
        <v>4</v>
      </c>
      <c r="I230" s="70">
        <v>4</v>
      </c>
      <c r="J230" s="70">
        <v>4</v>
      </c>
      <c r="K230" s="67">
        <v>4</v>
      </c>
      <c r="L230" s="67">
        <v>4</v>
      </c>
      <c r="M230" s="67">
        <v>4</v>
      </c>
      <c r="N230" s="67">
        <v>4</v>
      </c>
      <c r="O230" s="67">
        <v>4</v>
      </c>
      <c r="P230" s="67" t="s">
        <v>127</v>
      </c>
      <c r="Q230" s="67">
        <v>4</v>
      </c>
      <c r="R230" s="67">
        <v>4</v>
      </c>
      <c r="S230" s="111">
        <v>4</v>
      </c>
      <c r="T230" s="111">
        <v>4</v>
      </c>
      <c r="U230" s="111">
        <v>4</v>
      </c>
      <c r="V230" s="111">
        <v>4</v>
      </c>
      <c r="W230" s="111">
        <v>4</v>
      </c>
      <c r="X230" s="111">
        <v>4</v>
      </c>
      <c r="Y230" s="67">
        <v>4</v>
      </c>
      <c r="Z230" s="67">
        <v>4</v>
      </c>
      <c r="AA230" s="67" t="s">
        <v>127</v>
      </c>
      <c r="AB230" s="67">
        <v>4</v>
      </c>
      <c r="AC230" s="67">
        <v>4</v>
      </c>
      <c r="AD230" s="67">
        <v>4</v>
      </c>
      <c r="AE230" s="67">
        <v>4</v>
      </c>
      <c r="AF230" s="70">
        <v>4</v>
      </c>
      <c r="AG230" s="70">
        <v>4</v>
      </c>
      <c r="AH230" s="70" t="s">
        <v>127</v>
      </c>
      <c r="AI230" s="78">
        <f>IF(B230="","",COUNTIF(D230:AH231,"&gt;2")/2)</f>
        <v>28</v>
      </c>
      <c r="AJ230" s="78">
        <f>SUM(D230:AH231)</f>
        <v>224</v>
      </c>
      <c r="AK230" s="78">
        <f>SUM(D232:AH232)</f>
        <v>68.5</v>
      </c>
      <c r="AL230" s="78">
        <f>AJ230+AK230</f>
        <v>292.5</v>
      </c>
      <c r="AM230" s="79">
        <f>IFERROR(AI230/$AO$2,"")</f>
        <v>1.21739130434783</v>
      </c>
      <c r="AN230" s="80" t="s">
        <v>128</v>
      </c>
      <c r="AO230" s="93"/>
      <c r="AP230" s="94" t="s">
        <v>129</v>
      </c>
      <c r="AS230" s="50">
        <f t="shared" si="2"/>
        <v>0</v>
      </c>
      <c r="AU230" s="50">
        <f t="shared" si="3"/>
        <v>0</v>
      </c>
    </row>
    <row r="231" ht="16.5" spans="2:47">
      <c r="B231" s="66"/>
      <c r="C231" s="60"/>
      <c r="D231" s="67">
        <v>4</v>
      </c>
      <c r="E231" s="67">
        <v>4</v>
      </c>
      <c r="F231" s="67">
        <v>4</v>
      </c>
      <c r="G231" s="67">
        <v>4</v>
      </c>
      <c r="H231" s="68">
        <v>4</v>
      </c>
      <c r="I231" s="70">
        <v>4</v>
      </c>
      <c r="J231" s="70">
        <v>4</v>
      </c>
      <c r="K231" s="67">
        <v>4</v>
      </c>
      <c r="L231" s="67">
        <v>4</v>
      </c>
      <c r="M231" s="67">
        <v>4</v>
      </c>
      <c r="N231" s="67">
        <v>4</v>
      </c>
      <c r="O231" s="67">
        <v>4</v>
      </c>
      <c r="P231" s="67"/>
      <c r="Q231" s="67">
        <v>4</v>
      </c>
      <c r="R231" s="67">
        <v>4</v>
      </c>
      <c r="S231" s="111">
        <v>4</v>
      </c>
      <c r="T231" s="111">
        <v>4</v>
      </c>
      <c r="U231" s="111">
        <v>4</v>
      </c>
      <c r="V231" s="111">
        <v>4</v>
      </c>
      <c r="W231" s="111">
        <v>4</v>
      </c>
      <c r="X231" s="111">
        <v>4</v>
      </c>
      <c r="Y231" s="67">
        <v>4</v>
      </c>
      <c r="Z231" s="67">
        <v>4</v>
      </c>
      <c r="AA231" s="67"/>
      <c r="AB231" s="67">
        <v>4</v>
      </c>
      <c r="AC231" s="67">
        <v>4</v>
      </c>
      <c r="AD231" s="67">
        <v>4</v>
      </c>
      <c r="AE231" s="67">
        <v>4</v>
      </c>
      <c r="AF231" s="67">
        <v>4</v>
      </c>
      <c r="AG231" s="67">
        <v>4</v>
      </c>
      <c r="AH231" s="70"/>
      <c r="AI231" s="81"/>
      <c r="AJ231" s="81"/>
      <c r="AK231" s="81"/>
      <c r="AL231" s="81"/>
      <c r="AM231" s="79"/>
      <c r="AN231" s="80"/>
      <c r="AO231" s="93"/>
      <c r="AP231" s="95"/>
      <c r="AQ231" s="131" t="s">
        <v>102</v>
      </c>
      <c r="AR231" s="50">
        <f>229.5-11</f>
        <v>218.5</v>
      </c>
      <c r="AS231" s="50">
        <f t="shared" si="2"/>
        <v>4042.25</v>
      </c>
      <c r="AT231" s="50">
        <v>63</v>
      </c>
      <c r="AU231" s="50">
        <f t="shared" si="3"/>
        <v>1228.5</v>
      </c>
    </row>
    <row r="232" ht="16.5" spans="2:47">
      <c r="B232" s="66"/>
      <c r="C232" s="60"/>
      <c r="D232" s="69">
        <v>3</v>
      </c>
      <c r="E232" s="69">
        <v>3</v>
      </c>
      <c r="F232" s="69">
        <v>3</v>
      </c>
      <c r="G232" s="69">
        <v>3</v>
      </c>
      <c r="H232" s="68"/>
      <c r="I232" s="70"/>
      <c r="J232" s="70">
        <v>3</v>
      </c>
      <c r="K232" s="70">
        <v>3</v>
      </c>
      <c r="L232" s="70">
        <v>3</v>
      </c>
      <c r="M232" s="70">
        <v>3</v>
      </c>
      <c r="N232" s="67">
        <v>3</v>
      </c>
      <c r="O232" s="67">
        <v>3</v>
      </c>
      <c r="P232" s="67"/>
      <c r="Q232" s="71">
        <v>2</v>
      </c>
      <c r="R232" s="67">
        <v>3</v>
      </c>
      <c r="S232" s="111">
        <v>2.5</v>
      </c>
      <c r="T232" s="111">
        <v>2.5</v>
      </c>
      <c r="U232" s="111">
        <v>2.5</v>
      </c>
      <c r="V232" s="111">
        <v>2.5</v>
      </c>
      <c r="W232" s="111">
        <v>2.5</v>
      </c>
      <c r="X232" s="111">
        <v>2.5</v>
      </c>
      <c r="Y232" s="67">
        <v>3</v>
      </c>
      <c r="Z232" s="67">
        <v>3</v>
      </c>
      <c r="AA232" s="67"/>
      <c r="AB232" s="67">
        <v>2.5</v>
      </c>
      <c r="AC232" s="67">
        <v>3</v>
      </c>
      <c r="AD232" s="67">
        <v>3</v>
      </c>
      <c r="AE232" s="70">
        <v>1</v>
      </c>
      <c r="AF232" s="70">
        <v>1</v>
      </c>
      <c r="AG232" s="70">
        <v>2</v>
      </c>
      <c r="AH232" s="84"/>
      <c r="AI232" s="82"/>
      <c r="AJ232" s="82"/>
      <c r="AK232" s="82"/>
      <c r="AL232" s="82"/>
      <c r="AM232" s="79"/>
      <c r="AN232" s="80"/>
      <c r="AO232" s="93"/>
      <c r="AP232" s="96"/>
      <c r="AS232" s="50">
        <f t="shared" si="2"/>
        <v>0</v>
      </c>
      <c r="AU232" s="50">
        <f t="shared" si="3"/>
        <v>0</v>
      </c>
    </row>
    <row r="233" ht="16.5" spans="2:47">
      <c r="B233" s="66" t="s">
        <v>99</v>
      </c>
      <c r="C233" s="60" t="s">
        <v>140</v>
      </c>
      <c r="D233" s="67">
        <v>4</v>
      </c>
      <c r="E233" s="67">
        <v>4</v>
      </c>
      <c r="F233" s="67" t="s">
        <v>127</v>
      </c>
      <c r="G233" s="67">
        <v>4</v>
      </c>
      <c r="H233" s="68">
        <v>4</v>
      </c>
      <c r="I233" s="70">
        <v>4</v>
      </c>
      <c r="J233" s="70">
        <v>4</v>
      </c>
      <c r="K233" s="67">
        <v>4</v>
      </c>
      <c r="L233" s="67">
        <v>4</v>
      </c>
      <c r="M233" s="67">
        <v>4</v>
      </c>
      <c r="N233" s="67">
        <v>4</v>
      </c>
      <c r="O233" s="67">
        <v>4</v>
      </c>
      <c r="P233" s="67">
        <v>4</v>
      </c>
      <c r="Q233" s="67">
        <v>4</v>
      </c>
      <c r="R233" s="67">
        <v>4</v>
      </c>
      <c r="S233" s="111">
        <v>4</v>
      </c>
      <c r="T233" s="111">
        <v>4</v>
      </c>
      <c r="U233" s="111">
        <v>4</v>
      </c>
      <c r="V233" s="111">
        <v>4</v>
      </c>
      <c r="W233" s="111">
        <v>4</v>
      </c>
      <c r="X233" s="111">
        <v>4</v>
      </c>
      <c r="Y233" s="111">
        <v>4</v>
      </c>
      <c r="Z233" s="111">
        <v>4</v>
      </c>
      <c r="AA233" s="111">
        <v>4</v>
      </c>
      <c r="AB233" s="67">
        <v>4</v>
      </c>
      <c r="AC233" s="67">
        <v>4</v>
      </c>
      <c r="AD233" s="67">
        <v>4</v>
      </c>
      <c r="AE233" s="67">
        <v>4</v>
      </c>
      <c r="AF233" s="70">
        <v>4</v>
      </c>
      <c r="AG233" s="70">
        <v>4</v>
      </c>
      <c r="AH233" s="70" t="s">
        <v>127</v>
      </c>
      <c r="AI233" s="78">
        <f>IF(B233="","",COUNTIF(D233:AH234,"&gt;2")/2)</f>
        <v>29</v>
      </c>
      <c r="AJ233" s="78">
        <f>SUM(D233:AH234)</f>
        <v>232</v>
      </c>
      <c r="AK233" s="78">
        <f>SUM(D235:AH235)</f>
        <v>71</v>
      </c>
      <c r="AL233" s="78">
        <f>AJ233+AK233</f>
        <v>303</v>
      </c>
      <c r="AM233" s="79">
        <f>IFERROR(AI233/$AO$2,"")</f>
        <v>1.26086956521739</v>
      </c>
      <c r="AN233" s="80" t="s">
        <v>128</v>
      </c>
      <c r="AO233" s="93"/>
      <c r="AP233" s="94" t="s">
        <v>129</v>
      </c>
      <c r="AS233" s="50">
        <f t="shared" si="2"/>
        <v>0</v>
      </c>
      <c r="AU233" s="50">
        <f t="shared" si="3"/>
        <v>0</v>
      </c>
    </row>
    <row r="234" ht="16.5" spans="2:47">
      <c r="B234" s="66"/>
      <c r="C234" s="60"/>
      <c r="D234" s="67">
        <v>4</v>
      </c>
      <c r="E234" s="67">
        <v>4</v>
      </c>
      <c r="F234" s="67"/>
      <c r="G234" s="67">
        <v>4</v>
      </c>
      <c r="H234" s="68">
        <v>4</v>
      </c>
      <c r="I234" s="70">
        <v>4</v>
      </c>
      <c r="J234" s="70">
        <v>4</v>
      </c>
      <c r="K234" s="67">
        <v>4</v>
      </c>
      <c r="L234" s="67">
        <v>4</v>
      </c>
      <c r="M234" s="67">
        <v>4</v>
      </c>
      <c r="N234" s="67">
        <v>4</v>
      </c>
      <c r="O234" s="67">
        <v>4</v>
      </c>
      <c r="P234" s="67">
        <v>4</v>
      </c>
      <c r="Q234" s="67">
        <v>4</v>
      </c>
      <c r="R234" s="67">
        <v>4</v>
      </c>
      <c r="S234" s="111">
        <v>4</v>
      </c>
      <c r="T234" s="111">
        <v>4</v>
      </c>
      <c r="U234" s="111">
        <v>4</v>
      </c>
      <c r="V234" s="111">
        <v>4</v>
      </c>
      <c r="W234" s="111">
        <v>4</v>
      </c>
      <c r="X234" s="111">
        <v>4</v>
      </c>
      <c r="Y234" s="111">
        <v>4</v>
      </c>
      <c r="Z234" s="111">
        <v>4</v>
      </c>
      <c r="AA234" s="111">
        <v>4</v>
      </c>
      <c r="AB234" s="67">
        <v>4</v>
      </c>
      <c r="AC234" s="67">
        <v>4</v>
      </c>
      <c r="AD234" s="67">
        <v>4</v>
      </c>
      <c r="AE234" s="67">
        <v>4</v>
      </c>
      <c r="AF234" s="67">
        <v>4</v>
      </c>
      <c r="AG234" s="67">
        <v>4</v>
      </c>
      <c r="AH234" s="70"/>
      <c r="AI234" s="81"/>
      <c r="AJ234" s="81"/>
      <c r="AK234" s="81"/>
      <c r="AL234" s="81"/>
      <c r="AM234" s="79"/>
      <c r="AN234" s="80"/>
      <c r="AO234" s="93"/>
      <c r="AP234" s="95"/>
      <c r="AQ234" s="131" t="s">
        <v>100</v>
      </c>
      <c r="AR234" s="50">
        <f>208.5-11</f>
        <v>197.5</v>
      </c>
      <c r="AS234" s="50">
        <f t="shared" si="2"/>
        <v>3653.75</v>
      </c>
      <c r="AT234" s="50">
        <v>94.5</v>
      </c>
      <c r="AU234" s="50">
        <f t="shared" si="3"/>
        <v>1842.75</v>
      </c>
    </row>
    <row r="235" ht="16.5" spans="2:47">
      <c r="B235" s="66"/>
      <c r="C235" s="60"/>
      <c r="D235" s="69">
        <v>3</v>
      </c>
      <c r="E235" s="69">
        <v>3</v>
      </c>
      <c r="F235" s="69"/>
      <c r="G235" s="69">
        <v>3</v>
      </c>
      <c r="H235" s="68"/>
      <c r="I235" s="70"/>
      <c r="J235" s="70">
        <v>3</v>
      </c>
      <c r="K235" s="70">
        <v>3</v>
      </c>
      <c r="L235" s="70">
        <v>3</v>
      </c>
      <c r="M235" s="70">
        <v>3</v>
      </c>
      <c r="N235" s="67">
        <v>3</v>
      </c>
      <c r="O235" s="67">
        <v>3</v>
      </c>
      <c r="P235" s="67">
        <v>3</v>
      </c>
      <c r="Q235" s="71">
        <v>3</v>
      </c>
      <c r="R235" s="67">
        <v>3</v>
      </c>
      <c r="S235" s="111">
        <v>2.5</v>
      </c>
      <c r="T235" s="111">
        <v>2.5</v>
      </c>
      <c r="U235" s="111">
        <v>2.5</v>
      </c>
      <c r="V235" s="111">
        <v>2.5</v>
      </c>
      <c r="W235" s="111">
        <v>2.5</v>
      </c>
      <c r="X235" s="111">
        <v>2.5</v>
      </c>
      <c r="Y235" s="111">
        <v>2.5</v>
      </c>
      <c r="Z235" s="111">
        <v>2.5</v>
      </c>
      <c r="AA235" s="111">
        <v>2.5</v>
      </c>
      <c r="AB235" s="67">
        <v>2.5</v>
      </c>
      <c r="AC235" s="67">
        <v>3</v>
      </c>
      <c r="AD235" s="67">
        <v>3</v>
      </c>
      <c r="AE235" s="70">
        <v>1</v>
      </c>
      <c r="AF235" s="70">
        <v>1</v>
      </c>
      <c r="AG235" s="70">
        <v>2</v>
      </c>
      <c r="AH235" s="84"/>
      <c r="AI235" s="82"/>
      <c r="AJ235" s="82"/>
      <c r="AK235" s="82"/>
      <c r="AL235" s="82"/>
      <c r="AM235" s="79"/>
      <c r="AN235" s="80"/>
      <c r="AO235" s="93"/>
      <c r="AP235" s="96"/>
      <c r="AS235" s="50">
        <f t="shared" si="2"/>
        <v>0</v>
      </c>
      <c r="AU235" s="50">
        <f t="shared" si="3"/>
        <v>0</v>
      </c>
    </row>
    <row r="236" ht="16.5" spans="2:47">
      <c r="B236" s="66" t="s">
        <v>105</v>
      </c>
      <c r="C236" s="60" t="s">
        <v>140</v>
      </c>
      <c r="D236" s="67">
        <v>4</v>
      </c>
      <c r="E236" s="67">
        <v>4</v>
      </c>
      <c r="F236" s="67">
        <v>4</v>
      </c>
      <c r="G236" s="67">
        <v>4</v>
      </c>
      <c r="H236" s="68">
        <v>4</v>
      </c>
      <c r="I236" s="70">
        <v>4</v>
      </c>
      <c r="J236" s="70">
        <v>4</v>
      </c>
      <c r="K236" s="67">
        <v>4</v>
      </c>
      <c r="L236" s="67">
        <v>4</v>
      </c>
      <c r="M236" s="67">
        <v>4</v>
      </c>
      <c r="N236" s="67">
        <v>4</v>
      </c>
      <c r="O236" s="67">
        <v>4</v>
      </c>
      <c r="P236" s="67">
        <v>4</v>
      </c>
      <c r="Q236" s="116">
        <v>4</v>
      </c>
      <c r="R236" s="67">
        <v>1.5</v>
      </c>
      <c r="S236" s="116">
        <v>4</v>
      </c>
      <c r="T236" s="116">
        <v>4</v>
      </c>
      <c r="U236" s="116">
        <v>4</v>
      </c>
      <c r="V236" s="116"/>
      <c r="W236" s="116">
        <v>4</v>
      </c>
      <c r="X236" s="116">
        <v>4</v>
      </c>
      <c r="Y236" s="116">
        <v>4</v>
      </c>
      <c r="Z236" s="116">
        <v>4</v>
      </c>
      <c r="AA236" s="116">
        <v>4</v>
      </c>
      <c r="AB236" s="116">
        <v>4</v>
      </c>
      <c r="AC236" s="116">
        <v>4</v>
      </c>
      <c r="AD236" s="116">
        <v>4</v>
      </c>
      <c r="AE236" s="111">
        <v>4</v>
      </c>
      <c r="AF236" s="116">
        <v>4</v>
      </c>
      <c r="AG236" s="116">
        <v>4</v>
      </c>
      <c r="AH236" s="70"/>
      <c r="AI236" s="78">
        <f>IF(B236="","",COUNTIF(D236:AH237,"&gt;2")/2)</f>
        <v>28.5</v>
      </c>
      <c r="AJ236" s="78">
        <f>SUM(D236:AH237)</f>
        <v>229.5</v>
      </c>
      <c r="AK236" s="78">
        <f>SUM(D238:AH238)</f>
        <v>69.5</v>
      </c>
      <c r="AL236" s="78">
        <f>AJ236+AK236</f>
        <v>299</v>
      </c>
      <c r="AM236" s="79">
        <f>IFERROR(AI236/$AO$2,"")</f>
        <v>1.23913043478261</v>
      </c>
      <c r="AN236" s="80" t="s">
        <v>128</v>
      </c>
      <c r="AO236" s="93"/>
      <c r="AP236" s="94" t="s">
        <v>129</v>
      </c>
      <c r="AS236" s="50">
        <f t="shared" si="2"/>
        <v>0</v>
      </c>
      <c r="AU236" s="50">
        <f t="shared" si="3"/>
        <v>0</v>
      </c>
    </row>
    <row r="237" ht="16.5" spans="2:47">
      <c r="B237" s="66"/>
      <c r="C237" s="60"/>
      <c r="D237" s="67">
        <v>4</v>
      </c>
      <c r="E237" s="67">
        <v>4</v>
      </c>
      <c r="F237" s="67">
        <v>4</v>
      </c>
      <c r="G237" s="67">
        <v>4</v>
      </c>
      <c r="H237" s="68">
        <v>4</v>
      </c>
      <c r="I237" s="70">
        <v>4</v>
      </c>
      <c r="J237" s="70">
        <v>4</v>
      </c>
      <c r="K237" s="67">
        <v>4</v>
      </c>
      <c r="L237" s="67">
        <v>4</v>
      </c>
      <c r="M237" s="67">
        <v>4</v>
      </c>
      <c r="N237" s="67">
        <v>4</v>
      </c>
      <c r="O237" s="67">
        <v>4</v>
      </c>
      <c r="P237" s="67">
        <v>4</v>
      </c>
      <c r="Q237" s="116">
        <v>4</v>
      </c>
      <c r="R237" s="116">
        <v>4</v>
      </c>
      <c r="S237" s="116">
        <v>4</v>
      </c>
      <c r="T237" s="116">
        <v>4</v>
      </c>
      <c r="U237" s="116">
        <v>4</v>
      </c>
      <c r="V237" s="116"/>
      <c r="W237" s="116">
        <v>4</v>
      </c>
      <c r="X237" s="116">
        <v>4</v>
      </c>
      <c r="Y237" s="116">
        <v>4</v>
      </c>
      <c r="Z237" s="116">
        <v>4</v>
      </c>
      <c r="AA237" s="116">
        <v>4</v>
      </c>
      <c r="AB237" s="116">
        <v>4</v>
      </c>
      <c r="AC237" s="116">
        <v>4</v>
      </c>
      <c r="AD237" s="116">
        <v>4</v>
      </c>
      <c r="AE237" s="111">
        <v>4</v>
      </c>
      <c r="AF237" s="116">
        <v>4</v>
      </c>
      <c r="AG237" s="116">
        <v>4</v>
      </c>
      <c r="AH237" s="70"/>
      <c r="AI237" s="81"/>
      <c r="AJ237" s="81"/>
      <c r="AK237" s="81"/>
      <c r="AL237" s="81"/>
      <c r="AM237" s="79"/>
      <c r="AN237" s="80"/>
      <c r="AO237" s="93"/>
      <c r="AP237" s="95"/>
      <c r="AQ237" s="131" t="s">
        <v>153</v>
      </c>
      <c r="AR237" s="50">
        <f>134.5-22</f>
        <v>112.5</v>
      </c>
      <c r="AS237" s="50">
        <f t="shared" si="2"/>
        <v>2081.25</v>
      </c>
      <c r="AT237" s="50">
        <v>134.5</v>
      </c>
      <c r="AU237" s="50">
        <f t="shared" si="3"/>
        <v>2622.75</v>
      </c>
    </row>
    <row r="238" ht="16.5" spans="2:42">
      <c r="B238" s="66"/>
      <c r="C238" s="60"/>
      <c r="D238" s="69">
        <v>3</v>
      </c>
      <c r="E238" s="69">
        <v>3</v>
      </c>
      <c r="F238" s="69">
        <v>3</v>
      </c>
      <c r="G238" s="69">
        <v>3</v>
      </c>
      <c r="H238" s="68"/>
      <c r="I238" s="70"/>
      <c r="J238" s="70">
        <v>1.5</v>
      </c>
      <c r="K238" s="70">
        <v>2</v>
      </c>
      <c r="L238" s="70">
        <v>3</v>
      </c>
      <c r="M238" s="70">
        <v>3</v>
      </c>
      <c r="N238" s="67">
        <v>3</v>
      </c>
      <c r="O238" s="67">
        <v>3</v>
      </c>
      <c r="P238" s="67">
        <v>3</v>
      </c>
      <c r="Q238" s="116">
        <v>3.5</v>
      </c>
      <c r="R238" s="116">
        <v>2.5</v>
      </c>
      <c r="S238" s="116">
        <v>2.5</v>
      </c>
      <c r="T238" s="116">
        <v>2.5</v>
      </c>
      <c r="U238" s="116">
        <v>2.5</v>
      </c>
      <c r="V238" s="116"/>
      <c r="W238" s="116">
        <v>2.5</v>
      </c>
      <c r="X238" s="116">
        <v>2.5</v>
      </c>
      <c r="Y238" s="116">
        <v>2.5</v>
      </c>
      <c r="Z238" s="116">
        <v>2.5</v>
      </c>
      <c r="AA238" s="116">
        <v>2.5</v>
      </c>
      <c r="AB238" s="116">
        <v>2.5</v>
      </c>
      <c r="AC238" s="116">
        <v>0.5</v>
      </c>
      <c r="AD238" s="116">
        <v>2.5</v>
      </c>
      <c r="AE238" s="111">
        <v>2.5</v>
      </c>
      <c r="AF238" s="116">
        <v>2.5</v>
      </c>
      <c r="AG238" s="116">
        <v>2.5</v>
      </c>
      <c r="AH238" s="84"/>
      <c r="AI238" s="82"/>
      <c r="AJ238" s="82"/>
      <c r="AK238" s="82"/>
      <c r="AL238" s="82"/>
      <c r="AM238" s="79"/>
      <c r="AN238" s="80"/>
      <c r="AO238" s="93"/>
      <c r="AP238" s="96"/>
    </row>
    <row r="244" spans="2:2">
      <c r="B244" s="44" t="s">
        <v>17</v>
      </c>
    </row>
    <row r="245" spans="2:2">
      <c r="B245" s="44" t="s">
        <v>18</v>
      </c>
    </row>
    <row r="246" spans="2:2">
      <c r="B246" s="44" t="s">
        <v>19</v>
      </c>
    </row>
    <row r="247" spans="2:2">
      <c r="B247" s="44" t="s">
        <v>20</v>
      </c>
    </row>
    <row r="248" spans="2:2">
      <c r="B248" s="44" t="s">
        <v>21</v>
      </c>
    </row>
    <row r="249" spans="2:2">
      <c r="B249" s="44" t="s">
        <v>22</v>
      </c>
    </row>
    <row r="250" spans="2:2">
      <c r="B250" s="44" t="s">
        <v>23</v>
      </c>
    </row>
    <row r="251" spans="2:2">
      <c r="B251" s="44" t="s">
        <v>24</v>
      </c>
    </row>
    <row r="252" spans="2:2">
      <c r="B252" s="44" t="s">
        <v>25</v>
      </c>
    </row>
    <row r="253" spans="2:2">
      <c r="B253" s="44" t="s">
        <v>26</v>
      </c>
    </row>
    <row r="254" spans="2:2">
      <c r="B254" s="44" t="s">
        <v>27</v>
      </c>
    </row>
    <row r="255" spans="2:2">
      <c r="B255" s="36" t="s">
        <v>28</v>
      </c>
    </row>
    <row r="256" spans="2:2">
      <c r="B256" s="44" t="s">
        <v>30</v>
      </c>
    </row>
    <row r="257" spans="2:2">
      <c r="B257" s="44" t="s">
        <v>32</v>
      </c>
    </row>
    <row r="258" spans="2:2">
      <c r="B258" s="44" t="s">
        <v>33</v>
      </c>
    </row>
    <row r="259" spans="2:2">
      <c r="B259" s="44" t="s">
        <v>34</v>
      </c>
    </row>
    <row r="260" spans="2:2">
      <c r="B260" s="44" t="s">
        <v>35</v>
      </c>
    </row>
    <row r="261" spans="2:2">
      <c r="B261" s="44" t="s">
        <v>36</v>
      </c>
    </row>
    <row r="262" spans="2:2">
      <c r="B262" s="44" t="s">
        <v>37</v>
      </c>
    </row>
    <row r="263" spans="2:2">
      <c r="B263" s="44" t="s">
        <v>38</v>
      </c>
    </row>
    <row r="264" spans="2:2">
      <c r="B264" s="44" t="s">
        <v>39</v>
      </c>
    </row>
    <row r="265" spans="2:2">
      <c r="B265" s="44" t="s">
        <v>40</v>
      </c>
    </row>
    <row r="266" spans="2:2">
      <c r="B266" s="44" t="s">
        <v>41</v>
      </c>
    </row>
    <row r="267" spans="2:2">
      <c r="B267" s="44" t="s">
        <v>42</v>
      </c>
    </row>
    <row r="268" spans="2:2">
      <c r="B268" s="132" t="s">
        <v>44</v>
      </c>
    </row>
    <row r="269" spans="2:2">
      <c r="B269" s="132" t="s">
        <v>45</v>
      </c>
    </row>
    <row r="270" spans="2:2">
      <c r="B270" s="132" t="s">
        <v>46</v>
      </c>
    </row>
    <row r="271" spans="2:2">
      <c r="B271" s="132" t="s">
        <v>47</v>
      </c>
    </row>
    <row r="272" spans="2:2">
      <c r="B272" s="132" t="s">
        <v>48</v>
      </c>
    </row>
    <row r="273" spans="2:2">
      <c r="B273" s="132" t="s">
        <v>49</v>
      </c>
    </row>
    <row r="274" spans="2:2">
      <c r="B274" s="132" t="s">
        <v>50</v>
      </c>
    </row>
    <row r="275" spans="2:2">
      <c r="B275" s="132" t="s">
        <v>51</v>
      </c>
    </row>
    <row r="276" spans="2:2">
      <c r="B276" s="133" t="s">
        <v>52</v>
      </c>
    </row>
    <row r="277" spans="2:2">
      <c r="B277" s="133" t="s">
        <v>53</v>
      </c>
    </row>
    <row r="278" spans="2:2">
      <c r="B278" s="133" t="s">
        <v>54</v>
      </c>
    </row>
    <row r="279" spans="2:2">
      <c r="B279" s="44" t="s">
        <v>56</v>
      </c>
    </row>
    <row r="280" spans="2:2">
      <c r="B280" s="44" t="s">
        <v>57</v>
      </c>
    </row>
    <row r="281" spans="2:2">
      <c r="B281" s="44" t="s">
        <v>59</v>
      </c>
    </row>
    <row r="282" spans="2:2">
      <c r="B282" s="44" t="s">
        <v>60</v>
      </c>
    </row>
    <row r="283" spans="2:2">
      <c r="B283" s="44" t="s">
        <v>61</v>
      </c>
    </row>
    <row r="284" spans="2:2">
      <c r="B284" s="44" t="s">
        <v>62</v>
      </c>
    </row>
    <row r="285" spans="2:2">
      <c r="B285" s="132" t="s">
        <v>64</v>
      </c>
    </row>
    <row r="286" spans="2:2">
      <c r="B286" s="132" t="s">
        <v>65</v>
      </c>
    </row>
    <row r="287" spans="2:2">
      <c r="B287" s="133" t="s">
        <v>67</v>
      </c>
    </row>
    <row r="288" spans="2:2">
      <c r="B288" s="44" t="s">
        <v>69</v>
      </c>
    </row>
    <row r="289" spans="2:2">
      <c r="B289" s="44" t="s">
        <v>70</v>
      </c>
    </row>
    <row r="290" spans="2:2">
      <c r="B290" s="44" t="s">
        <v>71</v>
      </c>
    </row>
    <row r="291" spans="2:2">
      <c r="B291" s="44" t="s">
        <v>72</v>
      </c>
    </row>
    <row r="292" spans="2:2">
      <c r="B292" s="44" t="s">
        <v>73</v>
      </c>
    </row>
    <row r="293" spans="2:2">
      <c r="B293" s="44" t="s">
        <v>74</v>
      </c>
    </row>
    <row r="294" spans="2:2">
      <c r="B294" s="44" t="s">
        <v>75</v>
      </c>
    </row>
    <row r="295" spans="2:2">
      <c r="B295" s="44" t="s">
        <v>76</v>
      </c>
    </row>
    <row r="296" spans="2:2">
      <c r="B296" s="44" t="s">
        <v>77</v>
      </c>
    </row>
    <row r="297" spans="2:2">
      <c r="B297" s="44" t="s">
        <v>78</v>
      </c>
    </row>
    <row r="298" spans="2:2">
      <c r="B298" s="44" t="s">
        <v>79</v>
      </c>
    </row>
    <row r="299" spans="2:2">
      <c r="B299" s="44" t="s">
        <v>80</v>
      </c>
    </row>
    <row r="300" spans="2:2">
      <c r="B300" s="44" t="s">
        <v>81</v>
      </c>
    </row>
    <row r="301" spans="2:2">
      <c r="B301" s="44" t="s">
        <v>82</v>
      </c>
    </row>
    <row r="302" spans="2:2">
      <c r="B302" s="44" t="s">
        <v>83</v>
      </c>
    </row>
    <row r="303" spans="2:2">
      <c r="B303" s="44" t="s">
        <v>84</v>
      </c>
    </row>
    <row r="304" spans="2:2">
      <c r="B304" s="44" t="s">
        <v>85</v>
      </c>
    </row>
    <row r="305" spans="2:2">
      <c r="B305" s="44" t="s">
        <v>86</v>
      </c>
    </row>
    <row r="306" spans="2:2">
      <c r="B306" s="44" t="s">
        <v>87</v>
      </c>
    </row>
    <row r="307" spans="2:2">
      <c r="B307" s="44" t="s">
        <v>88</v>
      </c>
    </row>
    <row r="308" spans="2:2">
      <c r="B308" s="44" t="s">
        <v>89</v>
      </c>
    </row>
    <row r="309" spans="2:2">
      <c r="B309" s="44" t="s">
        <v>90</v>
      </c>
    </row>
    <row r="310" spans="2:2">
      <c r="B310" s="44" t="s">
        <v>91</v>
      </c>
    </row>
    <row r="311" spans="2:2">
      <c r="B311" s="134" t="s">
        <v>93</v>
      </c>
    </row>
    <row r="312" spans="2:2">
      <c r="B312" s="44" t="s">
        <v>94</v>
      </c>
    </row>
    <row r="313" spans="2:2">
      <c r="B313" s="44" t="s">
        <v>95</v>
      </c>
    </row>
    <row r="314" spans="2:2">
      <c r="B314" s="44" t="s">
        <v>96</v>
      </c>
    </row>
    <row r="315" spans="2:2">
      <c r="B315" s="44" t="s">
        <v>97</v>
      </c>
    </row>
    <row r="316" spans="2:2">
      <c r="B316" s="44" t="s">
        <v>98</v>
      </c>
    </row>
    <row r="317" spans="2:2">
      <c r="B317" s="44" t="s">
        <v>152</v>
      </c>
    </row>
    <row r="318" spans="2:2">
      <c r="B318" s="44" t="s">
        <v>99</v>
      </c>
    </row>
    <row r="319" spans="2:2">
      <c r="B319" s="44" t="s">
        <v>101</v>
      </c>
    </row>
    <row r="320" spans="2:2">
      <c r="B320" s="44" t="s">
        <v>103</v>
      </c>
    </row>
    <row r="321" spans="2:2">
      <c r="B321" s="44" t="s">
        <v>105</v>
      </c>
    </row>
  </sheetData>
  <mergeCells count="879">
    <mergeCell ref="B1:AI1"/>
    <mergeCell ref="B2:AI2"/>
    <mergeCell ref="A3:A4"/>
    <mergeCell ref="A5:A7"/>
    <mergeCell ref="A8:A10"/>
    <mergeCell ref="A11:A13"/>
    <mergeCell ref="A14:A16"/>
    <mergeCell ref="A17:A19"/>
    <mergeCell ref="A20:A22"/>
    <mergeCell ref="A23:A25"/>
    <mergeCell ref="A26:A28"/>
    <mergeCell ref="A29:A31"/>
    <mergeCell ref="A32:A34"/>
    <mergeCell ref="A35:A37"/>
    <mergeCell ref="A38:A40"/>
    <mergeCell ref="A41:A43"/>
    <mergeCell ref="A44:A46"/>
    <mergeCell ref="A47:A49"/>
    <mergeCell ref="A50:A52"/>
    <mergeCell ref="B5:B6"/>
    <mergeCell ref="B8:B9"/>
    <mergeCell ref="B11:B12"/>
    <mergeCell ref="B14:B15"/>
    <mergeCell ref="B17:B18"/>
    <mergeCell ref="B20:B21"/>
    <mergeCell ref="B23:B24"/>
    <mergeCell ref="B26:B27"/>
    <mergeCell ref="B29:B30"/>
    <mergeCell ref="B32:B33"/>
    <mergeCell ref="B35:B36"/>
    <mergeCell ref="B38:B39"/>
    <mergeCell ref="B41:B42"/>
    <mergeCell ref="B44:B45"/>
    <mergeCell ref="B47:B48"/>
    <mergeCell ref="B50:B51"/>
    <mergeCell ref="B53:B54"/>
    <mergeCell ref="B56:B57"/>
    <mergeCell ref="B59:B61"/>
    <mergeCell ref="B62:B64"/>
    <mergeCell ref="B65:B67"/>
    <mergeCell ref="B68:B70"/>
    <mergeCell ref="B71:B73"/>
    <mergeCell ref="B74:B76"/>
    <mergeCell ref="B77:B79"/>
    <mergeCell ref="B80:B82"/>
    <mergeCell ref="B83:B85"/>
    <mergeCell ref="B86:B88"/>
    <mergeCell ref="B89:B91"/>
    <mergeCell ref="B92:B94"/>
    <mergeCell ref="B95:B97"/>
    <mergeCell ref="B98:B100"/>
    <mergeCell ref="B101:B103"/>
    <mergeCell ref="B104:B106"/>
    <mergeCell ref="B107:B109"/>
    <mergeCell ref="B110:B112"/>
    <mergeCell ref="B113:B115"/>
    <mergeCell ref="B116:B118"/>
    <mergeCell ref="B119:B121"/>
    <mergeCell ref="B122:B124"/>
    <mergeCell ref="B125:B127"/>
    <mergeCell ref="B128:B130"/>
    <mergeCell ref="B131:B133"/>
    <mergeCell ref="B134:B136"/>
    <mergeCell ref="B137:B139"/>
    <mergeCell ref="B140:B142"/>
    <mergeCell ref="B143:B145"/>
    <mergeCell ref="B146:B148"/>
    <mergeCell ref="B149:B151"/>
    <mergeCell ref="B152:B154"/>
    <mergeCell ref="B155:B157"/>
    <mergeCell ref="B158:B160"/>
    <mergeCell ref="B161:B163"/>
    <mergeCell ref="B164:B166"/>
    <mergeCell ref="B167:B169"/>
    <mergeCell ref="B170:B172"/>
    <mergeCell ref="B173:B175"/>
    <mergeCell ref="B176:B178"/>
    <mergeCell ref="B179:B181"/>
    <mergeCell ref="B182:B184"/>
    <mergeCell ref="B185:B187"/>
    <mergeCell ref="B188:B190"/>
    <mergeCell ref="B191:B193"/>
    <mergeCell ref="B194:B196"/>
    <mergeCell ref="B197:B199"/>
    <mergeCell ref="B200:B202"/>
    <mergeCell ref="B203:B205"/>
    <mergeCell ref="B206:B208"/>
    <mergeCell ref="B209:B211"/>
    <mergeCell ref="B212:B214"/>
    <mergeCell ref="B215:B217"/>
    <mergeCell ref="B218:B220"/>
    <mergeCell ref="B221:B223"/>
    <mergeCell ref="B224:B226"/>
    <mergeCell ref="B227:B229"/>
    <mergeCell ref="B230:B232"/>
    <mergeCell ref="B233:B235"/>
    <mergeCell ref="B236:B238"/>
    <mergeCell ref="C3:C4"/>
    <mergeCell ref="C23:C25"/>
    <mergeCell ref="C26:C28"/>
    <mergeCell ref="C29:C31"/>
    <mergeCell ref="C32:C34"/>
    <mergeCell ref="C35:C37"/>
    <mergeCell ref="C38:C40"/>
    <mergeCell ref="C41:C43"/>
    <mergeCell ref="C44:C46"/>
    <mergeCell ref="C47:C49"/>
    <mergeCell ref="C50:C52"/>
    <mergeCell ref="C53:C55"/>
    <mergeCell ref="C56:C58"/>
    <mergeCell ref="C59:C61"/>
    <mergeCell ref="C62:C64"/>
    <mergeCell ref="C65:C67"/>
    <mergeCell ref="C68:C70"/>
    <mergeCell ref="C71:C73"/>
    <mergeCell ref="C74:C76"/>
    <mergeCell ref="C77:C79"/>
    <mergeCell ref="C80:C82"/>
    <mergeCell ref="C83:C85"/>
    <mergeCell ref="C86:C88"/>
    <mergeCell ref="C89:C91"/>
    <mergeCell ref="C92:C94"/>
    <mergeCell ref="C95:C97"/>
    <mergeCell ref="C98:C100"/>
    <mergeCell ref="C101:C103"/>
    <mergeCell ref="C104:C106"/>
    <mergeCell ref="C107:C109"/>
    <mergeCell ref="C110:C112"/>
    <mergeCell ref="C113:C115"/>
    <mergeCell ref="C116:C118"/>
    <mergeCell ref="C119:C121"/>
    <mergeCell ref="C122:C124"/>
    <mergeCell ref="C125:C127"/>
    <mergeCell ref="C128:C130"/>
    <mergeCell ref="C131:C133"/>
    <mergeCell ref="C134:C136"/>
    <mergeCell ref="C137:C139"/>
    <mergeCell ref="C140:C142"/>
    <mergeCell ref="C143:C145"/>
    <mergeCell ref="C146:C148"/>
    <mergeCell ref="C149:C151"/>
    <mergeCell ref="C152:C154"/>
    <mergeCell ref="C155:C157"/>
    <mergeCell ref="C158:C160"/>
    <mergeCell ref="C161:C163"/>
    <mergeCell ref="C164:C166"/>
    <mergeCell ref="C167:C169"/>
    <mergeCell ref="C170:C172"/>
    <mergeCell ref="C173:C175"/>
    <mergeCell ref="C176:C178"/>
    <mergeCell ref="C179:C181"/>
    <mergeCell ref="C182:C184"/>
    <mergeCell ref="C185:C187"/>
    <mergeCell ref="C188:C190"/>
    <mergeCell ref="C191:C193"/>
    <mergeCell ref="C194:C196"/>
    <mergeCell ref="C197:C199"/>
    <mergeCell ref="C200:C202"/>
    <mergeCell ref="C203:C205"/>
    <mergeCell ref="C206:C208"/>
    <mergeCell ref="C209:C211"/>
    <mergeCell ref="C212:C214"/>
    <mergeCell ref="C215:C217"/>
    <mergeCell ref="C218:C220"/>
    <mergeCell ref="C221:C223"/>
    <mergeCell ref="C224:C226"/>
    <mergeCell ref="C227:C229"/>
    <mergeCell ref="C230:C232"/>
    <mergeCell ref="C233:C235"/>
    <mergeCell ref="C236:C238"/>
    <mergeCell ref="Y188:Y190"/>
    <mergeCell ref="Z176:Z178"/>
    <mergeCell ref="AG179:AG181"/>
    <mergeCell ref="AH173:AH175"/>
    <mergeCell ref="AH182:AH184"/>
    <mergeCell ref="AH185:AH187"/>
    <mergeCell ref="AH191:AH193"/>
    <mergeCell ref="AI3:AI4"/>
    <mergeCell ref="AI5:AI7"/>
    <mergeCell ref="AI8:AI10"/>
    <mergeCell ref="AI11:AI13"/>
    <mergeCell ref="AI14:AI16"/>
    <mergeCell ref="AI17:AI19"/>
    <mergeCell ref="AI20:AI22"/>
    <mergeCell ref="AI23:AI25"/>
    <mergeCell ref="AI26:AI28"/>
    <mergeCell ref="AI29:AI31"/>
    <mergeCell ref="AI32:AI34"/>
    <mergeCell ref="AI35:AI37"/>
    <mergeCell ref="AI38:AI40"/>
    <mergeCell ref="AI41:AI43"/>
    <mergeCell ref="AI44:AI46"/>
    <mergeCell ref="AI47:AI49"/>
    <mergeCell ref="AI50:AI52"/>
    <mergeCell ref="AI53:AI55"/>
    <mergeCell ref="AI56:AI58"/>
    <mergeCell ref="AI59:AI61"/>
    <mergeCell ref="AI62:AI64"/>
    <mergeCell ref="AI65:AI67"/>
    <mergeCell ref="AI68:AI70"/>
    <mergeCell ref="AI71:AI73"/>
    <mergeCell ref="AI74:AI76"/>
    <mergeCell ref="AI77:AI79"/>
    <mergeCell ref="AI80:AI82"/>
    <mergeCell ref="AI83:AI85"/>
    <mergeCell ref="AI86:AI88"/>
    <mergeCell ref="AI89:AI91"/>
    <mergeCell ref="AI92:AI94"/>
    <mergeCell ref="AI95:AI97"/>
    <mergeCell ref="AI98:AI100"/>
    <mergeCell ref="AI101:AI103"/>
    <mergeCell ref="AI104:AI106"/>
    <mergeCell ref="AI107:AI109"/>
    <mergeCell ref="AI110:AI112"/>
    <mergeCell ref="AI113:AI115"/>
    <mergeCell ref="AI116:AI118"/>
    <mergeCell ref="AI119:AI121"/>
    <mergeCell ref="AI122:AI124"/>
    <mergeCell ref="AI125:AI127"/>
    <mergeCell ref="AI128:AI130"/>
    <mergeCell ref="AI131:AI133"/>
    <mergeCell ref="AI134:AI136"/>
    <mergeCell ref="AI137:AI139"/>
    <mergeCell ref="AI140:AI142"/>
    <mergeCell ref="AI143:AI145"/>
    <mergeCell ref="AI146:AI148"/>
    <mergeCell ref="AI149:AI151"/>
    <mergeCell ref="AI152:AI154"/>
    <mergeCell ref="AI155:AI157"/>
    <mergeCell ref="AI158:AI160"/>
    <mergeCell ref="AI161:AI163"/>
    <mergeCell ref="AI164:AI166"/>
    <mergeCell ref="AI167:AI169"/>
    <mergeCell ref="AI170:AI172"/>
    <mergeCell ref="AI173:AI175"/>
    <mergeCell ref="AI176:AI178"/>
    <mergeCell ref="AI179:AI181"/>
    <mergeCell ref="AI182:AI184"/>
    <mergeCell ref="AI185:AI187"/>
    <mergeCell ref="AI188:AI190"/>
    <mergeCell ref="AI191:AI193"/>
    <mergeCell ref="AI194:AI196"/>
    <mergeCell ref="AI197:AI199"/>
    <mergeCell ref="AI200:AI202"/>
    <mergeCell ref="AI203:AI205"/>
    <mergeCell ref="AI206:AI208"/>
    <mergeCell ref="AI209:AI211"/>
    <mergeCell ref="AI212:AI214"/>
    <mergeCell ref="AI215:AI217"/>
    <mergeCell ref="AI218:AI220"/>
    <mergeCell ref="AI221:AI223"/>
    <mergeCell ref="AI224:AI226"/>
    <mergeCell ref="AI227:AI229"/>
    <mergeCell ref="AI230:AI232"/>
    <mergeCell ref="AI233:AI235"/>
    <mergeCell ref="AI236:AI238"/>
    <mergeCell ref="AJ3:AJ4"/>
    <mergeCell ref="AJ5:AJ7"/>
    <mergeCell ref="AJ8:AJ10"/>
    <mergeCell ref="AJ11:AJ13"/>
    <mergeCell ref="AJ14:AJ16"/>
    <mergeCell ref="AJ17:AJ19"/>
    <mergeCell ref="AJ20:AJ22"/>
    <mergeCell ref="AJ23:AJ25"/>
    <mergeCell ref="AJ26:AJ28"/>
    <mergeCell ref="AJ29:AJ31"/>
    <mergeCell ref="AJ32:AJ34"/>
    <mergeCell ref="AJ35:AJ37"/>
    <mergeCell ref="AJ38:AJ40"/>
    <mergeCell ref="AJ41:AJ43"/>
    <mergeCell ref="AJ44:AJ46"/>
    <mergeCell ref="AJ47:AJ49"/>
    <mergeCell ref="AJ50:AJ52"/>
    <mergeCell ref="AJ53:AJ55"/>
    <mergeCell ref="AJ56:AJ58"/>
    <mergeCell ref="AJ59:AJ61"/>
    <mergeCell ref="AJ62:AJ64"/>
    <mergeCell ref="AJ65:AJ67"/>
    <mergeCell ref="AJ68:AJ70"/>
    <mergeCell ref="AJ71:AJ73"/>
    <mergeCell ref="AJ74:AJ76"/>
    <mergeCell ref="AJ77:AJ79"/>
    <mergeCell ref="AJ80:AJ82"/>
    <mergeCell ref="AJ83:AJ85"/>
    <mergeCell ref="AJ86:AJ88"/>
    <mergeCell ref="AJ89:AJ91"/>
    <mergeCell ref="AJ92:AJ94"/>
    <mergeCell ref="AJ95:AJ97"/>
    <mergeCell ref="AJ98:AJ100"/>
    <mergeCell ref="AJ101:AJ103"/>
    <mergeCell ref="AJ104:AJ106"/>
    <mergeCell ref="AJ107:AJ109"/>
    <mergeCell ref="AJ110:AJ112"/>
    <mergeCell ref="AJ113:AJ115"/>
    <mergeCell ref="AJ116:AJ118"/>
    <mergeCell ref="AJ119:AJ121"/>
    <mergeCell ref="AJ122:AJ124"/>
    <mergeCell ref="AJ125:AJ127"/>
    <mergeCell ref="AJ128:AJ130"/>
    <mergeCell ref="AJ131:AJ133"/>
    <mergeCell ref="AJ134:AJ136"/>
    <mergeCell ref="AJ137:AJ139"/>
    <mergeCell ref="AJ140:AJ142"/>
    <mergeCell ref="AJ143:AJ145"/>
    <mergeCell ref="AJ146:AJ148"/>
    <mergeCell ref="AJ149:AJ151"/>
    <mergeCell ref="AJ152:AJ154"/>
    <mergeCell ref="AJ155:AJ157"/>
    <mergeCell ref="AJ158:AJ160"/>
    <mergeCell ref="AJ161:AJ163"/>
    <mergeCell ref="AJ164:AJ166"/>
    <mergeCell ref="AJ167:AJ169"/>
    <mergeCell ref="AJ170:AJ172"/>
    <mergeCell ref="AJ173:AJ175"/>
    <mergeCell ref="AJ176:AJ178"/>
    <mergeCell ref="AJ179:AJ181"/>
    <mergeCell ref="AJ182:AJ184"/>
    <mergeCell ref="AJ185:AJ187"/>
    <mergeCell ref="AJ188:AJ190"/>
    <mergeCell ref="AJ191:AJ193"/>
    <mergeCell ref="AJ194:AJ196"/>
    <mergeCell ref="AJ197:AJ199"/>
    <mergeCell ref="AJ200:AJ202"/>
    <mergeCell ref="AJ203:AJ205"/>
    <mergeCell ref="AJ206:AJ208"/>
    <mergeCell ref="AJ209:AJ211"/>
    <mergeCell ref="AJ212:AJ214"/>
    <mergeCell ref="AJ215:AJ217"/>
    <mergeCell ref="AJ218:AJ220"/>
    <mergeCell ref="AJ221:AJ223"/>
    <mergeCell ref="AJ224:AJ226"/>
    <mergeCell ref="AJ227:AJ229"/>
    <mergeCell ref="AJ230:AJ232"/>
    <mergeCell ref="AJ233:AJ235"/>
    <mergeCell ref="AJ236:AJ238"/>
    <mergeCell ref="AK3:AK4"/>
    <mergeCell ref="AK5:AK7"/>
    <mergeCell ref="AK8:AK10"/>
    <mergeCell ref="AK11:AK13"/>
    <mergeCell ref="AK14:AK16"/>
    <mergeCell ref="AK17:AK19"/>
    <mergeCell ref="AK20:AK22"/>
    <mergeCell ref="AK23:AK25"/>
    <mergeCell ref="AK26:AK28"/>
    <mergeCell ref="AK29:AK31"/>
    <mergeCell ref="AK32:AK34"/>
    <mergeCell ref="AK35:AK37"/>
    <mergeCell ref="AK38:AK40"/>
    <mergeCell ref="AK41:AK43"/>
    <mergeCell ref="AK44:AK46"/>
    <mergeCell ref="AK47:AK49"/>
    <mergeCell ref="AK50:AK52"/>
    <mergeCell ref="AK53:AK55"/>
    <mergeCell ref="AK56:AK58"/>
    <mergeCell ref="AK59:AK61"/>
    <mergeCell ref="AK62:AK64"/>
    <mergeCell ref="AK65:AK67"/>
    <mergeCell ref="AK68:AK70"/>
    <mergeCell ref="AK71:AK73"/>
    <mergeCell ref="AK74:AK76"/>
    <mergeCell ref="AK77:AK79"/>
    <mergeCell ref="AK80:AK82"/>
    <mergeCell ref="AK83:AK85"/>
    <mergeCell ref="AK86:AK88"/>
    <mergeCell ref="AK89:AK91"/>
    <mergeCell ref="AK92:AK94"/>
    <mergeCell ref="AK95:AK97"/>
    <mergeCell ref="AK98:AK100"/>
    <mergeCell ref="AK101:AK103"/>
    <mergeCell ref="AK104:AK106"/>
    <mergeCell ref="AK107:AK109"/>
    <mergeCell ref="AK110:AK112"/>
    <mergeCell ref="AK113:AK115"/>
    <mergeCell ref="AK116:AK118"/>
    <mergeCell ref="AK119:AK121"/>
    <mergeCell ref="AK122:AK124"/>
    <mergeCell ref="AK125:AK127"/>
    <mergeCell ref="AK128:AK130"/>
    <mergeCell ref="AK131:AK133"/>
    <mergeCell ref="AK134:AK136"/>
    <mergeCell ref="AK137:AK139"/>
    <mergeCell ref="AK140:AK142"/>
    <mergeCell ref="AK143:AK145"/>
    <mergeCell ref="AK146:AK148"/>
    <mergeCell ref="AK149:AK151"/>
    <mergeCell ref="AK152:AK154"/>
    <mergeCell ref="AK155:AK157"/>
    <mergeCell ref="AK158:AK160"/>
    <mergeCell ref="AK161:AK163"/>
    <mergeCell ref="AK164:AK166"/>
    <mergeCell ref="AK167:AK169"/>
    <mergeCell ref="AK170:AK172"/>
    <mergeCell ref="AK173:AK175"/>
    <mergeCell ref="AK176:AK178"/>
    <mergeCell ref="AK179:AK181"/>
    <mergeCell ref="AK182:AK184"/>
    <mergeCell ref="AK185:AK187"/>
    <mergeCell ref="AK188:AK190"/>
    <mergeCell ref="AK191:AK193"/>
    <mergeCell ref="AK194:AK196"/>
    <mergeCell ref="AK197:AK199"/>
    <mergeCell ref="AK200:AK202"/>
    <mergeCell ref="AK203:AK205"/>
    <mergeCell ref="AK206:AK208"/>
    <mergeCell ref="AK209:AK211"/>
    <mergeCell ref="AK212:AK214"/>
    <mergeCell ref="AK215:AK217"/>
    <mergeCell ref="AK218:AK220"/>
    <mergeCell ref="AK221:AK223"/>
    <mergeCell ref="AK224:AK226"/>
    <mergeCell ref="AK227:AK229"/>
    <mergeCell ref="AK230:AK232"/>
    <mergeCell ref="AK233:AK235"/>
    <mergeCell ref="AK236:AK238"/>
    <mergeCell ref="AL3:AL4"/>
    <mergeCell ref="AL5:AL7"/>
    <mergeCell ref="AL8:AL10"/>
    <mergeCell ref="AL11:AL13"/>
    <mergeCell ref="AL14:AL16"/>
    <mergeCell ref="AL17:AL19"/>
    <mergeCell ref="AL20:AL22"/>
    <mergeCell ref="AL23:AL25"/>
    <mergeCell ref="AL26:AL28"/>
    <mergeCell ref="AL29:AL31"/>
    <mergeCell ref="AL32:AL34"/>
    <mergeCell ref="AL35:AL37"/>
    <mergeCell ref="AL38:AL40"/>
    <mergeCell ref="AL41:AL43"/>
    <mergeCell ref="AL44:AL46"/>
    <mergeCell ref="AL47:AL49"/>
    <mergeCell ref="AL50:AL52"/>
    <mergeCell ref="AL53:AL55"/>
    <mergeCell ref="AL56:AL58"/>
    <mergeCell ref="AL59:AL61"/>
    <mergeCell ref="AL62:AL64"/>
    <mergeCell ref="AL65:AL67"/>
    <mergeCell ref="AL68:AL70"/>
    <mergeCell ref="AL71:AL73"/>
    <mergeCell ref="AL74:AL76"/>
    <mergeCell ref="AL77:AL79"/>
    <mergeCell ref="AL80:AL82"/>
    <mergeCell ref="AL83:AL85"/>
    <mergeCell ref="AL86:AL88"/>
    <mergeCell ref="AL89:AL91"/>
    <mergeCell ref="AL92:AL94"/>
    <mergeCell ref="AL95:AL97"/>
    <mergeCell ref="AL98:AL100"/>
    <mergeCell ref="AL101:AL103"/>
    <mergeCell ref="AL104:AL106"/>
    <mergeCell ref="AL107:AL109"/>
    <mergeCell ref="AL110:AL112"/>
    <mergeCell ref="AL113:AL115"/>
    <mergeCell ref="AL116:AL118"/>
    <mergeCell ref="AL119:AL121"/>
    <mergeCell ref="AL122:AL124"/>
    <mergeCell ref="AL125:AL127"/>
    <mergeCell ref="AL128:AL130"/>
    <mergeCell ref="AL131:AL133"/>
    <mergeCell ref="AL134:AL136"/>
    <mergeCell ref="AL137:AL139"/>
    <mergeCell ref="AL140:AL142"/>
    <mergeCell ref="AL143:AL145"/>
    <mergeCell ref="AL146:AL148"/>
    <mergeCell ref="AL149:AL151"/>
    <mergeCell ref="AL152:AL154"/>
    <mergeCell ref="AL155:AL157"/>
    <mergeCell ref="AL158:AL160"/>
    <mergeCell ref="AL161:AL163"/>
    <mergeCell ref="AL164:AL166"/>
    <mergeCell ref="AL167:AL169"/>
    <mergeCell ref="AL170:AL172"/>
    <mergeCell ref="AL173:AL175"/>
    <mergeCell ref="AL176:AL178"/>
    <mergeCell ref="AL179:AL181"/>
    <mergeCell ref="AL182:AL184"/>
    <mergeCell ref="AL185:AL187"/>
    <mergeCell ref="AL188:AL190"/>
    <mergeCell ref="AL191:AL193"/>
    <mergeCell ref="AL194:AL196"/>
    <mergeCell ref="AL197:AL199"/>
    <mergeCell ref="AL200:AL202"/>
    <mergeCell ref="AL203:AL205"/>
    <mergeCell ref="AL206:AL208"/>
    <mergeCell ref="AL209:AL211"/>
    <mergeCell ref="AL212:AL214"/>
    <mergeCell ref="AL215:AL217"/>
    <mergeCell ref="AL218:AL220"/>
    <mergeCell ref="AL221:AL223"/>
    <mergeCell ref="AL224:AL226"/>
    <mergeCell ref="AL227:AL229"/>
    <mergeCell ref="AL230:AL232"/>
    <mergeCell ref="AL233:AL235"/>
    <mergeCell ref="AL236:AL238"/>
    <mergeCell ref="AM3:AM4"/>
    <mergeCell ref="AM5:AM7"/>
    <mergeCell ref="AM8:AM10"/>
    <mergeCell ref="AM11:AM13"/>
    <mergeCell ref="AM14:AM16"/>
    <mergeCell ref="AM17:AM19"/>
    <mergeCell ref="AM20:AM22"/>
    <mergeCell ref="AM23:AM25"/>
    <mergeCell ref="AM26:AM28"/>
    <mergeCell ref="AM29:AM31"/>
    <mergeCell ref="AM32:AM34"/>
    <mergeCell ref="AM35:AM37"/>
    <mergeCell ref="AM38:AM40"/>
    <mergeCell ref="AM41:AM43"/>
    <mergeCell ref="AM44:AM46"/>
    <mergeCell ref="AM47:AM49"/>
    <mergeCell ref="AM50:AM52"/>
    <mergeCell ref="AM53:AM55"/>
    <mergeCell ref="AM56:AM58"/>
    <mergeCell ref="AM59:AM61"/>
    <mergeCell ref="AM62:AM64"/>
    <mergeCell ref="AM65:AM67"/>
    <mergeCell ref="AM68:AM70"/>
    <mergeCell ref="AM71:AM73"/>
    <mergeCell ref="AM74:AM76"/>
    <mergeCell ref="AM77:AM79"/>
    <mergeCell ref="AM80:AM82"/>
    <mergeCell ref="AM83:AM85"/>
    <mergeCell ref="AM86:AM88"/>
    <mergeCell ref="AM89:AM91"/>
    <mergeCell ref="AM92:AM94"/>
    <mergeCell ref="AM95:AM97"/>
    <mergeCell ref="AM98:AM100"/>
    <mergeCell ref="AM101:AM103"/>
    <mergeCell ref="AM104:AM106"/>
    <mergeCell ref="AM107:AM109"/>
    <mergeCell ref="AM110:AM112"/>
    <mergeCell ref="AM113:AM115"/>
    <mergeCell ref="AM116:AM118"/>
    <mergeCell ref="AM119:AM121"/>
    <mergeCell ref="AM122:AM124"/>
    <mergeCell ref="AM125:AM127"/>
    <mergeCell ref="AM128:AM130"/>
    <mergeCell ref="AM131:AM133"/>
    <mergeCell ref="AM134:AM136"/>
    <mergeCell ref="AM137:AM139"/>
    <mergeCell ref="AM140:AM142"/>
    <mergeCell ref="AM143:AM145"/>
    <mergeCell ref="AM146:AM148"/>
    <mergeCell ref="AM149:AM151"/>
    <mergeCell ref="AM152:AM154"/>
    <mergeCell ref="AM155:AM157"/>
    <mergeCell ref="AM158:AM160"/>
    <mergeCell ref="AM161:AM163"/>
    <mergeCell ref="AM164:AM166"/>
    <mergeCell ref="AM167:AM169"/>
    <mergeCell ref="AM170:AM172"/>
    <mergeCell ref="AM173:AM175"/>
    <mergeCell ref="AM176:AM178"/>
    <mergeCell ref="AM179:AM181"/>
    <mergeCell ref="AM182:AM184"/>
    <mergeCell ref="AM185:AM187"/>
    <mergeCell ref="AM188:AM190"/>
    <mergeCell ref="AM191:AM193"/>
    <mergeCell ref="AM194:AM196"/>
    <mergeCell ref="AM197:AM199"/>
    <mergeCell ref="AM200:AM202"/>
    <mergeCell ref="AM203:AM205"/>
    <mergeCell ref="AM206:AM208"/>
    <mergeCell ref="AM209:AM211"/>
    <mergeCell ref="AM212:AM214"/>
    <mergeCell ref="AM215:AM217"/>
    <mergeCell ref="AM218:AM220"/>
    <mergeCell ref="AM221:AM223"/>
    <mergeCell ref="AM224:AM226"/>
    <mergeCell ref="AM227:AM229"/>
    <mergeCell ref="AM230:AM232"/>
    <mergeCell ref="AM233:AM235"/>
    <mergeCell ref="AM236:AM238"/>
    <mergeCell ref="AN3:AN4"/>
    <mergeCell ref="AN5:AN7"/>
    <mergeCell ref="AN8:AN10"/>
    <mergeCell ref="AN11:AN13"/>
    <mergeCell ref="AN14:AN16"/>
    <mergeCell ref="AN17:AN19"/>
    <mergeCell ref="AN20:AN22"/>
    <mergeCell ref="AN23:AN25"/>
    <mergeCell ref="AN26:AN28"/>
    <mergeCell ref="AN29:AN31"/>
    <mergeCell ref="AN32:AN34"/>
    <mergeCell ref="AN35:AN37"/>
    <mergeCell ref="AN38:AN40"/>
    <mergeCell ref="AN41:AN43"/>
    <mergeCell ref="AN44:AN46"/>
    <mergeCell ref="AN47:AN49"/>
    <mergeCell ref="AN50:AN52"/>
    <mergeCell ref="AN53:AN55"/>
    <mergeCell ref="AN56:AN58"/>
    <mergeCell ref="AN59:AN61"/>
    <mergeCell ref="AN62:AN64"/>
    <mergeCell ref="AN65:AN67"/>
    <mergeCell ref="AN68:AN70"/>
    <mergeCell ref="AN71:AN73"/>
    <mergeCell ref="AN74:AN76"/>
    <mergeCell ref="AN77:AN79"/>
    <mergeCell ref="AN80:AN82"/>
    <mergeCell ref="AN83:AN85"/>
    <mergeCell ref="AN86:AN88"/>
    <mergeCell ref="AN89:AN91"/>
    <mergeCell ref="AN92:AN94"/>
    <mergeCell ref="AN95:AN97"/>
    <mergeCell ref="AN98:AN100"/>
    <mergeCell ref="AN101:AN103"/>
    <mergeCell ref="AN104:AN106"/>
    <mergeCell ref="AN107:AN109"/>
    <mergeCell ref="AN110:AN112"/>
    <mergeCell ref="AN113:AN115"/>
    <mergeCell ref="AN116:AN118"/>
    <mergeCell ref="AN119:AN121"/>
    <mergeCell ref="AN122:AN124"/>
    <mergeCell ref="AN125:AN127"/>
    <mergeCell ref="AN128:AN130"/>
    <mergeCell ref="AN131:AN133"/>
    <mergeCell ref="AN134:AN136"/>
    <mergeCell ref="AN137:AN139"/>
    <mergeCell ref="AN140:AN142"/>
    <mergeCell ref="AN143:AN145"/>
    <mergeCell ref="AN146:AN148"/>
    <mergeCell ref="AN149:AN151"/>
    <mergeCell ref="AN152:AN154"/>
    <mergeCell ref="AN155:AN157"/>
    <mergeCell ref="AN158:AN160"/>
    <mergeCell ref="AN161:AN163"/>
    <mergeCell ref="AN164:AN166"/>
    <mergeCell ref="AN167:AN169"/>
    <mergeCell ref="AN170:AN172"/>
    <mergeCell ref="AN173:AN175"/>
    <mergeCell ref="AN176:AN178"/>
    <mergeCell ref="AN179:AN181"/>
    <mergeCell ref="AN182:AN184"/>
    <mergeCell ref="AN185:AN187"/>
    <mergeCell ref="AN188:AN190"/>
    <mergeCell ref="AN191:AN193"/>
    <mergeCell ref="AN194:AN196"/>
    <mergeCell ref="AN197:AN199"/>
    <mergeCell ref="AN200:AN202"/>
    <mergeCell ref="AN203:AN205"/>
    <mergeCell ref="AN206:AN208"/>
    <mergeCell ref="AN209:AN211"/>
    <mergeCell ref="AN212:AN214"/>
    <mergeCell ref="AN215:AN217"/>
    <mergeCell ref="AN218:AN220"/>
    <mergeCell ref="AN221:AN223"/>
    <mergeCell ref="AN224:AN226"/>
    <mergeCell ref="AN227:AN229"/>
    <mergeCell ref="AN230:AN232"/>
    <mergeCell ref="AN233:AN235"/>
    <mergeCell ref="AN236:AN238"/>
    <mergeCell ref="AO3:AO4"/>
    <mergeCell ref="AO5:AO7"/>
    <mergeCell ref="AO8:AO10"/>
    <mergeCell ref="AO11:AO13"/>
    <mergeCell ref="AO14:AO16"/>
    <mergeCell ref="AO17:AO19"/>
    <mergeCell ref="AO20:AO22"/>
    <mergeCell ref="AO23:AO25"/>
    <mergeCell ref="AO26:AO28"/>
    <mergeCell ref="AO29:AO31"/>
    <mergeCell ref="AO32:AO34"/>
    <mergeCell ref="AO35:AO37"/>
    <mergeCell ref="AO38:AO40"/>
    <mergeCell ref="AO41:AO43"/>
    <mergeCell ref="AO44:AO46"/>
    <mergeCell ref="AO47:AO49"/>
    <mergeCell ref="AO50:AO52"/>
    <mergeCell ref="AO53:AO55"/>
    <mergeCell ref="AO56:AO58"/>
    <mergeCell ref="AO59:AO61"/>
    <mergeCell ref="AO62:AO64"/>
    <mergeCell ref="AO65:AO67"/>
    <mergeCell ref="AO68:AO70"/>
    <mergeCell ref="AO71:AO73"/>
    <mergeCell ref="AO74:AO76"/>
    <mergeCell ref="AO77:AO79"/>
    <mergeCell ref="AO80:AO82"/>
    <mergeCell ref="AO83:AO85"/>
    <mergeCell ref="AO86:AO88"/>
    <mergeCell ref="AO89:AO91"/>
    <mergeCell ref="AO92:AO94"/>
    <mergeCell ref="AO95:AO97"/>
    <mergeCell ref="AO98:AO100"/>
    <mergeCell ref="AO101:AO103"/>
    <mergeCell ref="AO104:AO106"/>
    <mergeCell ref="AO107:AO109"/>
    <mergeCell ref="AO110:AO112"/>
    <mergeCell ref="AO113:AO115"/>
    <mergeCell ref="AO116:AO118"/>
    <mergeCell ref="AO119:AO121"/>
    <mergeCell ref="AO122:AO124"/>
    <mergeCell ref="AO125:AO127"/>
    <mergeCell ref="AO128:AO130"/>
    <mergeCell ref="AO131:AO133"/>
    <mergeCell ref="AO134:AO136"/>
    <mergeCell ref="AO137:AO139"/>
    <mergeCell ref="AO140:AO142"/>
    <mergeCell ref="AO143:AO145"/>
    <mergeCell ref="AO146:AO148"/>
    <mergeCell ref="AO149:AO151"/>
    <mergeCell ref="AO152:AO154"/>
    <mergeCell ref="AO155:AO157"/>
    <mergeCell ref="AO158:AO160"/>
    <mergeCell ref="AO161:AO163"/>
    <mergeCell ref="AO164:AO166"/>
    <mergeCell ref="AO167:AO169"/>
    <mergeCell ref="AO170:AO172"/>
    <mergeCell ref="AO173:AO175"/>
    <mergeCell ref="AO176:AO178"/>
    <mergeCell ref="AO179:AO181"/>
    <mergeCell ref="AO182:AO184"/>
    <mergeCell ref="AO185:AO187"/>
    <mergeCell ref="AO188:AO190"/>
    <mergeCell ref="AO191:AO193"/>
    <mergeCell ref="AO194:AO196"/>
    <mergeCell ref="AO197:AO199"/>
    <mergeCell ref="AO200:AO202"/>
    <mergeCell ref="AO203:AO205"/>
    <mergeCell ref="AO206:AO208"/>
    <mergeCell ref="AO209:AO211"/>
    <mergeCell ref="AO212:AO214"/>
    <mergeCell ref="AO215:AO217"/>
    <mergeCell ref="AO218:AO220"/>
    <mergeCell ref="AO221:AO223"/>
    <mergeCell ref="AO224:AO226"/>
    <mergeCell ref="AO227:AO229"/>
    <mergeCell ref="AO230:AO232"/>
    <mergeCell ref="AO233:AO235"/>
    <mergeCell ref="AO236:AO238"/>
    <mergeCell ref="AP3:AP4"/>
    <mergeCell ref="AP5:AP7"/>
    <mergeCell ref="AP8:AP10"/>
    <mergeCell ref="AP11:AP13"/>
    <mergeCell ref="AP14:AP16"/>
    <mergeCell ref="AP17:AP19"/>
    <mergeCell ref="AP20:AP22"/>
    <mergeCell ref="AP23:AP25"/>
    <mergeCell ref="AP26:AP28"/>
    <mergeCell ref="AP29:AP31"/>
    <mergeCell ref="AP32:AP34"/>
    <mergeCell ref="AP35:AP37"/>
    <mergeCell ref="AP38:AP40"/>
    <mergeCell ref="AP41:AP43"/>
    <mergeCell ref="AP44:AP46"/>
    <mergeCell ref="AP47:AP49"/>
    <mergeCell ref="AP50:AP52"/>
    <mergeCell ref="AP53:AP55"/>
    <mergeCell ref="AP56:AP58"/>
    <mergeCell ref="AP59:AP61"/>
    <mergeCell ref="AP62:AP64"/>
    <mergeCell ref="AP65:AP67"/>
    <mergeCell ref="AP68:AP70"/>
    <mergeCell ref="AP71:AP73"/>
    <mergeCell ref="AP74:AP76"/>
    <mergeCell ref="AP77:AP79"/>
    <mergeCell ref="AP80:AP82"/>
    <mergeCell ref="AP83:AP85"/>
    <mergeCell ref="AP86:AP88"/>
    <mergeCell ref="AP89:AP91"/>
    <mergeCell ref="AP92:AP94"/>
    <mergeCell ref="AP95:AP97"/>
    <mergeCell ref="AP98:AP100"/>
    <mergeCell ref="AP101:AP103"/>
    <mergeCell ref="AP104:AP106"/>
    <mergeCell ref="AP107:AP109"/>
    <mergeCell ref="AP110:AP112"/>
    <mergeCell ref="AP113:AP115"/>
    <mergeCell ref="AP116:AP118"/>
    <mergeCell ref="AP119:AP121"/>
    <mergeCell ref="AP122:AP124"/>
    <mergeCell ref="AP125:AP127"/>
    <mergeCell ref="AP128:AP130"/>
    <mergeCell ref="AP131:AP133"/>
    <mergeCell ref="AP134:AP136"/>
    <mergeCell ref="AP137:AP139"/>
    <mergeCell ref="AP140:AP142"/>
    <mergeCell ref="AP143:AP145"/>
    <mergeCell ref="AP146:AP148"/>
    <mergeCell ref="AP149:AP151"/>
    <mergeCell ref="AP152:AP154"/>
    <mergeCell ref="AP155:AP157"/>
    <mergeCell ref="AP158:AP160"/>
    <mergeCell ref="AP161:AP163"/>
    <mergeCell ref="AP164:AP166"/>
    <mergeCell ref="AP167:AP169"/>
    <mergeCell ref="AP170:AP172"/>
    <mergeCell ref="AP173:AP175"/>
    <mergeCell ref="AP176:AP178"/>
    <mergeCell ref="AP179:AP181"/>
    <mergeCell ref="AP182:AP184"/>
    <mergeCell ref="AP185:AP187"/>
    <mergeCell ref="AP188:AP190"/>
    <mergeCell ref="AP191:AP193"/>
    <mergeCell ref="AP194:AP196"/>
    <mergeCell ref="AP197:AP199"/>
    <mergeCell ref="AP200:AP202"/>
    <mergeCell ref="AP203:AP205"/>
    <mergeCell ref="AP206:AP208"/>
    <mergeCell ref="AP209:AP211"/>
    <mergeCell ref="AP212:AP214"/>
    <mergeCell ref="AP215:AP217"/>
    <mergeCell ref="AP218:AP220"/>
    <mergeCell ref="AP221:AP223"/>
    <mergeCell ref="AP224:AP226"/>
    <mergeCell ref="AP227:AP229"/>
    <mergeCell ref="AP230:AP232"/>
    <mergeCell ref="AP233:AP235"/>
    <mergeCell ref="AP236:AP238"/>
    <mergeCell ref="AQ5:AQ7"/>
    <mergeCell ref="AQ8:AQ10"/>
    <mergeCell ref="AQ11:AQ13"/>
    <mergeCell ref="AQ14:AQ16"/>
    <mergeCell ref="AQ17:AQ19"/>
    <mergeCell ref="AQ20:AQ22"/>
    <mergeCell ref="AQ23:AQ25"/>
    <mergeCell ref="AQ26:AQ28"/>
    <mergeCell ref="AQ29:AQ31"/>
    <mergeCell ref="AQ32:AQ34"/>
    <mergeCell ref="AQ35:AQ37"/>
    <mergeCell ref="AQ38:AQ40"/>
    <mergeCell ref="AQ41:AQ43"/>
    <mergeCell ref="AQ44:AQ46"/>
    <mergeCell ref="AQ47:AQ49"/>
    <mergeCell ref="AQ50:AQ52"/>
    <mergeCell ref="AQ53:AQ55"/>
    <mergeCell ref="AQ56:AQ58"/>
    <mergeCell ref="AQ59:AQ61"/>
    <mergeCell ref="AQ62:AQ64"/>
    <mergeCell ref="AQ65:AQ67"/>
    <mergeCell ref="AQ68:AQ70"/>
    <mergeCell ref="AQ71:AQ73"/>
    <mergeCell ref="AQ74:AQ76"/>
    <mergeCell ref="AQ77:AQ79"/>
    <mergeCell ref="AQ80:AQ82"/>
    <mergeCell ref="AQ83:AQ85"/>
    <mergeCell ref="AQ86:AQ88"/>
    <mergeCell ref="AQ89:AQ91"/>
    <mergeCell ref="AQ92:AQ94"/>
    <mergeCell ref="AQ95:AQ97"/>
    <mergeCell ref="AQ98:AQ100"/>
    <mergeCell ref="AQ101:AQ103"/>
    <mergeCell ref="AQ104:AQ106"/>
    <mergeCell ref="AQ107:AQ109"/>
    <mergeCell ref="AQ110:AQ112"/>
    <mergeCell ref="AQ113:AQ115"/>
    <mergeCell ref="AQ116:AQ118"/>
    <mergeCell ref="AQ119:AQ121"/>
    <mergeCell ref="AQ122:AQ124"/>
    <mergeCell ref="AQ125:AQ127"/>
    <mergeCell ref="AQ128:AQ130"/>
    <mergeCell ref="AQ131:AQ133"/>
    <mergeCell ref="AQ134:AQ136"/>
    <mergeCell ref="AQ137:AQ139"/>
    <mergeCell ref="AQ140:AQ142"/>
    <mergeCell ref="AQ143:AQ145"/>
    <mergeCell ref="AQ146:AQ148"/>
    <mergeCell ref="AQ149:AQ151"/>
    <mergeCell ref="AQ152:AQ154"/>
    <mergeCell ref="AQ155:AQ157"/>
    <mergeCell ref="AQ158:AQ160"/>
    <mergeCell ref="AQ161:AQ163"/>
    <mergeCell ref="AQ164:AQ166"/>
    <mergeCell ref="AQ167:AQ169"/>
    <mergeCell ref="AQ170:AQ172"/>
    <mergeCell ref="AQ173:AQ175"/>
    <mergeCell ref="AQ176:AQ178"/>
    <mergeCell ref="AQ179:AQ181"/>
    <mergeCell ref="AQ182:AQ184"/>
    <mergeCell ref="AQ185:AQ187"/>
    <mergeCell ref="AQ188:AQ190"/>
    <mergeCell ref="AQ191:AQ193"/>
    <mergeCell ref="AQ194:AQ196"/>
    <mergeCell ref="AQ197:AQ199"/>
    <mergeCell ref="AQ200:AQ202"/>
    <mergeCell ref="AQ203:AQ205"/>
    <mergeCell ref="AQ206:AQ208"/>
    <mergeCell ref="AQ209:AQ211"/>
    <mergeCell ref="AQ212:AQ214"/>
  </mergeCells>
  <conditionalFormatting sqref="B269">
    <cfRule type="duplicateValues" dxfId="0" priority="16"/>
  </conditionalFormatting>
  <conditionalFormatting sqref="B270">
    <cfRule type="duplicateValues" dxfId="0" priority="15"/>
  </conditionalFormatting>
  <conditionalFormatting sqref="B271">
    <cfRule type="duplicateValues" dxfId="0" priority="14"/>
  </conditionalFormatting>
  <conditionalFormatting sqref="B303">
    <cfRule type="duplicateValues" dxfId="0" priority="12"/>
  </conditionalFormatting>
  <conditionalFormatting sqref="B304">
    <cfRule type="duplicateValues" dxfId="0" priority="11"/>
  </conditionalFormatting>
  <conditionalFormatting sqref="B305">
    <cfRule type="duplicateValues" dxfId="0" priority="10"/>
  </conditionalFormatting>
  <conditionalFormatting sqref="B306">
    <cfRule type="duplicateValues" dxfId="0" priority="9"/>
  </conditionalFormatting>
  <conditionalFormatting sqref="B309">
    <cfRule type="duplicateValues" dxfId="1" priority="18"/>
  </conditionalFormatting>
  <conditionalFormatting sqref="B310">
    <cfRule type="duplicateValues" dxfId="0" priority="7"/>
  </conditionalFormatting>
  <conditionalFormatting sqref="B321">
    <cfRule type="duplicateValues" dxfId="0" priority="8"/>
  </conditionalFormatting>
  <conditionalFormatting sqref="B$1:B$1048576">
    <cfRule type="duplicateValues" dxfId="1" priority="1"/>
  </conditionalFormatting>
  <conditionalFormatting sqref="B5:B10">
    <cfRule type="duplicateValues" dxfId="1" priority="208"/>
  </conditionalFormatting>
  <conditionalFormatting sqref="B11:B19">
    <cfRule type="duplicateValues" dxfId="1" priority="207"/>
  </conditionalFormatting>
  <conditionalFormatting sqref="B20:B22">
    <cfRule type="duplicateValues" dxfId="1" priority="206"/>
  </conditionalFormatting>
  <conditionalFormatting sqref="B23:B25">
    <cfRule type="duplicateValues" dxfId="1" priority="205"/>
    <cfRule type="duplicateValues" dxfId="1" priority="204"/>
  </conditionalFormatting>
  <conditionalFormatting sqref="B26:B58">
    <cfRule type="duplicateValues" dxfId="1" priority="203"/>
  </conditionalFormatting>
  <conditionalFormatting sqref="B59:B79">
    <cfRule type="duplicateValues" dxfId="1" priority="200"/>
    <cfRule type="duplicateValues" dxfId="1" priority="201"/>
    <cfRule type="duplicateValues" dxfId="1" priority="202"/>
  </conditionalFormatting>
  <conditionalFormatting sqref="B59:B97">
    <cfRule type="duplicateValues" dxfId="1" priority="184"/>
  </conditionalFormatting>
  <conditionalFormatting sqref="B80:B85">
    <cfRule type="duplicateValues" dxfId="1" priority="197"/>
    <cfRule type="duplicateValues" dxfId="1" priority="198"/>
    <cfRule type="duplicateValues" dxfId="1" priority="199"/>
  </conditionalFormatting>
  <conditionalFormatting sqref="B86:B94">
    <cfRule type="duplicateValues" dxfId="1" priority="194"/>
    <cfRule type="duplicateValues" dxfId="1" priority="195"/>
    <cfRule type="duplicateValues" dxfId="1" priority="196"/>
  </conditionalFormatting>
  <conditionalFormatting sqref="B95:B97">
    <cfRule type="duplicateValues" dxfId="1" priority="191"/>
    <cfRule type="duplicateValues" dxfId="1" priority="192"/>
    <cfRule type="duplicateValues" dxfId="1" priority="193"/>
  </conditionalFormatting>
  <conditionalFormatting sqref="B98:B103">
    <cfRule type="duplicateValues" dxfId="1" priority="180"/>
    <cfRule type="duplicateValues" dxfId="1" priority="181"/>
    <cfRule type="duplicateValues" dxfId="1" priority="182"/>
    <cfRule type="duplicateValues" dxfId="1" priority="183"/>
  </conditionalFormatting>
  <conditionalFormatting sqref="B104:B130">
    <cfRule type="duplicateValues" dxfId="1" priority="175"/>
    <cfRule type="duplicateValues" dxfId="1" priority="176"/>
    <cfRule type="duplicateValues" dxfId="1" priority="177"/>
    <cfRule type="duplicateValues" dxfId="1" priority="178"/>
    <cfRule type="duplicateValues" dxfId="1" priority="179"/>
  </conditionalFormatting>
  <conditionalFormatting sqref="B131:B133">
    <cfRule type="duplicateValues" dxfId="1" priority="170"/>
    <cfRule type="duplicateValues" dxfId="1" priority="171"/>
    <cfRule type="duplicateValues" dxfId="1" priority="172"/>
    <cfRule type="duplicateValues" dxfId="1" priority="173"/>
    <cfRule type="duplicateValues" dxfId="1" priority="174"/>
  </conditionalFormatting>
  <conditionalFormatting sqref="B134:B151">
    <cfRule type="duplicateValues" dxfId="1" priority="164"/>
    <cfRule type="duplicateValues" dxfId="1" priority="165"/>
    <cfRule type="duplicateValues" dxfId="1" priority="166"/>
    <cfRule type="duplicateValues" dxfId="1" priority="167"/>
    <cfRule type="duplicateValues" dxfId="1" priority="168"/>
    <cfRule type="duplicateValues" dxfId="1" priority="169"/>
  </conditionalFormatting>
  <conditionalFormatting sqref="B152:B160">
    <cfRule type="duplicateValues" dxfId="1" priority="158"/>
    <cfRule type="duplicateValues" dxfId="1" priority="159"/>
    <cfRule type="duplicateValues" dxfId="1" priority="160"/>
    <cfRule type="duplicateValues" dxfId="1" priority="161"/>
    <cfRule type="duplicateValues" dxfId="1" priority="162"/>
    <cfRule type="duplicateValues" dxfId="1" priority="163"/>
  </conditionalFormatting>
  <conditionalFormatting sqref="B161:B163">
    <cfRule type="duplicateValues" dxfId="1" priority="152"/>
    <cfRule type="duplicateValues" dxfId="1" priority="153"/>
    <cfRule type="duplicateValues" dxfId="1" priority="154"/>
    <cfRule type="duplicateValues" dxfId="1" priority="155"/>
    <cfRule type="duplicateValues" dxfId="1" priority="156"/>
    <cfRule type="duplicateValues" dxfId="1" priority="157"/>
  </conditionalFormatting>
  <conditionalFormatting sqref="B164:B166">
    <cfRule type="duplicateValues" dxfId="1" priority="146"/>
    <cfRule type="duplicateValues" dxfId="1" priority="147"/>
    <cfRule type="duplicateValues" dxfId="1" priority="148"/>
    <cfRule type="duplicateValues" dxfId="1" priority="149"/>
    <cfRule type="duplicateValues" dxfId="1" priority="150"/>
    <cfRule type="duplicateValues" dxfId="1" priority="151"/>
  </conditionalFormatting>
  <conditionalFormatting sqref="B167:B190">
    <cfRule type="duplicateValues" dxfId="1" priority="140"/>
    <cfRule type="duplicateValues" dxfId="1" priority="141"/>
    <cfRule type="duplicateValues" dxfId="1" priority="142"/>
    <cfRule type="duplicateValues" dxfId="1" priority="143"/>
    <cfRule type="duplicateValues" dxfId="1" priority="144"/>
    <cfRule type="duplicateValues" dxfId="1" priority="145"/>
  </conditionalFormatting>
  <conditionalFormatting sqref="B191:B193">
    <cfRule type="duplicateValues" dxfId="1" priority="134"/>
    <cfRule type="duplicateValues" dxfId="1" priority="135"/>
    <cfRule type="duplicateValues" dxfId="1" priority="136"/>
    <cfRule type="duplicateValues" dxfId="1" priority="137"/>
    <cfRule type="duplicateValues" dxfId="1" priority="138"/>
    <cfRule type="duplicateValues" dxfId="1" priority="139"/>
  </conditionalFormatting>
  <conditionalFormatting sqref="B194:B199">
    <cfRule type="duplicateValues" dxfId="1" priority="128"/>
    <cfRule type="duplicateValues" dxfId="1" priority="129"/>
    <cfRule type="duplicateValues" dxfId="1" priority="130"/>
    <cfRule type="duplicateValues" dxfId="1" priority="131"/>
    <cfRule type="duplicateValues" dxfId="1" priority="132"/>
    <cfRule type="duplicateValues" dxfId="1" priority="133"/>
  </conditionalFormatting>
  <conditionalFormatting sqref="B200:B205">
    <cfRule type="duplicateValues" dxfId="1" priority="122"/>
    <cfRule type="duplicateValues" dxfId="1" priority="123"/>
    <cfRule type="duplicateValues" dxfId="1" priority="124"/>
    <cfRule type="duplicateValues" dxfId="1" priority="125"/>
    <cfRule type="duplicateValues" dxfId="1" priority="126"/>
    <cfRule type="duplicateValues" dxfId="1" priority="127"/>
  </conditionalFormatting>
  <conditionalFormatting sqref="B206:B208">
    <cfRule type="duplicateValues" dxfId="1" priority="116"/>
    <cfRule type="duplicateValues" dxfId="1" priority="117"/>
    <cfRule type="duplicateValues" dxfId="1" priority="118"/>
    <cfRule type="duplicateValues" dxfId="1" priority="119"/>
    <cfRule type="duplicateValues" dxfId="1" priority="120"/>
    <cfRule type="duplicateValues" dxfId="1" priority="121"/>
  </conditionalFormatting>
  <conditionalFormatting sqref="B209:B211">
    <cfRule type="duplicateValues" dxfId="1" priority="110"/>
    <cfRule type="duplicateValues" dxfId="1" priority="111"/>
    <cfRule type="duplicateValues" dxfId="1" priority="112"/>
    <cfRule type="duplicateValues" dxfId="1" priority="113"/>
    <cfRule type="duplicateValues" dxfId="1" priority="114"/>
    <cfRule type="duplicateValues" dxfId="1" priority="115"/>
  </conditionalFormatting>
  <conditionalFormatting sqref="B212:B214">
    <cfRule type="duplicateValues" dxfId="1" priority="74"/>
    <cfRule type="duplicateValues" dxfId="1" priority="75"/>
    <cfRule type="duplicateValues" dxfId="1" priority="76"/>
    <cfRule type="duplicateValues" dxfId="1" priority="77"/>
    <cfRule type="duplicateValues" dxfId="1" priority="78"/>
    <cfRule type="duplicateValues" dxfId="1" priority="79"/>
  </conditionalFormatting>
  <conditionalFormatting sqref="B227:B238">
    <cfRule type="duplicateValues" dxfId="1" priority="45"/>
    <cfRule type="duplicateValues" dxfId="1" priority="46"/>
    <cfRule type="duplicateValues" dxfId="1" priority="47"/>
    <cfRule type="duplicateValues" dxfId="1" priority="48"/>
    <cfRule type="duplicateValues" dxfId="1" priority="49"/>
    <cfRule type="duplicateValues" dxfId="1" priority="50"/>
  </conditionalFormatting>
  <conditionalFormatting sqref="B244:B321">
    <cfRule type="duplicateValues" dxfId="1" priority="4"/>
    <cfRule type="duplicateValues" dxfId="1" priority="3"/>
    <cfRule type="duplicateValues" dxfId="1" priority="2"/>
  </conditionalFormatting>
  <conditionalFormatting sqref="B311:B313">
    <cfRule type="duplicateValues" dxfId="0" priority="6"/>
  </conditionalFormatting>
  <conditionalFormatting sqref="B314:B317">
    <cfRule type="duplicateValues" dxfId="1" priority="20"/>
    <cfRule type="duplicateValues" dxfId="1" priority="19"/>
  </conditionalFormatting>
  <conditionalFormatting sqref="B1:B226 B239:B243 B322:B1048576">
    <cfRule type="duplicateValues" dxfId="1" priority="51"/>
    <cfRule type="duplicateValues" dxfId="1" priority="56"/>
  </conditionalFormatting>
  <conditionalFormatting sqref="B1:B214 B239:B243 B322:B1048576">
    <cfRule type="duplicateValues" dxfId="1" priority="60"/>
  </conditionalFormatting>
  <conditionalFormatting sqref="B1:B4 B239:B243 B322:B1048576">
    <cfRule type="duplicateValues" dxfId="1" priority="209"/>
  </conditionalFormatting>
  <conditionalFormatting sqref="B1:B211 B239:B243 B322:B1048576">
    <cfRule type="duplicateValues" dxfId="1" priority="80"/>
  </conditionalFormatting>
  <conditionalFormatting sqref="B244:B313 B318:B321">
    <cfRule type="duplicateValues" dxfId="1" priority="5"/>
  </conditionalFormatting>
  <conditionalFormatting sqref="B253:B256 B258:B268 B274:B300">
    <cfRule type="duplicateValues" dxfId="0" priority="17"/>
  </conditionalFormatting>
  <conditionalFormatting sqref="B272:B273 B301:B302 B307:B308">
    <cfRule type="duplicateValues" dxfId="0" priority="13"/>
  </conditionalFormatting>
  <dataValidations count="13">
    <dataValidation type="list" allowBlank="1" showInputMessage="1" showErrorMessage="1" sqref="B2:AH2 AI2 AJ2 AK2 AL2:AM2">
      <formula1>"运营、人力、财务,制造管理部-组装车间,制造管理部-喷涂车间,制造管理部-注塑车间,制造管理部-后勤,生产管理部,销售服务科,技术质量科"</formula1>
    </dataValidation>
    <dataValidation type="list" allowBlank="1" showInputMessage="1" showErrorMessage="1" sqref="D97 E97 F97 G97 H97 I97 J97 K97 Q97 R97 S97 T97 U97 W97 X97 Y97 D217">
      <formula1>[4]数据源!#REF!</formula1>
    </dataValidation>
    <dataValidation type="list" allowBlank="1" showInputMessage="1" showErrorMessage="1" sqref="I5 K5 L5 N5:O5 P5 Q5 R5 S5 T5 U5:X5 Y5 Z5 AA5:AB5 AC5 AF5 AG5 AH5 I6 K6 L6 N6 O6 P6 Q6 R6 S6 T6 U6 V6 W6 X6 Y6 Z6 AA6 AB6 AC6 AF6 AG6 AH6 I7 K7 L7 N7 O7 P7 Q7 R7 S7 T7 U7 V7 W7 X7 Y7 Z7 AA7 AB7 AC7 AF7 AG7 AH7 I8 K8:L8 N8:O8 P8:Q8 R8 S8 T8 U8:X8 Y8 Z8 AA8 AB8 AC8:AD8 AF8:AG8 AH8 P9 Q9:R9 S9 T9 U9 V9:W9 X9 Y9 Z9:AC9 AF9 AG9 AH9 P10:Q10 S10 T10:AC10 AF10:AH10 T11:U11 D17 E17 F17 G17 H17 I17 J17 K17 L17 M17 N17 O17 P17 Q17 R17 S17 T17 U17 V17 W17 X17 Y17 Z17 AA17 AB17 AC17 AD17:AE17 AF17 AG17 AH17 D18 E18 F18 G18 H18 I18 J18 K18 L18 M18 N18 O18 P18 Q18 R18 S18 T18 U18 V18 W18 X18 Y18 Z18 AA18 AB18 AC18 AD18 AE18 AF18 AG18 AH18 D19 E19 F19 G19 H19 I19 J19 K19 L19 M19 N19 O19 P19 Q19 R19 S19 T19 U19 V19 W19 X19 Y19 Z19 AA19 AB19 AC19 AD19 AE19 AF19 AG19 AH19 D20 E20 F20 G20 H20 I20 J20 K20 L20 M20 N20 O20 P20 Q20 R20 S20 T20 U20 V20 W20 X20 Y20 Z20 AA20 AB20 AC20 AD20:AE20 AF20 AG20 AH20 D21 E21 F21 G21 H21 I21 J21 K21 L21 M21 N21 O21 P21 Q21 R21 S21 T21 U21 V21 W21 X21 Y21 Z21 AA21 AB21 AC21 AD21 AE21 AF21 AG21 AH21 D22 E22 F22 G22 H22 I22 J22 K22 L22 M22 N22 O22 P22 Q22 R22 S22 T22 U22 V22 W22 X22 Y22 Z22 AA22 AB22 AC22 AD22 AE22 AF22 AG22 AH22 D11:D13 D14:D16 E11:E13 E14:E16 F11:F13 F14:F16 G11:G13 G14:G16 H11:H13 H14:H16 I9:I10 I11:I13 I14:I16 J5:J10 J11:J13 J14:J16 K11:K13 K14:K16 L11:L13 L14:L16 M5:M10 M11:M13 M14:M16 N9:N10 N11:N13 N14:N16 O9:O10 O11:O13 O14:O16 P11:P13 P14:P16 Q11:Q13 Q14:Q16 R11:R13 R14:R16 S11:S13 S14:S16 T12:T13 T14:T16 U12:U13 U14:U16 V11:V13 V14:V16 W11:W13 W14:W16 X11:X13 X14:X16 Y11:Y13 Y14:Y16 Z11:Z13 Z14:Z16 AA11:AA13 AA14:AA16 AB11:AB13 AB14:AB16 AC11:AC13 AC14:AC16 AD5:AD7 AD9:AD10 AD11:AD13 AD14:AD16 AE5:AE10 AE11:AE13 AE14:AE16 AF11:AF13 AF14:AF16 AG11:AG13 AG14:AG16 AH11:AH13 AH14:AH16 K9:L10 D5:H10">
      <formula1>[2]数据源!#REF!</formula1>
    </dataValidation>
    <dataValidation type="list" allowBlank="1" showInputMessage="1" showErrorMessage="1" sqref="L97:M97 N97 O97 P97 Z97 AA97:AF97 AG97 AH104 AH105 AH106 AH109 AC112 AH112 AH115 AH116 AB117:AC117 AH117 AB118 AC118 AH118 AH121 AH124 AH127 D128 AH128 D129 AH129 D130 AH130 D133:H133 AH133 D214:H214 AH214 D212:D213 AC110:AC111 AG95:AG96 AH107:AH108 AH110:AH111 AH113:AH114 AH119:AH120 AH122:AH123 AH125:AH126 AH131:AH132 AH212:AH213 AF110:AG112 D95:AF96 D131:H132">
      <formula1>[6]数据源!#REF!</formula1>
    </dataValidation>
    <dataValidation type="list" allowBlank="1" showInputMessage="1" showErrorMessage="1" sqref="O26 O27 D28 E28 F28 G28 H28 I28 J28 K28 L28 M28 N28 O28 P28 Q28 R28 S28 T28 U28 V28 W28 X28 Y28 Z28 AA28 AB28 AD28 AE28 AF28 AG28 O29 O30 D31 E31 F31 G31 H31 I31 J31 K31 L31 M31 N31 O31 P31 Q31 R31 S31 T31 U31 V31 W31 X31 Y31 Z31 AA31 AB31 AD31 AE31 AF31 AG31 O32 X32 Y32 Z32 AD32 AH32 O33 X33 Y33 AD33 D34 E34 F34 H34 I34 J34 K34 L34 M34 N34 O34 P34 Q34 R34 S34 T34 U34 V34 W34 X34 Y34 AA34 AB34 AD34 AE34 AF34 AG34 O35 O36 D37 E37 F37 G37 H37 I37 J37 K37 L37 M37 N37 O37 P37 Q37 R37 S37 T37 U37 V37 W37 X37 Y37 Z37 AA37 AB37 AD37 AE37 AF37 AG37 O38 O39 D40 E40 F40 G40 H40 I40 J40 K40 L40 M40 N40 O40 P40 Q40 R40 S40 T40 U40 V40 W40 X40 Y40 Z40 AA40 AB40 AD40 AE40 AF40 AG40 O41 O42 D43 E43 F43 G43 H43 I43 J43 K43 L43 M43 N43 O43 P43 Q43 R43 S43 T43 U43 V43 W43 X43 Y43 Z43 AA43 AB43 AD43 AE43 AF43 AG43 O44 O45 D46 E46 F46 G46 H46 I46 J46 K46 L46 M46 N46 O46 P46 Q46 R46 S46 T46 U46 V46 W46 X46 Y46 Z46 AA46 AB46 AD46 AE46 AF46 AG46 O47 O48 D49 E49 F49 G49 H49 I49 J49 K49 L49 M49 N49 O49 P49 Q49 R49 S49 T49 U49 V49 W49 X49 Z49 AA49 AB49 AD49 AE49 AF49 AG49 O50 O51 D52 E52 F52 G52 H52 I52 J52 K52 L52 M52 N52 O52 P52 Q52 R52 S52 T52 U52 V52 W52 X52 Y52 Z52 AA52 AB52 AD52 AE52 AF52 AG52 O53 AF53 AG53 O54 AF54 AG54 D55 E55 F55 G55 H55 I55 J55 K55 L55 M55 N55 O55 P55 Q55 T55 U55 V55 W55 X55 Y55 Z55 AA55 AB55 AD55 AE55 AF55 AG55 O56 O57 D58 E58 F58 G58 H58 I58 J58 K58 L58 M58 N58 O58 P58 Q58 R58 S58 T58 U58 V58 W58 X58 Y58 Z58 AA58 AB58 AD58 AE58 AF58 AG58 D26:D27 D29:D30 D32:D33 D35:D36 D38:D39 D41:D42 D44:D45 D47:D48 D50:D51 D53:D54 D56:D57 E26:E27 E29:E30 E32:E33 E35:E36 E38:E39 E41:E42 E44:E45 E47:E48 E50:E51 E53:E54 E56:E57 F26:F27 F29:F30 F32:F33 F35:F36 F38:F39 F41:F42 F44:F45 F47:F48 F50:F51 F53:F54 F56:F57 G26:G27 G29:G30 G32:G34 G35:G36 G38:G39 G41:G42 G44:G45 G47:G48 G50:G51 G53:G54 G56:G57 H26:H27 H29:H30 H32:H33 H35:H36 H38:H39 H41:H42 H44:H45 H47:H48 H50:H51 H53:H54 H56:H57 I26:I27 I29:I30 I32:I33 I35:I36 I38:I39 I41:I42 I44:I45 I47:I48 I50:I51 I53:I54 I56:I57 J26:J27 J29:J30 J32:J33 J35:J36 J38:J39 J41:J42 J44:J45 J47:J48 J50:J51 J53:J54 J56:J57 K26:K27 K29:K30 K32:K33 K35:K36 K38:K39 K41:K42 K44:K45 K47:K48 K50:K51 K53:K54 K56:K57 L26:L27 L29:L30 L32:L33 L35:L36 L38:L39 L41:L42 L44:L45 L47:L48 L50:L51 L53:L54 L56:L57 M26:M27 M29:M30 M32:M33 M35:M36 M38:M39 M41:M42 M44:M45 M47:M48 M50:M51 M53:M54 M56:M57 N26:N27 N29:N30 N32:N33 N35:N36 N38:N39 N41:N42 N44:N45 N47:N48 N50:N51 N53:N54 N56:N57 P26:P27 P29:P30 P32:P33 P35:P36 P38:P39 P41:P42 P44:P45 P47:P48 P50:P51 P53:P54 P56:P57 Q26:Q27 Q29:Q30 Q32:Q33 Q35:Q36 Q38:Q39 Q41:Q42 Q44:Q45 Q47:Q48 Q50:Q51 Q53:Q54 Q56:Q57 R26:R27 R29:R30 R32:R33 R35:R36 R38:R39 R41:R42 R44:R45 R47:R48 R50:R51 R56:R57 S26:S27 S29:S30 S32:S33 S35:S36 S38:S39 S41:S42 S44:S45 S47:S48 S50:S51 S56:S57 T26:T27 T29:T30 T32:T33 T35:T36 T38:T39 T41:T42 T44:T45 T47:T48 T50:T51 T53:T54 T56:T57 U26:U27 U29:U30 U32:U33 U35:U36 U38:U39 U41:U42 U44:U45 U47:U48 U50:U51 U53:U54 U56:U57 V26:V27 V29:V30 V32:V33 V35:V36 V38:V39 V41:V42 V44:V45 V47:V48 V50:V51 V53:V54 V56:V57 W26:W27 W29:W30 W32:W33 W35:W36 W38:W39 W41:W42 W44:W45 W47:W48 W50:W51 W53:W54 W56:W57 X26:X27 X29:X30 X35:X36 X38:X39 X41:X42 X44:X45 X47:X48 X50:X51 X53:X54 X56:X57 Y26:Y27 Y29:Y30 Y35:Y36 Y38:Y39 Y41:Y42 Y44:Y45 Y47:Y49 Y50:Y51 Y53:Y54 Y56:Y57 Z26:Z27 Z29:Z30 Z33:Z34 Z35:Z36 Z38:Z39 Z41:Z42 Z44:Z45 Z47:Z48 Z50:Z51 Z53:Z54 Z56:Z57 AA26:AA27 AA29:AA30 AA32:AA33 AA35:AA36 AA38:AA39 AA41:AA42 AA44:AA45 AA47:AA48 AA50:AA51 AA53:AA54 AA56:AA57 AB26:AB27 AB29:AB30 AB32:AB33 AB35:AB36 AB38:AB39 AB41:AB42 AB44:AB45 AB47:AB48 AB50:AB51 AB53:AB54 AB56:AB57 AC26:AC34 AC35:AC46 AC47:AC58 AD26:AD27 AD29:AD30 AD35:AD36 AD38:AD39 AD41:AD42 AD44:AD45 AD47:AD48 AD50:AD51 AD53:AD54 AD56:AD57 AE26:AE27 AE29:AE30 AE32:AE33 AE35:AE36 AE38:AE39 AE41:AE42 AE44:AE45 AE47:AE48 AE50:AE51 AE53:AE54 AE56:AE57 AF26:AF27 AF29:AF30 AF32:AF33 AF35:AF36 AF38:AF39 AF41:AF42 AF44:AF45 AF47:AF48 AF50:AF51 AF56:AF57 AG26:AG27 AG29:AG30 AG32:AG33 AG35:AG36 AG38:AG39 AG41:AG42 AG44:AG45 AG47:AG48 AG50:AG51 AG56:AG57 AH26:AH28 AH29:AH31 AH33:AH52 AH53:AH54 AH55:AH58 R53:S55">
      <formula1>[1]数据源!#REF!</formula1>
    </dataValidation>
    <dataValidation type="list" allowBlank="1" showInputMessage="1" showErrorMessage="1" sqref="AP5 AP6 AP7 AP32 AP33 AP34 AP35 AP36 AP37 AP38 AP39 AP40 AP41 AP42 AP43 AP44 AP45 AP46 AP47 AP48 AP49 AP50 AP51 AP52 AP53 AP54 AP55 AP56 AP57 AP58 AP59 AP60 AP61 AP62 AP63 AP64 AP65 AP66 AP67 AP68 AP69 AP70 AP71 AP72 AP73 AP74 AP75 AP76 AP77 AP78 AP79 AP80 AP81 AP82 AP83 AP84 AP85 AP86 AP87 AP88 AP89 AP90 AP91 AP92 AP93 AP94 AP95 AP96 AP97 AP98 AP101 AP104 AP107 AP110 AP113 AP116 AP119 AP122 AP125 AP128 AP131 AP134 AP137 AP140 AP143 AP146 AP149 AP152 AP155 AP158 AP161 AP164 AP167 AP170 AP173 AP176 AP179 AP182 AP185 AP188 AP191 AP194 AP197 AP200 AP203 AP206 AP209 AP212 AP215 AP218 AP221 AP224 AP227 AP230 AP233 AP236 AP8:AP10 AP11:AP13 AP14:AP22 AP23:AP28 AP29:AP31">
      <formula1>"正式,劳务张,劳务田"</formula1>
    </dataValidation>
    <dataValidation type="list" allowBlank="1" showInputMessage="1" showErrorMessage="1" sqref="D23 E23 F23 G23 H23 I23 J23 K23 L23 M23 N23 O23 P23 Q23 R23 S23 T23 U23 V23 W23 X23 Y23 Z23 AA23 AB23 AC23 AD23 AE23 AF23 AG23 AH23 D24 E24 F24 G24 H24 I24 J24 K24 L24 M24 N24 O24 P24 Q24 R24 S24 T24 U24 V24 W24 X24 Y24 Z24 AA24 AB24 AC24 AD24 AE24 AF24 AG24 AH24 D25 E25 F25 G25 H25 I25 J25 K25 L25 M25 N25 O25 P25 Q25 R25 S25 T25 U25 V25 W25 X25 Y25 Z25 AA25 AB25 AC25 AD25 AE25 AF25 AG25 AH25">
      <formula1>[3]数据源!#REF!</formula1>
    </dataValidation>
    <dataValidation type="list" allowBlank="1" showInputMessage="1" showErrorMessage="1" sqref="AN32 AN33 AN34 AN35 AN36 AN37 AN38 AN39 AN40 AN44 AN45 AN46 AN47 AN48 AN49 AN50 AN51 AN52 AN53 AN54 AN55 AN56 AN57 AN58 AN59 AN60 AN61 AN62 AN63 AN64 AN65 AN66 AN67 AN68 AN69 AN70 AN71 AN72 AN73 AN74 AN75 AN76 AN77 AN78 AN79 AN80 AN81 AN82 AN83 AN84 AN85 AN86 AN87 AN88 AN89 AN90 AN91 AN92 AN93 AN94 AN95 AN96 AN97 AN98 AN101 AN104 AN107 AN110 AN113 AN116 AN119 AN122 AN125 AN128 AN131 AN134 AN137 AN140 AN143 AN146 AN149 AN152 AN155 AN158 AN161 AN164 AN167 AN170 AN173 AN176 AN179 AN182 AN185 AN188 AN191 AN194 AN197 AN200 AN203 AN206 AN209 AN212 AN215 AN218 AN221 AN224 AN227 AN230 AN233 AN236 AN5:AN7 AN8:AN10 AN11:AN13 AN14:AN22 AN23:AN28 AN29:AN31 AN41:AN43">
      <formula1>"正常在职,本月离职,本月入职,本月调入,本月调出"</formula1>
    </dataValidation>
    <dataValidation type="list" allowBlank="1" showInputMessage="1" showErrorMessage="1" sqref="D98:L98 P98:V98 AH98 D99:L99 P99:V99 AH99 AH100 AH103 AH101:AH102 W98:Y100 W101:Y103 Z98:AG100 Z101:AG103 D100:V103 M98:O99">
      <formula1>[8]数据源!#REF!</formula1>
    </dataValidation>
    <dataValidation type="list" allowBlank="1" showInputMessage="1" showErrorMessage="1" sqref="D104:X104 D110:Y110 D116:T116 U116:X116 Y116 Z116:AC116 D119:Y119 D122:Y122 J125:W125 E128:Q128 U128:Z128 I131:M131 N131 O131:Q131 U131:V131 Z131 J212:M212 N212 O212:Q212 U212:V212 Z212 J213:M213 I214:M214 E215:H215 I215:L215 M215 N215 P215:Q215 P216:Q216 P217 Q217 D107:D109 I125:I127 M216:M217 N132:N133 N213:N214 N216:N217 Z132:Z133 Z213:Z214 Z110:AB112 W131:Y133 W212:Y214 Z107:AG109 Z119:AG121 Z122:AG124 U213:V214 AD110:AE112 D125:H127 D113:Z115 D105:X106 Y104:AG106 E107:Y109 D120:Y121 D117:AA118 U132:V133 AD116:AG118 E216:H217 I216:L217 AA113:AG115 AA128:AG130 AA131:AG133 AA212:AG214 R128:T130 R131:T133 R212:T214 D111:Y112 D123:Y124 J126:W127 X125:AG127 E129:Q130 U129:Z130 I132:M133 O213:Q214 O132:Q133">
      <formula1>[5]数据源!#REF!</formula1>
    </dataValidation>
    <dataValidation type="list" allowBlank="1" showInputMessage="1" showErrorMessage="1" sqref="AD134 AD135 AD136 Z137 Z138 Z139 AA140 AG140 AA141 AG141 AA142 D143 E143 F143 G143 H143 I143 J143 K143 L143 M143 N143 O143 Q143 V143 W143 X143 Y143 Z143 AA143 AB143 AC143 AF143 AG143 AH143 D144 E144 F144 G144 H144 I144 J144 K144 L144 M144 N144 O144 Q144 V144 W144 X144 Y144 Z144 AA144 AB144 AC144 AF144 AG144 AH144 D145 E145 F145 G145 H145 I145 J145 K145 L145 M145 N145 O145 Q145 V145 W145 X145 Y145 Z145 AA145 AB145 AC145 AF145 AG145 AH145 D146 E146 F146 G146 H146 I146 J146 K146 L146 M146 N146 O146 P146 Q146 R146 S146 T146 U146 V146 W146 X146 Y146 Z146 AA146 AB146 AC146 AD146 AE146 AF146 AG146 AH146 D147 E147 F147 G147 H147 I147 J147 K147 L147 M147 N147 O147 P147 Q147 R147 S147 T147 U147 V147 W147 X147 Y147 Z147 AA147 AB147 AC147 AD147 AE147 AF147 AG147 AH147 D148 E148 F148 G148 H148 I148 J148 K148 L148 M148 N148 O148 P148 Q148 R148 S148 T148 U148 V148 W148 X148 Y148 Z148 AA148 AB148 AC148 AD148 AE148 AF148 AG148 AH148 D149 E149 F149 G149 H149 I149 J149 K149 L149 M149 N149 O149 P149 Q149 U149 V149 W149 X149 Y149 Z149 AA149 AB149 AC149 AD149 AE149 AF149 AG149 AH149 D150 E150 F150 G150 H150 I150 J150 K150 L150 M150 N150 O150 P150 Q150 U150 V150 W150 Y150 Z150 AA150 AB150 AC150 AD150 AE150 AF150 AG150 AH150 D151 E151 F151 G151 H151 I151 J151 K151 L151 M151 N151 O151 P151 Q151 R151 S151 T151 U151 V151 W151 Y151 Z151 AA151 AB151 AC151 AD151 AE151 AF151 AG151 AH151 D152 E152 F152 G152 I152 J152 K152 L152 M152 N152 O152 P152 Q152 R152 S152 T152 U152 V152 W152 X152 Y152 Z152 AA152 AB152 AC152 AD152 AE152 AF152 AG152 AH152 D153 E153 F153 G153 I153 J153 K153 L153 M153 N153 O153 P153 Q153 R153 S153 T153 U153 V153 W153 X153 Y153 Z153 AA153 AB153 AC153 AD153 AE153 AF153 AG153 AH153 D154 E154 F154 G154 H154 I154 J154 K154 L154 M154 N154 O154 P154 Q154 R154 S154 T154 U154 V154 W154 X154 Y154 Z154 AA154 AB154 AC154 AD154 AE154 AF154 AH154 R155 T155 X155 Z155 AA155 T156 X156 Z156 AA156 R157 T157 X157 Z157 AA157 T158 Z158 AA158 T159 Z159 AA159 T160 Z160 AA160 N161 O161 T161 W161 AE161 N162 O162 AE162 N163 O163 T163 Z163 AE163 D164 E164 F164 G164 I164 J164 K164 L164 M164 N164 O164 P164 Q164 R164 S164 T164 U164 V164 W164 X164 Y164 Z164 AA164 AB164 AD164 AE164 AF164 AG164 AH164 D165 E165 F165 G165 H165 I165 J165 K165 L165 M165 N165 O165 P165 Q165 R165 S165 T165 U165 V165 W165 X165 Y165 Z165 AA165 AB165 AD165 AE165 AF165 AG165 AH165 D166 E166 F166 G166 H166 I166 J166 K166 L166 M166 N166 O166 P166 Q166 R166 S166 T166 U166 V166 W166 X166 Y166 Z166 AA166 AB166 AD166 AE166 AF166 AG166 AH166 D167 E167 F167 G167 H167 I167 J167 K167 L167 M167 N167 O167 P167 Q167 R167 S167 T167 U167 V167 W167 X167 Y167 Z167 AA167 AB167 AC167 AD167 AF167 AG167 AH167 D168 E168 F168 G168 H168 I168 J168 K168 L168 M168 N168 O168 P168 Q168 R168 S168 T168 U168 V168 W168 X168 Y168 Z168 AA168 AB168 AC168 AD168 AF168 AG168 AH168 D169 E169 F169 G169 H169 I169 J169 K169 L169 M169 N169 O169 P169 Q169 R169 S169 T169 U169 V169 W169 X169 Y169 Z169 AA169 AB169 AC169 AD169 AE169 AF169 AG169 AH169 D170 E170 F170 G170 H170 I170 J170 K170 L170 M170 N170 O170 P170 Q170 R170 S170 T170 U170 V170 W170 X170 Y170 AB170 AC170 AD170 AE170 AF170 AH170 D171 E171 F171 G171 H171 I171 J171 K171 L171 M171 N171 O171 P171 Q171 R171 S171 T171 U171 V171 W171 X171 Y171 AB171 AC171 AD171 AE171 AF171 AH171 D172 E172 F172 G172 H172 I172 J172 K172 L172 M172 N172 O172 P172 Q172 R172 S172 T172 U172 V172 W172 X172 Y172 Z172 AA172 AB172 AC172 AD172 AE172 AF172 AG172 AH172 D173 E173 F173 G173 I173 J173 K173 L173 M173 N173 O173 P173 Q173 R173 S173 T173 U173 V173 W173 X173 Y173 Z173 AA173 AB173 AC173 AD173 AE173 AF173 AG173 AH173 D174 E174 F174 G174 H174 I174 J174 K174 L174 M174 N174 O174 P174 Q174 R174 S174 T174 U174 V174 W174 X174 Y174 Z174 AA174 AB174 AC174 AD174 AE174 AF174 AG174 AH174 D175 E175 F175 G175 H175 I175 J175 K175 L175 M175 N175 O175 P175 Q175 R175 S175 T175 U175 V175 W175 X175 Y175 Z175 AA175 AB175 AC175 AD175 AE175 AF175 AG175 AH175 D176 E176 F176 G176 I176 J176 K176 L176 M176 N176 O176 P176 Q176 R176 S176 T176 U176 V176 W176 X176 Y176 Z176 AA176 AB176 AC176 AD176 AE176 AF176 AG176 AH176 D177 E177 F177 G177 H177 I177 J177 K177 L177 M177 N177 O177 P177 Q177 R177 S177 T177 U177 V177 W177 X177 Y177 Z177 AA177 AB177 AC177 AD177 AE177 AF177 AG177 AH177 D178 E178 F178 G178 H178 I178 J178 K178 L178 M178 N178 O178 P178 Q178 R178 S178 T178 U178 V178 W178 X178 Y178 Z178 AA178 AB178 AC178 AD178 AE178 AF178 AH178 D179 E179 F179 G179 I179 J179 K179 L179 M179 N179 O179 P179 Q179 R179 S179 T179 U179 V179 W179 X179 Y179 Z179 AA179 AB179 AD179 AE179 AF179 AG179 AH179 D180 E180 F180 G180 H180 I180 J180 K180 L180 M180 N180 O180 P180 Q180 R180 S180 T180 U180 V180 W180 X180 Y180 Z180 AA180 AB180 AD180 AE180 AF180 AG180 AH180 D181 E181 F181 G181 H181 I181 J181 K181 L181 M181 N181 O181 P181 Q181 R181 S181 T181 U181 V181 W181 X181 Y181 Z181 AA181 AB181 AD181 AE181 AF181 AG181 AH181 D182 E182 F182 G182 I182 J182 K182 L182 M182 N182 O182 P182 Q182 R182 S182 T182 V182 W182 X182 Y182 Z182 AA182 AB182 AD182 AE182 AF182 AG182 AH182 D183 E183 F183 G183 H183 I183 J183 K183 L183 M183 N183 O183 P183 Q183 R183 S183 T183 U183 V183 W183 X183 Y183 Z183 AA183 AB183 AD183 AE183 AF183 AG183 AH183 D184 E184 F184 G184 H184 I184 J184 K184 L184 M184 N184 O184 P184 Q184 R184 S184 T184 U184 V184 W184 X184 Y184 Z184 AA184 AB184 AD184 AE184 AF184 AH184 D185 E185 F185 G185 H185 I185 J185 K185 L185 M185 N185 O185 P185 Q185 R185 S185 T185 U185 V185 W185 X185 Y185 Z185 AA185 AB185 AC185 AD185 AE185 AF185 AG185 AH185 D186 E186 F186 G186 H186 I186 J186 K186 L186 M186 N186 O186 P186 Q186 R186 S186 T186 U186 V186 W186 X186 Y186 Z186 AA186 AB186 AC186 AD186 AE186 AF186 AG186 AH186 D187 E187 F187 G187 H187 I187 J187 K187 L187 M187 N187 O187 P187 Q187 R187 S187 T187 U187 V187 W187 X187 Y187 Z187 AA187 AB187 AC187 AD187 AE187 AF187 AG187 AH187 D188 E188 F188 G188 H188 I188 J188 K188 L188 M188 N188 O188 P188 Q188 S188 T188 U188 V188 W188 X188 Y188 Z188 AA188 AB188 AC188 AD188 AE188 AF188 AG188 AH188 D189 E189 F189 G189 H189 I189 J189 K189 L189 M189 N189 O189 P189 Q189 R189 S189 T189 U189 V189 W189 X189 Y189 Z189 AA189 AB189 AC189 AD189 AE189 AF189 AG189 AH189 D190 E190 F190 G190 H190 I190 J190 K190 L190 M190 N190 O190 P190 Q190 R190 S190 T190 U190 V190 W190 X190 Y190 Z190 AA190 AB190 AC190 AD190 AE190 AF190 AG190 AH190 D191 E191 F191 G191 I191 J191 K191 L191 M191 N191 O191 P191 Q191 R191 S191 T191 U191 V191 W191 X191 Y191 Z191 AA191 AB191 AC191 AD191 AE191 AF191 AG191 AH191 D192 E192 F192 G192 H192 I192 J192 K192 L192 M192 N192 O192 P192 Q192 R192 S192 T192 U192 V192 W192 X192 Y192 Z192 AA192 AB192 AC192 AD192 AE192 AF192 AG192 AH192 D193 E193 F193 G193 H193 I193 J193 K193 L193 M193 N193 O193 P193 Q193 R193 S193 T193 U193 V193 W193 X193 Y193 Z193 AA193 AB193 AC193 AD193 AE193 AF193 AH193 D194 E194 F194 G194 H194 I194 J194 K194 L194 M194 N194 O194 P194 Q194 S194 T194 U194 V194 W194 X194 Y194 Z194 AB194 AC194 AD194 AE194 AF194 AH194 D195 E195 F195 G195 H195 I195 J195 K195 L195 M195 N195 O195 P195 Q195 R195 S195 T195 U195 V195 W195 X195 Y195 Z195 AB195 AC195 AD195 AE195 AF195 AH195 D196 E196 F196 G196 H196 I196 J196 K196 L196 M196 N196 O196 P196 Q196 R196 S196 T196 U196 V196 W196 X196 Y196 Z196 AA196 AB196 AC196 AD196 AE196 AF196 AH196 D197 E197 F197 G197 H197 I197 J197 K197 L197 M197 N197 O197 P197 Q197 S197 T197 U197 V197 W197 X197 Y197 Z197 AA197 AB197 AC197 AD197 AE197 AF197 AH197 D198 E198 F198 G198 H198 I198 J198 K198 L198 M198 N198 O198 P198 Q198 R198 S198 T198 U198 V198 W198 X198 Y198 Z198 AA198 AB198 AC198 AD198 AE198 AF198 AH198 D199 E199 F199 G199 H199 I199 J199 K199 L199 M199 N199 O199 P199 Q199 R199 S199 T199 U199 V199 W199 X199 Y199 Z199 AA199 AB199 AC199 AD199 AE199 AF199 AH199 AD200 AE200 AE201 AD202 AE202 AH202 AF203 AF204 AE205 AF205 D206 E206 F206 G206 H206 I206 J206 K206 L206 M206 N206 O206 Q206 V206 W206 X206 Y206 Z206 AA206 AB206 AC206 AD206 AE206 AF206 AG206 AH206 D207 E207 F207 G207 H207 I207 J207 K207 L207 M207 N207 O207 Q207 V207 W207 X207 Y207 Z207 AA207 AB207 AC207 AD207 AE207 AF207 AG207 AH207 D208 E208 F208 G208 H208 I208 J208 K208 L208 M208 N208 O208 Q208 V208 W208 X208 Y208 Z208 AA208 AB208 AC208 AD208 AE208 AF208 AH208 AH211 D218 E218 F218 G218 H218 I218 J218 K218 L218 M218 N218 O218 P218 Q218 R218 S218 T218 U218 V218 W218 X218 Y218 Z218 AA218 AB218 AC218 AD218 AE218 AF218 AG218 AH218 D219 E219 F219 G219 H219 I219 J219 K219 L219 M219 N219 O219 P219 Q219 R219 S219 T219 U219 V219 W219 X219 Y219 Z219 AA219 AB219 AC219 AD219 AE219 AF219 AG219 AH219 D220 E220 F220 G220 H220 I220 J220 K220 L220 M220 N220 O220 P220 Q220 R220 S220 T220 U220 V220 W220 X220 Y220 Z220 AA220 AB220 AC220 AD220 AE220 AF220 AH220 AH223 AH226 T227 X227 Y227 Z227 T228 W228 X228 Y228 Z228 T229 W229 X229 Y229 Z229 T230 X230 T231 X231 T232 X232 T233 X233 Y233 Z233 AA233 T234 X234 Y234 Z234 AA234 T235 X235 Y235 Z235 AA235 Q236 S236 T236 U236 V236 W236 X236 Y236 Z236 AA236 AB236 AC236 AD236 AE236 AF236 AG236 Q237 R237 S237 T237 U237 V237 W237 X237 Y237 Z237 AA237 AB237 AC237 AD237 AE237 AF237 AG237 Q238 R238 S238 T238 U238 V238 W238 X238 Y238 Z238 AA238 AB238 AC238 AD238 AE238 AF238 AG238 D134:D136 D137:D139 D140:D142 D155:D157 D158:D160 D161:D163 D200:D202 D203:D205 D209:D211 D221:D226 E134:E136 E137:E139 E140:E142 E155:E157 E158:E160 E161:E163 E200:E202 E203:E205 E209:E211 E221:E226 F134:F136 F137:F139 F140:F142 F155:F157 F158:F160 F161:F163 F200:F202 F203:F205 F209:F211 F221:F226 G134:G136 G137:G139 G140:G142 G155:G157 G158:G160 G161:G163 G200:G202 G203:G205 G209:G211 G221:G226 H134:H136 H137:H139 H140:H142 H155:H157 H158:H160 H161:H163 H200:H202 H203:H205 H209:H211 H221:H226 I134:I136 I137:I139 I140:I142 I155:I157 I158:I160 I161:I163 I200:I202 I203:I205 I209:I211 I221:I226 J134:J136 J137:J139 J140:J142 J155:J157 J158:J160 J161:J163 J200:J202 J203:J205 J209:J211 J221:J226 K134:K136 K137:K139 K140:K142 K155:K157 K158:K160 K161:K163 K200:K202 K203:K205 K209:K211 K221:K226 L134:L136 L137:L139 L140:L142 L155:L157 L158:L160 L161:L163 L200:L202 L203:L205 L209:L211 L221:L226 M134:M136 M137:M139 M140:M142 M155:M157 M158:M160 M161:M163 M200:M202 M203:M205 M209:M211 M221:M226 N134:N136 N137:N139 N140:N142 N155:N157 N158:N160 N200:N202 N203:N205 N209:N211 N221:N226 O134:O136 O137:O139 O140:O142 O155:O157 O158:O160 O200:O202 O203:O205 O209:O211 O221:O226 P134:P136 P137:P139 P140:P142 P143:P145 P155:P157 P158:P160 P161:P163 P200:P202 P203:P205 P206:P208 P209:P211 P221:P226 Q134:Q136 Q137:Q139 Q140:Q142 Q155:Q157 Q158:Q160 Q161:Q163 Q200:Q202 Q203:Q205 Q209:Q211 Q221:Q226 R134:R136 R137:R139 R140:R142 R143:R145 R149:R150 R158:R160 R161:R163 R200:R202 R203:R205 R206:R208 R209:R211 R221:R226 S134:S136 S137:S139 S140:S142 S143:S145 S149:S150 S155:S157 S158:S160 S161:S163 S200:S202 S203:S205 S206:S208 S209:S211 S221:S226 S227:S229 S230:S232 S233:S235 T134:T136 T137:T139 T140:T142 T143:T145 T149:T150 T200:T202 T203:T205 T206:T208 T209:T211 T221:T226 U134:U136 U137:U139 U140:U142 U143:U145 U155:U157 U158:U160 U161:U163 U200:U202 U203:U205 U206:U208 U209:U211 U221:U226 U227:U229 U230:U232 U233:U235 V134:V136 V137:V139 V140:V142 V155:V157 V158:V160 V161:V163 V200:V202 V203:V205 V209:V211 V221:V226 V227:V229 V230:V232 V233:V235 W134:W136 W137:W139 W140:W142 W155:W157 W158:W160 W162:W163 W200:W202 W203:W205 W209:W211 W221:W226 W230:W232 W233:W235 X134:X136 X137:X139 X140:X142 X150:X151 X158:X160 X161:X163 X200:X202 X203:X205 X209:X211 X221:X226 Y134:Y136 Y137:Y139 Y140:Y142 Y155:Y157 Y158:Y160 Y161:Y163 Y200:Y202 Y203:Y205 Y209:Y211 Y221:Y226 Z134:Z136 Z140:Z142 Z161:Z162 Z170:Z171 Z200:Z202 Z203:Z205 Z209:Z211 Z221:Z226 AA134:AA136 AA137:AA139 AA161:AA163 AA170:AA171 AA194:AA195 AA200:AA202 AA203:AA205 AA209:AA211 AA221:AA226 AB134:AB136 AB137:AB139 AB140:AB142 AB155:AB157 AB158:AB160 AB161:AB163 AB200:AB202 AB203:AB205 AB209:AB211 AB221:AB226 AC134:AC136 AC137:AC139 AC140:AC142 AC155:AC157 AC158:AC160 AC161:AC163 AC164:AC166 AC179:AC181 AC182:AC184 AC200:AC202 AC203:AC205 AC209:AC211 AC221:AC226 AD137:AD139 AD140:AD142 AD143:AD145 AD155:AD157 AD158:AD160 AD161:AD163 AD203:AD205 AD209:AD211 AD221:AD226 AE134:AE136 AE137:AE139 AE140:AE142 AE143:AE145 AE155:AE157 AE158:AE160 AE167:AE168 AE203:AE204 AE209:AE211 AE221:AE226 AF134:AF136 AF137:AF139 AF140:AF142 AF155:AF157 AF158:AF160 AF161:AF163 AF200:AF202 AF209:AF211 AF221:AF226 AG137:AG139 AG161:AG163 AG170:AG171 AG194:AG196 AG197:AG199 AG200:AG202 AG203:AG205 AG209:AG211 AG221:AG226 AH134:AH136 AH137:AH139 AH140:AH142 AH155:AH157 AH158:AH160 AH161:AH163 AH200:AH201 AH203:AH205 AH209:AH210 AH221:AH222 AH224:AH225">
      <formula1>#REF!</formula1>
    </dataValidation>
    <dataValidation type="list" allowBlank="1" showInputMessage="1" showErrorMessage="1" sqref="O217 R217:V217 W217:X217 Y217 Z217 AA217:AD217 AE217:AF217 AG217:AH217 D215:D216 O215:O216 R215:AH216">
      <formula1>[9]数据源!#REF!</formula1>
    </dataValidation>
    <dataValidation type="list" allowBlank="1" showInputMessage="1" showErrorMessage="1" sqref="E212:E213 F212:F213 G212:G213 H212:H213 I212:I213">
      <formula1>[7]数据源!#REF!</formula1>
    </dataValidation>
  </dataValidations>
  <pageMargins left="0.393055555555556" right="0.393055555555556" top="0.354166666666667" bottom="0.0388888888888889" header="0.354166666666667" footer="0.0784722222222222"/>
  <pageSetup paperSize="9" orientation="landscape" horizontalDpi="600"/>
  <headerFooter/>
  <drawing r:id="rId1"/>
  <legacyDrawing r:id="rId2"/>
  <mc:AlternateContent xmlns:mc="http://schemas.openxmlformats.org/markup-compatibility/2006">
    <mc:Choice Requires="x14">
      <controls>
        <mc:AlternateContent xmlns:mc="http://schemas.openxmlformats.org/markup-compatibility/2006">
          <mc:Choice Requires="x14">
            <control shapeId="1159" name="Spinner 135" r:id="rId3">
              <controlPr defaultSize="0">
                <anchor moveWithCells="1" sizeWithCells="1">
                  <from>
                    <xdr:col>35</xdr:col>
                    <xdr:colOff>590550</xdr:colOff>
                    <xdr:row>0</xdr:row>
                    <xdr:rowOff>9525</xdr:rowOff>
                  </from>
                  <to>
                    <xdr:col>35</xdr:col>
                    <xdr:colOff>590550</xdr:colOff>
                    <xdr:row>0</xdr:row>
                    <xdr:rowOff>257175</xdr:rowOff>
                  </to>
                </anchor>
              </controlPr>
            </control>
          </mc:Choice>
        </mc:AlternateContent>
        <mc:AlternateContent xmlns:mc="http://schemas.openxmlformats.org/markup-compatibility/2006">
          <mc:Choice Requires="x14">
            <control shapeId="1160" name="Spinner 136" r:id="rId4">
              <controlPr defaultSize="0">
                <anchor moveWithCells="1" sizeWithCells="1">
                  <from>
                    <xdr:col>39</xdr:col>
                    <xdr:colOff>628650</xdr:colOff>
                    <xdr:row>0</xdr:row>
                    <xdr:rowOff>9525</xdr:rowOff>
                  </from>
                  <to>
                    <xdr:col>39</xdr:col>
                    <xdr:colOff>790575</xdr:colOff>
                    <xdr:row>0</xdr:row>
                    <xdr:rowOff>257175</xdr:rowOff>
                  </to>
                </anchor>
              </controlPr>
            </control>
          </mc:Choice>
        </mc:AlternateContent>
        <mc:AlternateContent xmlns:mc="http://schemas.openxmlformats.org/markup-compatibility/2006">
          <mc:Choice Requires="x14">
            <control shapeId="1161" name="Spinner 137" r:id="rId5">
              <controlPr defaultSize="0">
                <anchor moveWithCells="1" sizeWithCells="1">
                  <from>
                    <xdr:col>40</xdr:col>
                    <xdr:colOff>419100</xdr:colOff>
                    <xdr:row>0</xdr:row>
                    <xdr:rowOff>19050</xdr:rowOff>
                  </from>
                  <to>
                    <xdr:col>40</xdr:col>
                    <xdr:colOff>572135</xdr:colOff>
                    <xdr:row>0</xdr:row>
                    <xdr:rowOff>248285</xdr:rowOff>
                  </to>
                </anchor>
              </controlPr>
            </control>
          </mc:Choice>
        </mc:AlternateContent>
        <mc:AlternateContent xmlns:mc="http://schemas.openxmlformats.org/markup-compatibility/2006">
          <mc:Choice Requires="x14">
            <control shapeId="1162" name="Spinner 138" r:id="rId6">
              <controlPr defaultSize="0">
                <anchor moveWithCells="1" sizeWithCells="1">
                  <from>
                    <xdr:col>39</xdr:col>
                    <xdr:colOff>628650</xdr:colOff>
                    <xdr:row>0</xdr:row>
                    <xdr:rowOff>9525</xdr:rowOff>
                  </from>
                  <to>
                    <xdr:col>39</xdr:col>
                    <xdr:colOff>790575</xdr:colOff>
                    <xdr:row>0</xdr:row>
                    <xdr:rowOff>257175</xdr:rowOff>
                  </to>
                </anchor>
              </controlPr>
            </control>
          </mc:Choice>
        </mc:AlternateContent>
        <mc:AlternateContent xmlns:mc="http://schemas.openxmlformats.org/markup-compatibility/2006">
          <mc:Choice Requires="x14">
            <control shapeId="1326" name="Spinner 302" r:id="rId7">
              <controlPr defaultSize="0">
                <anchor moveWithCells="1" sizeWithCells="1">
                  <from>
                    <xdr:col>35</xdr:col>
                    <xdr:colOff>628650</xdr:colOff>
                    <xdr:row>0</xdr:row>
                    <xdr:rowOff>9525</xdr:rowOff>
                  </from>
                  <to>
                    <xdr:col>35</xdr:col>
                    <xdr:colOff>885825</xdr:colOff>
                    <xdr:row>0</xdr:row>
                    <xdr:rowOff>257175</xdr:rowOff>
                  </to>
                </anchor>
              </controlPr>
            </control>
          </mc:Choice>
        </mc:AlternateContent>
        <mc:AlternateContent xmlns:mc="http://schemas.openxmlformats.org/markup-compatibility/2006">
          <mc:Choice Requires="x14">
            <control shapeId="1327" name="Spinner 303" r:id="rId8">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328" name="Spinner 304" r:id="rId9">
              <controlPr defaultSize="0">
                <anchor moveWithCells="1" sizeWithCells="1">
                  <from>
                    <xdr:col>40</xdr:col>
                    <xdr:colOff>333375</xdr:colOff>
                    <xdr:row>0</xdr:row>
                    <xdr:rowOff>9525</xdr:rowOff>
                  </from>
                  <to>
                    <xdr:col>41</xdr:col>
                    <xdr:colOff>0</xdr:colOff>
                    <xdr:row>0</xdr:row>
                    <xdr:rowOff>258445</xdr:rowOff>
                  </to>
                </anchor>
              </controlPr>
            </control>
          </mc:Choice>
        </mc:AlternateContent>
        <mc:AlternateContent xmlns:mc="http://schemas.openxmlformats.org/markup-compatibility/2006">
          <mc:Choice Requires="x14">
            <control shapeId="1329" name="Spinner 305" r:id="rId10">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330" name="Spinner 306" r:id="rId11">
              <controlPr defaultSize="0">
                <anchor moveWithCells="1" sizeWithCells="1">
                  <from>
                    <xdr:col>35</xdr:col>
                    <xdr:colOff>628650</xdr:colOff>
                    <xdr:row>0</xdr:row>
                    <xdr:rowOff>9525</xdr:rowOff>
                  </from>
                  <to>
                    <xdr:col>35</xdr:col>
                    <xdr:colOff>885825</xdr:colOff>
                    <xdr:row>0</xdr:row>
                    <xdr:rowOff>257175</xdr:rowOff>
                  </to>
                </anchor>
              </controlPr>
            </control>
          </mc:Choice>
        </mc:AlternateContent>
        <mc:AlternateContent xmlns:mc="http://schemas.openxmlformats.org/markup-compatibility/2006">
          <mc:Choice Requires="x14">
            <control shapeId="1331" name="Spinner 307" r:id="rId12">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mc:AlternateContent xmlns:mc="http://schemas.openxmlformats.org/markup-compatibility/2006">
          <mc:Choice Requires="x14">
            <control shapeId="1333" name="Spinner 309" r:id="rId13">
              <controlPr defaultSize="0">
                <anchor moveWithCells="1" sizeWithCells="1">
                  <from>
                    <xdr:col>39</xdr:col>
                    <xdr:colOff>628650</xdr:colOff>
                    <xdr:row>0</xdr:row>
                    <xdr:rowOff>9525</xdr:rowOff>
                  </from>
                  <to>
                    <xdr:col>39</xdr:col>
                    <xdr:colOff>885825</xdr:colOff>
                    <xdr:row>0</xdr:row>
                    <xdr:rowOff>257175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2"/>
  <sheetViews>
    <sheetView workbookViewId="0">
      <selection activeCell="B44" sqref="B44"/>
    </sheetView>
  </sheetViews>
  <sheetFormatPr defaultColWidth="9" defaultRowHeight="13.5" outlineLevelCol="4"/>
  <cols>
    <col min="3" max="3" width="44.25" customWidth="1"/>
    <col min="4" max="4" width="7.875" customWidth="1"/>
  </cols>
  <sheetData>
    <row r="1" spans="1:4">
      <c r="A1" s="33" t="s">
        <v>1</v>
      </c>
      <c r="B1" s="33" t="s">
        <v>3</v>
      </c>
      <c r="C1" s="33" t="s">
        <v>154</v>
      </c>
      <c r="D1" s="33" t="s">
        <v>155</v>
      </c>
    </row>
    <row r="2" spans="1:5">
      <c r="A2" s="35">
        <v>1</v>
      </c>
      <c r="B2" s="37" t="s">
        <v>64</v>
      </c>
      <c r="C2" s="38" t="s">
        <v>156</v>
      </c>
      <c r="D2" s="39">
        <v>45.45</v>
      </c>
      <c r="E2">
        <f>VLOOKUP(B2,劳务费!C:J,8,0)</f>
        <v>45.45</v>
      </c>
    </row>
    <row r="3" spans="1:5">
      <c r="A3" s="35">
        <v>2</v>
      </c>
      <c r="B3" s="37" t="s">
        <v>65</v>
      </c>
      <c r="C3" s="38" t="s">
        <v>156</v>
      </c>
      <c r="D3" s="39">
        <v>45.45</v>
      </c>
      <c r="E3">
        <f>VLOOKUP(B3,劳务费!C:J,8,0)</f>
        <v>45.45</v>
      </c>
    </row>
    <row r="4" spans="1:5">
      <c r="A4" s="35">
        <v>3</v>
      </c>
      <c r="B4" s="40" t="s">
        <v>74</v>
      </c>
      <c r="C4" s="38" t="s">
        <v>157</v>
      </c>
      <c r="D4" s="39">
        <v>50</v>
      </c>
      <c r="E4">
        <f>VLOOKUP(B4,劳务费!C:J,8,0)</f>
        <v>50</v>
      </c>
    </row>
    <row r="5" spans="1:5">
      <c r="A5" s="35">
        <v>4</v>
      </c>
      <c r="B5" s="41" t="s">
        <v>53</v>
      </c>
      <c r="C5" s="42" t="s">
        <v>158</v>
      </c>
      <c r="D5" s="39">
        <v>-45</v>
      </c>
      <c r="E5">
        <f>VLOOKUP(B5,劳务费!C:J,8,0)</f>
        <v>-45</v>
      </c>
    </row>
    <row r="6" spans="1:5">
      <c r="A6" s="35">
        <v>5</v>
      </c>
      <c r="B6" s="41" t="s">
        <v>52</v>
      </c>
      <c r="C6" s="42" t="s">
        <v>159</v>
      </c>
      <c r="D6" s="39">
        <v>-165</v>
      </c>
      <c r="E6">
        <f>VLOOKUP(B6,劳务费!C:J,8,0)</f>
        <v>-165</v>
      </c>
    </row>
    <row r="7" spans="1:5">
      <c r="A7" s="43">
        <v>6</v>
      </c>
      <c r="B7" s="41" t="s">
        <v>54</v>
      </c>
      <c r="C7" s="42" t="s">
        <v>158</v>
      </c>
      <c r="D7" s="39">
        <v>-45</v>
      </c>
      <c r="E7">
        <f>VLOOKUP(B7,劳务费!C:J,8,0)</f>
        <v>-45</v>
      </c>
    </row>
    <row r="8" spans="1:5">
      <c r="A8" s="43"/>
      <c r="B8" s="44" t="s">
        <v>22</v>
      </c>
      <c r="C8" s="36" t="s">
        <v>160</v>
      </c>
      <c r="D8" s="39">
        <f>-120-10-200</f>
        <v>-330</v>
      </c>
      <c r="E8">
        <f>VLOOKUP(B8,劳务费!C:J,8,0)</f>
        <v>-330</v>
      </c>
    </row>
    <row r="9" spans="1:5">
      <c r="A9" s="43"/>
      <c r="B9" s="44" t="s">
        <v>23</v>
      </c>
      <c r="C9" s="36" t="s">
        <v>161</v>
      </c>
      <c r="D9" s="39">
        <f>-60-10</f>
        <v>-70</v>
      </c>
      <c r="E9">
        <f>VLOOKUP(B9,劳务费!C:J,8,0)</f>
        <v>-70</v>
      </c>
    </row>
    <row r="10" spans="1:5">
      <c r="A10" s="43"/>
      <c r="B10" s="44" t="s">
        <v>24</v>
      </c>
      <c r="C10" s="36" t="s">
        <v>162</v>
      </c>
      <c r="D10" s="39">
        <f>-60-200</f>
        <v>-260</v>
      </c>
      <c r="E10">
        <f>VLOOKUP(B10,劳务费!C:J,8,0)</f>
        <v>-260</v>
      </c>
    </row>
    <row r="11" spans="1:5">
      <c r="A11" s="43"/>
      <c r="B11" s="41" t="s">
        <v>60</v>
      </c>
      <c r="C11" s="42" t="s">
        <v>163</v>
      </c>
      <c r="D11" s="39">
        <v>-200</v>
      </c>
      <c r="E11">
        <f>VLOOKUP(B11,劳务费!C:J,8,0)</f>
        <v>-200</v>
      </c>
    </row>
    <row r="12" spans="1:5">
      <c r="A12" s="43"/>
      <c r="B12" s="41" t="s">
        <v>70</v>
      </c>
      <c r="C12" s="42" t="s">
        <v>164</v>
      </c>
      <c r="D12" s="39">
        <v>-30</v>
      </c>
      <c r="E12">
        <f>VLOOKUP(B12,劳务费!C:J,8,0)</f>
        <v>-30</v>
      </c>
    </row>
    <row r="13" spans="1:5">
      <c r="A13" s="43"/>
      <c r="B13" s="41" t="s">
        <v>79</v>
      </c>
      <c r="C13" s="42" t="s">
        <v>165</v>
      </c>
      <c r="D13" s="39">
        <v>-30</v>
      </c>
      <c r="E13">
        <f>VLOOKUP(B13,劳务费!C:J,8,0)</f>
        <v>-30</v>
      </c>
    </row>
    <row r="14" spans="1:5">
      <c r="A14" s="43"/>
      <c r="B14" s="41" t="s">
        <v>95</v>
      </c>
      <c r="C14" s="42" t="s">
        <v>166</v>
      </c>
      <c r="D14" s="39">
        <v>-30</v>
      </c>
      <c r="E14">
        <f>VLOOKUP(B14,劳务费!C:J,8,0)</f>
        <v>-30</v>
      </c>
    </row>
    <row r="15" spans="1:5">
      <c r="A15" s="43"/>
      <c r="B15" s="41" t="s">
        <v>28</v>
      </c>
      <c r="C15" s="42" t="s">
        <v>167</v>
      </c>
      <c r="D15" s="39">
        <v>-30</v>
      </c>
      <c r="E15">
        <f>VLOOKUP(B15,劳务费!C:J,8,0)</f>
        <v>-30</v>
      </c>
    </row>
    <row r="16" spans="1:5">
      <c r="A16" s="43"/>
      <c r="B16" s="41" t="s">
        <v>25</v>
      </c>
      <c r="C16" s="42" t="s">
        <v>168</v>
      </c>
      <c r="D16" s="39">
        <v>-60</v>
      </c>
      <c r="E16">
        <f>VLOOKUP(B16,劳务费!C:J,8,0)</f>
        <v>-60</v>
      </c>
    </row>
    <row r="17" spans="1:5">
      <c r="A17" s="43"/>
      <c r="B17" s="41" t="s">
        <v>30</v>
      </c>
      <c r="C17" s="42" t="s">
        <v>169</v>
      </c>
      <c r="D17" s="39">
        <v>-30</v>
      </c>
      <c r="E17">
        <f>VLOOKUP(B17,劳务费!C:J,8,0)</f>
        <v>-30</v>
      </c>
    </row>
    <row r="18" spans="1:4">
      <c r="A18" s="43"/>
      <c r="B18" s="41"/>
      <c r="C18" s="42"/>
      <c r="D18" s="39"/>
    </row>
    <row r="19" spans="1:4">
      <c r="A19" s="43"/>
      <c r="B19" s="40"/>
      <c r="C19" s="38"/>
      <c r="D19" s="39"/>
    </row>
    <row r="20" spans="1:4">
      <c r="A20" s="35"/>
      <c r="B20" s="40"/>
      <c r="C20" s="38"/>
      <c r="D20" s="39"/>
    </row>
    <row r="21" spans="1:4">
      <c r="A21" s="45"/>
      <c r="B21" s="46"/>
      <c r="C21" s="47"/>
      <c r="D21" s="48"/>
    </row>
    <row r="22" spans="1:4">
      <c r="A22" t="s">
        <v>170</v>
      </c>
      <c r="D22">
        <f>SUM(D2:D20)</f>
        <v>-1184.1</v>
      </c>
    </row>
  </sheetData>
  <conditionalFormatting sqref="B5">
    <cfRule type="duplicateValues" dxfId="0" priority="6"/>
  </conditionalFormatting>
  <conditionalFormatting sqref="B6">
    <cfRule type="duplicateValues" dxfId="0" priority="5"/>
  </conditionalFormatting>
  <conditionalFormatting sqref="B2:B3">
    <cfRule type="duplicateValues" dxfId="1" priority="10"/>
    <cfRule type="duplicateValues" dxfId="1" priority="9"/>
  </conditionalFormatting>
  <conditionalFormatting sqref="B8:B10">
    <cfRule type="duplicateValues" dxfId="0" priority="1"/>
  </conditionalFormatting>
  <conditionalFormatting sqref="B4 B19:B21">
    <cfRule type="duplicateValues" dxfId="1" priority="7"/>
    <cfRule type="duplicateValues" dxfId="1" priority="8"/>
  </conditionalFormatting>
  <conditionalFormatting sqref="B7 B11:B18">
    <cfRule type="duplicateValues" dxfId="0" priority="4"/>
  </conditionalFormatting>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
  <sheetViews>
    <sheetView workbookViewId="0">
      <selection activeCell="K10" sqref="K10"/>
    </sheetView>
  </sheetViews>
  <sheetFormatPr defaultColWidth="9" defaultRowHeight="16.5" outlineLevelRow="4" outlineLevelCol="5"/>
  <cols>
    <col min="1" max="1" width="7.25" style="32" customWidth="1"/>
    <col min="2" max="2" width="9" style="32"/>
    <col min="3" max="3" width="25.75" style="32" customWidth="1"/>
    <col min="4" max="4" width="9" style="32"/>
    <col min="5" max="5" width="35.25" customWidth="1"/>
  </cols>
  <sheetData>
    <row r="1" ht="20" customHeight="1" spans="1:6">
      <c r="A1" s="33" t="s">
        <v>1</v>
      </c>
      <c r="B1" s="33" t="s">
        <v>3</v>
      </c>
      <c r="C1" s="33" t="s">
        <v>154</v>
      </c>
      <c r="D1" s="33" t="s">
        <v>155</v>
      </c>
      <c r="E1" s="34" t="s">
        <v>171</v>
      </c>
      <c r="F1" s="34"/>
    </row>
    <row r="2" ht="57" customHeight="1" spans="1:6">
      <c r="A2" s="35">
        <v>1</v>
      </c>
      <c r="B2" s="36"/>
      <c r="C2" s="36"/>
      <c r="D2" s="36"/>
      <c r="E2" s="36"/>
      <c r="F2" s="36"/>
    </row>
    <row r="3" ht="57" customHeight="1" spans="1:6">
      <c r="A3" s="35">
        <v>2</v>
      </c>
      <c r="B3" s="36"/>
      <c r="C3" s="36"/>
      <c r="D3" s="36"/>
      <c r="E3" s="36"/>
      <c r="F3" s="36"/>
    </row>
    <row r="4" ht="57" customHeight="1" spans="1:6">
      <c r="A4" s="35">
        <v>3</v>
      </c>
      <c r="B4" s="36"/>
      <c r="C4" s="36"/>
      <c r="D4" s="36"/>
      <c r="E4" s="36"/>
      <c r="F4" s="36"/>
    </row>
    <row r="5" ht="26" customHeight="1" spans="1:4">
      <c r="A5" s="32" t="s">
        <v>170</v>
      </c>
      <c r="D5" s="32">
        <f>SUM(D2:D4)</f>
        <v>0</v>
      </c>
    </row>
  </sheetData>
  <mergeCells count="4">
    <mergeCell ref="E1:F1"/>
    <mergeCell ref="E2:F2"/>
    <mergeCell ref="E3:F3"/>
    <mergeCell ref="E4:F4"/>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M136"/>
  <sheetViews>
    <sheetView topLeftCell="A73" workbookViewId="0">
      <selection activeCell="J83" sqref="J83"/>
    </sheetView>
  </sheetViews>
  <sheetFormatPr defaultColWidth="9" defaultRowHeight="15" customHeight="1"/>
  <cols>
    <col min="1" max="1" width="3.875" style="1" customWidth="1"/>
    <col min="2" max="2" width="6.375" style="1" customWidth="1"/>
    <col min="3" max="3" width="10.5" style="1" customWidth="1"/>
    <col min="4" max="4" width="8.125" style="1" customWidth="1"/>
    <col min="5" max="5" width="8" style="1" customWidth="1"/>
    <col min="6" max="36" width="3.25" style="1" customWidth="1"/>
    <col min="37" max="16384" width="9" style="1"/>
  </cols>
  <sheetData>
    <row r="1" s="1" customFormat="1" ht="22.5" customHeight="1" spans="1:36">
      <c r="A1" s="2" t="s">
        <v>1</v>
      </c>
      <c r="B1" s="2" t="s">
        <v>3</v>
      </c>
      <c r="C1" s="3" t="s">
        <v>172</v>
      </c>
      <c r="D1" s="3" t="s">
        <v>173</v>
      </c>
      <c r="E1" s="3" t="s">
        <v>174</v>
      </c>
      <c r="F1" s="4">
        <v>2021.12</v>
      </c>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row>
    <row r="2" s="1" customFormat="1" ht="9.75" customHeight="1" spans="1:36">
      <c r="A2" s="2"/>
      <c r="B2" s="2"/>
      <c r="C2" s="5"/>
      <c r="D2" s="5"/>
      <c r="E2" s="5"/>
      <c r="F2" s="6">
        <v>1</v>
      </c>
      <c r="G2" s="6">
        <v>2</v>
      </c>
      <c r="H2" s="6">
        <v>3</v>
      </c>
      <c r="I2" s="6">
        <v>4</v>
      </c>
      <c r="J2" s="6">
        <v>5</v>
      </c>
      <c r="K2" s="6">
        <v>6</v>
      </c>
      <c r="L2" s="6">
        <v>7</v>
      </c>
      <c r="M2" s="6">
        <v>8</v>
      </c>
      <c r="N2" s="6">
        <v>9</v>
      </c>
      <c r="O2" s="6">
        <v>10</v>
      </c>
      <c r="P2" s="6">
        <v>11</v>
      </c>
      <c r="Q2" s="6">
        <v>12</v>
      </c>
      <c r="R2" s="6">
        <v>13</v>
      </c>
      <c r="S2" s="6">
        <v>14</v>
      </c>
      <c r="T2" s="6">
        <v>15</v>
      </c>
      <c r="U2" s="6">
        <v>16</v>
      </c>
      <c r="V2" s="6">
        <v>17</v>
      </c>
      <c r="W2" s="6">
        <v>18</v>
      </c>
      <c r="X2" s="6">
        <v>19</v>
      </c>
      <c r="Y2" s="6">
        <v>20</v>
      </c>
      <c r="Z2" s="6">
        <v>21</v>
      </c>
      <c r="AA2" s="6">
        <v>22</v>
      </c>
      <c r="AB2" s="6">
        <v>23</v>
      </c>
      <c r="AC2" s="6">
        <v>24</v>
      </c>
      <c r="AD2" s="6">
        <v>25</v>
      </c>
      <c r="AE2" s="6">
        <v>26</v>
      </c>
      <c r="AF2" s="6">
        <v>27</v>
      </c>
      <c r="AG2" s="6">
        <v>28</v>
      </c>
      <c r="AH2" s="6">
        <v>29</v>
      </c>
      <c r="AI2" s="6">
        <v>30</v>
      </c>
      <c r="AJ2" s="6">
        <v>31</v>
      </c>
    </row>
    <row r="3" s="1" customFormat="1" ht="6.75" customHeight="1" spans="1:36">
      <c r="A3" s="2"/>
      <c r="B3" s="2"/>
      <c r="C3" s="7"/>
      <c r="D3" s="7"/>
      <c r="E3" s="7"/>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row>
    <row r="4" s="1" customFormat="1" customHeight="1" spans="1:38">
      <c r="A4" s="3">
        <v>1</v>
      </c>
      <c r="B4" s="9" t="s">
        <v>99</v>
      </c>
      <c r="C4" s="3" t="s">
        <v>175</v>
      </c>
      <c r="D4" s="3"/>
      <c r="E4" s="2" t="s">
        <v>176</v>
      </c>
      <c r="F4" s="10" t="s">
        <v>177</v>
      </c>
      <c r="G4" s="10" t="s">
        <v>177</v>
      </c>
      <c r="H4" s="11"/>
      <c r="I4" s="10" t="s">
        <v>177</v>
      </c>
      <c r="J4" s="10" t="s">
        <v>177</v>
      </c>
      <c r="K4" s="10" t="s">
        <v>177</v>
      </c>
      <c r="L4" s="10" t="s">
        <v>177</v>
      </c>
      <c r="M4" s="10" t="s">
        <v>177</v>
      </c>
      <c r="N4" s="10" t="s">
        <v>177</v>
      </c>
      <c r="O4" s="10" t="s">
        <v>177</v>
      </c>
      <c r="P4" s="10" t="s">
        <v>177</v>
      </c>
      <c r="Q4" s="10" t="s">
        <v>177</v>
      </c>
      <c r="R4" s="10" t="s">
        <v>177</v>
      </c>
      <c r="S4" s="10" t="s">
        <v>177</v>
      </c>
      <c r="T4" s="10" t="s">
        <v>177</v>
      </c>
      <c r="U4" s="10" t="s">
        <v>177</v>
      </c>
      <c r="V4" s="10" t="s">
        <v>177</v>
      </c>
      <c r="W4" s="10" t="s">
        <v>177</v>
      </c>
      <c r="X4" s="10" t="s">
        <v>177</v>
      </c>
      <c r="Y4" s="10" t="s">
        <v>177</v>
      </c>
      <c r="Z4" s="10" t="s">
        <v>177</v>
      </c>
      <c r="AA4" s="10" t="s">
        <v>177</v>
      </c>
      <c r="AB4" s="10" t="s">
        <v>177</v>
      </c>
      <c r="AC4" s="10" t="s">
        <v>177</v>
      </c>
      <c r="AD4" s="10" t="s">
        <v>177</v>
      </c>
      <c r="AE4" s="10" t="s">
        <v>177</v>
      </c>
      <c r="AF4" s="10" t="s">
        <v>177</v>
      </c>
      <c r="AG4" s="10" t="s">
        <v>177</v>
      </c>
      <c r="AH4" s="10" t="s">
        <v>177</v>
      </c>
      <c r="AI4" s="10" t="s">
        <v>177</v>
      </c>
      <c r="AJ4" s="11"/>
      <c r="AK4" s="1" t="str">
        <f>VLOOKUP(B4,考勤!$B3:$C400,2,0)</f>
        <v>骨架</v>
      </c>
      <c r="AL4" s="1">
        <f>COUNTIF(F4:AJ77,F4)/2</f>
        <v>756</v>
      </c>
    </row>
    <row r="5" s="1" customFormat="1" customHeight="1" spans="1:37">
      <c r="A5" s="7"/>
      <c r="B5" s="12"/>
      <c r="C5" s="5"/>
      <c r="D5" s="7"/>
      <c r="E5" s="2" t="s">
        <v>178</v>
      </c>
      <c r="F5" s="10" t="s">
        <v>177</v>
      </c>
      <c r="G5" s="10" t="s">
        <v>177</v>
      </c>
      <c r="H5" s="11"/>
      <c r="I5" s="10" t="s">
        <v>177</v>
      </c>
      <c r="J5" s="10" t="s">
        <v>177</v>
      </c>
      <c r="K5" s="10" t="s">
        <v>177</v>
      </c>
      <c r="L5" s="10" t="s">
        <v>177</v>
      </c>
      <c r="M5" s="10" t="s">
        <v>177</v>
      </c>
      <c r="N5" s="10" t="s">
        <v>177</v>
      </c>
      <c r="O5" s="10" t="s">
        <v>177</v>
      </c>
      <c r="P5" s="10" t="s">
        <v>177</v>
      </c>
      <c r="Q5" s="10" t="s">
        <v>177</v>
      </c>
      <c r="R5" s="10" t="s">
        <v>177</v>
      </c>
      <c r="S5" s="10" t="s">
        <v>177</v>
      </c>
      <c r="T5" s="10" t="s">
        <v>177</v>
      </c>
      <c r="U5" s="10" t="s">
        <v>177</v>
      </c>
      <c r="V5" s="10" t="s">
        <v>177</v>
      </c>
      <c r="W5" s="10" t="s">
        <v>177</v>
      </c>
      <c r="X5" s="10" t="s">
        <v>177</v>
      </c>
      <c r="Y5" s="10" t="s">
        <v>177</v>
      </c>
      <c r="Z5" s="10" t="s">
        <v>177</v>
      </c>
      <c r="AA5" s="10" t="s">
        <v>177</v>
      </c>
      <c r="AB5" s="10" t="s">
        <v>177</v>
      </c>
      <c r="AC5" s="10" t="s">
        <v>177</v>
      </c>
      <c r="AD5" s="10" t="s">
        <v>177</v>
      </c>
      <c r="AE5" s="10" t="s">
        <v>177</v>
      </c>
      <c r="AF5" s="10" t="s">
        <v>177</v>
      </c>
      <c r="AG5" s="10" t="s">
        <v>177</v>
      </c>
      <c r="AH5" s="10" t="s">
        <v>177</v>
      </c>
      <c r="AI5" s="10" t="s">
        <v>177</v>
      </c>
      <c r="AJ5" s="11"/>
      <c r="AK5" s="1" t="e">
        <f>VLOOKUP(B5,考勤!$B4:$C401,2,0)</f>
        <v>#N/A</v>
      </c>
    </row>
    <row r="6" s="1" customFormat="1" customHeight="1" spans="1:38">
      <c r="A6" s="3">
        <v>2</v>
      </c>
      <c r="B6" s="9" t="s">
        <v>103</v>
      </c>
      <c r="C6" s="5"/>
      <c r="D6" s="3"/>
      <c r="E6" s="2" t="s">
        <v>176</v>
      </c>
      <c r="F6" s="10" t="s">
        <v>177</v>
      </c>
      <c r="G6" s="10" t="s">
        <v>177</v>
      </c>
      <c r="H6" s="10" t="s">
        <v>177</v>
      </c>
      <c r="I6" s="10" t="s">
        <v>177</v>
      </c>
      <c r="J6" s="10" t="s">
        <v>177</v>
      </c>
      <c r="K6" s="10" t="s">
        <v>177</v>
      </c>
      <c r="L6" s="10" t="s">
        <v>177</v>
      </c>
      <c r="M6" s="10" t="s">
        <v>177</v>
      </c>
      <c r="N6" s="10" t="s">
        <v>177</v>
      </c>
      <c r="O6" s="10" t="s">
        <v>177</v>
      </c>
      <c r="P6" s="10" t="s">
        <v>177</v>
      </c>
      <c r="Q6" s="10" t="s">
        <v>177</v>
      </c>
      <c r="R6" s="11"/>
      <c r="S6" s="10" t="s">
        <v>177</v>
      </c>
      <c r="T6" s="10" t="s">
        <v>177</v>
      </c>
      <c r="U6" s="10" t="s">
        <v>177</v>
      </c>
      <c r="V6" s="10" t="s">
        <v>177</v>
      </c>
      <c r="W6" s="10" t="s">
        <v>177</v>
      </c>
      <c r="X6" s="10"/>
      <c r="Y6" s="10" t="s">
        <v>177</v>
      </c>
      <c r="Z6" s="10" t="s">
        <v>177</v>
      </c>
      <c r="AA6" s="10" t="s">
        <v>177</v>
      </c>
      <c r="AB6" s="10" t="s">
        <v>177</v>
      </c>
      <c r="AC6" s="11"/>
      <c r="AD6" s="10" t="s">
        <v>177</v>
      </c>
      <c r="AE6" s="10" t="s">
        <v>177</v>
      </c>
      <c r="AF6" s="10" t="s">
        <v>177</v>
      </c>
      <c r="AG6" s="10" t="s">
        <v>177</v>
      </c>
      <c r="AH6" s="10" t="s">
        <v>177</v>
      </c>
      <c r="AI6" s="10" t="s">
        <v>177</v>
      </c>
      <c r="AJ6" s="11"/>
      <c r="AK6" s="1" t="str">
        <f>VLOOKUP(B6,考勤!$B5:$C402,2,0)</f>
        <v>骨架</v>
      </c>
      <c r="AL6" s="1">
        <f>AL4*30</f>
        <v>22680</v>
      </c>
    </row>
    <row r="7" s="1" customFormat="1" customHeight="1" spans="1:37">
      <c r="A7" s="7"/>
      <c r="B7" s="12"/>
      <c r="C7" s="5"/>
      <c r="D7" s="7"/>
      <c r="E7" s="2" t="s">
        <v>178</v>
      </c>
      <c r="F7" s="10" t="s">
        <v>177</v>
      </c>
      <c r="G7" s="10" t="s">
        <v>177</v>
      </c>
      <c r="H7" s="10" t="s">
        <v>177</v>
      </c>
      <c r="I7" s="10" t="s">
        <v>177</v>
      </c>
      <c r="J7" s="10" t="s">
        <v>177</v>
      </c>
      <c r="K7" s="10" t="s">
        <v>177</v>
      </c>
      <c r="L7" s="10" t="s">
        <v>177</v>
      </c>
      <c r="M7" s="10" t="s">
        <v>177</v>
      </c>
      <c r="N7" s="10" t="s">
        <v>177</v>
      </c>
      <c r="O7" s="10" t="s">
        <v>177</v>
      </c>
      <c r="P7" s="10" t="s">
        <v>177</v>
      </c>
      <c r="Q7" s="10" t="s">
        <v>177</v>
      </c>
      <c r="R7" s="11"/>
      <c r="S7" s="10" t="s">
        <v>177</v>
      </c>
      <c r="T7" s="10" t="s">
        <v>177</v>
      </c>
      <c r="U7" s="10" t="s">
        <v>177</v>
      </c>
      <c r="V7" s="10" t="s">
        <v>177</v>
      </c>
      <c r="W7" s="10" t="s">
        <v>177</v>
      </c>
      <c r="X7" s="10"/>
      <c r="Y7" s="10" t="s">
        <v>177</v>
      </c>
      <c r="Z7" s="10" t="s">
        <v>177</v>
      </c>
      <c r="AA7" s="10" t="s">
        <v>177</v>
      </c>
      <c r="AB7" s="10" t="s">
        <v>177</v>
      </c>
      <c r="AC7" s="11"/>
      <c r="AD7" s="10" t="s">
        <v>177</v>
      </c>
      <c r="AE7" s="10" t="s">
        <v>177</v>
      </c>
      <c r="AF7" s="10" t="s">
        <v>177</v>
      </c>
      <c r="AG7" s="10" t="s">
        <v>177</v>
      </c>
      <c r="AH7" s="10" t="s">
        <v>177</v>
      </c>
      <c r="AI7" s="10" t="s">
        <v>177</v>
      </c>
      <c r="AJ7" s="11"/>
      <c r="AK7" s="1" t="e">
        <f>VLOOKUP(B7,考勤!$B6:$C403,2,0)</f>
        <v>#N/A</v>
      </c>
    </row>
    <row r="8" s="1" customFormat="1" customHeight="1" spans="1:37">
      <c r="A8" s="3">
        <v>3</v>
      </c>
      <c r="B8" s="9" t="s">
        <v>101</v>
      </c>
      <c r="C8" s="5"/>
      <c r="D8" s="3"/>
      <c r="E8" s="2" t="s">
        <v>176</v>
      </c>
      <c r="F8" s="10" t="s">
        <v>177</v>
      </c>
      <c r="G8" s="10" t="s">
        <v>177</v>
      </c>
      <c r="H8" s="10" t="s">
        <v>177</v>
      </c>
      <c r="I8" s="10" t="s">
        <v>177</v>
      </c>
      <c r="J8" s="10" t="s">
        <v>177</v>
      </c>
      <c r="K8" s="10" t="s">
        <v>177</v>
      </c>
      <c r="L8" s="10" t="s">
        <v>177</v>
      </c>
      <c r="M8" s="10" t="s">
        <v>177</v>
      </c>
      <c r="N8" s="10" t="s">
        <v>177</v>
      </c>
      <c r="O8" s="10" t="s">
        <v>177</v>
      </c>
      <c r="P8" s="10" t="s">
        <v>177</v>
      </c>
      <c r="Q8" s="10" t="s">
        <v>177</v>
      </c>
      <c r="R8" s="11"/>
      <c r="S8" s="10" t="s">
        <v>177</v>
      </c>
      <c r="T8" s="10" t="s">
        <v>177</v>
      </c>
      <c r="U8" s="10" t="s">
        <v>177</v>
      </c>
      <c r="V8" s="10" t="s">
        <v>177</v>
      </c>
      <c r="W8" s="10" t="s">
        <v>177</v>
      </c>
      <c r="X8" s="10" t="s">
        <v>177</v>
      </c>
      <c r="Y8" s="10" t="s">
        <v>177</v>
      </c>
      <c r="Z8" s="10" t="s">
        <v>177</v>
      </c>
      <c r="AA8" s="10" t="s">
        <v>177</v>
      </c>
      <c r="AB8" s="10" t="s">
        <v>177</v>
      </c>
      <c r="AC8" s="11"/>
      <c r="AD8" s="10" t="s">
        <v>177</v>
      </c>
      <c r="AE8" s="10" t="s">
        <v>177</v>
      </c>
      <c r="AF8" s="10" t="s">
        <v>177</v>
      </c>
      <c r="AG8" s="10" t="s">
        <v>177</v>
      </c>
      <c r="AH8" s="10" t="s">
        <v>177</v>
      </c>
      <c r="AI8" s="10" t="s">
        <v>177</v>
      </c>
      <c r="AJ8" s="11"/>
      <c r="AK8" s="1" t="str">
        <f>VLOOKUP(B8,考勤!$B7:$C404,2,0)</f>
        <v>骨架</v>
      </c>
    </row>
    <row r="9" s="1" customFormat="1" customHeight="1" spans="1:37">
      <c r="A9" s="7"/>
      <c r="B9" s="12"/>
      <c r="C9" s="5"/>
      <c r="D9" s="7"/>
      <c r="E9" s="2" t="s">
        <v>178</v>
      </c>
      <c r="F9" s="10" t="s">
        <v>177</v>
      </c>
      <c r="G9" s="10" t="s">
        <v>177</v>
      </c>
      <c r="H9" s="10" t="s">
        <v>177</v>
      </c>
      <c r="I9" s="10" t="s">
        <v>177</v>
      </c>
      <c r="J9" s="10" t="s">
        <v>177</v>
      </c>
      <c r="K9" s="10" t="s">
        <v>177</v>
      </c>
      <c r="L9" s="10" t="s">
        <v>177</v>
      </c>
      <c r="M9" s="10" t="s">
        <v>177</v>
      </c>
      <c r="N9" s="10" t="s">
        <v>177</v>
      </c>
      <c r="O9" s="10" t="s">
        <v>177</v>
      </c>
      <c r="P9" s="10" t="s">
        <v>177</v>
      </c>
      <c r="Q9" s="10" t="s">
        <v>177</v>
      </c>
      <c r="R9" s="11"/>
      <c r="S9" s="10" t="s">
        <v>177</v>
      </c>
      <c r="T9" s="10" t="s">
        <v>177</v>
      </c>
      <c r="U9" s="10" t="s">
        <v>177</v>
      </c>
      <c r="V9" s="10" t="s">
        <v>177</v>
      </c>
      <c r="W9" s="10" t="s">
        <v>177</v>
      </c>
      <c r="X9" s="10" t="s">
        <v>177</v>
      </c>
      <c r="Y9" s="10" t="s">
        <v>177</v>
      </c>
      <c r="Z9" s="10" t="s">
        <v>177</v>
      </c>
      <c r="AA9" s="10" t="s">
        <v>177</v>
      </c>
      <c r="AB9" s="10" t="s">
        <v>177</v>
      </c>
      <c r="AC9" s="11"/>
      <c r="AD9" s="10" t="s">
        <v>177</v>
      </c>
      <c r="AE9" s="10" t="s">
        <v>177</v>
      </c>
      <c r="AF9" s="10" t="s">
        <v>177</v>
      </c>
      <c r="AG9" s="10" t="s">
        <v>177</v>
      </c>
      <c r="AH9" s="10" t="s">
        <v>177</v>
      </c>
      <c r="AI9" s="10" t="s">
        <v>177</v>
      </c>
      <c r="AJ9" s="11"/>
      <c r="AK9" s="1" t="e">
        <f>VLOOKUP(B9,考勤!$B8:$C405,2,0)</f>
        <v>#N/A</v>
      </c>
    </row>
    <row r="10" s="1" customFormat="1" customHeight="1" spans="1:37">
      <c r="A10" s="3">
        <v>4</v>
      </c>
      <c r="B10" s="3" t="s">
        <v>18</v>
      </c>
      <c r="C10" s="5"/>
      <c r="D10" s="3"/>
      <c r="E10" s="2" t="s">
        <v>176</v>
      </c>
      <c r="F10" s="10" t="s">
        <v>177</v>
      </c>
      <c r="G10" s="10" t="s">
        <v>177</v>
      </c>
      <c r="H10" s="10" t="s">
        <v>177</v>
      </c>
      <c r="I10" s="10" t="s">
        <v>177</v>
      </c>
      <c r="J10" s="10" t="s">
        <v>177</v>
      </c>
      <c r="K10" s="11"/>
      <c r="L10" s="11"/>
      <c r="M10" s="10" t="s">
        <v>177</v>
      </c>
      <c r="N10" s="10" t="s">
        <v>177</v>
      </c>
      <c r="O10" s="10" t="s">
        <v>177</v>
      </c>
      <c r="P10" s="10" t="s">
        <v>177</v>
      </c>
      <c r="Q10" s="11"/>
      <c r="R10" s="10" t="s">
        <v>177</v>
      </c>
      <c r="S10" s="10" t="s">
        <v>177</v>
      </c>
      <c r="T10" s="10" t="s">
        <v>177</v>
      </c>
      <c r="U10" s="10" t="s">
        <v>177</v>
      </c>
      <c r="V10" s="10" t="s">
        <v>177</v>
      </c>
      <c r="W10" s="11"/>
      <c r="X10" s="10" t="s">
        <v>177</v>
      </c>
      <c r="Y10" s="10" t="s">
        <v>177</v>
      </c>
      <c r="Z10" s="10" t="s">
        <v>177</v>
      </c>
      <c r="AA10" s="10" t="s">
        <v>177</v>
      </c>
      <c r="AB10" s="10" t="s">
        <v>177</v>
      </c>
      <c r="AC10" s="11"/>
      <c r="AD10" s="10" t="s">
        <v>177</v>
      </c>
      <c r="AE10" s="10" t="s">
        <v>177</v>
      </c>
      <c r="AF10" s="10" t="s">
        <v>177</v>
      </c>
      <c r="AG10" s="11"/>
      <c r="AH10" s="11"/>
      <c r="AI10" s="11"/>
      <c r="AJ10" s="11"/>
      <c r="AK10" s="1" t="str">
        <f>VLOOKUP(B10,考勤!$B9:$C406,2,0)</f>
        <v>骨架</v>
      </c>
    </row>
    <row r="11" s="1" customFormat="1" customHeight="1" spans="1:37">
      <c r="A11" s="7"/>
      <c r="B11" s="7"/>
      <c r="C11" s="5"/>
      <c r="D11" s="7"/>
      <c r="E11" s="2" t="s">
        <v>178</v>
      </c>
      <c r="F11" s="10" t="s">
        <v>177</v>
      </c>
      <c r="G11" s="10" t="s">
        <v>177</v>
      </c>
      <c r="H11" s="10" t="s">
        <v>177</v>
      </c>
      <c r="I11" s="10" t="s">
        <v>177</v>
      </c>
      <c r="J11" s="10" t="s">
        <v>177</v>
      </c>
      <c r="K11" s="11"/>
      <c r="L11" s="11"/>
      <c r="M11" s="10" t="s">
        <v>177</v>
      </c>
      <c r="N11" s="10" t="s">
        <v>177</v>
      </c>
      <c r="O11" s="10" t="s">
        <v>177</v>
      </c>
      <c r="P11" s="10" t="s">
        <v>177</v>
      </c>
      <c r="Q11" s="11"/>
      <c r="R11" s="10" t="s">
        <v>177</v>
      </c>
      <c r="S11" s="10" t="s">
        <v>177</v>
      </c>
      <c r="T11" s="10" t="s">
        <v>177</v>
      </c>
      <c r="U11" s="10" t="s">
        <v>177</v>
      </c>
      <c r="V11" s="10" t="s">
        <v>177</v>
      </c>
      <c r="W11" s="11"/>
      <c r="X11" s="10" t="s">
        <v>177</v>
      </c>
      <c r="Y11" s="10" t="s">
        <v>177</v>
      </c>
      <c r="Z11" s="10" t="s">
        <v>177</v>
      </c>
      <c r="AA11" s="10" t="s">
        <v>177</v>
      </c>
      <c r="AB11" s="10" t="s">
        <v>177</v>
      </c>
      <c r="AC11" s="11"/>
      <c r="AD11" s="10" t="s">
        <v>177</v>
      </c>
      <c r="AE11" s="10" t="s">
        <v>177</v>
      </c>
      <c r="AF11" s="10" t="s">
        <v>177</v>
      </c>
      <c r="AG11" s="11"/>
      <c r="AH11" s="11"/>
      <c r="AI11" s="11"/>
      <c r="AJ11" s="11"/>
      <c r="AK11" s="1" t="e">
        <f>VLOOKUP(B11,考勤!$B10:$C407,2,0)</f>
        <v>#N/A</v>
      </c>
    </row>
    <row r="12" s="1" customFormat="1" customHeight="1" spans="1:37">
      <c r="A12" s="3">
        <v>5</v>
      </c>
      <c r="B12" s="3" t="s">
        <v>33</v>
      </c>
      <c r="C12" s="5"/>
      <c r="D12" s="3"/>
      <c r="E12" s="2" t="s">
        <v>176</v>
      </c>
      <c r="F12" s="10" t="s">
        <v>177</v>
      </c>
      <c r="G12" s="10" t="s">
        <v>177</v>
      </c>
      <c r="H12" s="10" t="s">
        <v>177</v>
      </c>
      <c r="I12" s="10" t="s">
        <v>177</v>
      </c>
      <c r="J12" s="10" t="s">
        <v>177</v>
      </c>
      <c r="K12" s="10" t="s">
        <v>177</v>
      </c>
      <c r="L12" s="10" t="s">
        <v>177</v>
      </c>
      <c r="M12" s="10" t="s">
        <v>177</v>
      </c>
      <c r="N12" s="10" t="s">
        <v>177</v>
      </c>
      <c r="O12" s="10" t="s">
        <v>177</v>
      </c>
      <c r="P12" s="10" t="s">
        <v>177</v>
      </c>
      <c r="Q12" s="11"/>
      <c r="R12" s="10" t="s">
        <v>177</v>
      </c>
      <c r="S12" s="10" t="s">
        <v>177</v>
      </c>
      <c r="T12" s="11"/>
      <c r="U12" s="10" t="s">
        <v>177</v>
      </c>
      <c r="V12" s="10" t="s">
        <v>177</v>
      </c>
      <c r="W12" s="11"/>
      <c r="X12" s="11"/>
      <c r="Y12" s="11"/>
      <c r="Z12" s="11"/>
      <c r="AA12" s="10" t="s">
        <v>177</v>
      </c>
      <c r="AB12" s="11"/>
      <c r="AC12" s="11"/>
      <c r="AD12" s="11"/>
      <c r="AE12" s="10" t="s">
        <v>177</v>
      </c>
      <c r="AF12" s="10" t="s">
        <v>177</v>
      </c>
      <c r="AG12" s="10" t="s">
        <v>177</v>
      </c>
      <c r="AH12" s="10" t="s">
        <v>177</v>
      </c>
      <c r="AI12" s="10" t="s">
        <v>177</v>
      </c>
      <c r="AJ12" s="11"/>
      <c r="AK12" s="1" t="str">
        <f>VLOOKUP(B12,考勤!$B11:$C408,2,0)</f>
        <v>焊接</v>
      </c>
    </row>
    <row r="13" s="1" customFormat="1" customHeight="1" spans="1:37">
      <c r="A13" s="7"/>
      <c r="B13" s="7"/>
      <c r="C13" s="7"/>
      <c r="D13" s="7"/>
      <c r="E13" s="2" t="s">
        <v>178</v>
      </c>
      <c r="F13" s="10" t="s">
        <v>177</v>
      </c>
      <c r="G13" s="10" t="s">
        <v>177</v>
      </c>
      <c r="H13" s="10" t="s">
        <v>177</v>
      </c>
      <c r="I13" s="10" t="s">
        <v>177</v>
      </c>
      <c r="J13" s="10" t="s">
        <v>177</v>
      </c>
      <c r="K13" s="10" t="s">
        <v>177</v>
      </c>
      <c r="L13" s="10" t="s">
        <v>177</v>
      </c>
      <c r="M13" s="10" t="s">
        <v>177</v>
      </c>
      <c r="N13" s="10" t="s">
        <v>177</v>
      </c>
      <c r="O13" s="10" t="s">
        <v>177</v>
      </c>
      <c r="P13" s="10" t="s">
        <v>177</v>
      </c>
      <c r="Q13" s="11"/>
      <c r="R13" s="10" t="s">
        <v>177</v>
      </c>
      <c r="S13" s="10" t="s">
        <v>177</v>
      </c>
      <c r="T13" s="11"/>
      <c r="U13" s="10" t="s">
        <v>177</v>
      </c>
      <c r="V13" s="10" t="s">
        <v>177</v>
      </c>
      <c r="W13" s="11"/>
      <c r="X13" s="11"/>
      <c r="Y13" s="11"/>
      <c r="Z13" s="11"/>
      <c r="AA13" s="10" t="s">
        <v>177</v>
      </c>
      <c r="AB13" s="11"/>
      <c r="AC13" s="11"/>
      <c r="AD13" s="11"/>
      <c r="AE13" s="10" t="s">
        <v>177</v>
      </c>
      <c r="AF13" s="10" t="s">
        <v>177</v>
      </c>
      <c r="AG13" s="10" t="s">
        <v>177</v>
      </c>
      <c r="AH13" s="10" t="s">
        <v>177</v>
      </c>
      <c r="AI13" s="10" t="s">
        <v>177</v>
      </c>
      <c r="AJ13" s="11"/>
      <c r="AK13" s="1" t="e">
        <f>VLOOKUP(B13,考勤!$B12:$C409,2,0)</f>
        <v>#N/A</v>
      </c>
    </row>
    <row r="14" s="1" customFormat="1" customHeight="1" spans="1:37">
      <c r="A14" s="3">
        <v>6</v>
      </c>
      <c r="B14" s="3" t="s">
        <v>35</v>
      </c>
      <c r="C14" s="3"/>
      <c r="D14" s="3"/>
      <c r="E14" s="2" t="s">
        <v>176</v>
      </c>
      <c r="F14" s="10" t="s">
        <v>177</v>
      </c>
      <c r="G14" s="10" t="s">
        <v>177</v>
      </c>
      <c r="H14" s="10" t="s">
        <v>177</v>
      </c>
      <c r="I14" s="10" t="s">
        <v>177</v>
      </c>
      <c r="J14" s="10" t="s">
        <v>177</v>
      </c>
      <c r="K14" s="10" t="s">
        <v>177</v>
      </c>
      <c r="L14" s="10" t="s">
        <v>177</v>
      </c>
      <c r="M14" s="10" t="s">
        <v>177</v>
      </c>
      <c r="N14" s="10" t="s">
        <v>177</v>
      </c>
      <c r="O14" s="10" t="s">
        <v>177</v>
      </c>
      <c r="P14" s="10" t="s">
        <v>177</v>
      </c>
      <c r="Q14" s="10" t="s">
        <v>177</v>
      </c>
      <c r="R14" s="11"/>
      <c r="S14" s="10" t="s">
        <v>177</v>
      </c>
      <c r="T14" s="10" t="s">
        <v>177</v>
      </c>
      <c r="U14" s="10" t="s">
        <v>177</v>
      </c>
      <c r="V14" s="10" t="s">
        <v>177</v>
      </c>
      <c r="W14" s="10" t="s">
        <v>177</v>
      </c>
      <c r="X14" s="10" t="s">
        <v>177</v>
      </c>
      <c r="Y14" s="11"/>
      <c r="Z14" s="10" t="s">
        <v>177</v>
      </c>
      <c r="AA14" s="11"/>
      <c r="AB14" s="10" t="s">
        <v>177</v>
      </c>
      <c r="AC14" s="10" t="s">
        <v>177</v>
      </c>
      <c r="AD14" s="11"/>
      <c r="AE14" s="11"/>
      <c r="AF14" s="11"/>
      <c r="AG14" s="10" t="s">
        <v>177</v>
      </c>
      <c r="AH14" s="10" t="s">
        <v>177</v>
      </c>
      <c r="AI14" s="10" t="s">
        <v>177</v>
      </c>
      <c r="AJ14" s="11"/>
      <c r="AK14" s="1" t="str">
        <f>VLOOKUP(B14,考勤!$B13:$C410,2,0)</f>
        <v>焊接</v>
      </c>
    </row>
    <row r="15" s="1" customFormat="1" customHeight="1" spans="1:37">
      <c r="A15" s="7"/>
      <c r="B15" s="7"/>
      <c r="C15" s="5" t="s">
        <v>179</v>
      </c>
      <c r="D15" s="7"/>
      <c r="E15" s="2" t="s">
        <v>178</v>
      </c>
      <c r="F15" s="10" t="s">
        <v>177</v>
      </c>
      <c r="G15" s="10" t="s">
        <v>177</v>
      </c>
      <c r="H15" s="10" t="s">
        <v>177</v>
      </c>
      <c r="I15" s="10" t="s">
        <v>177</v>
      </c>
      <c r="J15" s="10" t="s">
        <v>177</v>
      </c>
      <c r="K15" s="10" t="s">
        <v>177</v>
      </c>
      <c r="L15" s="10" t="s">
        <v>177</v>
      </c>
      <c r="M15" s="10" t="s">
        <v>177</v>
      </c>
      <c r="N15" s="10" t="s">
        <v>177</v>
      </c>
      <c r="O15" s="10" t="s">
        <v>177</v>
      </c>
      <c r="P15" s="10" t="s">
        <v>177</v>
      </c>
      <c r="Q15" s="10" t="s">
        <v>177</v>
      </c>
      <c r="R15" s="11"/>
      <c r="S15" s="10" t="s">
        <v>177</v>
      </c>
      <c r="T15" s="10" t="s">
        <v>177</v>
      </c>
      <c r="U15" s="10" t="s">
        <v>177</v>
      </c>
      <c r="V15" s="10" t="s">
        <v>177</v>
      </c>
      <c r="W15" s="10" t="s">
        <v>177</v>
      </c>
      <c r="X15" s="10" t="s">
        <v>177</v>
      </c>
      <c r="Y15" s="11"/>
      <c r="Z15" s="10" t="s">
        <v>177</v>
      </c>
      <c r="AA15" s="11"/>
      <c r="AB15" s="10" t="s">
        <v>177</v>
      </c>
      <c r="AC15" s="10" t="s">
        <v>177</v>
      </c>
      <c r="AD15" s="11"/>
      <c r="AE15" s="11"/>
      <c r="AF15" s="11"/>
      <c r="AG15" s="10" t="s">
        <v>177</v>
      </c>
      <c r="AH15" s="10" t="s">
        <v>177</v>
      </c>
      <c r="AI15" s="10" t="s">
        <v>177</v>
      </c>
      <c r="AJ15" s="11"/>
      <c r="AK15" s="1" t="e">
        <f>VLOOKUP(B15,考勤!$B14:$C411,2,0)</f>
        <v>#N/A</v>
      </c>
    </row>
    <row r="16" s="1" customFormat="1" customHeight="1" spans="1:37">
      <c r="A16" s="3">
        <v>7</v>
      </c>
      <c r="B16" s="3" t="s">
        <v>32</v>
      </c>
      <c r="C16" s="5"/>
      <c r="D16" s="3"/>
      <c r="E16" s="2" t="s">
        <v>176</v>
      </c>
      <c r="F16" s="10" t="s">
        <v>177</v>
      </c>
      <c r="G16" s="10" t="s">
        <v>177</v>
      </c>
      <c r="H16" s="10" t="s">
        <v>177</v>
      </c>
      <c r="I16" s="10" t="s">
        <v>177</v>
      </c>
      <c r="J16" s="10" t="s">
        <v>177</v>
      </c>
      <c r="K16" s="10" t="s">
        <v>177</v>
      </c>
      <c r="L16" s="10" t="s">
        <v>177</v>
      </c>
      <c r="M16" s="10" t="s">
        <v>177</v>
      </c>
      <c r="N16" s="10" t="s">
        <v>177</v>
      </c>
      <c r="O16" s="10" t="s">
        <v>177</v>
      </c>
      <c r="P16" s="10" t="s">
        <v>177</v>
      </c>
      <c r="Q16" s="10" t="s">
        <v>177</v>
      </c>
      <c r="R16" s="10" t="s">
        <v>177</v>
      </c>
      <c r="S16" s="10" t="s">
        <v>177</v>
      </c>
      <c r="T16" s="10" t="s">
        <v>177</v>
      </c>
      <c r="U16" s="10" t="s">
        <v>177</v>
      </c>
      <c r="V16" s="10" t="s">
        <v>177</v>
      </c>
      <c r="W16" s="10" t="s">
        <v>177</v>
      </c>
      <c r="X16" s="10" t="s">
        <v>177</v>
      </c>
      <c r="Y16" s="10" t="s">
        <v>177</v>
      </c>
      <c r="Z16" s="10" t="s">
        <v>177</v>
      </c>
      <c r="AA16" s="10" t="s">
        <v>177</v>
      </c>
      <c r="AB16" s="10" t="s">
        <v>177</v>
      </c>
      <c r="AC16" s="10" t="s">
        <v>177</v>
      </c>
      <c r="AD16" s="10" t="s">
        <v>177</v>
      </c>
      <c r="AE16" s="11"/>
      <c r="AF16" s="10" t="s">
        <v>177</v>
      </c>
      <c r="AG16" s="10" t="s">
        <v>177</v>
      </c>
      <c r="AH16" s="10" t="s">
        <v>177</v>
      </c>
      <c r="AI16" s="10" t="s">
        <v>177</v>
      </c>
      <c r="AJ16" s="11"/>
      <c r="AK16" s="1" t="str">
        <f>VLOOKUP(B16,考勤!$B15:$C412,2,0)</f>
        <v>焊接</v>
      </c>
    </row>
    <row r="17" s="1" customFormat="1" customHeight="1" spans="1:37">
      <c r="A17" s="7"/>
      <c r="B17" s="7"/>
      <c r="C17" s="5"/>
      <c r="D17" s="7"/>
      <c r="E17" s="2" t="s">
        <v>178</v>
      </c>
      <c r="F17" s="10" t="s">
        <v>177</v>
      </c>
      <c r="G17" s="10" t="s">
        <v>177</v>
      </c>
      <c r="H17" s="10" t="s">
        <v>177</v>
      </c>
      <c r="I17" s="10" t="s">
        <v>177</v>
      </c>
      <c r="J17" s="10" t="s">
        <v>177</v>
      </c>
      <c r="K17" s="10" t="s">
        <v>177</v>
      </c>
      <c r="L17" s="10" t="s">
        <v>177</v>
      </c>
      <c r="M17" s="10" t="s">
        <v>177</v>
      </c>
      <c r="N17" s="10" t="s">
        <v>177</v>
      </c>
      <c r="O17" s="10" t="s">
        <v>177</v>
      </c>
      <c r="P17" s="10" t="s">
        <v>177</v>
      </c>
      <c r="Q17" s="10" t="s">
        <v>177</v>
      </c>
      <c r="R17" s="10" t="s">
        <v>177</v>
      </c>
      <c r="S17" s="10" t="s">
        <v>177</v>
      </c>
      <c r="T17" s="10" t="s">
        <v>177</v>
      </c>
      <c r="U17" s="10" t="s">
        <v>177</v>
      </c>
      <c r="V17" s="10" t="s">
        <v>177</v>
      </c>
      <c r="W17" s="10" t="s">
        <v>177</v>
      </c>
      <c r="X17" s="10" t="s">
        <v>177</v>
      </c>
      <c r="Y17" s="10" t="s">
        <v>177</v>
      </c>
      <c r="Z17" s="10" t="s">
        <v>177</v>
      </c>
      <c r="AA17" s="10" t="s">
        <v>177</v>
      </c>
      <c r="AB17" s="10" t="s">
        <v>177</v>
      </c>
      <c r="AC17" s="10" t="s">
        <v>177</v>
      </c>
      <c r="AD17" s="10" t="s">
        <v>177</v>
      </c>
      <c r="AE17" s="11"/>
      <c r="AF17" s="10" t="s">
        <v>177</v>
      </c>
      <c r="AG17" s="10" t="s">
        <v>177</v>
      </c>
      <c r="AH17" s="10" t="s">
        <v>177</v>
      </c>
      <c r="AI17" s="10" t="s">
        <v>177</v>
      </c>
      <c r="AJ17" s="11"/>
      <c r="AK17" s="1" t="e">
        <f>VLOOKUP(B17,考勤!$B16:$C413,2,0)</f>
        <v>#N/A</v>
      </c>
    </row>
    <row r="18" s="1" customFormat="1" customHeight="1" spans="1:37">
      <c r="A18" s="3">
        <v>8</v>
      </c>
      <c r="B18" s="3" t="s">
        <v>36</v>
      </c>
      <c r="C18" s="5"/>
      <c r="D18" s="3"/>
      <c r="E18" s="2" t="s">
        <v>176</v>
      </c>
      <c r="F18" s="11"/>
      <c r="G18" s="10" t="s">
        <v>177</v>
      </c>
      <c r="H18" s="10" t="s">
        <v>177</v>
      </c>
      <c r="I18" s="10" t="s">
        <v>177</v>
      </c>
      <c r="J18" s="10" t="s">
        <v>177</v>
      </c>
      <c r="K18" s="10" t="s">
        <v>177</v>
      </c>
      <c r="L18" s="10" t="s">
        <v>177</v>
      </c>
      <c r="M18" s="10" t="s">
        <v>177</v>
      </c>
      <c r="N18" s="10" t="s">
        <v>177</v>
      </c>
      <c r="O18" s="10" t="s">
        <v>177</v>
      </c>
      <c r="P18" s="10" t="s">
        <v>177</v>
      </c>
      <c r="Q18" s="10" t="s">
        <v>177</v>
      </c>
      <c r="R18" s="10" t="s">
        <v>177</v>
      </c>
      <c r="S18" s="10" t="s">
        <v>177</v>
      </c>
      <c r="T18" s="10" t="s">
        <v>177</v>
      </c>
      <c r="U18" s="10" t="s">
        <v>177</v>
      </c>
      <c r="V18" s="10" t="s">
        <v>177</v>
      </c>
      <c r="W18" s="11"/>
      <c r="X18" s="10" t="s">
        <v>177</v>
      </c>
      <c r="Y18" s="10" t="s">
        <v>177</v>
      </c>
      <c r="Z18" s="10" t="s">
        <v>177</v>
      </c>
      <c r="AA18" s="10" t="s">
        <v>177</v>
      </c>
      <c r="AB18" s="10" t="s">
        <v>177</v>
      </c>
      <c r="AC18" s="10" t="s">
        <v>177</v>
      </c>
      <c r="AD18" s="10" t="s">
        <v>177</v>
      </c>
      <c r="AE18" s="10" t="s">
        <v>177</v>
      </c>
      <c r="AF18" s="10" t="s">
        <v>177</v>
      </c>
      <c r="AG18" s="10" t="s">
        <v>177</v>
      </c>
      <c r="AH18" s="10" t="s">
        <v>177</v>
      </c>
      <c r="AI18" s="10" t="s">
        <v>177</v>
      </c>
      <c r="AJ18" s="11"/>
      <c r="AK18" s="1" t="str">
        <f>VLOOKUP(B18,考勤!$B17:$C414,2,0)</f>
        <v>焊接</v>
      </c>
    </row>
    <row r="19" s="1" customFormat="1" customHeight="1" spans="1:37">
      <c r="A19" s="7"/>
      <c r="B19" s="7"/>
      <c r="C19" s="5"/>
      <c r="D19" s="7"/>
      <c r="E19" s="2" t="s">
        <v>178</v>
      </c>
      <c r="F19" s="11"/>
      <c r="G19" s="10" t="s">
        <v>177</v>
      </c>
      <c r="H19" s="10" t="s">
        <v>177</v>
      </c>
      <c r="I19" s="10" t="s">
        <v>177</v>
      </c>
      <c r="J19" s="10" t="s">
        <v>177</v>
      </c>
      <c r="K19" s="10" t="s">
        <v>177</v>
      </c>
      <c r="L19" s="10" t="s">
        <v>177</v>
      </c>
      <c r="M19" s="10" t="s">
        <v>177</v>
      </c>
      <c r="N19" s="10" t="s">
        <v>177</v>
      </c>
      <c r="O19" s="10" t="s">
        <v>177</v>
      </c>
      <c r="P19" s="10" t="s">
        <v>177</v>
      </c>
      <c r="Q19" s="10" t="s">
        <v>177</v>
      </c>
      <c r="R19" s="10" t="s">
        <v>177</v>
      </c>
      <c r="S19" s="10" t="s">
        <v>177</v>
      </c>
      <c r="T19" s="10" t="s">
        <v>177</v>
      </c>
      <c r="U19" s="10" t="s">
        <v>177</v>
      </c>
      <c r="V19" s="10" t="s">
        <v>177</v>
      </c>
      <c r="W19" s="11"/>
      <c r="X19" s="10" t="s">
        <v>177</v>
      </c>
      <c r="Y19" s="10" t="s">
        <v>177</v>
      </c>
      <c r="Z19" s="10" t="s">
        <v>177</v>
      </c>
      <c r="AA19" s="10" t="s">
        <v>177</v>
      </c>
      <c r="AB19" s="10" t="s">
        <v>177</v>
      </c>
      <c r="AC19" s="10" t="s">
        <v>177</v>
      </c>
      <c r="AD19" s="10" t="s">
        <v>177</v>
      </c>
      <c r="AE19" s="10" t="s">
        <v>177</v>
      </c>
      <c r="AF19" s="10" t="s">
        <v>177</v>
      </c>
      <c r="AG19" s="10" t="s">
        <v>177</v>
      </c>
      <c r="AH19" s="10" t="s">
        <v>177</v>
      </c>
      <c r="AI19" s="10" t="s">
        <v>177</v>
      </c>
      <c r="AJ19" s="11"/>
      <c r="AK19" s="1" t="e">
        <f>VLOOKUP(B19,考勤!$B18:$C415,2,0)</f>
        <v>#N/A</v>
      </c>
    </row>
    <row r="20" s="1" customFormat="1" customHeight="1" spans="1:37">
      <c r="A20" s="3">
        <v>9</v>
      </c>
      <c r="B20" s="3" t="s">
        <v>57</v>
      </c>
      <c r="C20" s="5"/>
      <c r="D20" s="3"/>
      <c r="E20" s="2" t="s">
        <v>176</v>
      </c>
      <c r="F20" s="10" t="s">
        <v>177</v>
      </c>
      <c r="G20" s="10" t="s">
        <v>177</v>
      </c>
      <c r="H20" s="10" t="s">
        <v>177</v>
      </c>
      <c r="I20" s="10" t="s">
        <v>177</v>
      </c>
      <c r="J20" s="10" t="s">
        <v>177</v>
      </c>
      <c r="K20" s="10" t="s">
        <v>177</v>
      </c>
      <c r="L20" s="10" t="s">
        <v>177</v>
      </c>
      <c r="M20" s="10" t="s">
        <v>177</v>
      </c>
      <c r="N20" s="10" t="s">
        <v>177</v>
      </c>
      <c r="O20" s="11"/>
      <c r="P20" s="11"/>
      <c r="Q20" s="11"/>
      <c r="R20" s="10" t="s">
        <v>177</v>
      </c>
      <c r="S20" s="10" t="s">
        <v>177</v>
      </c>
      <c r="T20" s="10" t="s">
        <v>177</v>
      </c>
      <c r="U20" s="10" t="s">
        <v>177</v>
      </c>
      <c r="V20" s="10" t="s">
        <v>177</v>
      </c>
      <c r="W20" s="10" t="s">
        <v>177</v>
      </c>
      <c r="X20" s="10" t="s">
        <v>177</v>
      </c>
      <c r="Y20" s="10" t="s">
        <v>177</v>
      </c>
      <c r="Z20" s="10" t="s">
        <v>177</v>
      </c>
      <c r="AA20" s="10" t="s">
        <v>177</v>
      </c>
      <c r="AB20" s="10" t="s">
        <v>177</v>
      </c>
      <c r="AC20" s="10" t="s">
        <v>177</v>
      </c>
      <c r="AD20" s="10" t="s">
        <v>177</v>
      </c>
      <c r="AE20" s="10" t="s">
        <v>177</v>
      </c>
      <c r="AF20" s="10" t="s">
        <v>177</v>
      </c>
      <c r="AG20" s="10" t="s">
        <v>177</v>
      </c>
      <c r="AH20" s="10" t="s">
        <v>177</v>
      </c>
      <c r="AI20" s="10" t="s">
        <v>177</v>
      </c>
      <c r="AJ20" s="11"/>
      <c r="AK20" s="1" t="str">
        <f>VLOOKUP(B20,考勤!$B19:$C416,2,0)</f>
        <v>冲压</v>
      </c>
    </row>
    <row r="21" s="1" customFormat="1" customHeight="1" spans="1:37">
      <c r="A21" s="7"/>
      <c r="B21" s="7"/>
      <c r="C21" s="5"/>
      <c r="D21" s="7"/>
      <c r="E21" s="2" t="s">
        <v>178</v>
      </c>
      <c r="F21" s="10" t="s">
        <v>177</v>
      </c>
      <c r="G21" s="10" t="s">
        <v>177</v>
      </c>
      <c r="H21" s="10" t="s">
        <v>177</v>
      </c>
      <c r="I21" s="10" t="s">
        <v>177</v>
      </c>
      <c r="J21" s="10" t="s">
        <v>177</v>
      </c>
      <c r="K21" s="10" t="s">
        <v>177</v>
      </c>
      <c r="L21" s="10" t="s">
        <v>177</v>
      </c>
      <c r="M21" s="10" t="s">
        <v>177</v>
      </c>
      <c r="N21" s="10" t="s">
        <v>177</v>
      </c>
      <c r="O21" s="11"/>
      <c r="P21" s="11"/>
      <c r="Q21" s="11"/>
      <c r="R21" s="10" t="s">
        <v>177</v>
      </c>
      <c r="S21" s="10" t="s">
        <v>177</v>
      </c>
      <c r="T21" s="10" t="s">
        <v>177</v>
      </c>
      <c r="U21" s="10" t="s">
        <v>177</v>
      </c>
      <c r="V21" s="10" t="s">
        <v>177</v>
      </c>
      <c r="W21" s="10" t="s">
        <v>177</v>
      </c>
      <c r="X21" s="10" t="s">
        <v>177</v>
      </c>
      <c r="Y21" s="10" t="s">
        <v>177</v>
      </c>
      <c r="Z21" s="10" t="s">
        <v>177</v>
      </c>
      <c r="AA21" s="10" t="s">
        <v>177</v>
      </c>
      <c r="AB21" s="10" t="s">
        <v>177</v>
      </c>
      <c r="AC21" s="10" t="s">
        <v>177</v>
      </c>
      <c r="AD21" s="10" t="s">
        <v>177</v>
      </c>
      <c r="AE21" s="10" t="s">
        <v>177</v>
      </c>
      <c r="AF21" s="10" t="s">
        <v>177</v>
      </c>
      <c r="AG21" s="10" t="s">
        <v>177</v>
      </c>
      <c r="AH21" s="10" t="s">
        <v>177</v>
      </c>
      <c r="AI21" s="10" t="s">
        <v>177</v>
      </c>
      <c r="AJ21" s="11"/>
      <c r="AK21" s="1" t="e">
        <f>VLOOKUP(B21,考勤!$B20:$C417,2,0)</f>
        <v>#N/A</v>
      </c>
    </row>
    <row r="22" s="1" customFormat="1" customHeight="1" spans="1:37">
      <c r="A22" s="3">
        <v>10</v>
      </c>
      <c r="B22" s="3" t="s">
        <v>180</v>
      </c>
      <c r="C22" s="5"/>
      <c r="D22" s="3"/>
      <c r="E22" s="2" t="s">
        <v>176</v>
      </c>
      <c r="F22" s="10" t="s">
        <v>177</v>
      </c>
      <c r="G22" s="10" t="s">
        <v>177</v>
      </c>
      <c r="H22" s="10" t="s">
        <v>177</v>
      </c>
      <c r="I22" s="10" t="s">
        <v>177</v>
      </c>
      <c r="J22" s="10" t="s">
        <v>177</v>
      </c>
      <c r="K22" s="10" t="s">
        <v>177</v>
      </c>
      <c r="L22" s="10" t="s">
        <v>177</v>
      </c>
      <c r="M22" s="10" t="s">
        <v>177</v>
      </c>
      <c r="N22" s="10" t="s">
        <v>177</v>
      </c>
      <c r="O22" s="10" t="s">
        <v>177</v>
      </c>
      <c r="P22" s="10" t="s">
        <v>177</v>
      </c>
      <c r="Q22" s="10" t="s">
        <v>177</v>
      </c>
      <c r="R22" s="10" t="s">
        <v>177</v>
      </c>
      <c r="S22" s="11"/>
      <c r="T22" s="10" t="s">
        <v>177</v>
      </c>
      <c r="U22" s="10" t="s">
        <v>177</v>
      </c>
      <c r="V22" s="10" t="s">
        <v>177</v>
      </c>
      <c r="W22" s="10" t="s">
        <v>177</v>
      </c>
      <c r="X22" s="10" t="s">
        <v>177</v>
      </c>
      <c r="Y22" s="10" t="s">
        <v>177</v>
      </c>
      <c r="Z22" s="10" t="s">
        <v>177</v>
      </c>
      <c r="AA22" s="10" t="s">
        <v>177</v>
      </c>
      <c r="AB22" s="10" t="s">
        <v>177</v>
      </c>
      <c r="AC22" s="10" t="s">
        <v>177</v>
      </c>
      <c r="AD22" s="10" t="s">
        <v>177</v>
      </c>
      <c r="AE22" s="10" t="s">
        <v>177</v>
      </c>
      <c r="AF22" s="10" t="s">
        <v>177</v>
      </c>
      <c r="AG22" s="10" t="s">
        <v>177</v>
      </c>
      <c r="AH22" s="10" t="s">
        <v>177</v>
      </c>
      <c r="AI22" s="10" t="s">
        <v>177</v>
      </c>
      <c r="AJ22" s="11"/>
      <c r="AK22" s="1" t="e">
        <f>VLOOKUP(B22,考勤!$B21:$C418,2,0)</f>
        <v>#N/A</v>
      </c>
    </row>
    <row r="23" s="1" customFormat="1" customHeight="1" spans="1:37">
      <c r="A23" s="7"/>
      <c r="B23" s="7"/>
      <c r="C23" s="5"/>
      <c r="D23" s="7"/>
      <c r="E23" s="2" t="s">
        <v>178</v>
      </c>
      <c r="F23" s="10" t="s">
        <v>177</v>
      </c>
      <c r="G23" s="10" t="s">
        <v>177</v>
      </c>
      <c r="H23" s="10" t="s">
        <v>177</v>
      </c>
      <c r="I23" s="10" t="s">
        <v>177</v>
      </c>
      <c r="J23" s="10" t="s">
        <v>177</v>
      </c>
      <c r="K23" s="10" t="s">
        <v>177</v>
      </c>
      <c r="L23" s="10" t="s">
        <v>177</v>
      </c>
      <c r="M23" s="10" t="s">
        <v>177</v>
      </c>
      <c r="N23" s="10" t="s">
        <v>177</v>
      </c>
      <c r="O23" s="10" t="s">
        <v>177</v>
      </c>
      <c r="P23" s="10" t="s">
        <v>177</v>
      </c>
      <c r="Q23" s="10" t="s">
        <v>177</v>
      </c>
      <c r="R23" s="10" t="s">
        <v>177</v>
      </c>
      <c r="S23" s="11"/>
      <c r="T23" s="10" t="s">
        <v>177</v>
      </c>
      <c r="U23" s="10" t="s">
        <v>177</v>
      </c>
      <c r="V23" s="10" t="s">
        <v>177</v>
      </c>
      <c r="W23" s="10" t="s">
        <v>177</v>
      </c>
      <c r="X23" s="10" t="s">
        <v>177</v>
      </c>
      <c r="Y23" s="10" t="s">
        <v>177</v>
      </c>
      <c r="Z23" s="10" t="s">
        <v>177</v>
      </c>
      <c r="AA23" s="10" t="s">
        <v>177</v>
      </c>
      <c r="AB23" s="10" t="s">
        <v>177</v>
      </c>
      <c r="AC23" s="10" t="s">
        <v>177</v>
      </c>
      <c r="AD23" s="10" t="s">
        <v>177</v>
      </c>
      <c r="AE23" s="10" t="s">
        <v>177</v>
      </c>
      <c r="AF23" s="10" t="s">
        <v>177</v>
      </c>
      <c r="AG23" s="10" t="s">
        <v>177</v>
      </c>
      <c r="AH23" s="10" t="s">
        <v>177</v>
      </c>
      <c r="AI23" s="10" t="s">
        <v>177</v>
      </c>
      <c r="AJ23" s="11"/>
      <c r="AK23" s="1" t="e">
        <f>VLOOKUP(B23,考勤!$B22:$C419,2,0)</f>
        <v>#N/A</v>
      </c>
    </row>
    <row r="24" s="1" customFormat="1" customHeight="1" spans="1:37">
      <c r="A24" s="3">
        <v>11</v>
      </c>
      <c r="B24" s="3" t="s">
        <v>40</v>
      </c>
      <c r="C24" s="5"/>
      <c r="D24" s="3"/>
      <c r="E24" s="2" t="s">
        <v>176</v>
      </c>
      <c r="F24" s="11"/>
      <c r="G24" s="11"/>
      <c r="H24" s="11"/>
      <c r="I24" s="11"/>
      <c r="J24" s="11"/>
      <c r="K24" s="10" t="s">
        <v>177</v>
      </c>
      <c r="L24" s="10" t="s">
        <v>177</v>
      </c>
      <c r="M24" s="10" t="s">
        <v>177</v>
      </c>
      <c r="N24" s="10" t="s">
        <v>177</v>
      </c>
      <c r="O24" s="10" t="s">
        <v>177</v>
      </c>
      <c r="P24" s="10" t="s">
        <v>177</v>
      </c>
      <c r="Q24" s="10" t="s">
        <v>177</v>
      </c>
      <c r="R24" s="10" t="s">
        <v>177</v>
      </c>
      <c r="S24" s="10" t="s">
        <v>177</v>
      </c>
      <c r="T24" s="10" t="s">
        <v>177</v>
      </c>
      <c r="U24" s="10" t="s">
        <v>177</v>
      </c>
      <c r="V24" s="10" t="s">
        <v>177</v>
      </c>
      <c r="W24" s="10" t="s">
        <v>177</v>
      </c>
      <c r="X24" s="10" t="s">
        <v>177</v>
      </c>
      <c r="Y24" s="10" t="s">
        <v>177</v>
      </c>
      <c r="Z24" s="10" t="s">
        <v>177</v>
      </c>
      <c r="AA24" s="10" t="s">
        <v>177</v>
      </c>
      <c r="AB24" s="10" t="s">
        <v>177</v>
      </c>
      <c r="AC24" s="10" t="s">
        <v>177</v>
      </c>
      <c r="AD24" s="10" t="s">
        <v>177</v>
      </c>
      <c r="AE24" s="10" t="s">
        <v>177</v>
      </c>
      <c r="AF24" s="10" t="s">
        <v>177</v>
      </c>
      <c r="AG24" s="10" t="s">
        <v>177</v>
      </c>
      <c r="AH24" s="10" t="s">
        <v>177</v>
      </c>
      <c r="AI24" s="10" t="s">
        <v>177</v>
      </c>
      <c r="AJ24" s="11"/>
      <c r="AK24" s="1" t="str">
        <f>VLOOKUP(B24,考勤!$B23:$C420,2,0)</f>
        <v>焊接</v>
      </c>
    </row>
    <row r="25" s="1" customFormat="1" customHeight="1" spans="1:37">
      <c r="A25" s="7"/>
      <c r="B25" s="7"/>
      <c r="C25" s="5"/>
      <c r="D25" s="7"/>
      <c r="E25" s="2" t="s">
        <v>178</v>
      </c>
      <c r="F25" s="11"/>
      <c r="G25" s="11"/>
      <c r="H25" s="11"/>
      <c r="I25" s="11"/>
      <c r="J25" s="11"/>
      <c r="K25" s="10" t="s">
        <v>177</v>
      </c>
      <c r="L25" s="10" t="s">
        <v>177</v>
      </c>
      <c r="M25" s="10" t="s">
        <v>177</v>
      </c>
      <c r="N25" s="10" t="s">
        <v>177</v>
      </c>
      <c r="O25" s="10" t="s">
        <v>177</v>
      </c>
      <c r="P25" s="10" t="s">
        <v>177</v>
      </c>
      <c r="Q25" s="10" t="s">
        <v>177</v>
      </c>
      <c r="R25" s="10" t="s">
        <v>177</v>
      </c>
      <c r="S25" s="10" t="s">
        <v>177</v>
      </c>
      <c r="T25" s="10" t="s">
        <v>177</v>
      </c>
      <c r="U25" s="10" t="s">
        <v>177</v>
      </c>
      <c r="V25" s="10" t="s">
        <v>177</v>
      </c>
      <c r="W25" s="10" t="s">
        <v>177</v>
      </c>
      <c r="X25" s="10" t="s">
        <v>177</v>
      </c>
      <c r="Y25" s="10" t="s">
        <v>177</v>
      </c>
      <c r="Z25" s="10" t="s">
        <v>177</v>
      </c>
      <c r="AA25" s="10" t="s">
        <v>177</v>
      </c>
      <c r="AB25" s="10" t="s">
        <v>177</v>
      </c>
      <c r="AC25" s="10" t="s">
        <v>177</v>
      </c>
      <c r="AD25" s="10" t="s">
        <v>177</v>
      </c>
      <c r="AE25" s="10" t="s">
        <v>177</v>
      </c>
      <c r="AF25" s="10" t="s">
        <v>177</v>
      </c>
      <c r="AG25" s="10" t="s">
        <v>177</v>
      </c>
      <c r="AH25" s="10" t="s">
        <v>177</v>
      </c>
      <c r="AI25" s="10" t="s">
        <v>177</v>
      </c>
      <c r="AJ25" s="11"/>
      <c r="AK25" s="1" t="e">
        <f>VLOOKUP(B25,考勤!$B24:$C421,2,0)</f>
        <v>#N/A</v>
      </c>
    </row>
    <row r="26" s="1" customFormat="1" customHeight="1" spans="1:37">
      <c r="A26" s="3">
        <v>12</v>
      </c>
      <c r="B26" s="3" t="s">
        <v>19</v>
      </c>
      <c r="C26" s="5"/>
      <c r="D26" s="3"/>
      <c r="E26" s="2" t="s">
        <v>176</v>
      </c>
      <c r="F26" s="10" t="s">
        <v>177</v>
      </c>
      <c r="G26" s="10" t="s">
        <v>177</v>
      </c>
      <c r="H26" s="10" t="s">
        <v>177</v>
      </c>
      <c r="I26" s="10" t="s">
        <v>177</v>
      </c>
      <c r="J26" s="10" t="s">
        <v>177</v>
      </c>
      <c r="K26" s="10" t="s">
        <v>177</v>
      </c>
      <c r="L26" s="10" t="s">
        <v>177</v>
      </c>
      <c r="M26" s="10" t="s">
        <v>177</v>
      </c>
      <c r="N26" s="10" t="s">
        <v>177</v>
      </c>
      <c r="O26" s="10" t="s">
        <v>177</v>
      </c>
      <c r="P26" s="10" t="s">
        <v>177</v>
      </c>
      <c r="Q26" s="11"/>
      <c r="R26" s="11"/>
      <c r="S26" s="11"/>
      <c r="T26" s="11"/>
      <c r="U26" s="10" t="s">
        <v>177</v>
      </c>
      <c r="V26" s="10" t="s">
        <v>177</v>
      </c>
      <c r="W26" s="11"/>
      <c r="X26" s="11"/>
      <c r="Y26" s="11"/>
      <c r="Z26" s="10" t="s">
        <v>177</v>
      </c>
      <c r="AA26" s="11"/>
      <c r="AB26" s="10" t="s">
        <v>177</v>
      </c>
      <c r="AC26" s="11"/>
      <c r="AD26" s="11"/>
      <c r="AE26" s="11"/>
      <c r="AF26" s="11"/>
      <c r="AG26" s="10" t="s">
        <v>177</v>
      </c>
      <c r="AH26" s="10" t="s">
        <v>177</v>
      </c>
      <c r="AI26" s="10" t="s">
        <v>177</v>
      </c>
      <c r="AJ26" s="11"/>
      <c r="AK26" s="1" t="str">
        <f>VLOOKUP(B26,考勤!$B25:$C422,2,0)</f>
        <v>骨架</v>
      </c>
    </row>
    <row r="27" s="1" customFormat="1" customHeight="1" spans="1:37">
      <c r="A27" s="7"/>
      <c r="B27" s="7"/>
      <c r="C27" s="5"/>
      <c r="D27" s="7"/>
      <c r="E27" s="2" t="s">
        <v>178</v>
      </c>
      <c r="F27" s="10" t="s">
        <v>177</v>
      </c>
      <c r="G27" s="10" t="s">
        <v>177</v>
      </c>
      <c r="H27" s="10" t="s">
        <v>177</v>
      </c>
      <c r="I27" s="10" t="s">
        <v>177</v>
      </c>
      <c r="J27" s="10" t="s">
        <v>177</v>
      </c>
      <c r="K27" s="10" t="s">
        <v>177</v>
      </c>
      <c r="L27" s="10" t="s">
        <v>177</v>
      </c>
      <c r="M27" s="10" t="s">
        <v>177</v>
      </c>
      <c r="N27" s="10" t="s">
        <v>177</v>
      </c>
      <c r="O27" s="10" t="s">
        <v>177</v>
      </c>
      <c r="P27" s="10" t="s">
        <v>177</v>
      </c>
      <c r="Q27" s="11"/>
      <c r="R27" s="11"/>
      <c r="S27" s="11"/>
      <c r="T27" s="11"/>
      <c r="U27" s="10" t="s">
        <v>177</v>
      </c>
      <c r="V27" s="10" t="s">
        <v>177</v>
      </c>
      <c r="W27" s="11"/>
      <c r="X27" s="11"/>
      <c r="Y27" s="11"/>
      <c r="Z27" s="10" t="s">
        <v>177</v>
      </c>
      <c r="AA27" s="11"/>
      <c r="AB27" s="10" t="s">
        <v>177</v>
      </c>
      <c r="AC27" s="11"/>
      <c r="AD27" s="11"/>
      <c r="AE27" s="11"/>
      <c r="AF27" s="11"/>
      <c r="AG27" s="10" t="s">
        <v>177</v>
      </c>
      <c r="AH27" s="10" t="s">
        <v>177</v>
      </c>
      <c r="AI27" s="10" t="s">
        <v>177</v>
      </c>
      <c r="AJ27" s="11"/>
      <c r="AK27" s="1" t="e">
        <f>VLOOKUP(B27,考勤!$B26:$C423,2,0)</f>
        <v>#N/A</v>
      </c>
    </row>
    <row r="28" s="1" customFormat="1" customHeight="1" spans="1:37">
      <c r="A28" s="3">
        <v>13</v>
      </c>
      <c r="B28" s="9" t="s">
        <v>41</v>
      </c>
      <c r="C28" s="5"/>
      <c r="D28" s="3"/>
      <c r="E28" s="2" t="s">
        <v>176</v>
      </c>
      <c r="F28" s="13"/>
      <c r="G28" s="11">
        <v>2</v>
      </c>
      <c r="H28" s="11">
        <v>3</v>
      </c>
      <c r="I28" s="11">
        <v>4</v>
      </c>
      <c r="J28" s="11">
        <v>5</v>
      </c>
      <c r="K28" s="11">
        <v>6</v>
      </c>
      <c r="L28" s="11">
        <v>7</v>
      </c>
      <c r="M28" s="11">
        <v>8</v>
      </c>
      <c r="N28" s="11">
        <v>9</v>
      </c>
      <c r="O28" s="11">
        <v>10</v>
      </c>
      <c r="P28" s="11">
        <v>11</v>
      </c>
      <c r="Q28" s="11">
        <v>12</v>
      </c>
      <c r="R28" s="11">
        <v>13</v>
      </c>
      <c r="S28" s="11">
        <v>14</v>
      </c>
      <c r="T28" s="11">
        <v>15</v>
      </c>
      <c r="U28" s="11">
        <v>16</v>
      </c>
      <c r="V28" s="10" t="s">
        <v>177</v>
      </c>
      <c r="W28" s="10" t="s">
        <v>177</v>
      </c>
      <c r="X28" s="10" t="s">
        <v>177</v>
      </c>
      <c r="Y28" s="10" t="s">
        <v>177</v>
      </c>
      <c r="Z28" s="10" t="s">
        <v>177</v>
      </c>
      <c r="AA28" s="11"/>
      <c r="AB28" s="10" t="s">
        <v>177</v>
      </c>
      <c r="AC28" s="10" t="s">
        <v>177</v>
      </c>
      <c r="AD28" s="10" t="s">
        <v>177</v>
      </c>
      <c r="AE28" s="10" t="s">
        <v>177</v>
      </c>
      <c r="AF28" s="10" t="s">
        <v>177</v>
      </c>
      <c r="AG28" s="10" t="s">
        <v>177</v>
      </c>
      <c r="AH28" s="10" t="s">
        <v>177</v>
      </c>
      <c r="AI28" s="10" t="s">
        <v>177</v>
      </c>
      <c r="AJ28" s="11"/>
      <c r="AK28" s="1" t="str">
        <f>VLOOKUP(B28,考勤!$B27:$C424,2,0)</f>
        <v>焊接</v>
      </c>
    </row>
    <row r="29" s="1" customFormat="1" customHeight="1" spans="1:37">
      <c r="A29" s="7"/>
      <c r="B29" s="12"/>
      <c r="C29" s="7"/>
      <c r="D29" s="7"/>
      <c r="E29" s="2" t="s">
        <v>178</v>
      </c>
      <c r="F29" s="13"/>
      <c r="G29" s="11"/>
      <c r="H29" s="11"/>
      <c r="I29" s="11"/>
      <c r="J29" s="11"/>
      <c r="K29" s="11"/>
      <c r="L29" s="11"/>
      <c r="M29" s="11"/>
      <c r="N29" s="11"/>
      <c r="O29" s="11"/>
      <c r="P29" s="11"/>
      <c r="Q29" s="11"/>
      <c r="R29" s="11"/>
      <c r="S29" s="11"/>
      <c r="T29" s="11"/>
      <c r="U29" s="11"/>
      <c r="V29" s="10" t="s">
        <v>177</v>
      </c>
      <c r="W29" s="10" t="s">
        <v>177</v>
      </c>
      <c r="X29" s="10" t="s">
        <v>177</v>
      </c>
      <c r="Y29" s="10" t="s">
        <v>177</v>
      </c>
      <c r="Z29" s="10" t="s">
        <v>177</v>
      </c>
      <c r="AA29" s="11"/>
      <c r="AB29" s="10" t="s">
        <v>177</v>
      </c>
      <c r="AC29" s="10" t="s">
        <v>177</v>
      </c>
      <c r="AD29" s="10" t="s">
        <v>177</v>
      </c>
      <c r="AE29" s="10" t="s">
        <v>177</v>
      </c>
      <c r="AF29" s="10" t="s">
        <v>177</v>
      </c>
      <c r="AG29" s="10" t="s">
        <v>177</v>
      </c>
      <c r="AH29" s="10" t="s">
        <v>177</v>
      </c>
      <c r="AI29" s="10" t="s">
        <v>177</v>
      </c>
      <c r="AJ29" s="11"/>
      <c r="AK29" s="1" t="e">
        <f>VLOOKUP(B29,考勤!$B28:$C425,2,0)</f>
        <v>#N/A</v>
      </c>
    </row>
    <row r="30" s="1" customFormat="1" customHeight="1" spans="1:37">
      <c r="A30" s="3">
        <v>14</v>
      </c>
      <c r="B30" s="3" t="s">
        <v>70</v>
      </c>
      <c r="C30" s="5" t="s">
        <v>181</v>
      </c>
      <c r="D30" s="3"/>
      <c r="E30" s="2" t="s">
        <v>176</v>
      </c>
      <c r="F30" s="11">
        <v>1</v>
      </c>
      <c r="G30" s="10" t="s">
        <v>177</v>
      </c>
      <c r="H30" s="10" t="s">
        <v>177</v>
      </c>
      <c r="I30" s="10" t="s">
        <v>177</v>
      </c>
      <c r="J30" s="10" t="s">
        <v>177</v>
      </c>
      <c r="K30" s="10" t="s">
        <v>177</v>
      </c>
      <c r="L30" s="10" t="s">
        <v>177</v>
      </c>
      <c r="M30" s="10" t="s">
        <v>177</v>
      </c>
      <c r="N30" s="10" t="s">
        <v>177</v>
      </c>
      <c r="O30" s="10" t="s">
        <v>177</v>
      </c>
      <c r="P30" s="10" t="s">
        <v>177</v>
      </c>
      <c r="Q30" s="10" t="s">
        <v>177</v>
      </c>
      <c r="R30" s="10" t="s">
        <v>177</v>
      </c>
      <c r="S30" s="10" t="s">
        <v>177</v>
      </c>
      <c r="T30" s="10" t="s">
        <v>177</v>
      </c>
      <c r="U30" s="10" t="s">
        <v>177</v>
      </c>
      <c r="V30" s="10" t="s">
        <v>177</v>
      </c>
      <c r="W30" s="10" t="s">
        <v>177</v>
      </c>
      <c r="X30" s="10" t="s">
        <v>177</v>
      </c>
      <c r="Y30" s="10" t="s">
        <v>177</v>
      </c>
      <c r="Z30" s="10" t="s">
        <v>177</v>
      </c>
      <c r="AA30" s="10" t="s">
        <v>177</v>
      </c>
      <c r="AB30" s="10" t="s">
        <v>177</v>
      </c>
      <c r="AC30" s="10" t="s">
        <v>177</v>
      </c>
      <c r="AD30" s="10" t="s">
        <v>177</v>
      </c>
      <c r="AE30" s="10" t="s">
        <v>177</v>
      </c>
      <c r="AF30" s="10" t="s">
        <v>177</v>
      </c>
      <c r="AG30" s="10" t="s">
        <v>177</v>
      </c>
      <c r="AH30" s="10" t="s">
        <v>177</v>
      </c>
      <c r="AI30" s="10" t="s">
        <v>177</v>
      </c>
      <c r="AJ30" s="11"/>
      <c r="AK30" s="1" t="str">
        <f>VLOOKUP(B30,考勤!$B29:$C426,2,0)</f>
        <v>B40</v>
      </c>
    </row>
    <row r="31" s="1" customFormat="1" customHeight="1" spans="1:37">
      <c r="A31" s="7"/>
      <c r="B31" s="7"/>
      <c r="C31" s="5"/>
      <c r="D31" s="7"/>
      <c r="E31" s="2" t="s">
        <v>178</v>
      </c>
      <c r="F31" s="11"/>
      <c r="G31" s="10" t="s">
        <v>177</v>
      </c>
      <c r="H31" s="10" t="s">
        <v>177</v>
      </c>
      <c r="I31" s="10" t="s">
        <v>177</v>
      </c>
      <c r="J31" s="10" t="s">
        <v>177</v>
      </c>
      <c r="K31" s="10" t="s">
        <v>177</v>
      </c>
      <c r="L31" s="10" t="s">
        <v>177</v>
      </c>
      <c r="M31" s="10" t="s">
        <v>177</v>
      </c>
      <c r="N31" s="10" t="s">
        <v>177</v>
      </c>
      <c r="O31" s="10" t="s">
        <v>177</v>
      </c>
      <c r="P31" s="10" t="s">
        <v>177</v>
      </c>
      <c r="Q31" s="10" t="s">
        <v>177</v>
      </c>
      <c r="R31" s="10" t="s">
        <v>177</v>
      </c>
      <c r="S31" s="10" t="s">
        <v>177</v>
      </c>
      <c r="T31" s="10" t="s">
        <v>177</v>
      </c>
      <c r="U31" s="10" t="s">
        <v>177</v>
      </c>
      <c r="V31" s="10" t="s">
        <v>177</v>
      </c>
      <c r="W31" s="10" t="s">
        <v>177</v>
      </c>
      <c r="X31" s="10" t="s">
        <v>177</v>
      </c>
      <c r="Y31" s="10" t="s">
        <v>177</v>
      </c>
      <c r="Z31" s="10" t="s">
        <v>177</v>
      </c>
      <c r="AA31" s="10" t="s">
        <v>177</v>
      </c>
      <c r="AB31" s="10" t="s">
        <v>177</v>
      </c>
      <c r="AC31" s="10" t="s">
        <v>177</v>
      </c>
      <c r="AD31" s="10" t="s">
        <v>177</v>
      </c>
      <c r="AE31" s="10" t="s">
        <v>177</v>
      </c>
      <c r="AF31" s="10" t="s">
        <v>177</v>
      </c>
      <c r="AG31" s="10" t="s">
        <v>177</v>
      </c>
      <c r="AH31" s="10" t="s">
        <v>177</v>
      </c>
      <c r="AI31" s="10" t="s">
        <v>177</v>
      </c>
      <c r="AJ31" s="11"/>
      <c r="AK31" s="1" t="e">
        <f>VLOOKUP(B31,考勤!$B30:$C427,2,0)</f>
        <v>#N/A</v>
      </c>
    </row>
    <row r="32" s="1" customFormat="1" customHeight="1" spans="1:37">
      <c r="A32" s="3">
        <v>15</v>
      </c>
      <c r="B32" s="3" t="s">
        <v>182</v>
      </c>
      <c r="C32" s="5"/>
      <c r="D32" s="3"/>
      <c r="E32" s="2" t="s">
        <v>176</v>
      </c>
      <c r="F32" s="11"/>
      <c r="G32" s="11">
        <v>2</v>
      </c>
      <c r="H32" s="11">
        <v>3</v>
      </c>
      <c r="I32" s="11">
        <v>4</v>
      </c>
      <c r="J32" s="11">
        <v>5</v>
      </c>
      <c r="K32" s="11">
        <v>6</v>
      </c>
      <c r="L32" s="11">
        <v>7</v>
      </c>
      <c r="M32" s="11">
        <v>8</v>
      </c>
      <c r="N32" s="11">
        <v>9</v>
      </c>
      <c r="O32" s="11">
        <v>10</v>
      </c>
      <c r="P32" s="11">
        <v>11</v>
      </c>
      <c r="Q32" s="11">
        <v>12</v>
      </c>
      <c r="R32" s="11">
        <v>13</v>
      </c>
      <c r="S32" s="10" t="s">
        <v>177</v>
      </c>
      <c r="T32" s="10" t="s">
        <v>177</v>
      </c>
      <c r="U32" s="10" t="s">
        <v>177</v>
      </c>
      <c r="V32" s="10" t="s">
        <v>177</v>
      </c>
      <c r="W32" s="10" t="s">
        <v>177</v>
      </c>
      <c r="X32" s="10" t="s">
        <v>177</v>
      </c>
      <c r="Y32" s="10" t="s">
        <v>177</v>
      </c>
      <c r="Z32" s="10" t="s">
        <v>177</v>
      </c>
      <c r="AA32" s="10" t="s">
        <v>177</v>
      </c>
      <c r="AB32" s="10" t="s">
        <v>177</v>
      </c>
      <c r="AC32" s="10" t="s">
        <v>177</v>
      </c>
      <c r="AD32" s="10" t="s">
        <v>177</v>
      </c>
      <c r="AE32" s="10" t="s">
        <v>177</v>
      </c>
      <c r="AF32" s="10" t="s">
        <v>177</v>
      </c>
      <c r="AG32" s="10" t="s">
        <v>177</v>
      </c>
      <c r="AH32" s="10" t="s">
        <v>177</v>
      </c>
      <c r="AI32" s="10" t="s">
        <v>177</v>
      </c>
      <c r="AJ32" s="11"/>
      <c r="AK32" s="1" t="e">
        <f>VLOOKUP(B32,考勤!$B31:$C428,2,0)</f>
        <v>#N/A</v>
      </c>
    </row>
    <row r="33" s="1" customFormat="1" customHeight="1" spans="1:37">
      <c r="A33" s="7"/>
      <c r="B33" s="7"/>
      <c r="C33" s="5"/>
      <c r="D33" s="7"/>
      <c r="E33" s="2" t="s">
        <v>178</v>
      </c>
      <c r="F33" s="11"/>
      <c r="G33" s="11"/>
      <c r="H33" s="11"/>
      <c r="I33" s="11"/>
      <c r="J33" s="11"/>
      <c r="K33" s="11"/>
      <c r="L33" s="11"/>
      <c r="M33" s="11"/>
      <c r="N33" s="11"/>
      <c r="O33" s="11"/>
      <c r="P33" s="11"/>
      <c r="Q33" s="11"/>
      <c r="R33" s="11"/>
      <c r="S33" s="10" t="s">
        <v>177</v>
      </c>
      <c r="T33" s="10" t="s">
        <v>177</v>
      </c>
      <c r="U33" s="10" t="s">
        <v>177</v>
      </c>
      <c r="V33" s="10" t="s">
        <v>177</v>
      </c>
      <c r="W33" s="10" t="s">
        <v>177</v>
      </c>
      <c r="X33" s="10" t="s">
        <v>177</v>
      </c>
      <c r="Y33" s="10" t="s">
        <v>177</v>
      </c>
      <c r="Z33" s="10" t="s">
        <v>177</v>
      </c>
      <c r="AA33" s="10" t="s">
        <v>177</v>
      </c>
      <c r="AB33" s="10" t="s">
        <v>177</v>
      </c>
      <c r="AC33" s="10" t="s">
        <v>177</v>
      </c>
      <c r="AD33" s="10" t="s">
        <v>177</v>
      </c>
      <c r="AE33" s="10" t="s">
        <v>177</v>
      </c>
      <c r="AF33" s="10" t="s">
        <v>177</v>
      </c>
      <c r="AG33" s="10" t="s">
        <v>177</v>
      </c>
      <c r="AH33" s="10" t="s">
        <v>177</v>
      </c>
      <c r="AI33" s="10" t="s">
        <v>177</v>
      </c>
      <c r="AJ33" s="11"/>
      <c r="AK33" s="1" t="e">
        <f>VLOOKUP(B33,考勤!$B32:$C429,2,0)</f>
        <v>#N/A</v>
      </c>
    </row>
    <row r="34" s="1" customFormat="1" customHeight="1" spans="1:37">
      <c r="A34" s="3">
        <v>16</v>
      </c>
      <c r="B34" s="3" t="s">
        <v>93</v>
      </c>
      <c r="C34" s="5"/>
      <c r="D34" s="3"/>
      <c r="E34" s="2" t="s">
        <v>176</v>
      </c>
      <c r="F34" s="11">
        <v>1</v>
      </c>
      <c r="G34" s="11"/>
      <c r="H34" s="11"/>
      <c r="I34" s="11"/>
      <c r="J34" s="11"/>
      <c r="K34" s="11"/>
      <c r="L34" s="11"/>
      <c r="M34" s="11"/>
      <c r="N34" s="11"/>
      <c r="O34" s="11"/>
      <c r="P34" s="11"/>
      <c r="Q34" s="11"/>
      <c r="R34" s="11"/>
      <c r="S34" s="10" t="s">
        <v>177</v>
      </c>
      <c r="T34" s="10" t="s">
        <v>177</v>
      </c>
      <c r="U34" s="10" t="s">
        <v>177</v>
      </c>
      <c r="V34" s="10" t="s">
        <v>177</v>
      </c>
      <c r="W34" s="10" t="s">
        <v>177</v>
      </c>
      <c r="X34" s="10" t="s">
        <v>177</v>
      </c>
      <c r="Y34" s="10" t="s">
        <v>177</v>
      </c>
      <c r="Z34" s="10" t="s">
        <v>177</v>
      </c>
      <c r="AA34" s="10" t="s">
        <v>177</v>
      </c>
      <c r="AB34" s="10" t="s">
        <v>177</v>
      </c>
      <c r="AC34" s="11"/>
      <c r="AD34" s="11"/>
      <c r="AE34" s="11"/>
      <c r="AF34" s="11"/>
      <c r="AG34" s="11"/>
      <c r="AH34" s="11"/>
      <c r="AI34" s="11"/>
      <c r="AJ34" s="11"/>
      <c r="AK34" s="1" t="str">
        <f>VLOOKUP(B34,考勤!$B33:$C430,2,0)</f>
        <v>虎V</v>
      </c>
    </row>
    <row r="35" s="1" customFormat="1" customHeight="1" spans="1:37">
      <c r="A35" s="7"/>
      <c r="B35" s="7"/>
      <c r="C35" s="5"/>
      <c r="D35" s="7"/>
      <c r="E35" s="2" t="s">
        <v>178</v>
      </c>
      <c r="F35" s="11"/>
      <c r="G35" s="11"/>
      <c r="H35" s="11"/>
      <c r="I35" s="11"/>
      <c r="J35" s="11"/>
      <c r="K35" s="11"/>
      <c r="L35" s="11"/>
      <c r="M35" s="11"/>
      <c r="N35" s="11"/>
      <c r="O35" s="11"/>
      <c r="P35" s="11"/>
      <c r="Q35" s="11"/>
      <c r="R35" s="11"/>
      <c r="S35" s="10" t="s">
        <v>177</v>
      </c>
      <c r="T35" s="10" t="s">
        <v>177</v>
      </c>
      <c r="U35" s="10" t="s">
        <v>177</v>
      </c>
      <c r="V35" s="10" t="s">
        <v>177</v>
      </c>
      <c r="W35" s="10" t="s">
        <v>177</v>
      </c>
      <c r="X35" s="10" t="s">
        <v>177</v>
      </c>
      <c r="Y35" s="10" t="s">
        <v>177</v>
      </c>
      <c r="Z35" s="10" t="s">
        <v>177</v>
      </c>
      <c r="AA35" s="10" t="s">
        <v>177</v>
      </c>
      <c r="AB35" s="10" t="s">
        <v>177</v>
      </c>
      <c r="AC35" s="11"/>
      <c r="AD35" s="11"/>
      <c r="AE35" s="11"/>
      <c r="AF35" s="11"/>
      <c r="AG35" s="11"/>
      <c r="AH35" s="11"/>
      <c r="AI35" s="11"/>
      <c r="AJ35" s="11"/>
      <c r="AK35" s="1" t="e">
        <f>VLOOKUP(B35,考勤!$B34:$C431,2,0)</f>
        <v>#N/A</v>
      </c>
    </row>
    <row r="36" s="1" customFormat="1" customHeight="1" spans="1:37">
      <c r="A36" s="3">
        <v>17</v>
      </c>
      <c r="B36" s="3" t="s">
        <v>94</v>
      </c>
      <c r="C36" s="5"/>
      <c r="D36" s="3"/>
      <c r="E36" s="2" t="s">
        <v>176</v>
      </c>
      <c r="F36" s="11"/>
      <c r="G36" s="11"/>
      <c r="H36" s="11"/>
      <c r="I36" s="11"/>
      <c r="J36" s="11"/>
      <c r="K36" s="11"/>
      <c r="L36" s="11"/>
      <c r="M36" s="11"/>
      <c r="N36" s="11"/>
      <c r="O36" s="11"/>
      <c r="P36" s="11"/>
      <c r="Q36" s="11"/>
      <c r="R36" s="10" t="s">
        <v>177</v>
      </c>
      <c r="S36" s="10" t="s">
        <v>177</v>
      </c>
      <c r="T36" s="10" t="s">
        <v>177</v>
      </c>
      <c r="U36" s="10" t="s">
        <v>177</v>
      </c>
      <c r="V36" s="10" t="s">
        <v>177</v>
      </c>
      <c r="W36" s="10" t="s">
        <v>177</v>
      </c>
      <c r="X36" s="10" t="s">
        <v>177</v>
      </c>
      <c r="Y36" s="10" t="s">
        <v>177</v>
      </c>
      <c r="Z36" s="10" t="s">
        <v>177</v>
      </c>
      <c r="AA36" s="10" t="s">
        <v>177</v>
      </c>
      <c r="AB36" s="10" t="s">
        <v>177</v>
      </c>
      <c r="AC36" s="10" t="s">
        <v>177</v>
      </c>
      <c r="AD36" s="10" t="s">
        <v>177</v>
      </c>
      <c r="AE36" s="10" t="s">
        <v>177</v>
      </c>
      <c r="AF36" s="10" t="s">
        <v>177</v>
      </c>
      <c r="AG36" s="10" t="s">
        <v>177</v>
      </c>
      <c r="AH36" s="10" t="s">
        <v>177</v>
      </c>
      <c r="AI36" s="10" t="s">
        <v>177</v>
      </c>
      <c r="AJ36" s="10" t="s">
        <v>177</v>
      </c>
      <c r="AK36" s="1" t="str">
        <f>VLOOKUP(B36,考勤!$B35:$C432,2,0)</f>
        <v>K1</v>
      </c>
    </row>
    <row r="37" s="1" customFormat="1" customHeight="1" spans="1:37">
      <c r="A37" s="7"/>
      <c r="B37" s="7"/>
      <c r="C37" s="5"/>
      <c r="D37" s="7"/>
      <c r="E37" s="2" t="s">
        <v>178</v>
      </c>
      <c r="F37" s="11"/>
      <c r="G37" s="11"/>
      <c r="H37" s="11"/>
      <c r="I37" s="11"/>
      <c r="J37" s="11"/>
      <c r="K37" s="11"/>
      <c r="L37" s="11"/>
      <c r="M37" s="11"/>
      <c r="N37" s="11"/>
      <c r="O37" s="11"/>
      <c r="P37" s="11"/>
      <c r="Q37" s="11"/>
      <c r="R37" s="10" t="s">
        <v>177</v>
      </c>
      <c r="S37" s="10" t="s">
        <v>177</v>
      </c>
      <c r="T37" s="10" t="s">
        <v>177</v>
      </c>
      <c r="U37" s="10" t="s">
        <v>177</v>
      </c>
      <c r="V37" s="10" t="s">
        <v>177</v>
      </c>
      <c r="W37" s="10" t="s">
        <v>177</v>
      </c>
      <c r="X37" s="10" t="s">
        <v>177</v>
      </c>
      <c r="Y37" s="10" t="s">
        <v>177</v>
      </c>
      <c r="Z37" s="10" t="s">
        <v>177</v>
      </c>
      <c r="AA37" s="10" t="s">
        <v>177</v>
      </c>
      <c r="AB37" s="10" t="s">
        <v>177</v>
      </c>
      <c r="AC37" s="10" t="s">
        <v>177</v>
      </c>
      <c r="AD37" s="10" t="s">
        <v>177</v>
      </c>
      <c r="AE37" s="10" t="s">
        <v>177</v>
      </c>
      <c r="AF37" s="10" t="s">
        <v>177</v>
      </c>
      <c r="AG37" s="10" t="s">
        <v>177</v>
      </c>
      <c r="AH37" s="10" t="s">
        <v>177</v>
      </c>
      <c r="AI37" s="10" t="s">
        <v>177</v>
      </c>
      <c r="AJ37" s="10" t="s">
        <v>177</v>
      </c>
      <c r="AK37" s="1" t="e">
        <f>VLOOKUP(B37,考勤!$B36:$C433,2,0)</f>
        <v>#N/A</v>
      </c>
    </row>
    <row r="38" s="1" customFormat="1" customHeight="1" spans="1:37">
      <c r="A38" s="3">
        <v>18</v>
      </c>
      <c r="B38" s="3" t="s">
        <v>78</v>
      </c>
      <c r="C38" s="5"/>
      <c r="D38" s="3"/>
      <c r="E38" s="2" t="s">
        <v>176</v>
      </c>
      <c r="F38" s="11"/>
      <c r="G38" s="11"/>
      <c r="H38" s="11"/>
      <c r="I38" s="11"/>
      <c r="J38" s="11"/>
      <c r="K38" s="11"/>
      <c r="L38" s="11"/>
      <c r="M38" s="11"/>
      <c r="N38" s="11"/>
      <c r="O38" s="11"/>
      <c r="P38" s="11"/>
      <c r="Q38" s="11"/>
      <c r="R38" s="10" t="s">
        <v>177</v>
      </c>
      <c r="S38" s="10" t="s">
        <v>177</v>
      </c>
      <c r="T38" s="10" t="s">
        <v>177</v>
      </c>
      <c r="U38" s="10" t="s">
        <v>177</v>
      </c>
      <c r="V38" s="10" t="s">
        <v>177</v>
      </c>
      <c r="W38" s="10" t="s">
        <v>177</v>
      </c>
      <c r="X38" s="10" t="s">
        <v>177</v>
      </c>
      <c r="Y38" s="10" t="s">
        <v>177</v>
      </c>
      <c r="Z38" s="10" t="s">
        <v>177</v>
      </c>
      <c r="AA38" s="10" t="s">
        <v>177</v>
      </c>
      <c r="AB38" s="10" t="s">
        <v>177</v>
      </c>
      <c r="AC38" s="10" t="s">
        <v>177</v>
      </c>
      <c r="AD38" s="10" t="s">
        <v>177</v>
      </c>
      <c r="AE38" s="10" t="s">
        <v>177</v>
      </c>
      <c r="AF38" s="10" t="s">
        <v>177</v>
      </c>
      <c r="AG38" s="11"/>
      <c r="AH38" s="10" t="s">
        <v>177</v>
      </c>
      <c r="AI38" s="10" t="s">
        <v>177</v>
      </c>
      <c r="AJ38" s="11"/>
      <c r="AK38" s="1" t="str">
        <f>VLOOKUP(B38,考勤!$B37:$C434,2,0)</f>
        <v>B40</v>
      </c>
    </row>
    <row r="39" s="1" customFormat="1" customHeight="1" spans="1:37">
      <c r="A39" s="7"/>
      <c r="B39" s="7"/>
      <c r="C39" s="5"/>
      <c r="D39" s="7"/>
      <c r="E39" s="2" t="s">
        <v>178</v>
      </c>
      <c r="F39" s="11"/>
      <c r="G39" s="11"/>
      <c r="H39" s="11"/>
      <c r="I39" s="11"/>
      <c r="J39" s="11"/>
      <c r="K39" s="11"/>
      <c r="L39" s="11"/>
      <c r="M39" s="11"/>
      <c r="N39" s="11"/>
      <c r="O39" s="11"/>
      <c r="P39" s="11"/>
      <c r="Q39" s="11"/>
      <c r="R39" s="10" t="s">
        <v>177</v>
      </c>
      <c r="S39" s="10" t="s">
        <v>177</v>
      </c>
      <c r="T39" s="10" t="s">
        <v>177</v>
      </c>
      <c r="U39" s="10" t="s">
        <v>177</v>
      </c>
      <c r="V39" s="10" t="s">
        <v>177</v>
      </c>
      <c r="W39" s="10" t="s">
        <v>177</v>
      </c>
      <c r="X39" s="10" t="s">
        <v>177</v>
      </c>
      <c r="Y39" s="10" t="s">
        <v>177</v>
      </c>
      <c r="Z39" s="10" t="s">
        <v>177</v>
      </c>
      <c r="AA39" s="10" t="s">
        <v>177</v>
      </c>
      <c r="AB39" s="10" t="s">
        <v>177</v>
      </c>
      <c r="AC39" s="10" t="s">
        <v>177</v>
      </c>
      <c r="AD39" s="10" t="s">
        <v>177</v>
      </c>
      <c r="AE39" s="10" t="s">
        <v>177</v>
      </c>
      <c r="AF39" s="10" t="s">
        <v>177</v>
      </c>
      <c r="AG39" s="11"/>
      <c r="AH39" s="10" t="s">
        <v>177</v>
      </c>
      <c r="AI39" s="10" t="s">
        <v>177</v>
      </c>
      <c r="AJ39" s="11"/>
      <c r="AK39" s="1" t="e">
        <f>VLOOKUP(B39,考勤!$B38:$C435,2,0)</f>
        <v>#N/A</v>
      </c>
    </row>
    <row r="40" s="1" customFormat="1" customHeight="1" spans="1:37">
      <c r="A40" s="3">
        <v>19</v>
      </c>
      <c r="B40" s="3" t="s">
        <v>39</v>
      </c>
      <c r="C40" s="5"/>
      <c r="D40" s="3"/>
      <c r="E40" s="2" t="s">
        <v>176</v>
      </c>
      <c r="F40" s="11"/>
      <c r="G40" s="11"/>
      <c r="H40" s="11"/>
      <c r="I40" s="11"/>
      <c r="J40" s="11"/>
      <c r="K40" s="10" t="s">
        <v>177</v>
      </c>
      <c r="L40" s="10" t="s">
        <v>177</v>
      </c>
      <c r="M40" s="10" t="s">
        <v>177</v>
      </c>
      <c r="N40" s="10" t="s">
        <v>177</v>
      </c>
      <c r="O40" s="10" t="s">
        <v>177</v>
      </c>
      <c r="P40" s="10" t="s">
        <v>177</v>
      </c>
      <c r="Q40" s="10" t="s">
        <v>177</v>
      </c>
      <c r="R40" s="10" t="s">
        <v>177</v>
      </c>
      <c r="S40" s="10" t="s">
        <v>177</v>
      </c>
      <c r="T40" s="10" t="s">
        <v>177</v>
      </c>
      <c r="U40" s="10" t="s">
        <v>177</v>
      </c>
      <c r="V40" s="10" t="s">
        <v>177</v>
      </c>
      <c r="W40" s="10" t="s">
        <v>177</v>
      </c>
      <c r="X40" s="10" t="s">
        <v>177</v>
      </c>
      <c r="Y40" s="10" t="s">
        <v>177</v>
      </c>
      <c r="Z40" s="10" t="s">
        <v>177</v>
      </c>
      <c r="AA40" s="10" t="s">
        <v>177</v>
      </c>
      <c r="AB40" s="10" t="s">
        <v>177</v>
      </c>
      <c r="AC40" s="10" t="s">
        <v>177</v>
      </c>
      <c r="AD40" s="10" t="s">
        <v>177</v>
      </c>
      <c r="AE40" s="10" t="s">
        <v>177</v>
      </c>
      <c r="AF40" s="10" t="s">
        <v>177</v>
      </c>
      <c r="AG40" s="11"/>
      <c r="AH40" s="10" t="s">
        <v>177</v>
      </c>
      <c r="AI40" s="10" t="s">
        <v>177</v>
      </c>
      <c r="AJ40" s="11"/>
      <c r="AK40" s="1" t="str">
        <f>VLOOKUP(B40,考勤!$B39:$C436,2,0)</f>
        <v>焊接</v>
      </c>
    </row>
    <row r="41" s="1" customFormat="1" customHeight="1" spans="1:37">
      <c r="A41" s="7"/>
      <c r="B41" s="7"/>
      <c r="C41" s="5"/>
      <c r="D41" s="7"/>
      <c r="E41" s="2" t="s">
        <v>178</v>
      </c>
      <c r="F41" s="11"/>
      <c r="G41" s="11"/>
      <c r="H41" s="11"/>
      <c r="I41" s="11"/>
      <c r="J41" s="11"/>
      <c r="K41" s="10" t="s">
        <v>177</v>
      </c>
      <c r="L41" s="10" t="s">
        <v>177</v>
      </c>
      <c r="M41" s="10" t="s">
        <v>177</v>
      </c>
      <c r="N41" s="10" t="s">
        <v>177</v>
      </c>
      <c r="O41" s="10" t="s">
        <v>177</v>
      </c>
      <c r="P41" s="10" t="s">
        <v>177</v>
      </c>
      <c r="Q41" s="10" t="s">
        <v>177</v>
      </c>
      <c r="R41" s="10" t="s">
        <v>177</v>
      </c>
      <c r="S41" s="10" t="s">
        <v>177</v>
      </c>
      <c r="T41" s="10" t="s">
        <v>177</v>
      </c>
      <c r="U41" s="10" t="s">
        <v>177</v>
      </c>
      <c r="V41" s="10" t="s">
        <v>177</v>
      </c>
      <c r="W41" s="10" t="s">
        <v>177</v>
      </c>
      <c r="X41" s="10" t="s">
        <v>177</v>
      </c>
      <c r="Y41" s="10" t="s">
        <v>177</v>
      </c>
      <c r="Z41" s="10" t="s">
        <v>177</v>
      </c>
      <c r="AA41" s="10" t="s">
        <v>177</v>
      </c>
      <c r="AB41" s="10" t="s">
        <v>177</v>
      </c>
      <c r="AC41" s="10" t="s">
        <v>177</v>
      </c>
      <c r="AD41" s="10" t="s">
        <v>177</v>
      </c>
      <c r="AE41" s="10" t="s">
        <v>177</v>
      </c>
      <c r="AF41" s="10" t="s">
        <v>177</v>
      </c>
      <c r="AG41" s="11"/>
      <c r="AH41" s="10" t="s">
        <v>177</v>
      </c>
      <c r="AI41" s="10" t="s">
        <v>177</v>
      </c>
      <c r="AJ41" s="11"/>
      <c r="AK41" s="1" t="e">
        <f>VLOOKUP(B41,考勤!$B40:$C437,2,0)</f>
        <v>#N/A</v>
      </c>
    </row>
    <row r="42" s="1" customFormat="1" customHeight="1" spans="1:37">
      <c r="A42" s="3">
        <v>20</v>
      </c>
      <c r="B42" s="3" t="s">
        <v>77</v>
      </c>
      <c r="C42" s="5"/>
      <c r="D42" s="3"/>
      <c r="E42" s="2" t="s">
        <v>176</v>
      </c>
      <c r="F42" s="11"/>
      <c r="G42" s="11"/>
      <c r="H42" s="11"/>
      <c r="I42" s="11"/>
      <c r="J42" s="11"/>
      <c r="K42" s="10" t="s">
        <v>177</v>
      </c>
      <c r="L42" s="10" t="s">
        <v>177</v>
      </c>
      <c r="M42" s="10" t="s">
        <v>177</v>
      </c>
      <c r="N42" s="10" t="s">
        <v>177</v>
      </c>
      <c r="O42" s="10" t="s">
        <v>177</v>
      </c>
      <c r="P42" s="10" t="s">
        <v>177</v>
      </c>
      <c r="Q42" s="10" t="s">
        <v>177</v>
      </c>
      <c r="R42" s="10" t="s">
        <v>177</v>
      </c>
      <c r="S42" s="10" t="s">
        <v>177</v>
      </c>
      <c r="T42" s="10" t="s">
        <v>177</v>
      </c>
      <c r="U42" s="10" t="s">
        <v>177</v>
      </c>
      <c r="V42" s="10" t="s">
        <v>177</v>
      </c>
      <c r="W42" s="10" t="s">
        <v>177</v>
      </c>
      <c r="X42" s="10" t="s">
        <v>177</v>
      </c>
      <c r="Y42" s="10" t="s">
        <v>177</v>
      </c>
      <c r="Z42" s="10" t="s">
        <v>177</v>
      </c>
      <c r="AA42" s="10" t="s">
        <v>177</v>
      </c>
      <c r="AB42" s="11"/>
      <c r="AC42" s="10" t="s">
        <v>177</v>
      </c>
      <c r="AD42" s="10" t="s">
        <v>177</v>
      </c>
      <c r="AE42" s="10" t="s">
        <v>177</v>
      </c>
      <c r="AF42" s="10" t="s">
        <v>177</v>
      </c>
      <c r="AG42" s="10" t="s">
        <v>177</v>
      </c>
      <c r="AH42" s="10" t="s">
        <v>177</v>
      </c>
      <c r="AI42" s="10" t="s">
        <v>177</v>
      </c>
      <c r="AJ42" s="10" t="s">
        <v>177</v>
      </c>
      <c r="AK42" s="1" t="str">
        <f>VLOOKUP(B42,考勤!$B41:$C438,2,0)</f>
        <v>K1</v>
      </c>
    </row>
    <row r="43" s="1" customFormat="1" customHeight="1" spans="1:37">
      <c r="A43" s="7"/>
      <c r="B43" s="7"/>
      <c r="C43" s="5"/>
      <c r="D43" s="7"/>
      <c r="E43" s="2" t="s">
        <v>178</v>
      </c>
      <c r="F43" s="11"/>
      <c r="G43" s="11"/>
      <c r="H43" s="11"/>
      <c r="I43" s="11"/>
      <c r="J43" s="11"/>
      <c r="K43" s="10" t="s">
        <v>177</v>
      </c>
      <c r="L43" s="10" t="s">
        <v>177</v>
      </c>
      <c r="M43" s="10" t="s">
        <v>177</v>
      </c>
      <c r="N43" s="10" t="s">
        <v>177</v>
      </c>
      <c r="O43" s="10" t="s">
        <v>177</v>
      </c>
      <c r="P43" s="10" t="s">
        <v>177</v>
      </c>
      <c r="Q43" s="10" t="s">
        <v>177</v>
      </c>
      <c r="R43" s="10" t="s">
        <v>177</v>
      </c>
      <c r="S43" s="10" t="s">
        <v>177</v>
      </c>
      <c r="T43" s="10" t="s">
        <v>177</v>
      </c>
      <c r="U43" s="10" t="s">
        <v>177</v>
      </c>
      <c r="V43" s="10" t="s">
        <v>177</v>
      </c>
      <c r="W43" s="10" t="s">
        <v>177</v>
      </c>
      <c r="X43" s="10" t="s">
        <v>177</v>
      </c>
      <c r="Y43" s="10" t="s">
        <v>177</v>
      </c>
      <c r="Z43" s="10" t="s">
        <v>177</v>
      </c>
      <c r="AA43" s="10" t="s">
        <v>177</v>
      </c>
      <c r="AB43" s="11"/>
      <c r="AC43" s="10" t="s">
        <v>177</v>
      </c>
      <c r="AD43" s="10" t="s">
        <v>177</v>
      </c>
      <c r="AE43" s="10" t="s">
        <v>177</v>
      </c>
      <c r="AF43" s="10" t="s">
        <v>177</v>
      </c>
      <c r="AG43" s="10" t="s">
        <v>177</v>
      </c>
      <c r="AH43" s="10" t="s">
        <v>177</v>
      </c>
      <c r="AI43" s="10" t="s">
        <v>177</v>
      </c>
      <c r="AJ43" s="10" t="s">
        <v>177</v>
      </c>
      <c r="AK43" s="1" t="e">
        <f>VLOOKUP(B43,考勤!$B42:$C439,2,0)</f>
        <v>#N/A</v>
      </c>
    </row>
    <row r="44" s="1" customFormat="1" customHeight="1" spans="1:37">
      <c r="A44" s="3">
        <v>21</v>
      </c>
      <c r="B44" s="3" t="s">
        <v>76</v>
      </c>
      <c r="C44" s="5"/>
      <c r="D44" s="3"/>
      <c r="E44" s="2" t="s">
        <v>176</v>
      </c>
      <c r="F44" s="11"/>
      <c r="G44" s="11"/>
      <c r="H44" s="11"/>
      <c r="I44" s="11"/>
      <c r="J44" s="11"/>
      <c r="K44" s="10" t="s">
        <v>177</v>
      </c>
      <c r="L44" s="10" t="s">
        <v>177</v>
      </c>
      <c r="M44" s="10" t="s">
        <v>177</v>
      </c>
      <c r="N44" s="10" t="s">
        <v>177</v>
      </c>
      <c r="O44" s="10" t="s">
        <v>177</v>
      </c>
      <c r="P44" s="10" t="s">
        <v>177</v>
      </c>
      <c r="Q44" s="10" t="s">
        <v>177</v>
      </c>
      <c r="R44" s="10" t="s">
        <v>177</v>
      </c>
      <c r="S44" s="10" t="s">
        <v>177</v>
      </c>
      <c r="T44" s="10" t="s">
        <v>177</v>
      </c>
      <c r="U44" s="10" t="s">
        <v>177</v>
      </c>
      <c r="V44" s="10" t="s">
        <v>177</v>
      </c>
      <c r="W44" s="10" t="s">
        <v>177</v>
      </c>
      <c r="X44" s="10" t="s">
        <v>177</v>
      </c>
      <c r="Y44" s="10" t="s">
        <v>177</v>
      </c>
      <c r="Z44" s="10" t="s">
        <v>177</v>
      </c>
      <c r="AA44" s="10" t="s">
        <v>177</v>
      </c>
      <c r="AB44" s="11"/>
      <c r="AC44" s="10" t="s">
        <v>177</v>
      </c>
      <c r="AD44" s="10" t="s">
        <v>177</v>
      </c>
      <c r="AE44" s="10" t="s">
        <v>177</v>
      </c>
      <c r="AF44" s="10" t="s">
        <v>177</v>
      </c>
      <c r="AG44" s="10" t="s">
        <v>177</v>
      </c>
      <c r="AH44" s="10" t="s">
        <v>177</v>
      </c>
      <c r="AI44" s="10" t="s">
        <v>177</v>
      </c>
      <c r="AJ44" s="11"/>
      <c r="AK44" s="1" t="str">
        <f>VLOOKUP(B44,考勤!$B43:$C440,2,0)</f>
        <v>M4</v>
      </c>
    </row>
    <row r="45" s="1" customFormat="1" customHeight="1" spans="1:37">
      <c r="A45" s="7"/>
      <c r="B45" s="7"/>
      <c r="C45" s="5"/>
      <c r="D45" s="7"/>
      <c r="E45" s="2" t="s">
        <v>178</v>
      </c>
      <c r="F45" s="11"/>
      <c r="G45" s="11"/>
      <c r="H45" s="11"/>
      <c r="I45" s="11"/>
      <c r="J45" s="11"/>
      <c r="K45" s="10" t="s">
        <v>177</v>
      </c>
      <c r="L45" s="10" t="s">
        <v>177</v>
      </c>
      <c r="M45" s="10" t="s">
        <v>177</v>
      </c>
      <c r="N45" s="10" t="s">
        <v>177</v>
      </c>
      <c r="O45" s="10" t="s">
        <v>177</v>
      </c>
      <c r="P45" s="10" t="s">
        <v>177</v>
      </c>
      <c r="Q45" s="10" t="s">
        <v>177</v>
      </c>
      <c r="R45" s="10" t="s">
        <v>177</v>
      </c>
      <c r="S45" s="10" t="s">
        <v>177</v>
      </c>
      <c r="T45" s="10" t="s">
        <v>177</v>
      </c>
      <c r="U45" s="10" t="s">
        <v>177</v>
      </c>
      <c r="V45" s="10" t="s">
        <v>177</v>
      </c>
      <c r="W45" s="10" t="s">
        <v>177</v>
      </c>
      <c r="X45" s="10" t="s">
        <v>177</v>
      </c>
      <c r="Y45" s="10" t="s">
        <v>177</v>
      </c>
      <c r="Z45" s="10" t="s">
        <v>177</v>
      </c>
      <c r="AA45" s="10" t="s">
        <v>177</v>
      </c>
      <c r="AB45" s="11"/>
      <c r="AC45" s="10" t="s">
        <v>177</v>
      </c>
      <c r="AD45" s="10" t="s">
        <v>177</v>
      </c>
      <c r="AE45" s="10" t="s">
        <v>177</v>
      </c>
      <c r="AF45" s="10" t="s">
        <v>177</v>
      </c>
      <c r="AG45" s="10" t="s">
        <v>177</v>
      </c>
      <c r="AH45" s="10" t="s">
        <v>177</v>
      </c>
      <c r="AI45" s="10" t="s">
        <v>177</v>
      </c>
      <c r="AJ45" s="11"/>
      <c r="AK45" s="1" t="e">
        <f>VLOOKUP(B45,考勤!$B44:$C441,2,0)</f>
        <v>#N/A</v>
      </c>
    </row>
    <row r="46" s="1" customFormat="1" customHeight="1" spans="1:37">
      <c r="A46" s="3">
        <v>22</v>
      </c>
      <c r="B46" s="3" t="s">
        <v>95</v>
      </c>
      <c r="C46" s="3" t="s">
        <v>183</v>
      </c>
      <c r="D46" s="3"/>
      <c r="E46" s="2" t="s">
        <v>176</v>
      </c>
      <c r="F46" s="11"/>
      <c r="G46" s="11"/>
      <c r="H46" s="11"/>
      <c r="I46" s="11"/>
      <c r="J46" s="11"/>
      <c r="K46" s="11"/>
      <c r="L46" s="11"/>
      <c r="M46" s="11"/>
      <c r="N46" s="11"/>
      <c r="O46" s="11"/>
      <c r="P46" s="11"/>
      <c r="Q46" s="11"/>
      <c r="R46" s="10" t="s">
        <v>177</v>
      </c>
      <c r="S46" s="10" t="s">
        <v>177</v>
      </c>
      <c r="T46" s="10" t="s">
        <v>177</v>
      </c>
      <c r="U46" s="10" t="s">
        <v>177</v>
      </c>
      <c r="V46" s="10" t="s">
        <v>177</v>
      </c>
      <c r="W46" s="10" t="s">
        <v>177</v>
      </c>
      <c r="X46" s="10" t="s">
        <v>177</v>
      </c>
      <c r="Y46" s="10" t="s">
        <v>177</v>
      </c>
      <c r="Z46" s="10" t="s">
        <v>177</v>
      </c>
      <c r="AA46" s="10" t="s">
        <v>177</v>
      </c>
      <c r="AB46" s="10" t="s">
        <v>177</v>
      </c>
      <c r="AC46" s="10" t="s">
        <v>177</v>
      </c>
      <c r="AD46" s="10" t="s">
        <v>177</v>
      </c>
      <c r="AE46" s="10" t="s">
        <v>177</v>
      </c>
      <c r="AF46" s="10" t="s">
        <v>177</v>
      </c>
      <c r="AG46" s="10" t="s">
        <v>177</v>
      </c>
      <c r="AH46" s="10" t="s">
        <v>177</v>
      </c>
      <c r="AI46" s="10" t="s">
        <v>177</v>
      </c>
      <c r="AJ46" s="11"/>
      <c r="AK46" s="1" t="str">
        <f>VLOOKUP(B46,考勤!$B45:$C442,2,0)</f>
        <v>M4</v>
      </c>
    </row>
    <row r="47" s="1" customFormat="1" customHeight="1" spans="1:37">
      <c r="A47" s="7"/>
      <c r="B47" s="7"/>
      <c r="C47" s="5"/>
      <c r="D47" s="7"/>
      <c r="E47" s="2" t="s">
        <v>178</v>
      </c>
      <c r="F47" s="11"/>
      <c r="G47" s="11"/>
      <c r="H47" s="11"/>
      <c r="I47" s="11"/>
      <c r="J47" s="11"/>
      <c r="K47" s="11"/>
      <c r="L47" s="11"/>
      <c r="M47" s="11"/>
      <c r="N47" s="11"/>
      <c r="O47" s="11"/>
      <c r="P47" s="11"/>
      <c r="Q47" s="11"/>
      <c r="R47" s="10" t="s">
        <v>177</v>
      </c>
      <c r="S47" s="10" t="s">
        <v>177</v>
      </c>
      <c r="T47" s="10" t="s">
        <v>177</v>
      </c>
      <c r="U47" s="10" t="s">
        <v>177</v>
      </c>
      <c r="V47" s="10" t="s">
        <v>177</v>
      </c>
      <c r="W47" s="10" t="s">
        <v>177</v>
      </c>
      <c r="X47" s="10" t="s">
        <v>177</v>
      </c>
      <c r="Y47" s="10" t="s">
        <v>177</v>
      </c>
      <c r="Z47" s="10" t="s">
        <v>177</v>
      </c>
      <c r="AA47" s="10" t="s">
        <v>177</v>
      </c>
      <c r="AB47" s="10" t="s">
        <v>177</v>
      </c>
      <c r="AC47" s="10" t="s">
        <v>177</v>
      </c>
      <c r="AD47" s="10" t="s">
        <v>177</v>
      </c>
      <c r="AE47" s="10" t="s">
        <v>177</v>
      </c>
      <c r="AF47" s="10" t="s">
        <v>177</v>
      </c>
      <c r="AG47" s="10" t="s">
        <v>177</v>
      </c>
      <c r="AH47" s="10" t="s">
        <v>177</v>
      </c>
      <c r="AI47" s="10" t="s">
        <v>177</v>
      </c>
      <c r="AJ47" s="11"/>
      <c r="AK47" s="1" t="e">
        <f>VLOOKUP(B47,考勤!$B46:$C443,2,0)</f>
        <v>#N/A</v>
      </c>
    </row>
    <row r="48" s="1" customFormat="1" customHeight="1" spans="1:37">
      <c r="A48" s="3">
        <v>23</v>
      </c>
      <c r="B48" s="3" t="s">
        <v>80</v>
      </c>
      <c r="C48" s="5"/>
      <c r="D48" s="3"/>
      <c r="E48" s="2" t="s">
        <v>176</v>
      </c>
      <c r="F48" s="11">
        <v>1</v>
      </c>
      <c r="G48" s="11">
        <v>2</v>
      </c>
      <c r="H48" s="11">
        <v>3</v>
      </c>
      <c r="I48" s="11">
        <v>4</v>
      </c>
      <c r="J48" s="11">
        <v>5</v>
      </c>
      <c r="K48" s="11">
        <v>6</v>
      </c>
      <c r="L48" s="11">
        <v>7</v>
      </c>
      <c r="M48" s="11">
        <v>8</v>
      </c>
      <c r="N48" s="11">
        <v>9</v>
      </c>
      <c r="O48" s="11">
        <v>10</v>
      </c>
      <c r="P48" s="11">
        <v>11</v>
      </c>
      <c r="Q48" s="11">
        <v>12</v>
      </c>
      <c r="R48" s="10" t="s">
        <v>177</v>
      </c>
      <c r="S48" s="10" t="s">
        <v>177</v>
      </c>
      <c r="T48" s="10" t="s">
        <v>177</v>
      </c>
      <c r="U48" s="10" t="s">
        <v>177</v>
      </c>
      <c r="V48" s="10" t="s">
        <v>177</v>
      </c>
      <c r="W48" s="10" t="s">
        <v>177</v>
      </c>
      <c r="X48" s="10" t="s">
        <v>177</v>
      </c>
      <c r="Y48" s="10" t="s">
        <v>177</v>
      </c>
      <c r="Z48" s="10" t="s">
        <v>177</v>
      </c>
      <c r="AA48" s="10" t="s">
        <v>177</v>
      </c>
      <c r="AB48" s="11"/>
      <c r="AC48" s="11"/>
      <c r="AD48" s="11"/>
      <c r="AE48" s="11"/>
      <c r="AF48" s="11"/>
      <c r="AG48" s="11"/>
      <c r="AH48" s="11"/>
      <c r="AI48" s="11"/>
      <c r="AJ48" s="11"/>
      <c r="AK48" s="1" t="str">
        <f>VLOOKUP(B48,考勤!$B47:$C444,2,0)</f>
        <v>M4</v>
      </c>
    </row>
    <row r="49" s="1" customFormat="1" customHeight="1" spans="1:37">
      <c r="A49" s="7"/>
      <c r="B49" s="7"/>
      <c r="C49" s="5"/>
      <c r="D49" s="7"/>
      <c r="E49" s="2" t="s">
        <v>178</v>
      </c>
      <c r="F49" s="11"/>
      <c r="G49" s="11"/>
      <c r="H49" s="11"/>
      <c r="I49" s="11"/>
      <c r="J49" s="11"/>
      <c r="K49" s="11"/>
      <c r="L49" s="11"/>
      <c r="M49" s="11"/>
      <c r="N49" s="11"/>
      <c r="O49" s="11"/>
      <c r="P49" s="11"/>
      <c r="Q49" s="11"/>
      <c r="R49" s="10" t="s">
        <v>177</v>
      </c>
      <c r="S49" s="10" t="s">
        <v>177</v>
      </c>
      <c r="T49" s="10" t="s">
        <v>177</v>
      </c>
      <c r="U49" s="10" t="s">
        <v>177</v>
      </c>
      <c r="V49" s="10" t="s">
        <v>177</v>
      </c>
      <c r="W49" s="10" t="s">
        <v>177</v>
      </c>
      <c r="X49" s="10" t="s">
        <v>177</v>
      </c>
      <c r="Y49" s="10" t="s">
        <v>177</v>
      </c>
      <c r="Z49" s="10" t="s">
        <v>177</v>
      </c>
      <c r="AA49" s="10" t="s">
        <v>177</v>
      </c>
      <c r="AB49" s="11"/>
      <c r="AC49" s="11"/>
      <c r="AD49" s="11"/>
      <c r="AE49" s="11"/>
      <c r="AF49" s="11"/>
      <c r="AG49" s="11"/>
      <c r="AH49" s="11"/>
      <c r="AI49" s="11"/>
      <c r="AJ49" s="11"/>
      <c r="AK49" s="1" t="e">
        <f>VLOOKUP(B49,考勤!$B48:$C445,2,0)</f>
        <v>#N/A</v>
      </c>
    </row>
    <row r="50" s="1" customFormat="1" customHeight="1" spans="1:37">
      <c r="A50" s="3">
        <v>24</v>
      </c>
      <c r="B50" s="3" t="s">
        <v>184</v>
      </c>
      <c r="C50" s="5"/>
      <c r="D50" s="3"/>
      <c r="E50" s="2" t="s">
        <v>176</v>
      </c>
      <c r="F50" s="11"/>
      <c r="G50" s="11">
        <v>2</v>
      </c>
      <c r="H50" s="11">
        <v>3</v>
      </c>
      <c r="I50" s="11">
        <v>4</v>
      </c>
      <c r="J50" s="11">
        <v>5</v>
      </c>
      <c r="K50" s="11">
        <v>6</v>
      </c>
      <c r="L50" s="11">
        <v>7</v>
      </c>
      <c r="M50" s="11">
        <v>8</v>
      </c>
      <c r="N50" s="11">
        <v>9</v>
      </c>
      <c r="O50" s="11">
        <v>10</v>
      </c>
      <c r="P50" s="11">
        <v>11</v>
      </c>
      <c r="Q50" s="11">
        <v>12</v>
      </c>
      <c r="R50" s="11">
        <v>13</v>
      </c>
      <c r="S50" s="10" t="s">
        <v>177</v>
      </c>
      <c r="T50" s="10" t="s">
        <v>177</v>
      </c>
      <c r="U50" s="10" t="s">
        <v>177</v>
      </c>
      <c r="V50" s="10" t="s">
        <v>177</v>
      </c>
      <c r="W50" s="10" t="s">
        <v>177</v>
      </c>
      <c r="X50" s="10" t="s">
        <v>177</v>
      </c>
      <c r="Y50" s="10" t="s">
        <v>177</v>
      </c>
      <c r="Z50" s="10" t="s">
        <v>177</v>
      </c>
      <c r="AA50" s="10" t="s">
        <v>177</v>
      </c>
      <c r="AB50" s="10" t="s">
        <v>177</v>
      </c>
      <c r="AC50" s="10" t="s">
        <v>177</v>
      </c>
      <c r="AD50" s="10" t="s">
        <v>177</v>
      </c>
      <c r="AE50" s="10" t="s">
        <v>177</v>
      </c>
      <c r="AF50" s="11"/>
      <c r="AG50" s="10" t="s">
        <v>177</v>
      </c>
      <c r="AH50" s="10" t="s">
        <v>177</v>
      </c>
      <c r="AI50" s="10" t="s">
        <v>177</v>
      </c>
      <c r="AJ50" s="11"/>
      <c r="AK50" s="1" t="e">
        <f>VLOOKUP(B50,考勤!$B49:$C446,2,0)</f>
        <v>#N/A</v>
      </c>
    </row>
    <row r="51" s="1" customFormat="1" customHeight="1" spans="1:37">
      <c r="A51" s="7"/>
      <c r="B51" s="7"/>
      <c r="C51" s="5"/>
      <c r="D51" s="7"/>
      <c r="E51" s="2" t="s">
        <v>178</v>
      </c>
      <c r="F51" s="11"/>
      <c r="G51" s="11"/>
      <c r="H51" s="11"/>
      <c r="I51" s="11"/>
      <c r="J51" s="11"/>
      <c r="K51" s="11"/>
      <c r="L51" s="11"/>
      <c r="M51" s="11"/>
      <c r="N51" s="11"/>
      <c r="O51" s="11"/>
      <c r="P51" s="11"/>
      <c r="Q51" s="11"/>
      <c r="R51" s="11"/>
      <c r="S51" s="10" t="s">
        <v>177</v>
      </c>
      <c r="T51" s="10" t="s">
        <v>177</v>
      </c>
      <c r="U51" s="10" t="s">
        <v>177</v>
      </c>
      <c r="V51" s="10" t="s">
        <v>177</v>
      </c>
      <c r="W51" s="10" t="s">
        <v>177</v>
      </c>
      <c r="X51" s="10" t="s">
        <v>177</v>
      </c>
      <c r="Y51" s="10" t="s">
        <v>177</v>
      </c>
      <c r="Z51" s="10" t="s">
        <v>177</v>
      </c>
      <c r="AA51" s="10" t="s">
        <v>177</v>
      </c>
      <c r="AB51" s="10" t="s">
        <v>177</v>
      </c>
      <c r="AC51" s="10" t="s">
        <v>177</v>
      </c>
      <c r="AD51" s="10" t="s">
        <v>177</v>
      </c>
      <c r="AE51" s="10" t="s">
        <v>177</v>
      </c>
      <c r="AF51" s="11"/>
      <c r="AG51" s="10" t="s">
        <v>177</v>
      </c>
      <c r="AH51" s="10" t="s">
        <v>177</v>
      </c>
      <c r="AI51" s="10" t="s">
        <v>177</v>
      </c>
      <c r="AJ51" s="11"/>
      <c r="AK51" s="1" t="e">
        <f>VLOOKUP(B51,考勤!$B50:$C447,2,0)</f>
        <v>#N/A</v>
      </c>
    </row>
    <row r="52" s="1" customFormat="1" customHeight="1" spans="1:37">
      <c r="A52" s="3">
        <v>25</v>
      </c>
      <c r="B52" s="3" t="s">
        <v>82</v>
      </c>
      <c r="C52" s="5"/>
      <c r="D52" s="3"/>
      <c r="E52" s="2" t="s">
        <v>176</v>
      </c>
      <c r="F52" s="11">
        <v>1</v>
      </c>
      <c r="G52" s="11"/>
      <c r="H52" s="11"/>
      <c r="I52" s="11"/>
      <c r="J52" s="11"/>
      <c r="K52" s="11"/>
      <c r="L52" s="11"/>
      <c r="M52" s="11"/>
      <c r="N52" s="11"/>
      <c r="O52" s="11"/>
      <c r="P52" s="11"/>
      <c r="Q52" s="11"/>
      <c r="R52" s="10" t="s">
        <v>177</v>
      </c>
      <c r="S52" s="10" t="s">
        <v>177</v>
      </c>
      <c r="T52" s="10" t="s">
        <v>177</v>
      </c>
      <c r="U52" s="10" t="s">
        <v>177</v>
      </c>
      <c r="V52" s="10" t="s">
        <v>177</v>
      </c>
      <c r="W52" s="10" t="s">
        <v>177</v>
      </c>
      <c r="X52" s="10" t="s">
        <v>177</v>
      </c>
      <c r="Y52" s="10" t="s">
        <v>177</v>
      </c>
      <c r="Z52" s="10" t="s">
        <v>177</v>
      </c>
      <c r="AA52" s="10" t="s">
        <v>177</v>
      </c>
      <c r="AB52" s="11"/>
      <c r="AC52" s="11"/>
      <c r="AD52" s="10" t="s">
        <v>177</v>
      </c>
      <c r="AE52" s="10" t="s">
        <v>177</v>
      </c>
      <c r="AF52" s="10" t="s">
        <v>177</v>
      </c>
      <c r="AG52" s="10" t="s">
        <v>177</v>
      </c>
      <c r="AH52" s="10" t="s">
        <v>177</v>
      </c>
      <c r="AI52" s="11"/>
      <c r="AJ52" s="11"/>
      <c r="AK52" s="1" t="str">
        <f>VLOOKUP(B52,考勤!$B51:$C448,2,0)</f>
        <v>B40</v>
      </c>
    </row>
    <row r="53" s="1" customFormat="1" customHeight="1" spans="1:37">
      <c r="A53" s="7"/>
      <c r="B53" s="7"/>
      <c r="C53" s="5"/>
      <c r="D53" s="7"/>
      <c r="E53" s="2" t="s">
        <v>178</v>
      </c>
      <c r="F53" s="11"/>
      <c r="G53" s="11"/>
      <c r="H53" s="11"/>
      <c r="I53" s="11"/>
      <c r="J53" s="11"/>
      <c r="K53" s="11"/>
      <c r="L53" s="11"/>
      <c r="M53" s="11"/>
      <c r="N53" s="11"/>
      <c r="O53" s="11"/>
      <c r="P53" s="11"/>
      <c r="Q53" s="11"/>
      <c r="R53" s="10" t="s">
        <v>177</v>
      </c>
      <c r="S53" s="10" t="s">
        <v>177</v>
      </c>
      <c r="T53" s="10" t="s">
        <v>177</v>
      </c>
      <c r="U53" s="10" t="s">
        <v>177</v>
      </c>
      <c r="V53" s="10" t="s">
        <v>177</v>
      </c>
      <c r="W53" s="10" t="s">
        <v>177</v>
      </c>
      <c r="X53" s="10" t="s">
        <v>177</v>
      </c>
      <c r="Y53" s="10" t="s">
        <v>177</v>
      </c>
      <c r="Z53" s="10" t="s">
        <v>177</v>
      </c>
      <c r="AA53" s="10" t="s">
        <v>177</v>
      </c>
      <c r="AB53" s="11"/>
      <c r="AC53" s="11"/>
      <c r="AD53" s="10" t="s">
        <v>177</v>
      </c>
      <c r="AE53" s="10" t="s">
        <v>177</v>
      </c>
      <c r="AF53" s="10" t="s">
        <v>177</v>
      </c>
      <c r="AG53" s="10" t="s">
        <v>177</v>
      </c>
      <c r="AH53" s="10" t="s">
        <v>177</v>
      </c>
      <c r="AI53" s="11"/>
      <c r="AJ53" s="11"/>
      <c r="AK53" s="1" t="e">
        <f>VLOOKUP(B53,考勤!$B52:$C449,2,0)</f>
        <v>#N/A</v>
      </c>
    </row>
    <row r="54" s="1" customFormat="1" customHeight="1" spans="1:37">
      <c r="A54" s="3">
        <v>26</v>
      </c>
      <c r="B54" s="3" t="s">
        <v>84</v>
      </c>
      <c r="C54" s="5"/>
      <c r="D54" s="3"/>
      <c r="E54" s="2" t="s">
        <v>176</v>
      </c>
      <c r="F54" s="11"/>
      <c r="G54" s="11"/>
      <c r="H54" s="11"/>
      <c r="I54" s="11"/>
      <c r="J54" s="11"/>
      <c r="K54" s="11"/>
      <c r="L54" s="11"/>
      <c r="M54" s="11"/>
      <c r="N54" s="11"/>
      <c r="O54" s="11"/>
      <c r="P54" s="11"/>
      <c r="Q54" s="11"/>
      <c r="R54" s="11"/>
      <c r="S54" s="10" t="s">
        <v>177</v>
      </c>
      <c r="T54" s="10" t="s">
        <v>177</v>
      </c>
      <c r="U54" s="10" t="s">
        <v>177</v>
      </c>
      <c r="V54" s="10" t="s">
        <v>177</v>
      </c>
      <c r="W54" s="10" t="s">
        <v>177</v>
      </c>
      <c r="X54" s="10" t="s">
        <v>177</v>
      </c>
      <c r="Y54" s="10" t="s">
        <v>177</v>
      </c>
      <c r="Z54" s="10" t="s">
        <v>177</v>
      </c>
      <c r="AA54" s="10" t="s">
        <v>177</v>
      </c>
      <c r="AB54" s="10" t="s">
        <v>177</v>
      </c>
      <c r="AC54" s="10" t="s">
        <v>177</v>
      </c>
      <c r="AD54" s="10" t="s">
        <v>177</v>
      </c>
      <c r="AE54" s="10" t="s">
        <v>177</v>
      </c>
      <c r="AF54" s="11"/>
      <c r="AG54" s="10" t="s">
        <v>177</v>
      </c>
      <c r="AH54" s="10" t="s">
        <v>177</v>
      </c>
      <c r="AI54" s="10" t="s">
        <v>177</v>
      </c>
      <c r="AJ54" s="11"/>
      <c r="AK54" s="1" t="str">
        <f>VLOOKUP(B54,考勤!$B53:$C450,2,0)</f>
        <v>M4</v>
      </c>
    </row>
    <row r="55" s="1" customFormat="1" customHeight="1" spans="1:37">
      <c r="A55" s="7"/>
      <c r="B55" s="7"/>
      <c r="C55" s="5"/>
      <c r="D55" s="7"/>
      <c r="E55" s="2" t="s">
        <v>178</v>
      </c>
      <c r="F55" s="11"/>
      <c r="G55" s="11"/>
      <c r="H55" s="11"/>
      <c r="I55" s="11"/>
      <c r="J55" s="11"/>
      <c r="K55" s="11"/>
      <c r="L55" s="11"/>
      <c r="M55" s="11"/>
      <c r="N55" s="11"/>
      <c r="O55" s="11"/>
      <c r="P55" s="11"/>
      <c r="Q55" s="11"/>
      <c r="R55" s="11"/>
      <c r="S55" s="10" t="s">
        <v>177</v>
      </c>
      <c r="T55" s="10" t="s">
        <v>177</v>
      </c>
      <c r="U55" s="10" t="s">
        <v>177</v>
      </c>
      <c r="V55" s="10" t="s">
        <v>177</v>
      </c>
      <c r="W55" s="10" t="s">
        <v>177</v>
      </c>
      <c r="X55" s="10" t="s">
        <v>177</v>
      </c>
      <c r="Y55" s="10" t="s">
        <v>177</v>
      </c>
      <c r="Z55" s="10" t="s">
        <v>177</v>
      </c>
      <c r="AA55" s="10" t="s">
        <v>177</v>
      </c>
      <c r="AB55" s="10" t="s">
        <v>177</v>
      </c>
      <c r="AC55" s="10" t="s">
        <v>177</v>
      </c>
      <c r="AD55" s="10" t="s">
        <v>177</v>
      </c>
      <c r="AE55" s="10" t="s">
        <v>177</v>
      </c>
      <c r="AF55" s="11"/>
      <c r="AG55" s="10" t="s">
        <v>177</v>
      </c>
      <c r="AH55" s="10" t="s">
        <v>177</v>
      </c>
      <c r="AI55" s="10" t="s">
        <v>177</v>
      </c>
      <c r="AJ55" s="11"/>
      <c r="AK55" s="1" t="e">
        <f>VLOOKUP(B55,考勤!$B54:$C451,2,0)</f>
        <v>#N/A</v>
      </c>
    </row>
    <row r="56" s="1" customFormat="1" customHeight="1" spans="1:37">
      <c r="A56" s="3">
        <v>27</v>
      </c>
      <c r="B56" s="9" t="s">
        <v>34</v>
      </c>
      <c r="C56" s="5"/>
      <c r="D56" s="3"/>
      <c r="E56" s="2" t="s">
        <v>176</v>
      </c>
      <c r="F56" s="10" t="s">
        <v>177</v>
      </c>
      <c r="G56" s="10" t="s">
        <v>177</v>
      </c>
      <c r="H56" s="10" t="s">
        <v>177</v>
      </c>
      <c r="I56" s="10" t="s">
        <v>177</v>
      </c>
      <c r="J56" s="10" t="s">
        <v>177</v>
      </c>
      <c r="K56" s="10" t="s">
        <v>177</v>
      </c>
      <c r="L56" s="10" t="s">
        <v>177</v>
      </c>
      <c r="M56" s="10" t="s">
        <v>177</v>
      </c>
      <c r="N56" s="10" t="s">
        <v>177</v>
      </c>
      <c r="O56" s="10" t="s">
        <v>177</v>
      </c>
      <c r="P56" s="10" t="s">
        <v>177</v>
      </c>
      <c r="Q56" s="10" t="s">
        <v>177</v>
      </c>
      <c r="R56" s="10" t="s">
        <v>177</v>
      </c>
      <c r="S56" s="10" t="s">
        <v>177</v>
      </c>
      <c r="T56" s="10" t="s">
        <v>177</v>
      </c>
      <c r="U56" s="11"/>
      <c r="V56" s="11"/>
      <c r="W56" s="10" t="s">
        <v>177</v>
      </c>
      <c r="X56" s="10" t="s">
        <v>177</v>
      </c>
      <c r="Y56" s="10" t="s">
        <v>177</v>
      </c>
      <c r="Z56" s="10" t="s">
        <v>177</v>
      </c>
      <c r="AA56" s="10" t="s">
        <v>177</v>
      </c>
      <c r="AB56" s="11"/>
      <c r="AC56" s="10" t="s">
        <v>177</v>
      </c>
      <c r="AD56" s="10" t="s">
        <v>177</v>
      </c>
      <c r="AE56" s="10" t="s">
        <v>177</v>
      </c>
      <c r="AF56" s="10" t="s">
        <v>177</v>
      </c>
      <c r="AG56" s="10" t="s">
        <v>177</v>
      </c>
      <c r="AH56" s="10" t="s">
        <v>177</v>
      </c>
      <c r="AI56" s="10" t="s">
        <v>177</v>
      </c>
      <c r="AJ56" s="11"/>
      <c r="AK56" s="1" t="str">
        <f>VLOOKUP(B56,考勤!$B55:$C452,2,0)</f>
        <v>焊接</v>
      </c>
    </row>
    <row r="57" s="1" customFormat="1" customHeight="1" spans="1:37">
      <c r="A57" s="7"/>
      <c r="B57" s="12"/>
      <c r="C57" s="5"/>
      <c r="D57" s="7"/>
      <c r="E57" s="2" t="s">
        <v>178</v>
      </c>
      <c r="F57" s="10" t="s">
        <v>177</v>
      </c>
      <c r="G57" s="10" t="s">
        <v>177</v>
      </c>
      <c r="H57" s="10" t="s">
        <v>177</v>
      </c>
      <c r="I57" s="10" t="s">
        <v>177</v>
      </c>
      <c r="J57" s="10" t="s">
        <v>177</v>
      </c>
      <c r="K57" s="10" t="s">
        <v>177</v>
      </c>
      <c r="L57" s="10" t="s">
        <v>177</v>
      </c>
      <c r="M57" s="10" t="s">
        <v>177</v>
      </c>
      <c r="N57" s="10" t="s">
        <v>177</v>
      </c>
      <c r="O57" s="10" t="s">
        <v>177</v>
      </c>
      <c r="P57" s="10" t="s">
        <v>177</v>
      </c>
      <c r="Q57" s="10" t="s">
        <v>177</v>
      </c>
      <c r="R57" s="10" t="s">
        <v>177</v>
      </c>
      <c r="S57" s="10" t="s">
        <v>177</v>
      </c>
      <c r="T57" s="10" t="s">
        <v>177</v>
      </c>
      <c r="U57" s="11"/>
      <c r="V57" s="11"/>
      <c r="W57" s="10" t="s">
        <v>177</v>
      </c>
      <c r="X57" s="10" t="s">
        <v>177</v>
      </c>
      <c r="Y57" s="10" t="s">
        <v>177</v>
      </c>
      <c r="Z57" s="10" t="s">
        <v>177</v>
      </c>
      <c r="AA57" s="10" t="s">
        <v>177</v>
      </c>
      <c r="AB57" s="11"/>
      <c r="AC57" s="10" t="s">
        <v>177</v>
      </c>
      <c r="AD57" s="10" t="s">
        <v>177</v>
      </c>
      <c r="AE57" s="10" t="s">
        <v>177</v>
      </c>
      <c r="AF57" s="10" t="s">
        <v>177</v>
      </c>
      <c r="AG57" s="10" t="s">
        <v>177</v>
      </c>
      <c r="AH57" s="10" t="s">
        <v>177</v>
      </c>
      <c r="AI57" s="10" t="s">
        <v>177</v>
      </c>
      <c r="AJ57" s="11"/>
      <c r="AK57" s="1" t="e">
        <f>VLOOKUP(B57,考勤!$B56:$C453,2,0)</f>
        <v>#N/A</v>
      </c>
    </row>
    <row r="58" s="1" customFormat="1" customHeight="1" spans="1:37">
      <c r="A58" s="3">
        <v>28</v>
      </c>
      <c r="B58" s="3" t="s">
        <v>75</v>
      </c>
      <c r="C58" s="5"/>
      <c r="D58" s="3"/>
      <c r="E58" s="2" t="s">
        <v>176</v>
      </c>
      <c r="F58" s="11"/>
      <c r="G58" s="11">
        <v>2</v>
      </c>
      <c r="H58" s="11">
        <v>3</v>
      </c>
      <c r="I58" s="11">
        <v>4</v>
      </c>
      <c r="J58" s="11">
        <v>5</v>
      </c>
      <c r="K58" s="10" t="s">
        <v>177</v>
      </c>
      <c r="L58" s="10" t="s">
        <v>177</v>
      </c>
      <c r="M58" s="10" t="s">
        <v>177</v>
      </c>
      <c r="N58" s="10" t="s">
        <v>177</v>
      </c>
      <c r="O58" s="10" t="s">
        <v>177</v>
      </c>
      <c r="P58" s="10" t="s">
        <v>177</v>
      </c>
      <c r="Q58" s="10" t="s">
        <v>177</v>
      </c>
      <c r="R58" s="10" t="s">
        <v>177</v>
      </c>
      <c r="S58" s="10" t="s">
        <v>177</v>
      </c>
      <c r="T58" s="10" t="s">
        <v>177</v>
      </c>
      <c r="U58" s="10" t="s">
        <v>177</v>
      </c>
      <c r="V58" s="10" t="s">
        <v>177</v>
      </c>
      <c r="W58" s="10" t="s">
        <v>177</v>
      </c>
      <c r="X58" s="10" t="s">
        <v>177</v>
      </c>
      <c r="Y58" s="10" t="s">
        <v>177</v>
      </c>
      <c r="Z58" s="10" t="s">
        <v>177</v>
      </c>
      <c r="AA58" s="10" t="s">
        <v>177</v>
      </c>
      <c r="AB58" s="10" t="s">
        <v>177</v>
      </c>
      <c r="AC58" s="10" t="s">
        <v>177</v>
      </c>
      <c r="AD58" s="10" t="s">
        <v>177</v>
      </c>
      <c r="AE58" s="10" t="s">
        <v>177</v>
      </c>
      <c r="AF58" s="11"/>
      <c r="AG58" s="11"/>
      <c r="AH58" s="11"/>
      <c r="AI58" s="11"/>
      <c r="AJ58" s="11"/>
      <c r="AK58" s="1" t="str">
        <f>VLOOKUP(B58,考勤!$B57:$C454,2,0)</f>
        <v>K1</v>
      </c>
    </row>
    <row r="59" s="1" customFormat="1" customHeight="1" spans="1:37">
      <c r="A59" s="7"/>
      <c r="B59" s="7"/>
      <c r="C59" s="5"/>
      <c r="D59" s="7"/>
      <c r="E59" s="2" t="s">
        <v>178</v>
      </c>
      <c r="F59" s="11"/>
      <c r="G59" s="11"/>
      <c r="H59" s="11"/>
      <c r="I59" s="11"/>
      <c r="J59" s="11"/>
      <c r="K59" s="10" t="s">
        <v>177</v>
      </c>
      <c r="L59" s="10" t="s">
        <v>177</v>
      </c>
      <c r="M59" s="10" t="s">
        <v>177</v>
      </c>
      <c r="N59" s="10" t="s">
        <v>177</v>
      </c>
      <c r="O59" s="10" t="s">
        <v>177</v>
      </c>
      <c r="P59" s="10" t="s">
        <v>177</v>
      </c>
      <c r="Q59" s="10" t="s">
        <v>177</v>
      </c>
      <c r="R59" s="10" t="s">
        <v>177</v>
      </c>
      <c r="S59" s="10" t="s">
        <v>177</v>
      </c>
      <c r="T59" s="10" t="s">
        <v>177</v>
      </c>
      <c r="U59" s="10" t="s">
        <v>177</v>
      </c>
      <c r="V59" s="10" t="s">
        <v>177</v>
      </c>
      <c r="W59" s="10" t="s">
        <v>177</v>
      </c>
      <c r="X59" s="10" t="s">
        <v>177</v>
      </c>
      <c r="Y59" s="10" t="s">
        <v>177</v>
      </c>
      <c r="Z59" s="10" t="s">
        <v>177</v>
      </c>
      <c r="AA59" s="10" t="s">
        <v>177</v>
      </c>
      <c r="AB59" s="10" t="s">
        <v>177</v>
      </c>
      <c r="AC59" s="10" t="s">
        <v>177</v>
      </c>
      <c r="AD59" s="10" t="s">
        <v>177</v>
      </c>
      <c r="AE59" s="10" t="s">
        <v>177</v>
      </c>
      <c r="AF59" s="11"/>
      <c r="AG59" s="11"/>
      <c r="AH59" s="11"/>
      <c r="AI59" s="11"/>
      <c r="AJ59" s="11"/>
      <c r="AK59" s="1" t="e">
        <f>VLOOKUP(B59,考勤!$B58:$C455,2,0)</f>
        <v>#N/A</v>
      </c>
    </row>
    <row r="60" s="1" customFormat="1" customHeight="1" spans="1:37">
      <c r="A60" s="3">
        <v>29</v>
      </c>
      <c r="B60" s="3" t="s">
        <v>59</v>
      </c>
      <c r="C60" s="5"/>
      <c r="D60" s="3"/>
      <c r="E60" s="2" t="s">
        <v>176</v>
      </c>
      <c r="F60" s="11">
        <v>1</v>
      </c>
      <c r="G60" s="11"/>
      <c r="H60" s="11"/>
      <c r="I60" s="10" t="s">
        <v>177</v>
      </c>
      <c r="J60" s="10" t="s">
        <v>177</v>
      </c>
      <c r="K60" s="10" t="s">
        <v>177</v>
      </c>
      <c r="L60" s="10" t="s">
        <v>177</v>
      </c>
      <c r="M60" s="11"/>
      <c r="N60" s="10" t="s">
        <v>177</v>
      </c>
      <c r="O60" s="10" t="s">
        <v>177</v>
      </c>
      <c r="P60" s="10" t="s">
        <v>177</v>
      </c>
      <c r="Q60" s="10" t="s">
        <v>177</v>
      </c>
      <c r="R60" s="10" t="s">
        <v>177</v>
      </c>
      <c r="S60" s="10" t="s">
        <v>177</v>
      </c>
      <c r="T60" s="10" t="s">
        <v>177</v>
      </c>
      <c r="U60" s="10" t="s">
        <v>177</v>
      </c>
      <c r="V60" s="11"/>
      <c r="W60" s="11"/>
      <c r="X60" s="10" t="s">
        <v>177</v>
      </c>
      <c r="Y60" s="10" t="s">
        <v>177</v>
      </c>
      <c r="Z60" s="10" t="s">
        <v>177</v>
      </c>
      <c r="AA60" s="10" t="s">
        <v>177</v>
      </c>
      <c r="AB60" s="10" t="s">
        <v>177</v>
      </c>
      <c r="AC60" s="10" t="s">
        <v>177</v>
      </c>
      <c r="AD60" s="10" t="s">
        <v>177</v>
      </c>
      <c r="AE60" s="10" t="s">
        <v>177</v>
      </c>
      <c r="AF60" s="10" t="s">
        <v>177</v>
      </c>
      <c r="AG60" s="10" t="s">
        <v>177</v>
      </c>
      <c r="AH60" s="10" t="s">
        <v>177</v>
      </c>
      <c r="AI60" s="10" t="s">
        <v>177</v>
      </c>
      <c r="AJ60" s="11"/>
      <c r="AK60" s="1">
        <f>VLOOKUP(B60,考勤!$B59:$C456,2,0)</f>
        <v>0</v>
      </c>
    </row>
    <row r="61" s="1" customFormat="1" customHeight="1" spans="1:37">
      <c r="A61" s="7"/>
      <c r="B61" s="7"/>
      <c r="C61" s="7"/>
      <c r="D61" s="7"/>
      <c r="E61" s="2" t="s">
        <v>178</v>
      </c>
      <c r="F61" s="11"/>
      <c r="G61" s="11"/>
      <c r="H61" s="11"/>
      <c r="I61" s="10" t="s">
        <v>177</v>
      </c>
      <c r="J61" s="10" t="s">
        <v>177</v>
      </c>
      <c r="K61" s="10" t="s">
        <v>177</v>
      </c>
      <c r="L61" s="10" t="s">
        <v>177</v>
      </c>
      <c r="M61" s="11"/>
      <c r="N61" s="10" t="s">
        <v>177</v>
      </c>
      <c r="O61" s="10" t="s">
        <v>177</v>
      </c>
      <c r="P61" s="10" t="s">
        <v>177</v>
      </c>
      <c r="Q61" s="10" t="s">
        <v>177</v>
      </c>
      <c r="R61" s="10" t="s">
        <v>177</v>
      </c>
      <c r="S61" s="10" t="s">
        <v>177</v>
      </c>
      <c r="T61" s="10" t="s">
        <v>177</v>
      </c>
      <c r="U61" s="10" t="s">
        <v>177</v>
      </c>
      <c r="V61" s="11"/>
      <c r="W61" s="11"/>
      <c r="X61" s="10" t="s">
        <v>177</v>
      </c>
      <c r="Y61" s="10" t="s">
        <v>177</v>
      </c>
      <c r="Z61" s="10" t="s">
        <v>177</v>
      </c>
      <c r="AA61" s="10" t="s">
        <v>177</v>
      </c>
      <c r="AB61" s="10" t="s">
        <v>177</v>
      </c>
      <c r="AC61" s="10" t="s">
        <v>177</v>
      </c>
      <c r="AD61" s="10" t="s">
        <v>177</v>
      </c>
      <c r="AE61" s="10" t="s">
        <v>177</v>
      </c>
      <c r="AF61" s="10" t="s">
        <v>177</v>
      </c>
      <c r="AG61" s="10" t="s">
        <v>177</v>
      </c>
      <c r="AH61" s="10" t="s">
        <v>177</v>
      </c>
      <c r="AI61" s="10" t="s">
        <v>177</v>
      </c>
      <c r="AJ61" s="11"/>
      <c r="AK61" s="1" t="e">
        <f>VLOOKUP(B61,考勤!$B60:$C457,2,0)</f>
        <v>#N/A</v>
      </c>
    </row>
    <row r="62" s="1" customFormat="1" customHeight="1" spans="1:37">
      <c r="A62" s="3">
        <v>30</v>
      </c>
      <c r="B62" s="3" t="s">
        <v>25</v>
      </c>
      <c r="C62" s="3" t="s">
        <v>185</v>
      </c>
      <c r="D62" s="3"/>
      <c r="E62" s="2" t="s">
        <v>176</v>
      </c>
      <c r="F62" s="11"/>
      <c r="G62" s="11"/>
      <c r="H62" s="11"/>
      <c r="I62" s="11"/>
      <c r="J62" s="11"/>
      <c r="K62" s="11"/>
      <c r="L62" s="10" t="s">
        <v>177</v>
      </c>
      <c r="M62" s="10" t="s">
        <v>177</v>
      </c>
      <c r="N62" s="11"/>
      <c r="O62" s="11"/>
      <c r="P62" s="11"/>
      <c r="Q62" s="10" t="s">
        <v>177</v>
      </c>
      <c r="R62" s="10" t="s">
        <v>177</v>
      </c>
      <c r="S62" s="10" t="s">
        <v>177</v>
      </c>
      <c r="T62" s="11"/>
      <c r="U62" s="11"/>
      <c r="V62" s="10" t="s">
        <v>177</v>
      </c>
      <c r="W62" s="10" t="s">
        <v>177</v>
      </c>
      <c r="X62" s="11"/>
      <c r="Y62" s="10" t="s">
        <v>177</v>
      </c>
      <c r="Z62" s="10" t="s">
        <v>177</v>
      </c>
      <c r="AA62" s="10" t="s">
        <v>177</v>
      </c>
      <c r="AB62" s="10" t="s">
        <v>177</v>
      </c>
      <c r="AC62" s="11"/>
      <c r="AD62" s="10" t="s">
        <v>177</v>
      </c>
      <c r="AE62" s="11"/>
      <c r="AF62" s="11"/>
      <c r="AG62" s="10" t="s">
        <v>177</v>
      </c>
      <c r="AH62" s="10" t="s">
        <v>177</v>
      </c>
      <c r="AI62" s="11"/>
      <c r="AJ62" s="11"/>
      <c r="AK62" s="1" t="str">
        <f>VLOOKUP(B62,考勤!$B61:$C458,2,0)</f>
        <v>骨架</v>
      </c>
    </row>
    <row r="63" s="1" customFormat="1" customHeight="1" spans="1:37">
      <c r="A63" s="7"/>
      <c r="B63" s="7"/>
      <c r="C63" s="5"/>
      <c r="D63" s="7"/>
      <c r="E63" s="2" t="s">
        <v>178</v>
      </c>
      <c r="F63" s="11"/>
      <c r="G63" s="11"/>
      <c r="H63" s="11"/>
      <c r="I63" s="11"/>
      <c r="J63" s="11"/>
      <c r="K63" s="11"/>
      <c r="L63" s="10" t="s">
        <v>177</v>
      </c>
      <c r="M63" s="10" t="s">
        <v>177</v>
      </c>
      <c r="N63" s="11"/>
      <c r="O63" s="11"/>
      <c r="P63" s="11"/>
      <c r="Q63" s="10" t="s">
        <v>177</v>
      </c>
      <c r="R63" s="10" t="s">
        <v>177</v>
      </c>
      <c r="S63" s="10" t="s">
        <v>177</v>
      </c>
      <c r="T63" s="11"/>
      <c r="U63" s="11"/>
      <c r="V63" s="10" t="s">
        <v>177</v>
      </c>
      <c r="W63" s="10" t="s">
        <v>177</v>
      </c>
      <c r="X63" s="11"/>
      <c r="Y63" s="10" t="s">
        <v>177</v>
      </c>
      <c r="Z63" s="10" t="s">
        <v>177</v>
      </c>
      <c r="AA63" s="10" t="s">
        <v>177</v>
      </c>
      <c r="AB63" s="10" t="s">
        <v>177</v>
      </c>
      <c r="AC63" s="11"/>
      <c r="AD63" s="10" t="s">
        <v>177</v>
      </c>
      <c r="AE63" s="11"/>
      <c r="AF63" s="11"/>
      <c r="AG63" s="10" t="s">
        <v>177</v>
      </c>
      <c r="AH63" s="10" t="s">
        <v>177</v>
      </c>
      <c r="AI63" s="11"/>
      <c r="AJ63" s="11"/>
      <c r="AK63" s="1" t="e">
        <f>VLOOKUP(B63,考勤!$B62:$C459,2,0)</f>
        <v>#N/A</v>
      </c>
    </row>
    <row r="64" s="1" customFormat="1" customHeight="1" spans="1:37">
      <c r="A64" s="3">
        <v>31</v>
      </c>
      <c r="B64" s="3" t="s">
        <v>60</v>
      </c>
      <c r="C64" s="5"/>
      <c r="D64" s="3"/>
      <c r="E64" s="2" t="s">
        <v>176</v>
      </c>
      <c r="F64" s="11">
        <v>1</v>
      </c>
      <c r="G64" s="11">
        <v>2</v>
      </c>
      <c r="H64" s="11">
        <v>3</v>
      </c>
      <c r="I64" s="11">
        <v>4</v>
      </c>
      <c r="J64" s="11">
        <v>5</v>
      </c>
      <c r="K64" s="10" t="s">
        <v>177</v>
      </c>
      <c r="L64" s="10" t="s">
        <v>177</v>
      </c>
      <c r="M64" s="10" t="s">
        <v>177</v>
      </c>
      <c r="N64" s="10" t="s">
        <v>177</v>
      </c>
      <c r="O64" s="10" t="s">
        <v>177</v>
      </c>
      <c r="P64" s="10" t="s">
        <v>177</v>
      </c>
      <c r="Q64" s="10" t="s">
        <v>177</v>
      </c>
      <c r="R64" s="10" t="s">
        <v>177</v>
      </c>
      <c r="S64" s="10" t="s">
        <v>177</v>
      </c>
      <c r="T64" s="10" t="s">
        <v>177</v>
      </c>
      <c r="U64" s="11">
        <v>16</v>
      </c>
      <c r="V64" s="10" t="s">
        <v>177</v>
      </c>
      <c r="W64" s="10" t="s">
        <v>177</v>
      </c>
      <c r="X64" s="10" t="s">
        <v>177</v>
      </c>
      <c r="Y64" s="10" t="s">
        <v>177</v>
      </c>
      <c r="Z64" s="10" t="s">
        <v>177</v>
      </c>
      <c r="AA64" s="10" t="s">
        <v>177</v>
      </c>
      <c r="AB64" s="10" t="s">
        <v>177</v>
      </c>
      <c r="AC64" s="10" t="s">
        <v>177</v>
      </c>
      <c r="AD64" s="10" t="s">
        <v>177</v>
      </c>
      <c r="AE64" s="11"/>
      <c r="AF64" s="10" t="s">
        <v>177</v>
      </c>
      <c r="AG64" s="11"/>
      <c r="AH64" s="11"/>
      <c r="AI64" s="11"/>
      <c r="AJ64" s="11"/>
      <c r="AK64" s="1">
        <f>VLOOKUP(B64,考勤!$B63:$C460,2,0)</f>
        <v>0</v>
      </c>
    </row>
    <row r="65" s="1" customFormat="1" customHeight="1" spans="1:37">
      <c r="A65" s="7"/>
      <c r="B65" s="7"/>
      <c r="C65" s="5"/>
      <c r="D65" s="7"/>
      <c r="E65" s="2" t="s">
        <v>178</v>
      </c>
      <c r="F65" s="11"/>
      <c r="G65" s="11"/>
      <c r="H65" s="11"/>
      <c r="I65" s="11"/>
      <c r="J65" s="11"/>
      <c r="K65" s="10" t="s">
        <v>177</v>
      </c>
      <c r="L65" s="10" t="s">
        <v>177</v>
      </c>
      <c r="M65" s="10" t="s">
        <v>177</v>
      </c>
      <c r="N65" s="10" t="s">
        <v>177</v>
      </c>
      <c r="O65" s="10" t="s">
        <v>177</v>
      </c>
      <c r="P65" s="10" t="s">
        <v>177</v>
      </c>
      <c r="Q65" s="10" t="s">
        <v>177</v>
      </c>
      <c r="R65" s="10" t="s">
        <v>177</v>
      </c>
      <c r="S65" s="10" t="s">
        <v>177</v>
      </c>
      <c r="T65" s="10" t="s">
        <v>177</v>
      </c>
      <c r="U65" s="11"/>
      <c r="V65" s="10" t="s">
        <v>177</v>
      </c>
      <c r="W65" s="10" t="s">
        <v>177</v>
      </c>
      <c r="X65" s="10" t="s">
        <v>177</v>
      </c>
      <c r="Y65" s="10" t="s">
        <v>177</v>
      </c>
      <c r="Z65" s="10" t="s">
        <v>177</v>
      </c>
      <c r="AA65" s="10" t="s">
        <v>177</v>
      </c>
      <c r="AB65" s="10" t="s">
        <v>177</v>
      </c>
      <c r="AC65" s="10" t="s">
        <v>177</v>
      </c>
      <c r="AD65" s="10" t="s">
        <v>177</v>
      </c>
      <c r="AE65" s="11"/>
      <c r="AF65" s="10" t="s">
        <v>177</v>
      </c>
      <c r="AG65" s="11"/>
      <c r="AH65" s="11"/>
      <c r="AI65" s="11"/>
      <c r="AJ65" s="11"/>
      <c r="AK65" s="1" t="e">
        <f>VLOOKUP(B65,考勤!$B64:$C461,2,0)</f>
        <v>#N/A</v>
      </c>
    </row>
    <row r="66" s="1" customFormat="1" customHeight="1" spans="1:37">
      <c r="A66" s="3">
        <v>32</v>
      </c>
      <c r="B66" s="3" t="s">
        <v>42</v>
      </c>
      <c r="C66" s="5"/>
      <c r="D66" s="3"/>
      <c r="E66" s="2" t="s">
        <v>176</v>
      </c>
      <c r="F66" s="11"/>
      <c r="G66" s="10" t="s">
        <v>177</v>
      </c>
      <c r="H66" s="10" t="s">
        <v>177</v>
      </c>
      <c r="I66" s="10" t="s">
        <v>177</v>
      </c>
      <c r="J66" s="10" t="s">
        <v>177</v>
      </c>
      <c r="K66" s="10" t="s">
        <v>177</v>
      </c>
      <c r="L66" s="10" t="s">
        <v>177</v>
      </c>
      <c r="M66" s="10" t="s">
        <v>177</v>
      </c>
      <c r="N66" s="10" t="s">
        <v>177</v>
      </c>
      <c r="O66" s="10" t="s">
        <v>177</v>
      </c>
      <c r="P66" s="10" t="s">
        <v>177</v>
      </c>
      <c r="Q66" s="11"/>
      <c r="R66" s="10" t="s">
        <v>177</v>
      </c>
      <c r="S66" s="10" t="s">
        <v>177</v>
      </c>
      <c r="T66" s="11"/>
      <c r="U66" s="11"/>
      <c r="V66" s="11"/>
      <c r="W66" s="11"/>
      <c r="X66" s="11"/>
      <c r="Y66" s="11"/>
      <c r="Z66" s="11"/>
      <c r="AA66" s="11"/>
      <c r="AB66" s="11"/>
      <c r="AC66" s="11"/>
      <c r="AD66" s="11"/>
      <c r="AE66" s="11"/>
      <c r="AF66" s="11"/>
      <c r="AG66" s="11"/>
      <c r="AH66" s="11"/>
      <c r="AI66" s="11"/>
      <c r="AJ66" s="11"/>
      <c r="AK66" s="1" t="str">
        <f>VLOOKUP(B66,考勤!$B65:$C462,2,0)</f>
        <v>焊接</v>
      </c>
    </row>
    <row r="67" s="1" customFormat="1" customHeight="1" spans="1:37">
      <c r="A67" s="7"/>
      <c r="B67" s="7"/>
      <c r="C67" s="5"/>
      <c r="D67" s="7"/>
      <c r="E67" s="2" t="s">
        <v>178</v>
      </c>
      <c r="F67" s="11"/>
      <c r="G67" s="10" t="s">
        <v>177</v>
      </c>
      <c r="H67" s="10" t="s">
        <v>177</v>
      </c>
      <c r="I67" s="10" t="s">
        <v>177</v>
      </c>
      <c r="J67" s="10" t="s">
        <v>177</v>
      </c>
      <c r="K67" s="10" t="s">
        <v>177</v>
      </c>
      <c r="L67" s="10" t="s">
        <v>177</v>
      </c>
      <c r="M67" s="10" t="s">
        <v>177</v>
      </c>
      <c r="N67" s="10" t="s">
        <v>177</v>
      </c>
      <c r="O67" s="10" t="s">
        <v>177</v>
      </c>
      <c r="P67" s="10" t="s">
        <v>177</v>
      </c>
      <c r="Q67" s="11"/>
      <c r="R67" s="10" t="s">
        <v>177</v>
      </c>
      <c r="S67" s="10" t="s">
        <v>177</v>
      </c>
      <c r="T67" s="11"/>
      <c r="U67" s="11"/>
      <c r="V67" s="11"/>
      <c r="W67" s="11"/>
      <c r="X67" s="11"/>
      <c r="Y67" s="11"/>
      <c r="Z67" s="11"/>
      <c r="AA67" s="11"/>
      <c r="AB67" s="11"/>
      <c r="AC67" s="11"/>
      <c r="AD67" s="11"/>
      <c r="AE67" s="11"/>
      <c r="AF67" s="11"/>
      <c r="AG67" s="11"/>
      <c r="AH67" s="11"/>
      <c r="AI67" s="11"/>
      <c r="AJ67" s="11"/>
      <c r="AK67" s="1" t="e">
        <f>VLOOKUP(B67,考勤!$B66:$C463,2,0)</f>
        <v>#N/A</v>
      </c>
    </row>
    <row r="68" s="1" customFormat="1" customHeight="1" spans="1:37">
      <c r="A68" s="3">
        <v>33</v>
      </c>
      <c r="B68" s="3" t="s">
        <v>61</v>
      </c>
      <c r="C68" s="5"/>
      <c r="D68" s="3"/>
      <c r="E68" s="2" t="s">
        <v>176</v>
      </c>
      <c r="F68" s="11"/>
      <c r="G68" s="11">
        <v>2</v>
      </c>
      <c r="H68" s="11">
        <v>3</v>
      </c>
      <c r="I68" s="11">
        <v>4</v>
      </c>
      <c r="J68" s="11">
        <v>5</v>
      </c>
      <c r="K68" s="10" t="s">
        <v>177</v>
      </c>
      <c r="L68" s="10" t="s">
        <v>177</v>
      </c>
      <c r="M68" s="10" t="s">
        <v>177</v>
      </c>
      <c r="N68" s="10" t="s">
        <v>177</v>
      </c>
      <c r="O68" s="10" t="s">
        <v>177</v>
      </c>
      <c r="P68" s="10" t="s">
        <v>177</v>
      </c>
      <c r="Q68" s="10" t="s">
        <v>177</v>
      </c>
      <c r="R68" s="10" t="s">
        <v>177</v>
      </c>
      <c r="S68" s="10" t="s">
        <v>177</v>
      </c>
      <c r="T68" s="10" t="s">
        <v>177</v>
      </c>
      <c r="U68" s="10" t="s">
        <v>177</v>
      </c>
      <c r="V68" s="10" t="s">
        <v>177</v>
      </c>
      <c r="W68" s="10" t="s">
        <v>177</v>
      </c>
      <c r="X68" s="11"/>
      <c r="Y68" s="11"/>
      <c r="Z68" s="10" t="s">
        <v>177</v>
      </c>
      <c r="AA68" s="10" t="s">
        <v>177</v>
      </c>
      <c r="AB68" s="10" t="s">
        <v>177</v>
      </c>
      <c r="AC68" s="10" t="s">
        <v>177</v>
      </c>
      <c r="AD68" s="10" t="s">
        <v>177</v>
      </c>
      <c r="AE68" s="11"/>
      <c r="AF68" s="11"/>
      <c r="AG68" s="11"/>
      <c r="AH68" s="11"/>
      <c r="AI68" s="11"/>
      <c r="AJ68" s="11"/>
      <c r="AK68" s="1">
        <f>VLOOKUP(B68,考勤!$B67:$C464,2,0)</f>
        <v>0</v>
      </c>
    </row>
    <row r="69" s="1" customFormat="1" customHeight="1" spans="1:37">
      <c r="A69" s="7"/>
      <c r="B69" s="7"/>
      <c r="C69" s="5"/>
      <c r="D69" s="7"/>
      <c r="E69" s="2" t="s">
        <v>178</v>
      </c>
      <c r="F69" s="11"/>
      <c r="G69" s="11"/>
      <c r="H69" s="11"/>
      <c r="I69" s="11"/>
      <c r="J69" s="11"/>
      <c r="K69" s="10" t="s">
        <v>177</v>
      </c>
      <c r="L69" s="10" t="s">
        <v>177</v>
      </c>
      <c r="M69" s="10" t="s">
        <v>177</v>
      </c>
      <c r="N69" s="10" t="s">
        <v>177</v>
      </c>
      <c r="O69" s="10" t="s">
        <v>177</v>
      </c>
      <c r="P69" s="10" t="s">
        <v>177</v>
      </c>
      <c r="Q69" s="10" t="s">
        <v>177</v>
      </c>
      <c r="R69" s="10" t="s">
        <v>177</v>
      </c>
      <c r="S69" s="10" t="s">
        <v>177</v>
      </c>
      <c r="T69" s="10" t="s">
        <v>177</v>
      </c>
      <c r="U69" s="10" t="s">
        <v>177</v>
      </c>
      <c r="V69" s="10" t="s">
        <v>177</v>
      </c>
      <c r="W69" s="10" t="s">
        <v>177</v>
      </c>
      <c r="X69" s="11"/>
      <c r="Y69" s="11"/>
      <c r="Z69" s="10" t="s">
        <v>177</v>
      </c>
      <c r="AA69" s="10" t="s">
        <v>177</v>
      </c>
      <c r="AB69" s="10" t="s">
        <v>177</v>
      </c>
      <c r="AC69" s="10" t="s">
        <v>177</v>
      </c>
      <c r="AD69" s="10" t="s">
        <v>177</v>
      </c>
      <c r="AE69" s="11"/>
      <c r="AF69" s="11"/>
      <c r="AG69" s="11"/>
      <c r="AH69" s="11"/>
      <c r="AI69" s="11"/>
      <c r="AJ69" s="11"/>
      <c r="AK69" s="1" t="e">
        <f>VLOOKUP(B69,考勤!$B68:$C465,2,0)</f>
        <v>#N/A</v>
      </c>
    </row>
    <row r="70" s="1" customFormat="1" customHeight="1" spans="1:37">
      <c r="A70" s="3">
        <v>34</v>
      </c>
      <c r="B70" s="3" t="s">
        <v>96</v>
      </c>
      <c r="C70" s="5"/>
      <c r="D70" s="3"/>
      <c r="E70" s="2" t="s">
        <v>176</v>
      </c>
      <c r="F70" s="11"/>
      <c r="G70" s="11">
        <v>2</v>
      </c>
      <c r="H70" s="11">
        <v>3</v>
      </c>
      <c r="I70" s="11">
        <v>4</v>
      </c>
      <c r="J70" s="11">
        <v>5</v>
      </c>
      <c r="K70" s="11">
        <v>6</v>
      </c>
      <c r="L70" s="11">
        <v>7</v>
      </c>
      <c r="M70" s="11">
        <v>8</v>
      </c>
      <c r="N70" s="11">
        <v>9</v>
      </c>
      <c r="O70" s="11">
        <v>10</v>
      </c>
      <c r="P70" s="11">
        <v>11</v>
      </c>
      <c r="Q70" s="11">
        <v>12</v>
      </c>
      <c r="R70" s="10" t="s">
        <v>177</v>
      </c>
      <c r="S70" s="10" t="s">
        <v>177</v>
      </c>
      <c r="T70" s="10" t="s">
        <v>177</v>
      </c>
      <c r="U70" s="10" t="s">
        <v>177</v>
      </c>
      <c r="V70" s="10" t="s">
        <v>177</v>
      </c>
      <c r="W70" s="10" t="s">
        <v>177</v>
      </c>
      <c r="X70" s="11"/>
      <c r="Y70" s="11"/>
      <c r="Z70" s="11"/>
      <c r="AA70" s="10" t="s">
        <v>177</v>
      </c>
      <c r="AB70" s="10" t="s">
        <v>177</v>
      </c>
      <c r="AC70" s="10" t="s">
        <v>177</v>
      </c>
      <c r="AD70" s="10" t="s">
        <v>177</v>
      </c>
      <c r="AE70" s="11"/>
      <c r="AF70" s="11"/>
      <c r="AG70" s="10" t="s">
        <v>177</v>
      </c>
      <c r="AH70" s="10" t="s">
        <v>177</v>
      </c>
      <c r="AI70" s="10" t="s">
        <v>177</v>
      </c>
      <c r="AJ70" s="11"/>
      <c r="AK70" s="1" t="str">
        <f>VLOOKUP(B70,考勤!$B69:$C466,2,0)</f>
        <v>M4</v>
      </c>
    </row>
    <row r="71" s="1" customFormat="1" customHeight="1" spans="1:37">
      <c r="A71" s="7"/>
      <c r="B71" s="7"/>
      <c r="C71" s="5"/>
      <c r="D71" s="7"/>
      <c r="E71" s="2" t="s">
        <v>178</v>
      </c>
      <c r="F71" s="11"/>
      <c r="G71" s="11"/>
      <c r="H71" s="11"/>
      <c r="I71" s="11"/>
      <c r="J71" s="11"/>
      <c r="K71" s="11"/>
      <c r="L71" s="11"/>
      <c r="M71" s="11"/>
      <c r="N71" s="11"/>
      <c r="O71" s="11"/>
      <c r="P71" s="11"/>
      <c r="Q71" s="11"/>
      <c r="R71" s="10" t="s">
        <v>177</v>
      </c>
      <c r="S71" s="10" t="s">
        <v>177</v>
      </c>
      <c r="T71" s="10" t="s">
        <v>177</v>
      </c>
      <c r="U71" s="10" t="s">
        <v>177</v>
      </c>
      <c r="V71" s="10" t="s">
        <v>177</v>
      </c>
      <c r="W71" s="10" t="s">
        <v>177</v>
      </c>
      <c r="X71" s="11"/>
      <c r="Y71" s="11"/>
      <c r="Z71" s="11"/>
      <c r="AA71" s="10" t="s">
        <v>177</v>
      </c>
      <c r="AB71" s="10" t="s">
        <v>177</v>
      </c>
      <c r="AC71" s="10" t="s">
        <v>177</v>
      </c>
      <c r="AD71" s="10" t="s">
        <v>177</v>
      </c>
      <c r="AE71" s="11"/>
      <c r="AF71" s="11"/>
      <c r="AG71" s="10" t="s">
        <v>177</v>
      </c>
      <c r="AH71" s="10" t="s">
        <v>177</v>
      </c>
      <c r="AI71" s="10" t="s">
        <v>177</v>
      </c>
      <c r="AJ71" s="11"/>
      <c r="AK71" s="1" t="e">
        <f>VLOOKUP(B71,考勤!$B70:$C467,2,0)</f>
        <v>#N/A</v>
      </c>
    </row>
    <row r="72" s="1" customFormat="1" customHeight="1" spans="1:37">
      <c r="A72" s="3">
        <v>35</v>
      </c>
      <c r="B72" s="3" t="s">
        <v>105</v>
      </c>
      <c r="C72" s="5"/>
      <c r="D72" s="3"/>
      <c r="E72" s="2" t="s">
        <v>176</v>
      </c>
      <c r="F72" s="10" t="s">
        <v>177</v>
      </c>
      <c r="G72" s="10" t="s">
        <v>177</v>
      </c>
      <c r="H72" s="10" t="s">
        <v>177</v>
      </c>
      <c r="I72" s="10" t="s">
        <v>177</v>
      </c>
      <c r="J72" s="10" t="s">
        <v>177</v>
      </c>
      <c r="K72" s="10" t="s">
        <v>177</v>
      </c>
      <c r="L72" s="10" t="s">
        <v>177</v>
      </c>
      <c r="M72" s="10" t="s">
        <v>177</v>
      </c>
      <c r="N72" s="10" t="s">
        <v>177</v>
      </c>
      <c r="O72" s="10" t="s">
        <v>177</v>
      </c>
      <c r="P72" s="10" t="s">
        <v>177</v>
      </c>
      <c r="Q72" s="10" t="s">
        <v>177</v>
      </c>
      <c r="R72" s="10" t="s">
        <v>177</v>
      </c>
      <c r="S72" s="10" t="s">
        <v>177</v>
      </c>
      <c r="T72" s="10" t="s">
        <v>177</v>
      </c>
      <c r="U72" s="10" t="s">
        <v>177</v>
      </c>
      <c r="V72" s="10" t="s">
        <v>177</v>
      </c>
      <c r="W72" s="10" t="s">
        <v>177</v>
      </c>
      <c r="X72" s="11"/>
      <c r="Y72" s="10" t="s">
        <v>177</v>
      </c>
      <c r="Z72" s="10" t="s">
        <v>177</v>
      </c>
      <c r="AA72" s="10" t="s">
        <v>177</v>
      </c>
      <c r="AB72" s="10" t="s">
        <v>177</v>
      </c>
      <c r="AC72" s="10" t="s">
        <v>177</v>
      </c>
      <c r="AD72" s="10" t="s">
        <v>177</v>
      </c>
      <c r="AE72" s="10" t="s">
        <v>177</v>
      </c>
      <c r="AF72" s="10" t="s">
        <v>177</v>
      </c>
      <c r="AG72" s="10" t="s">
        <v>177</v>
      </c>
      <c r="AH72" s="10" t="s">
        <v>177</v>
      </c>
      <c r="AI72" s="10" t="s">
        <v>177</v>
      </c>
      <c r="AJ72" s="11"/>
      <c r="AK72" s="1" t="str">
        <f>VLOOKUP(B72,考勤!$B71:$C468,2,0)</f>
        <v>骨架</v>
      </c>
    </row>
    <row r="73" s="1" customFormat="1" customHeight="1" spans="1:37">
      <c r="A73" s="5"/>
      <c r="B73" s="5"/>
      <c r="C73" s="5"/>
      <c r="D73" s="5"/>
      <c r="E73" s="3" t="s">
        <v>178</v>
      </c>
      <c r="F73" s="10" t="s">
        <v>177</v>
      </c>
      <c r="G73" s="10" t="s">
        <v>177</v>
      </c>
      <c r="H73" s="10" t="s">
        <v>177</v>
      </c>
      <c r="I73" s="10" t="s">
        <v>177</v>
      </c>
      <c r="J73" s="10" t="s">
        <v>177</v>
      </c>
      <c r="K73" s="10" t="s">
        <v>177</v>
      </c>
      <c r="L73" s="10" t="s">
        <v>177</v>
      </c>
      <c r="M73" s="10" t="s">
        <v>177</v>
      </c>
      <c r="N73" s="10" t="s">
        <v>177</v>
      </c>
      <c r="O73" s="10" t="s">
        <v>177</v>
      </c>
      <c r="P73" s="10" t="s">
        <v>177</v>
      </c>
      <c r="Q73" s="10" t="s">
        <v>177</v>
      </c>
      <c r="R73" s="10" t="s">
        <v>177</v>
      </c>
      <c r="S73" s="10" t="s">
        <v>177</v>
      </c>
      <c r="T73" s="10" t="s">
        <v>177</v>
      </c>
      <c r="U73" s="10" t="s">
        <v>177</v>
      </c>
      <c r="V73" s="10" t="s">
        <v>177</v>
      </c>
      <c r="W73" s="10" t="s">
        <v>177</v>
      </c>
      <c r="X73" s="11"/>
      <c r="Y73" s="10" t="s">
        <v>177</v>
      </c>
      <c r="Z73" s="10" t="s">
        <v>177</v>
      </c>
      <c r="AA73" s="10" t="s">
        <v>177</v>
      </c>
      <c r="AB73" s="10" t="s">
        <v>177</v>
      </c>
      <c r="AC73" s="10" t="s">
        <v>177</v>
      </c>
      <c r="AD73" s="10" t="s">
        <v>177</v>
      </c>
      <c r="AE73" s="10" t="s">
        <v>177</v>
      </c>
      <c r="AF73" s="10" t="s">
        <v>177</v>
      </c>
      <c r="AG73" s="10" t="s">
        <v>177</v>
      </c>
      <c r="AH73" s="10" t="s">
        <v>177</v>
      </c>
      <c r="AI73" s="10" t="s">
        <v>177</v>
      </c>
      <c r="AJ73" s="11"/>
      <c r="AK73" s="1" t="e">
        <f>VLOOKUP(B73,考勤!$B72:$C469,2,0)</f>
        <v>#N/A</v>
      </c>
    </row>
    <row r="74" s="1" customFormat="1" customHeight="1" spans="1:37">
      <c r="A74" s="3">
        <v>36</v>
      </c>
      <c r="B74" s="3" t="s">
        <v>79</v>
      </c>
      <c r="C74" s="5"/>
      <c r="D74" s="3"/>
      <c r="E74" s="2" t="s">
        <v>176</v>
      </c>
      <c r="F74" s="11"/>
      <c r="G74" s="11"/>
      <c r="H74" s="11"/>
      <c r="I74" s="11"/>
      <c r="J74" s="11"/>
      <c r="K74" s="11"/>
      <c r="L74" s="11"/>
      <c r="M74" s="11"/>
      <c r="N74" s="11"/>
      <c r="O74" s="11"/>
      <c r="P74" s="11"/>
      <c r="Q74" s="11"/>
      <c r="R74" s="10" t="s">
        <v>177</v>
      </c>
      <c r="S74" s="10" t="s">
        <v>177</v>
      </c>
      <c r="T74" s="10" t="s">
        <v>177</v>
      </c>
      <c r="U74" s="10" t="s">
        <v>177</v>
      </c>
      <c r="V74" s="10" t="s">
        <v>177</v>
      </c>
      <c r="W74" s="10" t="s">
        <v>177</v>
      </c>
      <c r="X74" s="10" t="s">
        <v>177</v>
      </c>
      <c r="Y74" s="10" t="s">
        <v>177</v>
      </c>
      <c r="Z74" s="10" t="s">
        <v>177</v>
      </c>
      <c r="AA74" s="10" t="s">
        <v>177</v>
      </c>
      <c r="AB74" s="10" t="s">
        <v>177</v>
      </c>
      <c r="AC74" s="11"/>
      <c r="AD74" s="11"/>
      <c r="AE74" s="10" t="s">
        <v>177</v>
      </c>
      <c r="AF74" s="10" t="s">
        <v>177</v>
      </c>
      <c r="AG74" s="10" t="s">
        <v>177</v>
      </c>
      <c r="AH74" s="10" t="s">
        <v>177</v>
      </c>
      <c r="AI74" s="10" t="s">
        <v>177</v>
      </c>
      <c r="AJ74" s="11"/>
      <c r="AK74" s="1" t="str">
        <f>VLOOKUP(B74,考勤!$B73:$C470,2,0)</f>
        <v>M4</v>
      </c>
    </row>
    <row r="75" s="1" customFormat="1" customHeight="1" spans="1:37">
      <c r="A75" s="5"/>
      <c r="B75" s="7"/>
      <c r="C75" s="5"/>
      <c r="D75" s="7"/>
      <c r="E75" s="3" t="s">
        <v>178</v>
      </c>
      <c r="F75" s="11"/>
      <c r="G75" s="11"/>
      <c r="H75" s="11"/>
      <c r="I75" s="11"/>
      <c r="J75" s="11"/>
      <c r="K75" s="11"/>
      <c r="L75" s="11"/>
      <c r="M75" s="11"/>
      <c r="N75" s="11"/>
      <c r="O75" s="11"/>
      <c r="P75" s="11"/>
      <c r="Q75" s="11"/>
      <c r="R75" s="10" t="s">
        <v>177</v>
      </c>
      <c r="S75" s="10" t="s">
        <v>177</v>
      </c>
      <c r="T75" s="10" t="s">
        <v>177</v>
      </c>
      <c r="U75" s="10" t="s">
        <v>177</v>
      </c>
      <c r="V75" s="10" t="s">
        <v>177</v>
      </c>
      <c r="W75" s="10" t="s">
        <v>177</v>
      </c>
      <c r="X75" s="10" t="s">
        <v>177</v>
      </c>
      <c r="Y75" s="10" t="s">
        <v>177</v>
      </c>
      <c r="Z75" s="10" t="s">
        <v>177</v>
      </c>
      <c r="AA75" s="10" t="s">
        <v>177</v>
      </c>
      <c r="AB75" s="10" t="s">
        <v>177</v>
      </c>
      <c r="AC75" s="11"/>
      <c r="AD75" s="11"/>
      <c r="AE75" s="10" t="s">
        <v>177</v>
      </c>
      <c r="AF75" s="10" t="s">
        <v>177</v>
      </c>
      <c r="AG75" s="10" t="s">
        <v>177</v>
      </c>
      <c r="AH75" s="10" t="s">
        <v>177</v>
      </c>
      <c r="AI75" s="10" t="s">
        <v>177</v>
      </c>
      <c r="AJ75" s="11"/>
      <c r="AK75" s="1" t="e">
        <f>VLOOKUP(B75,考勤!$B74:$C471,2,0)</f>
        <v>#N/A</v>
      </c>
    </row>
    <row r="76" s="1" customFormat="1" customHeight="1" spans="1:37">
      <c r="A76" s="3">
        <v>37</v>
      </c>
      <c r="B76" s="3" t="s">
        <v>27</v>
      </c>
      <c r="C76" s="5"/>
      <c r="D76" s="3"/>
      <c r="E76" s="2" t="s">
        <v>176</v>
      </c>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0" t="s">
        <v>177</v>
      </c>
      <c r="AI76" s="10" t="s">
        <v>177</v>
      </c>
      <c r="AJ76" s="11"/>
      <c r="AK76" s="1" t="str">
        <f>VLOOKUP(B76,考勤!$B75:$C472,2,0)</f>
        <v>焊接</v>
      </c>
    </row>
    <row r="77" s="1" customFormat="1" customHeight="1" spans="1:37">
      <c r="A77" s="7"/>
      <c r="B77" s="7"/>
      <c r="C77" s="7"/>
      <c r="D77" s="7"/>
      <c r="E77" s="2" t="s">
        <v>178</v>
      </c>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0" t="s">
        <v>177</v>
      </c>
      <c r="AI77" s="10" t="s">
        <v>177</v>
      </c>
      <c r="AJ77" s="11"/>
      <c r="AK77" s="1" t="e">
        <f>VLOOKUP(B77,考勤!$B76:$C473,2,0)</f>
        <v>#N/A</v>
      </c>
    </row>
    <row r="78" s="1" customFormat="1" customHeight="1" spans="1:36">
      <c r="A78" s="14"/>
      <c r="B78" s="14"/>
      <c r="C78" s="15" t="s">
        <v>186</v>
      </c>
      <c r="D78" s="16"/>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29"/>
    </row>
    <row r="79" s="1" customFormat="1" customHeight="1" spans="3:36">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row>
    <row r="80" s="1" customFormat="1" customHeight="1" spans="3:36">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row>
    <row r="81" s="1" customFormat="1" customHeight="1" spans="3:39">
      <c r="C81" s="17"/>
      <c r="D81" s="17"/>
      <c r="E81" s="17" t="s">
        <v>187</v>
      </c>
      <c r="F81" s="17">
        <f t="shared" ref="F81:AJ81" si="0">COUNTIF(F4:F13,$F$4)/2</f>
        <v>5</v>
      </c>
      <c r="G81" s="17">
        <f t="shared" si="0"/>
        <v>5</v>
      </c>
      <c r="H81" s="17">
        <f t="shared" si="0"/>
        <v>4</v>
      </c>
      <c r="I81" s="17">
        <f t="shared" si="0"/>
        <v>5</v>
      </c>
      <c r="J81" s="17">
        <f t="shared" si="0"/>
        <v>5</v>
      </c>
      <c r="K81" s="17">
        <f t="shared" si="0"/>
        <v>4</v>
      </c>
      <c r="L81" s="17">
        <f t="shared" si="0"/>
        <v>4</v>
      </c>
      <c r="M81" s="17">
        <f t="shared" si="0"/>
        <v>5</v>
      </c>
      <c r="N81" s="17">
        <f t="shared" si="0"/>
        <v>5</v>
      </c>
      <c r="O81" s="17">
        <f t="shared" si="0"/>
        <v>5</v>
      </c>
      <c r="P81" s="17">
        <f t="shared" si="0"/>
        <v>5</v>
      </c>
      <c r="Q81" s="17">
        <f t="shared" si="0"/>
        <v>3</v>
      </c>
      <c r="R81" s="17">
        <f t="shared" si="0"/>
        <v>3</v>
      </c>
      <c r="S81" s="17">
        <f t="shared" si="0"/>
        <v>5</v>
      </c>
      <c r="T81" s="17">
        <f t="shared" si="0"/>
        <v>4</v>
      </c>
      <c r="U81" s="17">
        <f t="shared" si="0"/>
        <v>5</v>
      </c>
      <c r="V81" s="17">
        <f t="shared" si="0"/>
        <v>5</v>
      </c>
      <c r="W81" s="17">
        <f t="shared" si="0"/>
        <v>3</v>
      </c>
      <c r="X81" s="17">
        <f t="shared" si="0"/>
        <v>3</v>
      </c>
      <c r="Y81" s="17">
        <f t="shared" si="0"/>
        <v>4</v>
      </c>
      <c r="Z81" s="17">
        <f t="shared" si="0"/>
        <v>4</v>
      </c>
      <c r="AA81" s="17">
        <f t="shared" si="0"/>
        <v>5</v>
      </c>
      <c r="AB81" s="17">
        <f t="shared" si="0"/>
        <v>4</v>
      </c>
      <c r="AC81" s="17">
        <f t="shared" si="0"/>
        <v>1</v>
      </c>
      <c r="AD81" s="17">
        <f t="shared" si="0"/>
        <v>4</v>
      </c>
      <c r="AE81" s="17">
        <f t="shared" si="0"/>
        <v>5</v>
      </c>
      <c r="AF81" s="17">
        <f t="shared" si="0"/>
        <v>5</v>
      </c>
      <c r="AG81" s="17">
        <f t="shared" si="0"/>
        <v>4</v>
      </c>
      <c r="AH81" s="17">
        <f t="shared" si="0"/>
        <v>4</v>
      </c>
      <c r="AI81" s="17">
        <f t="shared" si="0"/>
        <v>4</v>
      </c>
      <c r="AJ81" s="17">
        <f t="shared" si="0"/>
        <v>0</v>
      </c>
      <c r="AL81" s="1">
        <f>COUNTIF(F81:AJ81,"&gt;=5")*200</f>
        <v>2800</v>
      </c>
      <c r="AM81" s="1">
        <f>COUNTIF(F81:AJ81,"&gt;=5")*200</f>
        <v>2800</v>
      </c>
    </row>
    <row r="82" s="1" customFormat="1" customHeight="1" spans="3:39">
      <c r="C82" s="17"/>
      <c r="D82" s="17"/>
      <c r="E82" s="17" t="s">
        <v>188</v>
      </c>
      <c r="F82" s="17">
        <f t="shared" ref="F82:AJ82" si="1">COUNTIF(F14:F29,$F$4)/2</f>
        <v>5</v>
      </c>
      <c r="G82" s="17">
        <f t="shared" si="1"/>
        <v>6</v>
      </c>
      <c r="H82" s="17">
        <f t="shared" si="1"/>
        <v>6</v>
      </c>
      <c r="I82" s="17">
        <f t="shared" si="1"/>
        <v>6</v>
      </c>
      <c r="J82" s="17">
        <f t="shared" si="1"/>
        <v>6</v>
      </c>
      <c r="K82" s="17">
        <f t="shared" si="1"/>
        <v>7</v>
      </c>
      <c r="L82" s="17">
        <f t="shared" si="1"/>
        <v>7</v>
      </c>
      <c r="M82" s="17">
        <f t="shared" si="1"/>
        <v>7</v>
      </c>
      <c r="N82" s="17">
        <f t="shared" si="1"/>
        <v>7</v>
      </c>
      <c r="O82" s="17">
        <f t="shared" si="1"/>
        <v>6</v>
      </c>
      <c r="P82" s="17">
        <f t="shared" si="1"/>
        <v>6</v>
      </c>
      <c r="Q82" s="17">
        <f t="shared" si="1"/>
        <v>5</v>
      </c>
      <c r="R82" s="17">
        <f t="shared" si="1"/>
        <v>5</v>
      </c>
      <c r="S82" s="17">
        <f t="shared" si="1"/>
        <v>5</v>
      </c>
      <c r="T82" s="17">
        <f t="shared" si="1"/>
        <v>6</v>
      </c>
      <c r="U82" s="17">
        <f t="shared" si="1"/>
        <v>7</v>
      </c>
      <c r="V82" s="17">
        <f t="shared" si="1"/>
        <v>8</v>
      </c>
      <c r="W82" s="17">
        <f t="shared" si="1"/>
        <v>6</v>
      </c>
      <c r="X82" s="17">
        <f t="shared" si="1"/>
        <v>7</v>
      </c>
      <c r="Y82" s="17">
        <f t="shared" si="1"/>
        <v>6</v>
      </c>
      <c r="Z82" s="17">
        <f t="shared" si="1"/>
        <v>8</v>
      </c>
      <c r="AA82" s="17">
        <f t="shared" si="1"/>
        <v>5</v>
      </c>
      <c r="AB82" s="17">
        <f t="shared" si="1"/>
        <v>8</v>
      </c>
      <c r="AC82" s="17">
        <f t="shared" si="1"/>
        <v>7</v>
      </c>
      <c r="AD82" s="17">
        <f t="shared" si="1"/>
        <v>6</v>
      </c>
      <c r="AE82" s="17">
        <f t="shared" si="1"/>
        <v>5</v>
      </c>
      <c r="AF82" s="17">
        <f t="shared" si="1"/>
        <v>6</v>
      </c>
      <c r="AG82" s="17">
        <f t="shared" si="1"/>
        <v>8</v>
      </c>
      <c r="AH82" s="17">
        <f t="shared" si="1"/>
        <v>8</v>
      </c>
      <c r="AI82" s="17">
        <f t="shared" si="1"/>
        <v>8</v>
      </c>
      <c r="AJ82" s="17">
        <f t="shared" si="1"/>
        <v>0</v>
      </c>
      <c r="AL82" s="1">
        <f t="shared" ref="AL81:AL85" si="2">COUNTIF(F82:AJ82,"&gt;=5")*200</f>
        <v>6000</v>
      </c>
      <c r="AM82" s="1">
        <f t="shared" ref="AM82:AM85" si="3">COUNTIF(F82:AJ82,"&gt;=6")*200</f>
        <v>4800</v>
      </c>
    </row>
    <row r="83" s="1" customFormat="1" customHeight="1" spans="3:39">
      <c r="C83" s="17"/>
      <c r="D83" s="17"/>
      <c r="E83" s="17" t="s">
        <v>189</v>
      </c>
      <c r="F83" s="17">
        <f t="shared" ref="F83:AJ83" si="4">COUNTIF(F30:F45,$F$5)/2</f>
        <v>0</v>
      </c>
      <c r="G83" s="17">
        <f t="shared" si="4"/>
        <v>1</v>
      </c>
      <c r="H83" s="17">
        <f t="shared" si="4"/>
        <v>1</v>
      </c>
      <c r="I83" s="17">
        <f t="shared" si="4"/>
        <v>1</v>
      </c>
      <c r="J83" s="17">
        <f t="shared" si="4"/>
        <v>1</v>
      </c>
      <c r="K83" s="17">
        <f t="shared" si="4"/>
        <v>4</v>
      </c>
      <c r="L83" s="17">
        <f t="shared" si="4"/>
        <v>4</v>
      </c>
      <c r="M83" s="17">
        <f t="shared" si="4"/>
        <v>4</v>
      </c>
      <c r="N83" s="17">
        <f t="shared" si="4"/>
        <v>4</v>
      </c>
      <c r="O83" s="17">
        <f t="shared" si="4"/>
        <v>4</v>
      </c>
      <c r="P83" s="17">
        <f t="shared" si="4"/>
        <v>4</v>
      </c>
      <c r="Q83" s="17">
        <f t="shared" si="4"/>
        <v>4</v>
      </c>
      <c r="R83" s="17">
        <f t="shared" si="4"/>
        <v>6</v>
      </c>
      <c r="S83" s="17">
        <f t="shared" si="4"/>
        <v>8</v>
      </c>
      <c r="T83" s="17">
        <f t="shared" si="4"/>
        <v>8</v>
      </c>
      <c r="U83" s="17">
        <f t="shared" si="4"/>
        <v>8</v>
      </c>
      <c r="V83" s="17">
        <f t="shared" si="4"/>
        <v>8</v>
      </c>
      <c r="W83" s="17">
        <f t="shared" si="4"/>
        <v>8</v>
      </c>
      <c r="X83" s="17">
        <f t="shared" si="4"/>
        <v>8</v>
      </c>
      <c r="Y83" s="17">
        <f t="shared" si="4"/>
        <v>8</v>
      </c>
      <c r="Z83" s="17">
        <f t="shared" si="4"/>
        <v>8</v>
      </c>
      <c r="AA83" s="17">
        <f t="shared" si="4"/>
        <v>8</v>
      </c>
      <c r="AB83" s="17">
        <f t="shared" si="4"/>
        <v>6</v>
      </c>
      <c r="AC83" s="17">
        <f t="shared" si="4"/>
        <v>7</v>
      </c>
      <c r="AD83" s="17">
        <f t="shared" si="4"/>
        <v>7</v>
      </c>
      <c r="AE83" s="17">
        <f t="shared" si="4"/>
        <v>7</v>
      </c>
      <c r="AF83" s="17">
        <f t="shared" si="4"/>
        <v>7</v>
      </c>
      <c r="AG83" s="17">
        <f t="shared" si="4"/>
        <v>5</v>
      </c>
      <c r="AH83" s="17">
        <f t="shared" si="4"/>
        <v>7</v>
      </c>
      <c r="AI83" s="17">
        <f t="shared" si="4"/>
        <v>7</v>
      </c>
      <c r="AJ83" s="17">
        <f t="shared" si="4"/>
        <v>2</v>
      </c>
      <c r="AL83" s="1">
        <f t="shared" si="2"/>
        <v>3600</v>
      </c>
      <c r="AM83" s="1">
        <f t="shared" si="3"/>
        <v>3400</v>
      </c>
    </row>
    <row r="84" s="1" customFormat="1" customHeight="1" spans="3:39">
      <c r="C84" s="17"/>
      <c r="D84" s="17"/>
      <c r="E84" s="17" t="s">
        <v>190</v>
      </c>
      <c r="F84" s="17">
        <f t="shared" ref="F84:AJ84" si="5">COUNTIF(F46:F61,$F$4)/2</f>
        <v>1</v>
      </c>
      <c r="G84" s="17">
        <f t="shared" si="5"/>
        <v>1</v>
      </c>
      <c r="H84" s="17">
        <f t="shared" si="5"/>
        <v>1</v>
      </c>
      <c r="I84" s="17">
        <f t="shared" si="5"/>
        <v>2</v>
      </c>
      <c r="J84" s="17">
        <f t="shared" si="5"/>
        <v>2</v>
      </c>
      <c r="K84" s="17">
        <f t="shared" si="5"/>
        <v>3</v>
      </c>
      <c r="L84" s="17">
        <f t="shared" si="5"/>
        <v>3</v>
      </c>
      <c r="M84" s="17">
        <f t="shared" si="5"/>
        <v>2</v>
      </c>
      <c r="N84" s="17">
        <f t="shared" si="5"/>
        <v>3</v>
      </c>
      <c r="O84" s="17">
        <f t="shared" si="5"/>
        <v>3</v>
      </c>
      <c r="P84" s="17">
        <f t="shared" si="5"/>
        <v>3</v>
      </c>
      <c r="Q84" s="17">
        <f t="shared" si="5"/>
        <v>3</v>
      </c>
      <c r="R84" s="17">
        <f t="shared" si="5"/>
        <v>6</v>
      </c>
      <c r="S84" s="17">
        <f t="shared" si="5"/>
        <v>8</v>
      </c>
      <c r="T84" s="17">
        <f t="shared" si="5"/>
        <v>8</v>
      </c>
      <c r="U84" s="17">
        <f t="shared" si="5"/>
        <v>7</v>
      </c>
      <c r="V84" s="17">
        <f t="shared" si="5"/>
        <v>6</v>
      </c>
      <c r="W84" s="17">
        <f t="shared" si="5"/>
        <v>7</v>
      </c>
      <c r="X84" s="17">
        <f t="shared" si="5"/>
        <v>8</v>
      </c>
      <c r="Y84" s="17">
        <f t="shared" si="5"/>
        <v>8</v>
      </c>
      <c r="Z84" s="17">
        <f t="shared" si="5"/>
        <v>8</v>
      </c>
      <c r="AA84" s="17">
        <f t="shared" si="5"/>
        <v>8</v>
      </c>
      <c r="AB84" s="17">
        <f t="shared" si="5"/>
        <v>5</v>
      </c>
      <c r="AC84" s="17">
        <f t="shared" si="5"/>
        <v>6</v>
      </c>
      <c r="AD84" s="17">
        <f t="shared" si="5"/>
        <v>7</v>
      </c>
      <c r="AE84" s="17">
        <f t="shared" si="5"/>
        <v>7</v>
      </c>
      <c r="AF84" s="17">
        <f t="shared" si="5"/>
        <v>4</v>
      </c>
      <c r="AG84" s="17">
        <f t="shared" si="5"/>
        <v>6</v>
      </c>
      <c r="AH84" s="17">
        <f t="shared" si="5"/>
        <v>6</v>
      </c>
      <c r="AI84" s="17">
        <f t="shared" si="5"/>
        <v>5</v>
      </c>
      <c r="AJ84" s="17">
        <f t="shared" si="5"/>
        <v>0</v>
      </c>
      <c r="AL84" s="1">
        <f t="shared" si="2"/>
        <v>3400</v>
      </c>
      <c r="AM84" s="1">
        <f t="shared" si="3"/>
        <v>3000</v>
      </c>
    </row>
    <row r="85" s="1" customFormat="1" customHeight="1" spans="3:39">
      <c r="C85" s="17"/>
      <c r="D85" s="17"/>
      <c r="E85" s="17" t="s">
        <v>191</v>
      </c>
      <c r="F85" s="17">
        <f t="shared" ref="F85:AJ85" si="6">COUNTIF(F62:F77,$F$5)/2</f>
        <v>1</v>
      </c>
      <c r="G85" s="17">
        <f t="shared" si="6"/>
        <v>2</v>
      </c>
      <c r="H85" s="17">
        <f t="shared" si="6"/>
        <v>2</v>
      </c>
      <c r="I85" s="17">
        <f t="shared" si="6"/>
        <v>2</v>
      </c>
      <c r="J85" s="17">
        <f t="shared" si="6"/>
        <v>2</v>
      </c>
      <c r="K85" s="17">
        <f t="shared" si="6"/>
        <v>4</v>
      </c>
      <c r="L85" s="17">
        <f t="shared" si="6"/>
        <v>5</v>
      </c>
      <c r="M85" s="17">
        <f t="shared" si="6"/>
        <v>5</v>
      </c>
      <c r="N85" s="17">
        <f t="shared" si="6"/>
        <v>4</v>
      </c>
      <c r="O85" s="17">
        <f t="shared" si="6"/>
        <v>4</v>
      </c>
      <c r="P85" s="17">
        <f t="shared" si="6"/>
        <v>4</v>
      </c>
      <c r="Q85" s="17">
        <f t="shared" si="6"/>
        <v>4</v>
      </c>
      <c r="R85" s="17">
        <f t="shared" si="6"/>
        <v>7</v>
      </c>
      <c r="S85" s="17">
        <f t="shared" si="6"/>
        <v>7</v>
      </c>
      <c r="T85" s="17">
        <f t="shared" si="6"/>
        <v>5</v>
      </c>
      <c r="U85" s="17">
        <f t="shared" si="6"/>
        <v>4</v>
      </c>
      <c r="V85" s="17">
        <f t="shared" si="6"/>
        <v>6</v>
      </c>
      <c r="W85" s="17">
        <f t="shared" si="6"/>
        <v>6</v>
      </c>
      <c r="X85" s="17">
        <f t="shared" si="6"/>
        <v>2</v>
      </c>
      <c r="Y85" s="17">
        <f t="shared" si="6"/>
        <v>4</v>
      </c>
      <c r="Z85" s="17">
        <f t="shared" si="6"/>
        <v>5</v>
      </c>
      <c r="AA85" s="17">
        <f t="shared" si="6"/>
        <v>6</v>
      </c>
      <c r="AB85" s="17">
        <f t="shared" si="6"/>
        <v>6</v>
      </c>
      <c r="AC85" s="17">
        <f t="shared" si="6"/>
        <v>4</v>
      </c>
      <c r="AD85" s="17">
        <f t="shared" si="6"/>
        <v>5</v>
      </c>
      <c r="AE85" s="17">
        <f t="shared" si="6"/>
        <v>2</v>
      </c>
      <c r="AF85" s="17">
        <f t="shared" si="6"/>
        <v>3</v>
      </c>
      <c r="AG85" s="17">
        <f t="shared" si="6"/>
        <v>4</v>
      </c>
      <c r="AH85" s="17">
        <f t="shared" si="6"/>
        <v>5</v>
      </c>
      <c r="AI85" s="17">
        <f t="shared" si="6"/>
        <v>4</v>
      </c>
      <c r="AJ85" s="17">
        <f t="shared" si="6"/>
        <v>0</v>
      </c>
      <c r="AL85" s="1">
        <f t="shared" si="2"/>
        <v>2400</v>
      </c>
      <c r="AM85" s="1">
        <f t="shared" si="3"/>
        <v>1200</v>
      </c>
    </row>
    <row r="86" s="1" customFormat="1" customHeight="1" spans="3:36">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c r="AJ86" s="17"/>
    </row>
    <row r="87" s="1" customFormat="1" customHeight="1" spans="3:36">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c r="AJ87" s="17"/>
    </row>
    <row r="88" s="1" customFormat="1" customHeight="1" spans="3:36">
      <c r="C88" s="17"/>
      <c r="D88" s="17"/>
      <c r="E88" s="17"/>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row>
    <row r="89" s="1" customFormat="1" customHeight="1" spans="3:36">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c r="AJ89" s="17"/>
    </row>
    <row r="90" s="1" customFormat="1" customHeight="1" spans="3:36">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row>
    <row r="91" s="1" customFormat="1" customHeight="1" spans="3:36">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c r="AJ91" s="17"/>
    </row>
    <row r="92" s="1" customFormat="1" customHeight="1" spans="3:36">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row>
    <row r="93" s="1" customFormat="1" customHeight="1" spans="3:36">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row>
    <row r="94" s="1" customFormat="1" customHeight="1" spans="3:36">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row>
    <row r="95" s="1" customFormat="1" customHeight="1" spans="3:36">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row>
    <row r="96" s="1" customFormat="1" customHeight="1" spans="3:36">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row>
    <row r="97" s="1" customFormat="1" customHeight="1" spans="3:36">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c r="AJ97" s="17"/>
    </row>
    <row r="98" s="1" customFormat="1" customHeight="1" spans="3:36">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c r="AJ98" s="17"/>
    </row>
    <row r="99" s="1" customFormat="1" customHeight="1" spans="3:36">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row>
    <row r="100" s="1" customFormat="1" customHeight="1" spans="3:36">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row>
    <row r="101" s="1" customFormat="1" customHeight="1" spans="3:36">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c r="AJ101" s="17"/>
    </row>
    <row r="102" s="1" customFormat="1" customHeight="1" spans="3:36">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c r="AJ102" s="17"/>
    </row>
    <row r="103" s="1" customFormat="1" customHeight="1" spans="4:4">
      <c r="D103" s="1" t="s">
        <v>192</v>
      </c>
    </row>
    <row r="104" s="1" customFormat="1" customHeight="1" spans="1:10">
      <c r="A104" s="19" t="s">
        <v>1</v>
      </c>
      <c r="B104" s="19" t="s">
        <v>116</v>
      </c>
      <c r="C104" s="19" t="s">
        <v>193</v>
      </c>
      <c r="D104" s="19" t="s">
        <v>194</v>
      </c>
      <c r="E104" s="19" t="s">
        <v>195</v>
      </c>
      <c r="F104" s="19" t="s">
        <v>196</v>
      </c>
      <c r="G104" s="19"/>
      <c r="H104" s="19"/>
      <c r="I104" s="19"/>
      <c r="J104" s="19"/>
    </row>
    <row r="105" s="1" customFormat="1" customHeight="1" spans="1:9">
      <c r="A105" s="19">
        <v>1</v>
      </c>
      <c r="B105" s="20">
        <v>1</v>
      </c>
      <c r="C105" s="20">
        <v>12</v>
      </c>
      <c r="D105" s="20">
        <v>2</v>
      </c>
      <c r="E105" s="20">
        <f t="shared" ref="E105:E134" si="7">D105*200</f>
        <v>400</v>
      </c>
      <c r="F105" s="21">
        <v>0</v>
      </c>
      <c r="G105" s="22"/>
      <c r="H105" s="22"/>
      <c r="I105" s="28"/>
    </row>
    <row r="106" s="1" customFormat="1" customHeight="1" spans="1:9">
      <c r="A106" s="19">
        <v>2</v>
      </c>
      <c r="B106" s="19">
        <v>2</v>
      </c>
      <c r="C106" s="19">
        <v>15</v>
      </c>
      <c r="D106" s="19">
        <v>2</v>
      </c>
      <c r="E106" s="19">
        <f t="shared" si="7"/>
        <v>400</v>
      </c>
      <c r="F106" s="15">
        <v>3</v>
      </c>
      <c r="G106" s="16"/>
      <c r="H106" s="16"/>
      <c r="I106" s="29"/>
    </row>
    <row r="107" s="1" customFormat="1" customHeight="1" spans="1:9">
      <c r="A107" s="19">
        <v>3</v>
      </c>
      <c r="B107" s="19">
        <v>3</v>
      </c>
      <c r="C107" s="19">
        <v>14</v>
      </c>
      <c r="D107" s="19">
        <v>2</v>
      </c>
      <c r="E107" s="19">
        <f t="shared" si="7"/>
        <v>400</v>
      </c>
      <c r="F107" s="15">
        <v>2</v>
      </c>
      <c r="G107" s="16"/>
      <c r="H107" s="16"/>
      <c r="I107" s="29"/>
    </row>
    <row r="108" s="1" customFormat="1" customHeight="1" spans="1:9">
      <c r="A108" s="19">
        <v>4</v>
      </c>
      <c r="B108" s="19">
        <v>4</v>
      </c>
      <c r="C108" s="19">
        <v>16</v>
      </c>
      <c r="D108" s="19">
        <v>2</v>
      </c>
      <c r="E108" s="19">
        <f t="shared" si="7"/>
        <v>400</v>
      </c>
      <c r="F108" s="15">
        <v>4</v>
      </c>
      <c r="G108" s="16"/>
      <c r="H108" s="16"/>
      <c r="I108" s="29"/>
    </row>
    <row r="109" s="1" customFormat="1" customHeight="1" spans="1:9">
      <c r="A109" s="19">
        <v>5</v>
      </c>
      <c r="B109" s="19">
        <v>5</v>
      </c>
      <c r="C109" s="19">
        <v>22</v>
      </c>
      <c r="D109" s="19">
        <v>2</v>
      </c>
      <c r="E109" s="19">
        <f t="shared" si="7"/>
        <v>400</v>
      </c>
      <c r="F109" s="19">
        <v>4</v>
      </c>
      <c r="G109" s="19"/>
      <c r="H109" s="19"/>
      <c r="I109" s="19"/>
    </row>
    <row r="110" s="1" customFormat="1" customHeight="1" spans="1:9">
      <c r="A110" s="19">
        <v>6</v>
      </c>
      <c r="B110" s="23">
        <v>6</v>
      </c>
      <c r="C110" s="23">
        <v>22</v>
      </c>
      <c r="D110" s="23">
        <v>3</v>
      </c>
      <c r="E110" s="23">
        <f t="shared" si="7"/>
        <v>600</v>
      </c>
      <c r="F110" s="24">
        <v>4</v>
      </c>
      <c r="G110" s="25"/>
      <c r="H110" s="25"/>
      <c r="I110" s="30"/>
    </row>
    <row r="111" s="1" customFormat="1" customHeight="1" spans="1:9">
      <c r="A111" s="19">
        <v>7</v>
      </c>
      <c r="B111" s="20">
        <v>7</v>
      </c>
      <c r="C111" s="20">
        <v>23</v>
      </c>
      <c r="D111" s="20">
        <v>3</v>
      </c>
      <c r="E111" s="20">
        <f t="shared" si="7"/>
        <v>600</v>
      </c>
      <c r="F111" s="26">
        <v>5</v>
      </c>
      <c r="G111" s="27"/>
      <c r="H111" s="27"/>
      <c r="I111" s="31"/>
    </row>
    <row r="112" s="1" customFormat="1" customHeight="1" spans="1:9">
      <c r="A112" s="19">
        <v>8</v>
      </c>
      <c r="B112" s="20">
        <v>8</v>
      </c>
      <c r="C112" s="20">
        <v>23</v>
      </c>
      <c r="D112" s="20">
        <v>3</v>
      </c>
      <c r="E112" s="20">
        <f t="shared" si="7"/>
        <v>600</v>
      </c>
      <c r="F112" s="26">
        <v>5</v>
      </c>
      <c r="G112" s="27"/>
      <c r="H112" s="27"/>
      <c r="I112" s="31"/>
    </row>
    <row r="113" s="1" customFormat="1" customHeight="1" spans="1:9">
      <c r="A113" s="19">
        <v>9</v>
      </c>
      <c r="B113" s="20">
        <v>9</v>
      </c>
      <c r="C113" s="20">
        <v>23</v>
      </c>
      <c r="D113" s="20">
        <v>3</v>
      </c>
      <c r="E113" s="20">
        <f t="shared" si="7"/>
        <v>600</v>
      </c>
      <c r="F113" s="26">
        <v>5</v>
      </c>
      <c r="G113" s="27"/>
      <c r="H113" s="27"/>
      <c r="I113" s="31"/>
    </row>
    <row r="114" s="1" customFormat="1" customHeight="1" spans="1:9">
      <c r="A114" s="19">
        <v>10</v>
      </c>
      <c r="B114" s="19">
        <v>10</v>
      </c>
      <c r="C114" s="19">
        <v>22</v>
      </c>
      <c r="D114" s="19">
        <v>3</v>
      </c>
      <c r="E114" s="19">
        <f t="shared" si="7"/>
        <v>600</v>
      </c>
      <c r="F114" s="15">
        <v>4</v>
      </c>
      <c r="G114" s="16"/>
      <c r="H114" s="16"/>
      <c r="I114" s="29"/>
    </row>
    <row r="115" s="1" customFormat="1" customHeight="1" spans="1:9">
      <c r="A115" s="19">
        <v>11</v>
      </c>
      <c r="B115" s="19">
        <v>11</v>
      </c>
      <c r="C115" s="19">
        <v>22</v>
      </c>
      <c r="D115" s="19">
        <v>3</v>
      </c>
      <c r="E115" s="19">
        <f t="shared" si="7"/>
        <v>600</v>
      </c>
      <c r="F115" s="15">
        <v>4</v>
      </c>
      <c r="G115" s="16"/>
      <c r="H115" s="16"/>
      <c r="I115" s="29"/>
    </row>
    <row r="116" s="1" customFormat="1" customHeight="1" spans="1:9">
      <c r="A116" s="19">
        <v>12</v>
      </c>
      <c r="B116" s="19">
        <v>12</v>
      </c>
      <c r="C116" s="19">
        <v>19</v>
      </c>
      <c r="D116" s="19">
        <v>3</v>
      </c>
      <c r="E116" s="19">
        <f t="shared" si="7"/>
        <v>600</v>
      </c>
      <c r="F116" s="15">
        <v>1</v>
      </c>
      <c r="G116" s="16"/>
      <c r="H116" s="16"/>
      <c r="I116" s="29"/>
    </row>
    <row r="117" s="1" customFormat="1" customHeight="1" spans="1:9">
      <c r="A117" s="19">
        <v>13</v>
      </c>
      <c r="B117" s="19">
        <v>13</v>
      </c>
      <c r="C117" s="19">
        <v>27</v>
      </c>
      <c r="D117" s="19">
        <v>4</v>
      </c>
      <c r="E117" s="19">
        <f t="shared" si="7"/>
        <v>800</v>
      </c>
      <c r="F117" s="15">
        <v>3</v>
      </c>
      <c r="G117" s="16"/>
      <c r="H117" s="16"/>
      <c r="I117" s="29"/>
    </row>
    <row r="118" s="1" customFormat="1" customHeight="1" spans="1:9">
      <c r="A118" s="19">
        <v>14</v>
      </c>
      <c r="B118" s="19">
        <v>14</v>
      </c>
      <c r="C118" s="19">
        <v>33</v>
      </c>
      <c r="D118" s="19">
        <v>5</v>
      </c>
      <c r="E118" s="19">
        <f t="shared" si="7"/>
        <v>1000</v>
      </c>
      <c r="F118" s="15">
        <v>3</v>
      </c>
      <c r="G118" s="16"/>
      <c r="H118" s="16"/>
      <c r="I118" s="29"/>
    </row>
    <row r="119" s="1" customFormat="1" customHeight="1" spans="1:9">
      <c r="A119" s="19">
        <v>15</v>
      </c>
      <c r="B119" s="19">
        <v>15</v>
      </c>
      <c r="C119" s="19">
        <v>31</v>
      </c>
      <c r="D119" s="19">
        <v>5</v>
      </c>
      <c r="E119" s="19">
        <f t="shared" si="7"/>
        <v>1000</v>
      </c>
      <c r="F119" s="15">
        <v>1</v>
      </c>
      <c r="G119" s="16"/>
      <c r="H119" s="16"/>
      <c r="I119" s="29"/>
    </row>
    <row r="120" s="1" customFormat="1" customHeight="1" spans="1:9">
      <c r="A120" s="19">
        <v>16</v>
      </c>
      <c r="B120" s="19">
        <v>16</v>
      </c>
      <c r="C120" s="19">
        <v>31</v>
      </c>
      <c r="D120" s="19">
        <v>5</v>
      </c>
      <c r="E120" s="19">
        <f t="shared" si="7"/>
        <v>1000</v>
      </c>
      <c r="F120" s="15">
        <v>1</v>
      </c>
      <c r="G120" s="16"/>
      <c r="H120" s="16"/>
      <c r="I120" s="29"/>
    </row>
    <row r="121" s="1" customFormat="1" customHeight="1" spans="1:9">
      <c r="A121" s="19">
        <v>17</v>
      </c>
      <c r="B121" s="19">
        <v>17</v>
      </c>
      <c r="C121" s="19">
        <v>33</v>
      </c>
      <c r="D121" s="19">
        <v>5</v>
      </c>
      <c r="E121" s="19">
        <f t="shared" si="7"/>
        <v>1000</v>
      </c>
      <c r="F121" s="15">
        <v>3</v>
      </c>
      <c r="G121" s="16"/>
      <c r="H121" s="16"/>
      <c r="I121" s="29"/>
    </row>
    <row r="122" s="1" customFormat="1" customHeight="1" spans="1:9">
      <c r="A122" s="19">
        <v>18</v>
      </c>
      <c r="B122" s="19">
        <v>18</v>
      </c>
      <c r="C122" s="19">
        <v>30</v>
      </c>
      <c r="D122" s="19">
        <v>5</v>
      </c>
      <c r="E122" s="19">
        <f t="shared" si="7"/>
        <v>1000</v>
      </c>
      <c r="F122" s="15">
        <v>0</v>
      </c>
      <c r="G122" s="16"/>
      <c r="H122" s="16"/>
      <c r="I122" s="29"/>
    </row>
    <row r="123" s="1" customFormat="1" customHeight="1" spans="1:9">
      <c r="A123" s="19">
        <v>19</v>
      </c>
      <c r="B123" s="20">
        <v>19</v>
      </c>
      <c r="C123" s="20">
        <v>29</v>
      </c>
      <c r="D123" s="20">
        <v>4</v>
      </c>
      <c r="E123" s="20">
        <f t="shared" si="7"/>
        <v>800</v>
      </c>
      <c r="F123" s="26">
        <v>5</v>
      </c>
      <c r="G123" s="27"/>
      <c r="H123" s="27"/>
      <c r="I123" s="31"/>
    </row>
    <row r="124" s="1" customFormat="1" customHeight="1" spans="1:9">
      <c r="A124" s="19">
        <v>20</v>
      </c>
      <c r="B124" s="19">
        <v>20</v>
      </c>
      <c r="C124" s="19">
        <v>30</v>
      </c>
      <c r="D124" s="19">
        <v>5</v>
      </c>
      <c r="E124" s="19">
        <f t="shared" si="7"/>
        <v>1000</v>
      </c>
      <c r="F124" s="15">
        <v>0</v>
      </c>
      <c r="G124" s="16"/>
      <c r="H124" s="16"/>
      <c r="I124" s="29"/>
    </row>
    <row r="125" s="1" customFormat="1" customHeight="1" spans="1:9">
      <c r="A125" s="19">
        <v>21</v>
      </c>
      <c r="B125" s="19">
        <v>21</v>
      </c>
      <c r="C125" s="19">
        <v>33</v>
      </c>
      <c r="D125" s="19">
        <v>5</v>
      </c>
      <c r="E125" s="19">
        <f t="shared" si="7"/>
        <v>1000</v>
      </c>
      <c r="F125" s="15">
        <v>3</v>
      </c>
      <c r="G125" s="16"/>
      <c r="H125" s="16"/>
      <c r="I125" s="29"/>
    </row>
    <row r="126" s="1" customFormat="1" customHeight="1" spans="1:9">
      <c r="A126" s="19">
        <v>22</v>
      </c>
      <c r="B126" s="19">
        <v>22</v>
      </c>
      <c r="C126" s="19">
        <v>32</v>
      </c>
      <c r="D126" s="19">
        <v>5</v>
      </c>
      <c r="E126" s="19">
        <f t="shared" si="7"/>
        <v>1000</v>
      </c>
      <c r="F126" s="15">
        <v>2</v>
      </c>
      <c r="G126" s="16"/>
      <c r="H126" s="16"/>
      <c r="I126" s="29"/>
    </row>
    <row r="127" s="1" customFormat="1" customHeight="1" spans="1:9">
      <c r="A127" s="19">
        <v>23</v>
      </c>
      <c r="B127" s="20">
        <v>23</v>
      </c>
      <c r="C127" s="20">
        <v>29</v>
      </c>
      <c r="D127" s="20">
        <v>4</v>
      </c>
      <c r="E127" s="20">
        <f t="shared" si="7"/>
        <v>800</v>
      </c>
      <c r="F127" s="26">
        <v>5</v>
      </c>
      <c r="G127" s="27"/>
      <c r="H127" s="27"/>
      <c r="I127" s="31"/>
    </row>
    <row r="128" s="1" customFormat="1" customHeight="1" spans="1:9">
      <c r="A128" s="19">
        <v>24</v>
      </c>
      <c r="B128" s="19">
        <v>24</v>
      </c>
      <c r="C128" s="19">
        <v>25</v>
      </c>
      <c r="D128" s="19">
        <v>4</v>
      </c>
      <c r="E128" s="19">
        <f t="shared" si="7"/>
        <v>800</v>
      </c>
      <c r="F128" s="15">
        <v>1</v>
      </c>
      <c r="G128" s="16"/>
      <c r="H128" s="16"/>
      <c r="I128" s="29"/>
    </row>
    <row r="129" s="1" customFormat="1" customHeight="1" spans="1:9">
      <c r="A129" s="19">
        <v>25</v>
      </c>
      <c r="B129" s="20">
        <v>25</v>
      </c>
      <c r="C129" s="20">
        <v>29</v>
      </c>
      <c r="D129" s="20">
        <v>4</v>
      </c>
      <c r="E129" s="20">
        <f t="shared" si="7"/>
        <v>800</v>
      </c>
      <c r="F129" s="26">
        <v>5</v>
      </c>
      <c r="G129" s="27"/>
      <c r="H129" s="27"/>
      <c r="I129" s="31"/>
    </row>
    <row r="130" s="1" customFormat="1" customHeight="1" spans="1:9">
      <c r="A130" s="19">
        <v>26</v>
      </c>
      <c r="B130" s="19">
        <v>26</v>
      </c>
      <c r="C130" s="19">
        <v>26</v>
      </c>
      <c r="D130" s="19">
        <v>4</v>
      </c>
      <c r="E130" s="19">
        <f t="shared" si="7"/>
        <v>800</v>
      </c>
      <c r="F130" s="15">
        <v>2</v>
      </c>
      <c r="G130" s="16"/>
      <c r="H130" s="16"/>
      <c r="I130" s="29"/>
    </row>
    <row r="131" s="1" customFormat="1" customHeight="1" spans="1:9">
      <c r="A131" s="19">
        <v>27</v>
      </c>
      <c r="B131" s="19">
        <v>27</v>
      </c>
      <c r="C131" s="19">
        <v>25</v>
      </c>
      <c r="D131" s="19">
        <v>4</v>
      </c>
      <c r="E131" s="19">
        <f t="shared" si="7"/>
        <v>800</v>
      </c>
      <c r="F131" s="15">
        <v>1</v>
      </c>
      <c r="G131" s="16"/>
      <c r="H131" s="16"/>
      <c r="I131" s="29"/>
    </row>
    <row r="132" s="1" customFormat="1" customHeight="1" spans="1:9">
      <c r="A132" s="19">
        <v>28</v>
      </c>
      <c r="B132" s="19">
        <v>28</v>
      </c>
      <c r="C132" s="19">
        <v>27</v>
      </c>
      <c r="D132" s="19">
        <v>4</v>
      </c>
      <c r="E132" s="19">
        <f t="shared" si="7"/>
        <v>800</v>
      </c>
      <c r="F132" s="15">
        <v>3</v>
      </c>
      <c r="G132" s="16"/>
      <c r="H132" s="16"/>
      <c r="I132" s="29"/>
    </row>
    <row r="133" s="1" customFormat="1" customHeight="1" spans="1:9">
      <c r="A133" s="19">
        <v>29</v>
      </c>
      <c r="B133" s="19">
        <v>29</v>
      </c>
      <c r="C133" s="19">
        <v>30</v>
      </c>
      <c r="D133" s="19">
        <v>5</v>
      </c>
      <c r="E133" s="19">
        <f t="shared" si="7"/>
        <v>1000</v>
      </c>
      <c r="F133" s="15">
        <v>0</v>
      </c>
      <c r="G133" s="16"/>
      <c r="H133" s="16"/>
      <c r="I133" s="29"/>
    </row>
    <row r="134" s="1" customFormat="1" customHeight="1" spans="1:9">
      <c r="A134" s="19">
        <v>30</v>
      </c>
      <c r="B134" s="19">
        <v>30</v>
      </c>
      <c r="C134" s="19">
        <v>28</v>
      </c>
      <c r="D134" s="19">
        <v>4</v>
      </c>
      <c r="E134" s="19">
        <f t="shared" si="7"/>
        <v>800</v>
      </c>
      <c r="F134" s="15">
        <v>4</v>
      </c>
      <c r="G134" s="16"/>
      <c r="H134" s="16"/>
      <c r="I134" s="29"/>
    </row>
    <row r="135" s="1" customFormat="1" customHeight="1" spans="1:9">
      <c r="A135" s="19">
        <v>31</v>
      </c>
      <c r="B135" s="19">
        <v>31</v>
      </c>
      <c r="C135" s="19">
        <v>2</v>
      </c>
      <c r="D135" s="19">
        <v>0</v>
      </c>
      <c r="E135" s="19">
        <v>0</v>
      </c>
      <c r="F135" s="15">
        <v>2</v>
      </c>
      <c r="G135" s="16"/>
      <c r="H135" s="16"/>
      <c r="I135" s="29"/>
    </row>
    <row r="136" s="1" customFormat="1" customHeight="1" spans="1:9">
      <c r="A136" s="19">
        <v>32</v>
      </c>
      <c r="B136" s="14" t="s">
        <v>170</v>
      </c>
      <c r="C136" s="14"/>
      <c r="D136" s="14"/>
      <c r="E136" s="14">
        <f>SUM(E105:E135)</f>
        <v>22400</v>
      </c>
      <c r="F136" s="15">
        <f>SUM(F105:F135)</f>
        <v>85</v>
      </c>
      <c r="G136" s="16"/>
      <c r="H136" s="16"/>
      <c r="I136" s="29"/>
    </row>
  </sheetData>
  <mergeCells count="188">
    <mergeCell ref="F1:AJ1"/>
    <mergeCell ref="C78:AJ78"/>
    <mergeCell ref="F88:AJ88"/>
    <mergeCell ref="F104:J104"/>
    <mergeCell ref="F105:I105"/>
    <mergeCell ref="F106:I106"/>
    <mergeCell ref="F107:I107"/>
    <mergeCell ref="F108:I108"/>
    <mergeCell ref="F109:I109"/>
    <mergeCell ref="F110:I110"/>
    <mergeCell ref="F111:I111"/>
    <mergeCell ref="F112:I112"/>
    <mergeCell ref="F113:I113"/>
    <mergeCell ref="F114:I114"/>
    <mergeCell ref="F115:I115"/>
    <mergeCell ref="F116:I116"/>
    <mergeCell ref="F117:I117"/>
    <mergeCell ref="F118:I118"/>
    <mergeCell ref="F119:I119"/>
    <mergeCell ref="F120:I120"/>
    <mergeCell ref="F121:I121"/>
    <mergeCell ref="F122:I122"/>
    <mergeCell ref="F123:I123"/>
    <mergeCell ref="F124:I124"/>
    <mergeCell ref="F125:I125"/>
    <mergeCell ref="F126:I126"/>
    <mergeCell ref="F127:I127"/>
    <mergeCell ref="F128:I128"/>
    <mergeCell ref="F129:I129"/>
    <mergeCell ref="F130:I130"/>
    <mergeCell ref="F131:I131"/>
    <mergeCell ref="F132:I132"/>
    <mergeCell ref="F133:I133"/>
    <mergeCell ref="F134:I134"/>
    <mergeCell ref="F135:I135"/>
    <mergeCell ref="F136:I136"/>
    <mergeCell ref="A1:A3"/>
    <mergeCell ref="A4:A5"/>
    <mergeCell ref="A6:A7"/>
    <mergeCell ref="A8:A9"/>
    <mergeCell ref="A10:A11"/>
    <mergeCell ref="A12:A13"/>
    <mergeCell ref="A14:A15"/>
    <mergeCell ref="A16:A17"/>
    <mergeCell ref="A18:A19"/>
    <mergeCell ref="A20:A21"/>
    <mergeCell ref="A22:A23"/>
    <mergeCell ref="A24:A25"/>
    <mergeCell ref="A26:A27"/>
    <mergeCell ref="A28:A29"/>
    <mergeCell ref="A30:A31"/>
    <mergeCell ref="A32:A33"/>
    <mergeCell ref="A34:A35"/>
    <mergeCell ref="A36:A37"/>
    <mergeCell ref="A38:A39"/>
    <mergeCell ref="A40:A41"/>
    <mergeCell ref="A42:A43"/>
    <mergeCell ref="A44:A45"/>
    <mergeCell ref="A46:A47"/>
    <mergeCell ref="A48:A49"/>
    <mergeCell ref="A50:A51"/>
    <mergeCell ref="A52:A53"/>
    <mergeCell ref="A54:A55"/>
    <mergeCell ref="A56:A57"/>
    <mergeCell ref="A58:A59"/>
    <mergeCell ref="A60:A61"/>
    <mergeCell ref="A62:A63"/>
    <mergeCell ref="A64:A65"/>
    <mergeCell ref="A66:A67"/>
    <mergeCell ref="A68:A69"/>
    <mergeCell ref="A70:A71"/>
    <mergeCell ref="A72:A73"/>
    <mergeCell ref="A74:A75"/>
    <mergeCell ref="A76:A77"/>
    <mergeCell ref="B1:B3"/>
    <mergeCell ref="B4:B5"/>
    <mergeCell ref="B6:B7"/>
    <mergeCell ref="B8:B9"/>
    <mergeCell ref="B10:B11"/>
    <mergeCell ref="B12:B13"/>
    <mergeCell ref="B14:B15"/>
    <mergeCell ref="B16:B17"/>
    <mergeCell ref="B18:B19"/>
    <mergeCell ref="B20:B21"/>
    <mergeCell ref="B22:B23"/>
    <mergeCell ref="B24:B25"/>
    <mergeCell ref="B26:B27"/>
    <mergeCell ref="B28:B29"/>
    <mergeCell ref="B30:B31"/>
    <mergeCell ref="B32:B33"/>
    <mergeCell ref="B34:B35"/>
    <mergeCell ref="B36:B37"/>
    <mergeCell ref="B38:B39"/>
    <mergeCell ref="B40:B41"/>
    <mergeCell ref="B42:B43"/>
    <mergeCell ref="B44:B45"/>
    <mergeCell ref="B46:B47"/>
    <mergeCell ref="B48:B49"/>
    <mergeCell ref="B50:B51"/>
    <mergeCell ref="B52:B53"/>
    <mergeCell ref="B54:B55"/>
    <mergeCell ref="B56:B57"/>
    <mergeCell ref="B58:B59"/>
    <mergeCell ref="B60:B61"/>
    <mergeCell ref="B62:B63"/>
    <mergeCell ref="B64:B65"/>
    <mergeCell ref="B66:B67"/>
    <mergeCell ref="B68:B69"/>
    <mergeCell ref="B70:B71"/>
    <mergeCell ref="B72:B73"/>
    <mergeCell ref="B74:B75"/>
    <mergeCell ref="B76:B77"/>
    <mergeCell ref="C1:C3"/>
    <mergeCell ref="C4:C13"/>
    <mergeCell ref="C15:C29"/>
    <mergeCell ref="C30:C45"/>
    <mergeCell ref="C46:C61"/>
    <mergeCell ref="C62:C77"/>
    <mergeCell ref="D1:D3"/>
    <mergeCell ref="D4:D5"/>
    <mergeCell ref="D6:D7"/>
    <mergeCell ref="D8:D9"/>
    <mergeCell ref="D10:D11"/>
    <mergeCell ref="D12:D13"/>
    <mergeCell ref="D14:D15"/>
    <mergeCell ref="D16:D17"/>
    <mergeCell ref="D18:D19"/>
    <mergeCell ref="D20:D21"/>
    <mergeCell ref="D22:D23"/>
    <mergeCell ref="D24:D25"/>
    <mergeCell ref="D26:D27"/>
    <mergeCell ref="D28:D29"/>
    <mergeCell ref="D30:D31"/>
    <mergeCell ref="D32:D33"/>
    <mergeCell ref="D34:D35"/>
    <mergeCell ref="D36:D37"/>
    <mergeCell ref="D38:D39"/>
    <mergeCell ref="D40:D41"/>
    <mergeCell ref="D42:D43"/>
    <mergeCell ref="D44:D45"/>
    <mergeCell ref="D46:D47"/>
    <mergeCell ref="D48:D49"/>
    <mergeCell ref="D50:D51"/>
    <mergeCell ref="D52:D53"/>
    <mergeCell ref="D54:D55"/>
    <mergeCell ref="D56:D57"/>
    <mergeCell ref="D58:D59"/>
    <mergeCell ref="D60:D61"/>
    <mergeCell ref="D62:D63"/>
    <mergeCell ref="D64:D65"/>
    <mergeCell ref="D66:D67"/>
    <mergeCell ref="D68:D69"/>
    <mergeCell ref="D70:D71"/>
    <mergeCell ref="D72:D73"/>
    <mergeCell ref="D74:D75"/>
    <mergeCell ref="D76:D77"/>
    <mergeCell ref="E1:E3"/>
    <mergeCell ref="F2:F3"/>
    <mergeCell ref="G2:G3"/>
    <mergeCell ref="H2:H3"/>
    <mergeCell ref="I2:I3"/>
    <mergeCell ref="J2:J3"/>
    <mergeCell ref="K2:K3"/>
    <mergeCell ref="L2:L3"/>
    <mergeCell ref="M2:M3"/>
    <mergeCell ref="N2:N3"/>
    <mergeCell ref="O2:O3"/>
    <mergeCell ref="P2:P3"/>
    <mergeCell ref="Q2:Q3"/>
    <mergeCell ref="R2:R3"/>
    <mergeCell ref="S2:S3"/>
    <mergeCell ref="T2:T3"/>
    <mergeCell ref="U2:U3"/>
    <mergeCell ref="V2:V3"/>
    <mergeCell ref="W2:W3"/>
    <mergeCell ref="X2:X3"/>
    <mergeCell ref="Y2:Y3"/>
    <mergeCell ref="Z2:Z3"/>
    <mergeCell ref="AA2:AA3"/>
    <mergeCell ref="AB2:AB3"/>
    <mergeCell ref="AC2:AC3"/>
    <mergeCell ref="AD2:AD3"/>
    <mergeCell ref="AE2:AE3"/>
    <mergeCell ref="AF2:AF3"/>
    <mergeCell ref="AG2:AG3"/>
    <mergeCell ref="AH2:AH3"/>
    <mergeCell ref="AI2:AI3"/>
    <mergeCell ref="AJ2:AJ3"/>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劳务费</vt:lpstr>
      <vt:lpstr>考勤</vt:lpstr>
      <vt:lpstr>其他</vt:lpstr>
      <vt:lpstr>车间扣款</vt:lpstr>
      <vt:lpstr>车补</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霞</cp:lastModifiedBy>
  <dcterms:created xsi:type="dcterms:W3CDTF">2006-09-13T11:21:00Z</dcterms:created>
  <dcterms:modified xsi:type="dcterms:W3CDTF">2022-01-25T11:07:05Z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2052-11.1.0.11294</vt:lpwstr>
  </property>
  <property fmtid="{D5CDD505-2E9C-101B-9397-08002B2CF9AE}" pid="4" name="KSOReadingLayout">
    <vt:bool>true</vt:bool>
  </property>
  <property fmtid="{D5CDD505-2E9C-101B-9397-08002B2CF9AE}" pid="5" name="ICV">
    <vt:lpwstr>5AA5F4527FAD437B988E8EFD95256354</vt:lpwstr>
  </property>
</Properties>
</file>