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2"/>
  </bookViews>
  <sheets>
    <sheet name="劳务费" sheetId="7" r:id="rId1"/>
    <sheet name="考勤" sheetId="6" r:id="rId2"/>
    <sheet name="其他" sheetId="4" r:id="rId3"/>
    <sheet name="分类" sheetId="8" r:id="rId4"/>
  </sheets>
  <externalReferences>
    <externalReference r:id="rId5"/>
    <externalReference r:id="rId6"/>
  </externalReferences>
  <definedNames>
    <definedName name="_xlnm._FilterDatabase" localSheetId="0" hidden="1">劳务费!$A$2:$P$28</definedName>
    <definedName name="_xlnm._FilterDatabase" localSheetId="1" hidden="1">考勤!$A$1:$AP$28</definedName>
  </definedNames>
  <calcPr calcId="144525"/>
</workbook>
</file>

<file path=xl/sharedStrings.xml><?xml version="1.0" encoding="utf-8"?>
<sst xmlns="http://schemas.openxmlformats.org/spreadsheetml/2006/main" count="327" uniqueCount="93">
  <si>
    <t>众智鑫成12月劳务费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</si>
  <si>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</si>
  <si>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</si>
  <si>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</si>
  <si>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</si>
  <si>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</si>
  <si>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</si>
  <si>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</si>
  <si>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</si>
  <si>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</si>
  <si>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</si>
  <si>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</si>
  <si>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</si>
  <si>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</si>
  <si>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</si>
  <si>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</si>
  <si>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底座模块化组装工序</t>
  </si>
  <si>
    <t>何守轩</t>
  </si>
  <si>
    <t>注塑车间</t>
  </si>
  <si>
    <t>董洪池</t>
  </si>
  <si>
    <t>注塑工序</t>
  </si>
  <si>
    <t>林丽香</t>
  </si>
  <si>
    <t>组装车间</t>
  </si>
  <si>
    <t>王彦华</t>
  </si>
  <si>
    <t>赵斌</t>
  </si>
  <si>
    <t>李策</t>
  </si>
  <si>
    <t>张俊霞</t>
  </si>
  <si>
    <t>王杰</t>
  </si>
  <si>
    <t>周颖新</t>
  </si>
  <si>
    <t>座椅总装工序</t>
  </si>
  <si>
    <t>于锦驰</t>
  </si>
  <si>
    <t>王硕</t>
  </si>
  <si>
    <t>高思文</t>
  </si>
  <si>
    <t>刘振齐</t>
  </si>
  <si>
    <t>刘燃</t>
  </si>
  <si>
    <t>王楠</t>
  </si>
  <si>
    <t>许加信</t>
  </si>
  <si>
    <t>于乐璐</t>
  </si>
  <si>
    <t>张学成</t>
  </si>
  <si>
    <t>齐延清</t>
  </si>
  <si>
    <t>滕传新</t>
  </si>
  <si>
    <t>高琨博</t>
  </si>
  <si>
    <t>付之林</t>
  </si>
  <si>
    <t>贾启豪</t>
  </si>
  <si>
    <t>张艳朝</t>
  </si>
  <si>
    <t>高文龙</t>
  </si>
  <si>
    <t>宋庆钰</t>
  </si>
  <si>
    <t>车补</t>
  </si>
  <si>
    <t>合计：</t>
  </si>
  <si>
    <t>开票数</t>
  </si>
  <si>
    <t>说明：3天试用期工资为15/小时，转正之后18元/小时，整理现场、盘点等工时按照80%计算，饭补5元/天；</t>
  </si>
  <si>
    <t xml:space="preserve">   河北光华荣昌汽车部件有限公司</t>
  </si>
  <si>
    <t>部门：</t>
  </si>
  <si>
    <t>应出勤天数：</t>
  </si>
  <si>
    <t>日期</t>
  </si>
  <si>
    <t>部门/车间</t>
  </si>
  <si>
    <t>餐补出勤</t>
  </si>
  <si>
    <t>出勤工时</t>
  </si>
  <si>
    <t>加班工时</t>
  </si>
  <si>
    <t>计薪工时</t>
  </si>
  <si>
    <t>出勤率</t>
  </si>
  <si>
    <t>状态</t>
  </si>
  <si>
    <t>本人签字</t>
  </si>
  <si>
    <t>用工形式</t>
  </si>
  <si>
    <t>白</t>
  </si>
  <si>
    <t>正常在职</t>
  </si>
  <si>
    <t>劳务张</t>
  </si>
  <si>
    <t>夜</t>
  </si>
  <si>
    <t>组装</t>
  </si>
  <si>
    <t/>
  </si>
  <si>
    <t>骨架</t>
  </si>
  <si>
    <t>重卡</t>
  </si>
  <si>
    <t>事</t>
  </si>
  <si>
    <t>M4</t>
  </si>
  <si>
    <t>H6</t>
  </si>
  <si>
    <t>离</t>
  </si>
  <si>
    <t>旷</t>
  </si>
  <si>
    <t>K1</t>
  </si>
  <si>
    <t>B40</t>
  </si>
  <si>
    <t>放</t>
  </si>
  <si>
    <t>刘进</t>
  </si>
  <si>
    <t>异常情况</t>
  </si>
  <si>
    <t>扣款金额</t>
  </si>
  <si>
    <t>质检补贴</t>
  </si>
  <si>
    <t>潍坊出差9天</t>
  </si>
  <si>
    <t>潍坊出差10天</t>
  </si>
  <si>
    <t>补上月扣后视镜缩水</t>
  </si>
  <si>
    <t>扣胸卡、扣夏季工服2套（已退回)、秋季工服1件（已退回）</t>
  </si>
  <si>
    <t>未安工艺生产</t>
  </si>
  <si>
    <t>23号下班卡</t>
  </si>
  <si>
    <t>2次迟到</t>
  </si>
  <si>
    <t>迟到</t>
  </si>
  <si>
    <t>12号下班卡</t>
  </si>
</sst>
</file>

<file path=xl/styles.xml><?xml version="1.0" encoding="utf-8"?>
<styleSheet xmlns="http://schemas.openxmlformats.org/spreadsheetml/2006/main">
  <numFmts count="12">
    <numFmt numFmtId="176" formatCode="#,##0.0_ "/>
    <numFmt numFmtId="177" formatCode="General&quot;月&quot;"/>
    <numFmt numFmtId="44" formatCode="_ &quot;￥&quot;* #,##0.00_ ;_ &quot;￥&quot;* \-#,##0.00_ ;_ &quot;￥&quot;* &quot;-&quot;??_ ;_ @_ "/>
    <numFmt numFmtId="42" formatCode="_ &quot;￥&quot;* #,##0_ ;_ &quot;￥&quot;* \-#,##0_ ;_ &quot;￥&quot;* &quot;-&quot;_ ;_ @_ "/>
    <numFmt numFmtId="178" formatCode="aaa"/>
    <numFmt numFmtId="41" formatCode="_ * #,##0_ ;_ * \-#,##0_ ;_ * &quot;-&quot;_ ;_ @_ "/>
    <numFmt numFmtId="43" formatCode="_ * #,##0.00_ ;_ * \-#,##0.00_ ;_ * &quot;-&quot;??_ ;_ @_ "/>
    <numFmt numFmtId="179" formatCode="0.0_ "/>
    <numFmt numFmtId="180" formatCode="General&quot;年&quot;"/>
    <numFmt numFmtId="181" formatCode="0.0"/>
    <numFmt numFmtId="182" formatCode="0.00_ "/>
    <numFmt numFmtId="183" formatCode="yyyy/m/d;@"/>
  </numFmts>
  <fonts count="45">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name val="宋体"/>
      <charset val="134"/>
    </font>
    <font>
      <sz val="10"/>
      <color theme="1"/>
      <name val="宋体"/>
      <charset val="134"/>
    </font>
    <font>
      <sz val="10"/>
      <color indexed="8"/>
      <name val="宋体"/>
      <charset val="134"/>
      <scheme val="major"/>
    </font>
    <font>
      <sz val="11"/>
      <color indexed="8"/>
      <name val="宋体"/>
      <charset val="134"/>
    </font>
    <font>
      <sz val="9"/>
      <color theme="1"/>
      <name val="宋体"/>
      <charset val="134"/>
    </font>
    <font>
      <b/>
      <sz val="20"/>
      <color indexed="8"/>
      <name val="宋体"/>
      <charset val="134"/>
    </font>
    <font>
      <sz val="9"/>
      <name val="宋体"/>
      <charset val="134"/>
    </font>
    <font>
      <b/>
      <sz val="10"/>
      <color indexed="8"/>
      <name val="宋体"/>
      <charset val="134"/>
    </font>
    <font>
      <sz val="10"/>
      <color indexed="8"/>
      <name val="宋体"/>
      <charset val="134"/>
    </font>
    <font>
      <sz val="10"/>
      <color indexed="8"/>
      <name val="仿宋"/>
      <charset val="134"/>
    </font>
    <font>
      <b/>
      <sz val="10"/>
      <color indexed="8"/>
      <name val="微软雅黑"/>
      <charset val="134"/>
    </font>
    <font>
      <sz val="8"/>
      <color indexed="8"/>
      <name val="宋体"/>
      <charset val="134"/>
    </font>
    <font>
      <sz val="8"/>
      <color indexed="8"/>
      <name val="微软雅黑"/>
      <charset val="134"/>
    </font>
    <font>
      <sz val="10"/>
      <color indexed="8"/>
      <name val="微软雅黑"/>
      <charset val="134"/>
    </font>
    <font>
      <sz val="8"/>
      <color theme="1"/>
      <name val="宋体"/>
      <charset val="134"/>
    </font>
    <font>
      <sz val="8"/>
      <color theme="1"/>
      <name val="微软雅黑"/>
      <charset val="134"/>
    </font>
    <font>
      <b/>
      <sz val="10"/>
      <color theme="1"/>
      <name val="微软雅黑"/>
      <charset val="134"/>
    </font>
    <font>
      <b/>
      <sz val="9"/>
      <color indexed="8"/>
      <name val="宋体"/>
      <charset val="134"/>
    </font>
    <font>
      <sz val="9"/>
      <color rgb="FFFF0000"/>
      <name val="宋体"/>
      <charset val="134"/>
    </font>
    <font>
      <b/>
      <sz val="10"/>
      <color theme="1"/>
      <name val="宋体"/>
      <charset val="134"/>
      <scheme val="minor"/>
    </font>
    <font>
      <b/>
      <sz val="9"/>
      <color theme="1"/>
      <name val="宋体"/>
      <charset val="134"/>
      <scheme val="minor"/>
    </font>
    <font>
      <sz val="11"/>
      <color theme="1"/>
      <name val="微软雅黑"/>
      <charset val="134"/>
    </font>
    <font>
      <sz val="11"/>
      <color theme="1"/>
      <name val="宋体"/>
      <charset val="0"/>
      <scheme val="minor"/>
    </font>
    <font>
      <sz val="11"/>
      <color theme="0"/>
      <name val="宋体"/>
      <charset val="0"/>
      <scheme val="minor"/>
    </font>
    <font>
      <b/>
      <sz val="11"/>
      <color theme="3"/>
      <name val="宋体"/>
      <charset val="134"/>
      <scheme val="minor"/>
    </font>
    <font>
      <b/>
      <sz val="13"/>
      <color theme="3"/>
      <name val="宋体"/>
      <charset val="134"/>
      <scheme val="minor"/>
    </font>
    <font>
      <u/>
      <sz val="11"/>
      <color rgb="FF800080"/>
      <name val="宋体"/>
      <charset val="0"/>
      <scheme val="minor"/>
    </font>
    <font>
      <b/>
      <sz val="11"/>
      <color theme="1"/>
      <name val="宋体"/>
      <charset val="0"/>
      <scheme val="minor"/>
    </font>
    <font>
      <b/>
      <sz val="18"/>
      <color theme="3"/>
      <name val="宋体"/>
      <charset val="134"/>
      <scheme val="minor"/>
    </font>
    <font>
      <sz val="11"/>
      <color rgb="FF3F3F76"/>
      <name val="宋体"/>
      <charset val="0"/>
      <scheme val="minor"/>
    </font>
    <font>
      <sz val="11"/>
      <color rgb="FF9C6500"/>
      <name val="宋体"/>
      <charset val="0"/>
      <scheme val="minor"/>
    </font>
    <font>
      <b/>
      <sz val="15"/>
      <color theme="3"/>
      <name val="宋体"/>
      <charset val="134"/>
      <scheme val="minor"/>
    </font>
    <font>
      <i/>
      <sz val="11"/>
      <color rgb="FF7F7F7F"/>
      <name val="宋体"/>
      <charset val="0"/>
      <scheme val="minor"/>
    </font>
    <font>
      <sz val="11"/>
      <color rgb="FF006100"/>
      <name val="宋体"/>
      <charset val="0"/>
      <scheme val="minor"/>
    </font>
    <font>
      <b/>
      <sz val="11"/>
      <color rgb="FFFA7D00"/>
      <name val="宋体"/>
      <charset val="0"/>
      <scheme val="minor"/>
    </font>
    <font>
      <u/>
      <sz val="11"/>
      <color rgb="FF0000FF"/>
      <name val="宋体"/>
      <charset val="0"/>
      <scheme val="minor"/>
    </font>
    <font>
      <sz val="11"/>
      <color rgb="FF9C0006"/>
      <name val="宋体"/>
      <charset val="0"/>
      <scheme val="minor"/>
    </font>
    <font>
      <b/>
      <sz val="11"/>
      <color rgb="FFFFFFFF"/>
      <name val="宋体"/>
      <charset val="0"/>
      <scheme val="minor"/>
    </font>
    <font>
      <b/>
      <sz val="11"/>
      <color rgb="FF3F3F3F"/>
      <name val="宋体"/>
      <charset val="0"/>
      <scheme val="minor"/>
    </font>
    <font>
      <sz val="11"/>
      <color rgb="FFFF0000"/>
      <name val="宋体"/>
      <charset val="0"/>
      <scheme val="minor"/>
    </font>
    <font>
      <sz val="11"/>
      <color rgb="FFFA7D00"/>
      <name val="宋体"/>
      <charset val="0"/>
      <scheme val="minor"/>
    </font>
  </fonts>
  <fills count="41">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rgb="FFFF0000"/>
        <bgColor indexed="64"/>
      </patternFill>
    </fill>
    <fill>
      <patternFill patternType="solid">
        <fgColor rgb="FFFFFF00"/>
        <bgColor indexed="64"/>
      </patternFill>
    </fill>
    <fill>
      <patternFill patternType="solid">
        <fgColor theme="8" tint="0.8"/>
        <bgColor indexed="64"/>
      </patternFill>
    </fill>
    <fill>
      <patternFill patternType="solid">
        <fgColor rgb="FFD4DFA5"/>
        <bgColor indexed="64"/>
      </patternFill>
    </fill>
    <fill>
      <patternFill patternType="solid">
        <fgColor rgb="FFDFE0E5"/>
        <bgColor indexed="64"/>
      </patternFill>
    </fill>
    <fill>
      <patternFill patternType="solid">
        <fgColor theme="4" tint="0.8"/>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6"/>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26" fillId="33" borderId="0" applyNumberFormat="0" applyBorder="0" applyAlignment="0" applyProtection="0">
      <alignment vertical="center"/>
    </xf>
    <xf numFmtId="0" fontId="33" fillId="1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25" borderId="0" applyNumberFormat="0" applyBorder="0" applyAlignment="0" applyProtection="0">
      <alignment vertical="center"/>
    </xf>
    <xf numFmtId="0" fontId="40" fillId="34" borderId="0" applyNumberFormat="0" applyBorder="0" applyAlignment="0" applyProtection="0">
      <alignment vertical="center"/>
    </xf>
    <xf numFmtId="43" fontId="0" fillId="0" borderId="0" applyFont="0" applyFill="0" applyBorder="0" applyAlignment="0" applyProtection="0">
      <alignment vertical="center"/>
    </xf>
    <xf numFmtId="0" fontId="27" fillId="17"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16" borderId="9" applyNumberFormat="0" applyFont="0" applyAlignment="0" applyProtection="0">
      <alignment vertical="center"/>
    </xf>
    <xf numFmtId="0" fontId="27" fillId="37" borderId="0" applyNumberFormat="0" applyBorder="0" applyAlignment="0" applyProtection="0">
      <alignment vertical="center"/>
    </xf>
    <xf numFmtId="0" fontId="28"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7" applyNumberFormat="0" applyFill="0" applyAlignment="0" applyProtection="0">
      <alignment vertical="center"/>
    </xf>
    <xf numFmtId="0" fontId="29" fillId="0" borderId="7" applyNumberFormat="0" applyFill="0" applyAlignment="0" applyProtection="0">
      <alignment vertical="center"/>
    </xf>
    <xf numFmtId="0" fontId="27" fillId="24" borderId="0" applyNumberFormat="0" applyBorder="0" applyAlignment="0" applyProtection="0">
      <alignment vertical="center"/>
    </xf>
    <xf numFmtId="0" fontId="28" fillId="0" borderId="6" applyNumberFormat="0" applyFill="0" applyAlignment="0" applyProtection="0">
      <alignment vertical="center"/>
    </xf>
    <xf numFmtId="0" fontId="27" fillId="15" borderId="0" applyNumberFormat="0" applyBorder="0" applyAlignment="0" applyProtection="0">
      <alignment vertical="center"/>
    </xf>
    <xf numFmtId="0" fontId="42" fillId="30" borderId="12" applyNumberFormat="0" applyAlignment="0" applyProtection="0">
      <alignment vertical="center"/>
    </xf>
    <xf numFmtId="0" fontId="38" fillId="30" borderId="10" applyNumberFormat="0" applyAlignment="0" applyProtection="0">
      <alignment vertical="center"/>
    </xf>
    <xf numFmtId="0" fontId="41" fillId="35" borderId="11" applyNumberFormat="0" applyAlignment="0" applyProtection="0">
      <alignment vertical="center"/>
    </xf>
    <xf numFmtId="0" fontId="26" fillId="32" borderId="0" applyNumberFormat="0" applyBorder="0" applyAlignment="0" applyProtection="0">
      <alignment vertical="center"/>
    </xf>
    <xf numFmtId="0" fontId="27" fillId="23" borderId="0" applyNumberFormat="0" applyBorder="0" applyAlignment="0" applyProtection="0">
      <alignment vertical="center"/>
    </xf>
    <xf numFmtId="0" fontId="44" fillId="0" borderId="13" applyNumberFormat="0" applyFill="0" applyAlignment="0" applyProtection="0">
      <alignment vertical="center"/>
    </xf>
    <xf numFmtId="0" fontId="31" fillId="0" borderId="8" applyNumberFormat="0" applyFill="0" applyAlignment="0" applyProtection="0">
      <alignment vertical="center"/>
    </xf>
    <xf numFmtId="0" fontId="37" fillId="29" borderId="0" applyNumberFormat="0" applyBorder="0" applyAlignment="0" applyProtection="0">
      <alignment vertical="center"/>
    </xf>
    <xf numFmtId="0" fontId="34" fillId="22" borderId="0" applyNumberFormat="0" applyBorder="0" applyAlignment="0" applyProtection="0">
      <alignment vertical="center"/>
    </xf>
    <xf numFmtId="0" fontId="26" fillId="28" borderId="0" applyNumberFormat="0" applyBorder="0" applyAlignment="0" applyProtection="0">
      <alignment vertical="center"/>
    </xf>
    <xf numFmtId="0" fontId="27" fillId="21" borderId="0" applyNumberFormat="0" applyBorder="0" applyAlignment="0" applyProtection="0">
      <alignment vertical="center"/>
    </xf>
    <xf numFmtId="0" fontId="26" fillId="14" borderId="0" applyNumberFormat="0" applyBorder="0" applyAlignment="0" applyProtection="0">
      <alignment vertical="center"/>
    </xf>
    <xf numFmtId="0" fontId="26" fillId="39" borderId="0" applyNumberFormat="0" applyBorder="0" applyAlignment="0" applyProtection="0">
      <alignment vertical="center"/>
    </xf>
    <xf numFmtId="0" fontId="26" fillId="38" borderId="0" applyNumberFormat="0" applyBorder="0" applyAlignment="0" applyProtection="0">
      <alignment vertical="center"/>
    </xf>
    <xf numFmtId="0" fontId="26" fillId="27" borderId="0" applyNumberFormat="0" applyBorder="0" applyAlignment="0" applyProtection="0">
      <alignment vertical="center"/>
    </xf>
    <xf numFmtId="0" fontId="27" fillId="31" borderId="0" applyNumberFormat="0" applyBorder="0" applyAlignment="0" applyProtection="0">
      <alignment vertical="center"/>
    </xf>
    <xf numFmtId="0" fontId="27" fillId="20" borderId="0" applyNumberFormat="0" applyBorder="0" applyAlignment="0" applyProtection="0">
      <alignment vertical="center"/>
    </xf>
    <xf numFmtId="0" fontId="26" fillId="13" borderId="0" applyNumberFormat="0" applyBorder="0" applyAlignment="0" applyProtection="0">
      <alignment vertical="center"/>
    </xf>
    <xf numFmtId="0" fontId="26" fillId="40" borderId="0" applyNumberFormat="0" applyBorder="0" applyAlignment="0" applyProtection="0">
      <alignment vertical="center"/>
    </xf>
    <xf numFmtId="0" fontId="27" fillId="12" borderId="0" applyNumberFormat="0" applyBorder="0" applyAlignment="0" applyProtection="0">
      <alignment vertical="center"/>
    </xf>
    <xf numFmtId="0" fontId="26" fillId="26" borderId="0" applyNumberFormat="0" applyBorder="0" applyAlignment="0" applyProtection="0">
      <alignment vertical="center"/>
    </xf>
    <xf numFmtId="0" fontId="27" fillId="11" borderId="0" applyNumberFormat="0" applyBorder="0" applyAlignment="0" applyProtection="0">
      <alignment vertical="center"/>
    </xf>
    <xf numFmtId="0" fontId="27" fillId="19" borderId="0" applyNumberFormat="0" applyBorder="0" applyAlignment="0" applyProtection="0">
      <alignment vertical="center"/>
    </xf>
    <xf numFmtId="0" fontId="26" fillId="10" borderId="0" applyNumberFormat="0" applyBorder="0" applyAlignment="0" applyProtection="0">
      <alignment vertical="center"/>
    </xf>
    <xf numFmtId="0" fontId="27" fillId="36" borderId="0" applyNumberFormat="0" applyBorder="0" applyAlignment="0" applyProtection="0">
      <alignment vertical="center"/>
    </xf>
    <xf numFmtId="0" fontId="7" fillId="0" borderId="0">
      <alignment vertical="center"/>
    </xf>
  </cellStyleXfs>
  <cellXfs count="124">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0" borderId="1" xfId="0" applyFont="1" applyFill="1" applyBorder="1" applyAlignment="1"/>
    <xf numFmtId="0" fontId="4" fillId="0" borderId="1" xfId="0" applyFont="1" applyFill="1" applyBorder="1" applyAlignment="1">
      <alignment horizontal="left" vertical="center"/>
    </xf>
    <xf numFmtId="0" fontId="5" fillId="2" borderId="2" xfId="0" applyNumberFormat="1" applyFont="1" applyFill="1" applyBorder="1" applyAlignment="1" applyProtection="1">
      <alignment horizontal="center" vertical="center"/>
      <protection locked="0"/>
    </xf>
    <xf numFmtId="0" fontId="6" fillId="2" borderId="2" xfId="0" applyFont="1" applyFill="1" applyBorder="1" applyAlignment="1">
      <alignment horizontal="center" vertical="center"/>
    </xf>
    <xf numFmtId="0" fontId="4" fillId="0" borderId="1" xfId="0" applyFont="1" applyFill="1" applyBorder="1" applyAlignment="1">
      <alignment horizontal="center"/>
    </xf>
    <xf numFmtId="0" fontId="7" fillId="0" borderId="1" xfId="0" applyFont="1" applyFill="1" applyBorder="1" applyAlignment="1">
      <alignment horizontal="left" vertical="center"/>
    </xf>
    <xf numFmtId="0" fontId="1" fillId="0" borderId="1" xfId="0" applyFont="1" applyFill="1" applyBorder="1" applyAlignment="1">
      <alignment horizontal="center" vertical="center" wrapText="1"/>
    </xf>
    <xf numFmtId="0" fontId="8" fillId="0" borderId="0" xfId="0" applyFont="1" applyFill="1" applyAlignment="1"/>
    <xf numFmtId="0" fontId="0" fillId="0" borderId="0" xfId="0" applyFont="1" applyFill="1" applyAlignment="1">
      <alignment vertical="center"/>
    </xf>
    <xf numFmtId="0" fontId="9" fillId="0" borderId="0" xfId="0" applyFont="1" applyFill="1" applyAlignment="1" applyProtection="1">
      <alignment horizontal="center" vertical="top"/>
    </xf>
    <xf numFmtId="0" fontId="9" fillId="2" borderId="0" xfId="0" applyFont="1" applyFill="1" applyAlignment="1" applyProtection="1">
      <alignment horizontal="center" vertical="top"/>
    </xf>
    <xf numFmtId="0" fontId="9" fillId="3" borderId="0" xfId="0" applyFont="1" applyFill="1" applyAlignment="1" applyProtection="1">
      <alignment horizontal="center" vertical="top"/>
    </xf>
    <xf numFmtId="0" fontId="8" fillId="0" borderId="0" xfId="0" applyFont="1" applyFill="1" applyAlignment="1">
      <alignment vertical="center"/>
    </xf>
    <xf numFmtId="0" fontId="10" fillId="0" borderId="0" xfId="0" applyFont="1" applyFill="1" applyAlignment="1" applyProtection="1">
      <alignment horizontal="left" vertical="center"/>
      <protection locked="0"/>
    </xf>
    <xf numFmtId="0" fontId="10" fillId="2" borderId="0" xfId="0" applyFont="1" applyFill="1" applyAlignment="1" applyProtection="1">
      <alignment horizontal="left" vertical="center"/>
      <protection locked="0"/>
    </xf>
    <xf numFmtId="0" fontId="10" fillId="3" borderId="0" xfId="0" applyFont="1" applyFill="1" applyAlignment="1" applyProtection="1">
      <alignment horizontal="left" vertical="center"/>
      <protection locked="0"/>
    </xf>
    <xf numFmtId="0" fontId="8" fillId="0" borderId="1" xfId="0" applyFont="1" applyFill="1" applyBorder="1" applyAlignment="1">
      <alignment horizontal="center" vertical="center"/>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10" fillId="2" borderId="1" xfId="0" applyNumberFormat="1" applyFont="1" applyFill="1" applyBorder="1" applyAlignment="1" applyProtection="1">
      <alignment horizontal="center" vertical="center"/>
    </xf>
    <xf numFmtId="0" fontId="10" fillId="3" borderId="1" xfId="0" applyNumberFormat="1" applyFont="1" applyFill="1" applyBorder="1" applyAlignment="1" applyProtection="1">
      <alignment horizontal="center" vertical="center"/>
    </xf>
    <xf numFmtId="178" fontId="2" fillId="2" borderId="1" xfId="0" applyNumberFormat="1" applyFont="1" applyFill="1" applyBorder="1" applyAlignment="1" applyProtection="1">
      <alignment horizontal="center" vertical="center"/>
    </xf>
    <xf numFmtId="178" fontId="2" fillId="3"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11" fillId="2" borderId="4" xfId="0"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0" fontId="13" fillId="2" borderId="1" xfId="0" applyFont="1" applyFill="1" applyBorder="1" applyAlignment="1">
      <alignment horizontal="center" vertical="center"/>
    </xf>
    <xf numFmtId="0" fontId="14" fillId="2" borderId="1" xfId="0" applyFont="1" applyFill="1" applyBorder="1" applyAlignment="1" applyProtection="1">
      <alignment horizontal="center" vertical="center"/>
      <protection locked="0"/>
    </xf>
    <xf numFmtId="176" fontId="13" fillId="2" borderId="1" xfId="0" applyNumberFormat="1" applyFont="1" applyFill="1" applyBorder="1" applyAlignment="1">
      <alignment horizontal="right"/>
    </xf>
    <xf numFmtId="0" fontId="12" fillId="0" borderId="5" xfId="0" applyFont="1" applyFill="1" applyBorder="1" applyAlignment="1" applyProtection="1">
      <alignment horizontal="center" vertical="center"/>
      <protection locked="0"/>
    </xf>
    <xf numFmtId="0" fontId="12" fillId="0" borderId="2"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2" fillId="0" borderId="3"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15" fillId="2" borderId="1" xfId="0" applyFont="1" applyFill="1" applyBorder="1" applyAlignment="1" applyProtection="1">
      <alignment horizontal="center" vertical="center"/>
      <protection locked="0"/>
    </xf>
    <xf numFmtId="0" fontId="16" fillId="2" borderId="1" xfId="0" applyFont="1" applyFill="1" applyBorder="1" applyAlignment="1">
      <alignment horizontal="center" vertical="center"/>
    </xf>
    <xf numFmtId="0" fontId="12" fillId="2" borderId="3"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6" fillId="0" borderId="1" xfId="0" applyFont="1" applyFill="1" applyBorder="1" applyAlignment="1">
      <alignment horizontal="center" vertical="center"/>
    </xf>
    <xf numFmtId="0" fontId="12" fillId="4" borderId="2" xfId="0" applyFont="1" applyFill="1" applyBorder="1" applyAlignment="1" applyProtection="1">
      <alignment horizontal="center" vertical="center"/>
      <protection locked="0"/>
    </xf>
    <xf numFmtId="0" fontId="12" fillId="4" borderId="5" xfId="0" applyFont="1" applyFill="1" applyBorder="1" applyAlignment="1" applyProtection="1">
      <alignment horizontal="center" vertical="center"/>
      <protection locked="0"/>
    </xf>
    <xf numFmtId="0" fontId="12" fillId="4" borderId="3" xfId="0" applyFont="1" applyFill="1" applyBorder="1" applyAlignment="1" applyProtection="1">
      <alignment horizontal="center" vertical="center"/>
      <protection locked="0"/>
    </xf>
    <xf numFmtId="0" fontId="17" fillId="2" borderId="1" xfId="0" applyFont="1" applyFill="1" applyBorder="1" applyAlignment="1">
      <alignment horizontal="center" vertical="center"/>
    </xf>
    <xf numFmtId="0" fontId="18" fillId="4" borderId="1" xfId="0" applyFont="1" applyFill="1" applyBorder="1" applyAlignment="1" applyProtection="1">
      <alignment horizontal="center" vertical="center"/>
      <protection locked="0"/>
    </xf>
    <xf numFmtId="0" fontId="16" fillId="0" borderId="1" xfId="0" applyNumberFormat="1" applyFont="1" applyFill="1" applyBorder="1" applyAlignment="1">
      <alignment horizontal="center" vertical="center"/>
    </xf>
    <xf numFmtId="0" fontId="16" fillId="2" borderId="1" xfId="0" applyNumberFormat="1" applyFont="1" applyFill="1" applyBorder="1" applyAlignment="1">
      <alignment horizontal="center" vertical="center"/>
    </xf>
    <xf numFmtId="0" fontId="18" fillId="2" borderId="1" xfId="0" applyFont="1" applyFill="1" applyBorder="1" applyAlignment="1" applyProtection="1">
      <alignment horizontal="center" vertical="center"/>
      <protection locked="0"/>
    </xf>
    <xf numFmtId="179" fontId="13" fillId="2" borderId="1" xfId="0" applyNumberFormat="1" applyFont="1" applyFill="1" applyBorder="1" applyAlignment="1">
      <alignment horizontal="center" vertical="center"/>
    </xf>
    <xf numFmtId="0" fontId="16" fillId="4" borderId="1" xfId="0" applyFont="1" applyFill="1" applyBorder="1" applyAlignment="1">
      <alignment horizontal="center" vertical="center"/>
    </xf>
    <xf numFmtId="0" fontId="19" fillId="0" borderId="1" xfId="0" applyFont="1" applyFill="1" applyBorder="1" applyAlignment="1" applyProtection="1">
      <alignment horizontal="center" vertical="center"/>
      <protection locked="0"/>
    </xf>
    <xf numFmtId="0" fontId="16" fillId="4" borderId="1" xfId="0" applyNumberFormat="1" applyFont="1" applyFill="1" applyBorder="1" applyAlignment="1">
      <alignment horizontal="center" vertical="center"/>
    </xf>
    <xf numFmtId="180" fontId="20" fillId="0" borderId="0" xfId="0" applyNumberFormat="1" applyFont="1" applyFill="1" applyAlignment="1" applyProtection="1">
      <alignment horizontal="left" vertical="center"/>
      <protection locked="0"/>
    </xf>
    <xf numFmtId="0" fontId="21" fillId="0" borderId="0" xfId="0" applyFont="1" applyFill="1" applyBorder="1" applyAlignment="1" applyProtection="1">
      <alignment vertical="center"/>
    </xf>
    <xf numFmtId="0" fontId="10"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4" fontId="10" fillId="0" borderId="1" xfId="0" applyNumberFormat="1" applyFont="1" applyFill="1" applyBorder="1" applyAlignment="1">
      <alignment horizontal="center" vertical="center"/>
    </xf>
    <xf numFmtId="0" fontId="2" fillId="0" borderId="3" xfId="0" applyFont="1" applyFill="1" applyBorder="1" applyAlignment="1" applyProtection="1">
      <alignment horizontal="center" vertical="center" wrapText="1"/>
    </xf>
    <xf numFmtId="181" fontId="10" fillId="0" borderId="2" xfId="0" applyNumberFormat="1" applyFont="1" applyFill="1" applyBorder="1" applyAlignment="1" applyProtection="1">
      <alignment horizontal="center" vertical="center"/>
      <protection locked="0"/>
    </xf>
    <xf numFmtId="9" fontId="2" fillId="0" borderId="1" xfId="11" applyFont="1" applyBorder="1" applyAlignment="1" applyProtection="1">
      <alignment horizontal="center" vertical="center"/>
    </xf>
    <xf numFmtId="0" fontId="10" fillId="0" borderId="1" xfId="0" applyFont="1" applyFill="1" applyBorder="1" applyAlignment="1">
      <alignment horizontal="center" vertical="center"/>
    </xf>
    <xf numFmtId="181" fontId="10" fillId="0" borderId="5" xfId="0" applyNumberFormat="1" applyFont="1" applyFill="1" applyBorder="1" applyAlignment="1" applyProtection="1">
      <alignment horizontal="center" vertical="center"/>
      <protection locked="0"/>
    </xf>
    <xf numFmtId="181" fontId="10" fillId="0" borderId="3" xfId="0" applyNumberFormat="1" applyFont="1" applyFill="1" applyBorder="1" applyAlignment="1" applyProtection="1">
      <alignment horizontal="center" vertical="center"/>
      <protection locked="0"/>
    </xf>
    <xf numFmtId="179" fontId="17" fillId="2" borderId="1" xfId="0" applyNumberFormat="1" applyFont="1" applyFill="1" applyBorder="1" applyAlignment="1">
      <alignment horizontal="center" vertical="center"/>
    </xf>
    <xf numFmtId="0" fontId="16" fillId="0" borderId="1" xfId="0" applyNumberFormat="1" applyFont="1" applyFill="1" applyBorder="1" applyAlignment="1" applyProtection="1">
      <alignment horizontal="center" vertical="center"/>
      <protection locked="0"/>
    </xf>
    <xf numFmtId="177" fontId="20" fillId="0" borderId="0" xfId="0" applyNumberFormat="1" applyFont="1" applyFill="1" applyAlignment="1" applyProtection="1">
      <alignment horizontal="left" vertical="center"/>
      <protection locked="0"/>
    </xf>
    <xf numFmtId="0" fontId="10" fillId="0" borderId="0" xfId="0" applyFont="1" applyFill="1" applyAlignment="1">
      <alignment vertical="center"/>
    </xf>
    <xf numFmtId="0" fontId="21" fillId="0" borderId="0" xfId="0" applyFont="1" applyFill="1" applyBorder="1" applyAlignment="1" applyProtection="1">
      <alignment horizontal="left" vertical="center"/>
      <protection locked="0"/>
    </xf>
    <xf numFmtId="0" fontId="8" fillId="0" borderId="1" xfId="0" applyFont="1" applyFill="1" applyBorder="1" applyAlignment="1">
      <alignment horizontal="center" vertical="center" wrapText="1"/>
    </xf>
    <xf numFmtId="181" fontId="22" fillId="0" borderId="1" xfId="0" applyNumberFormat="1" applyFont="1" applyFill="1" applyBorder="1" applyAlignment="1" applyProtection="1">
      <alignment horizontal="center" vertical="center"/>
    </xf>
    <xf numFmtId="0" fontId="8" fillId="0" borderId="2" xfId="0" applyFont="1" applyFill="1" applyBorder="1" applyAlignment="1">
      <alignment horizontal="center" vertical="center"/>
    </xf>
    <xf numFmtId="0" fontId="8" fillId="5" borderId="0" xfId="0" applyFont="1" applyFill="1" applyAlignment="1"/>
    <xf numFmtId="0" fontId="8" fillId="0" borderId="5" xfId="0" applyFont="1" applyFill="1" applyBorder="1" applyAlignment="1">
      <alignment horizontal="center" vertical="center"/>
    </xf>
    <xf numFmtId="0" fontId="8" fillId="0" borderId="3" xfId="0" applyFont="1" applyFill="1" applyBorder="1" applyAlignment="1">
      <alignment horizontal="center" vertical="center"/>
    </xf>
    <xf numFmtId="0" fontId="0" fillId="0" borderId="0" xfId="0" applyFont="1" applyFill="1" applyAlignment="1"/>
    <xf numFmtId="0" fontId="0" fillId="0" borderId="0" xfId="0" applyFill="1" applyAlignment="1"/>
    <xf numFmtId="0" fontId="23" fillId="0" borderId="1" xfId="0" applyFont="1" applyBorder="1" applyAlignment="1">
      <alignment horizontal="center" vertical="center"/>
    </xf>
    <xf numFmtId="0" fontId="4" fillId="6" borderId="1" xfId="0" applyFont="1" applyFill="1" applyBorder="1" applyAlignment="1">
      <alignment horizontal="center" vertical="center"/>
    </xf>
    <xf numFmtId="0" fontId="4" fillId="7" borderId="1" xfId="0" applyFont="1" applyFill="1" applyBorder="1" applyAlignment="1">
      <alignment horizontal="center" vertical="center"/>
    </xf>
    <xf numFmtId="0" fontId="12" fillId="7" borderId="1" xfId="0" applyFont="1" applyFill="1" applyBorder="1" applyAlignment="1">
      <alignment horizontal="center" vertical="center"/>
    </xf>
    <xf numFmtId="0" fontId="5" fillId="8"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0" fontId="4" fillId="9" borderId="1" xfId="0" applyFont="1" applyFill="1" applyBorder="1" applyAlignment="1">
      <alignment horizontal="center" vertical="center"/>
    </xf>
    <xf numFmtId="0" fontId="4" fillId="0" borderId="1" xfId="0" applyFont="1" applyFill="1" applyBorder="1" applyAlignment="1">
      <alignment horizontal="center" vertical="center"/>
    </xf>
    <xf numFmtId="0" fontId="15" fillId="4" borderId="1" xfId="0"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16" fillId="0" borderId="1" xfId="0" applyFont="1" applyFill="1" applyBorder="1" applyAlignment="1" applyProtection="1">
      <alignment horizontal="center" vertical="center"/>
      <protection locked="0"/>
    </xf>
    <xf numFmtId="0" fontId="23" fillId="0" borderId="0" xfId="0" applyFont="1" applyAlignment="1">
      <alignment horizontal="center" vertical="center"/>
    </xf>
    <xf numFmtId="0" fontId="1" fillId="0" borderId="0" xfId="0" applyFont="1" applyBorder="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182" fontId="1" fillId="0" borderId="0" xfId="0" applyNumberFormat="1" applyFont="1" applyAlignment="1">
      <alignment horizontal="left" vertical="center"/>
    </xf>
    <xf numFmtId="183" fontId="5" fillId="0" borderId="1" xfId="0" applyNumberFormat="1" applyFont="1" applyFill="1" applyBorder="1" applyAlignment="1">
      <alignment horizontal="left" vertical="center"/>
    </xf>
    <xf numFmtId="0" fontId="4" fillId="0" borderId="1" xfId="0" applyFont="1" applyFill="1" applyBorder="1" applyAlignment="1">
      <alignment horizontal="right" vertical="center"/>
    </xf>
    <xf numFmtId="0" fontId="1" fillId="0" borderId="1" xfId="0" applyFont="1" applyBorder="1" applyAlignment="1">
      <alignment horizontal="right" vertical="center"/>
    </xf>
    <xf numFmtId="0" fontId="1" fillId="0" borderId="1" xfId="0" applyFont="1" applyBorder="1" applyAlignment="1">
      <alignment vertical="center"/>
    </xf>
    <xf numFmtId="0" fontId="24" fillId="0" borderId="0" xfId="0" applyFont="1" applyFill="1" applyAlignment="1">
      <alignment horizontal="left" vertical="center"/>
    </xf>
    <xf numFmtId="0" fontId="0" fillId="0" borderId="0" xfId="0" applyFill="1" applyBorder="1" applyAlignment="1">
      <alignment horizontal="center" vertical="center"/>
    </xf>
    <xf numFmtId="0" fontId="25" fillId="0" borderId="0" xfId="0" applyFont="1" applyFill="1" applyBorder="1" applyAlignment="1">
      <alignment horizontal="center" vertical="center"/>
    </xf>
    <xf numFmtId="0" fontId="0" fillId="0" borderId="0" xfId="0" applyFill="1" applyAlignment="1">
      <alignment horizontal="center" vertical="center"/>
    </xf>
    <xf numFmtId="0" fontId="23" fillId="0" borderId="0" xfId="0" applyFont="1" applyAlignment="1">
      <alignment horizontal="center" vertical="center" wrapText="1"/>
    </xf>
    <xf numFmtId="0" fontId="23" fillId="0" borderId="1" xfId="0" applyFont="1" applyBorder="1" applyAlignment="1">
      <alignment horizontal="center" vertical="center" wrapText="1"/>
    </xf>
    <xf numFmtId="182" fontId="23" fillId="0" borderId="0" xfId="0" applyNumberFormat="1" applyFont="1" applyAlignment="1">
      <alignment horizontal="center" vertical="center"/>
    </xf>
    <xf numFmtId="0" fontId="4" fillId="0" borderId="1" xfId="0" applyFont="1" applyFill="1" applyBorder="1" applyAlignment="1">
      <alignment wrapText="1"/>
    </xf>
    <xf numFmtId="182" fontId="0" fillId="0" borderId="0" xfId="0" applyNumberFormat="1">
      <alignment vertical="center"/>
    </xf>
    <xf numFmtId="0" fontId="1" fillId="0" borderId="1" xfId="0" applyFont="1" applyBorder="1" applyAlignment="1">
      <alignment horizontal="left" vertical="center" wrapText="1"/>
    </xf>
    <xf numFmtId="182" fontId="0" fillId="0" borderId="0" xfId="0" applyNumberFormat="1" applyFill="1">
      <alignment vertical="center"/>
    </xf>
    <xf numFmtId="0" fontId="24" fillId="0" borderId="0" xfId="0" applyFont="1" applyFill="1" applyAlignment="1">
      <alignment horizontal="left" vertical="center" wrapText="1"/>
    </xf>
    <xf numFmtId="0" fontId="0" fillId="0" borderId="0" xfId="0" applyFill="1" applyBorder="1">
      <alignment vertical="center"/>
    </xf>
    <xf numFmtId="0" fontId="0" fillId="0" borderId="0" xfId="0" applyFill="1" applyBorder="1" applyAlignment="1">
      <alignment vertical="center" wrapText="1"/>
    </xf>
    <xf numFmtId="182" fontId="1" fillId="0" borderId="0" xfId="0" applyNumberFormat="1" applyFont="1" applyBorder="1" applyAlignment="1">
      <alignment horizontal="left" vertical="center"/>
    </xf>
    <xf numFmtId="0" fontId="0" fillId="0" borderId="0" xfId="0" applyFill="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92D050"/>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J$1" max="2099" min="2020" page="10" val="2020"/>
</file>

<file path=xl/ctrlProps/ctrlProp10.xml><?xml version="1.0" encoding="utf-8"?>
<formControlPr xmlns="http://schemas.microsoft.com/office/spreadsheetml/2009/9/main" objectType="Spin" dx="22" fmlaLink="$AN$1" max="2099" min="2020" page="10" val="2021"/>
</file>

<file path=xl/ctrlProps/ctrlProp2.xml><?xml version="1.0" encoding="utf-8"?>
<formControlPr xmlns="http://schemas.microsoft.com/office/spreadsheetml/2009/9/main" objectType="Spin" dx="22" fmlaLink="$AN$1" max="2099" min="2020" page="10" val="2021"/>
</file>

<file path=xl/ctrlProps/ctrlProp3.xml><?xml version="1.0" encoding="utf-8"?>
<formControlPr xmlns="http://schemas.microsoft.com/office/spreadsheetml/2009/9/main" objectType="Spin" dx="22" fmlaLink="$AO$1" max="12" min="1" page="10" val="12"/>
</file>

<file path=xl/ctrlProps/ctrlProp4.xml><?xml version="1.0" encoding="utf-8"?>
<formControlPr xmlns="http://schemas.microsoft.com/office/spreadsheetml/2009/9/main" objectType="Spin" dx="22" fmlaLink="$AN$1" max="2099" min="2020" page="10" val="2021"/>
</file>

<file path=xl/ctrlProps/ctrlProp5.xml><?xml version="1.0" encoding="utf-8"?>
<formControlPr xmlns="http://schemas.microsoft.com/office/spreadsheetml/2009/9/main" objectType="Spin" dx="22" fmlaLink="$AJ$1" max="2099" min="2020" page="10" val="2020"/>
</file>

<file path=xl/ctrlProps/ctrlProp6.xml><?xml version="1.0" encoding="utf-8"?>
<formControlPr xmlns="http://schemas.microsoft.com/office/spreadsheetml/2009/9/main" objectType="Spin" dx="22" fmlaLink="$AN$1" max="2099" min="2020" page="10" val="2021"/>
</file>

<file path=xl/ctrlProps/ctrlProp7.xml><?xml version="1.0" encoding="utf-8"?>
<formControlPr xmlns="http://schemas.microsoft.com/office/spreadsheetml/2009/9/main" objectType="Spin" dx="22" fmlaLink="$AN$1" max="2099" min="2020" page="10" val="2021"/>
</file>

<file path=xl/ctrlProps/ctrlProp8.xml><?xml version="1.0" encoding="utf-8"?>
<formControlPr xmlns="http://schemas.microsoft.com/office/spreadsheetml/2009/9/main" objectType="Spin" dx="22" fmlaLink="$AJ$1" max="2099" min="2020" page="10" val="2020"/>
</file>

<file path=xl/ctrlProps/ctrlProp9.xml><?xml version="1.0" encoding="utf-8"?>
<formControlPr xmlns="http://schemas.microsoft.com/office/spreadsheetml/2009/9/main" objectType="Spin" dx="22" fmlaLink="$AN$1" max="2099" min="2020" page="10" val="2021"/>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37</xdr:row>
      <xdr:rowOff>0</xdr:rowOff>
    </xdr:from>
    <xdr:to>
      <xdr:col>2</xdr:col>
      <xdr:colOff>95250</xdr:colOff>
      <xdr:row>37</xdr:row>
      <xdr:rowOff>171450</xdr:rowOff>
    </xdr:to>
    <xdr:sp>
      <xdr:nvSpPr>
        <xdr:cNvPr id="2" name="Text Box 2"/>
        <xdr:cNvSpPr txBox="1"/>
      </xdr:nvSpPr>
      <xdr:spPr>
        <a:xfrm>
          <a:off x="1857375" y="8883650"/>
          <a:ext cx="76200" cy="171450"/>
        </a:xfrm>
        <a:prstGeom prst="rect">
          <a:avLst/>
        </a:prstGeom>
        <a:noFill/>
        <a:ln w="9525">
          <a:noFill/>
        </a:ln>
      </xdr:spPr>
    </xdr:sp>
    <xdr:clientData/>
  </xdr:twoCellAnchor>
  <xdr:twoCellAnchor editAs="oneCell">
    <xdr:from>
      <xdr:col>2</xdr:col>
      <xdr:colOff>19050</xdr:colOff>
      <xdr:row>37</xdr:row>
      <xdr:rowOff>0</xdr:rowOff>
    </xdr:from>
    <xdr:to>
      <xdr:col>2</xdr:col>
      <xdr:colOff>95250</xdr:colOff>
      <xdr:row>37</xdr:row>
      <xdr:rowOff>171450</xdr:rowOff>
    </xdr:to>
    <xdr:sp>
      <xdr:nvSpPr>
        <xdr:cNvPr id="3" name="Text Box 2"/>
        <xdr:cNvSpPr txBox="1"/>
      </xdr:nvSpPr>
      <xdr:spPr>
        <a:xfrm>
          <a:off x="1857375" y="8883650"/>
          <a:ext cx="76200" cy="171450"/>
        </a:xfrm>
        <a:prstGeom prst="rect">
          <a:avLst/>
        </a:prstGeom>
        <a:noFill/>
        <a:ln w="9525">
          <a:noFill/>
        </a:ln>
      </xdr:spPr>
    </xdr:sp>
    <xdr:clientData/>
  </xdr:twoCellAnchor>
  <xdr:twoCellAnchor editAs="oneCell">
    <xdr:from>
      <xdr:col>2</xdr:col>
      <xdr:colOff>19050</xdr:colOff>
      <xdr:row>37</xdr:row>
      <xdr:rowOff>0</xdr:rowOff>
    </xdr:from>
    <xdr:to>
      <xdr:col>2</xdr:col>
      <xdr:colOff>95250</xdr:colOff>
      <xdr:row>37</xdr:row>
      <xdr:rowOff>171450</xdr:rowOff>
    </xdr:to>
    <xdr:sp>
      <xdr:nvSpPr>
        <xdr:cNvPr id="4" name="Text Box 2"/>
        <xdr:cNvSpPr txBox="1"/>
      </xdr:nvSpPr>
      <xdr:spPr>
        <a:xfrm>
          <a:off x="1857375" y="888365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38" name="Spinner 14" hidden="1">
              <a:extLst>
                <a:ext uri="{63B3BB69-23CF-44E3-9099-C40C66FF867C}">
                  <a14:compatExt spid="_x0000_s1038"/>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39" name="Spinner 15" hidden="1">
              <a:extLst>
                <a:ext uri="{63B3BB69-23CF-44E3-9099-C40C66FF867C}">
                  <a14:compatExt spid="_x0000_s1039"/>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285750</xdr:colOff>
          <xdr:row>0</xdr:row>
          <xdr:rowOff>19050</xdr:rowOff>
        </xdr:from>
        <xdr:to>
          <xdr:col>41</xdr:col>
          <xdr:colOff>0</xdr:colOff>
          <xdr:row>0</xdr:row>
          <xdr:rowOff>267970</xdr:rowOff>
        </xdr:to>
        <xdr:sp>
          <xdr:nvSpPr>
            <xdr:cNvPr id="1040" name="Spinner 16" hidden="1">
              <a:extLst>
                <a:ext uri="{63B3BB69-23CF-44E3-9099-C40C66FF867C}">
                  <a14:compatExt spid="_x0000_s1040"/>
                </a:ext>
              </a:extLst>
            </xdr:cNvPr>
            <xdr:cNvSpPr/>
          </xdr:nvSpPr>
          <xdr:spPr>
            <a:xfrm>
              <a:off x="12020550" y="19050"/>
              <a:ext cx="219075"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1" name="Spinner 17" hidden="1">
              <a:extLst>
                <a:ext uri="{63B3BB69-23CF-44E3-9099-C40C66FF867C}">
                  <a14:compatExt spid="_x0000_s1041"/>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42" name="Spinner 18" hidden="1">
              <a:extLst>
                <a:ext uri="{63B3BB69-23CF-44E3-9099-C40C66FF867C}">
                  <a14:compatExt spid="_x0000_s1042"/>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3" name="Spinner 19" hidden="1">
              <a:extLst>
                <a:ext uri="{63B3BB69-23CF-44E3-9099-C40C66FF867C}">
                  <a14:compatExt spid="_x0000_s1043"/>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5" name="Spinner 21" hidden="1">
              <a:extLst>
                <a:ext uri="{63B3BB69-23CF-44E3-9099-C40C66FF867C}">
                  <a14:compatExt spid="_x0000_s1045"/>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046" name="Spinner 22" hidden="1">
              <a:extLst>
                <a:ext uri="{63B3BB69-23CF-44E3-9099-C40C66FF867C}">
                  <a14:compatExt spid="_x0000_s1046"/>
                </a:ext>
              </a:extLst>
            </xdr:cNvPr>
            <xdr:cNvSpPr/>
          </xdr:nvSpPr>
          <xdr:spPr>
            <a:xfrm>
              <a:off x="94202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7" name="Spinner 23" hidden="1">
              <a:extLst>
                <a:ext uri="{63B3BB69-23CF-44E3-9099-C40C66FF867C}">
                  <a14:compatExt spid="_x0000_s1047"/>
                </a:ext>
              </a:extLst>
            </xdr:cNvPr>
            <xdr:cNvSpPr/>
          </xdr:nvSpPr>
          <xdr:spPr>
            <a:xfrm>
              <a:off x="11506200"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049" name="Spinner 25" hidden="1">
              <a:extLst>
                <a:ext uri="{63B3BB69-23CF-44E3-9099-C40C66FF867C}">
                  <a14:compatExt spid="_x0000_s1049"/>
                </a:ext>
              </a:extLst>
            </xdr:cNvPr>
            <xdr:cNvSpPr/>
          </xdr:nvSpPr>
          <xdr:spPr>
            <a:xfrm>
              <a:off x="11506200" y="9525"/>
              <a:ext cx="228600"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12&#26376;&#32771;&#21220;&#21518;&#35270;&#38236;&#32452;&#35013;(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张亚霖"/>
      <sheetName val="组装线"/>
      <sheetName val="数据源"/>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5"/>
  <sheetViews>
    <sheetView topLeftCell="A5" workbookViewId="0">
      <selection activeCell="S27" sqref="S27"/>
    </sheetView>
  </sheetViews>
  <sheetFormatPr defaultColWidth="9" defaultRowHeight="18" customHeight="1"/>
  <cols>
    <col min="1" max="1" width="5" style="101" customWidth="1"/>
    <col min="2" max="2" width="19.125" style="1"/>
    <col min="3" max="3" width="17.25" style="1"/>
    <col min="4" max="4" width="11" style="1" customWidth="1"/>
    <col min="5" max="8" width="9" style="1" customWidth="1"/>
    <col min="9" max="9" width="8.25" style="1" customWidth="1"/>
    <col min="10" max="10" width="7.5" style="1" customWidth="1"/>
    <col min="11" max="11" width="7.875" style="1" customWidth="1"/>
    <col min="12" max="12" width="9" style="1" customWidth="1"/>
    <col min="13" max="13" width="6.875" style="1" customWidth="1"/>
    <col min="14" max="14" width="9" style="1" customWidth="1"/>
    <col min="15" max="15" width="21.75" style="102" customWidth="1"/>
    <col min="16" max="16" width="10.375" style="103"/>
    <col min="17" max="16384" width="9" style="1"/>
  </cols>
  <sheetData>
    <row r="1" customHeight="1" spans="1:15">
      <c r="A1" s="99" t="s">
        <v>0</v>
      </c>
      <c r="B1" s="99"/>
      <c r="C1" s="99"/>
      <c r="D1" s="99"/>
      <c r="E1" s="99"/>
      <c r="F1" s="99"/>
      <c r="G1" s="99"/>
      <c r="H1" s="99"/>
      <c r="I1" s="99"/>
      <c r="J1" s="99"/>
      <c r="K1" s="99"/>
      <c r="L1" s="99"/>
      <c r="M1" s="99"/>
      <c r="N1" s="99"/>
      <c r="O1" s="112"/>
    </row>
    <row r="2" s="99" customFormat="1" ht="28" customHeight="1" spans="1:16">
      <c r="A2" s="88" t="s">
        <v>1</v>
      </c>
      <c r="B2" s="88" t="s">
        <v>2</v>
      </c>
      <c r="C2" s="88" t="s">
        <v>3</v>
      </c>
      <c r="D2" s="88" t="s">
        <v>4</v>
      </c>
      <c r="E2" s="88" t="s">
        <v>5</v>
      </c>
      <c r="F2" s="88" t="s">
        <v>6</v>
      </c>
      <c r="G2" s="88" t="s">
        <v>7</v>
      </c>
      <c r="H2" s="88" t="s">
        <v>8</v>
      </c>
      <c r="I2" s="88" t="s">
        <v>9</v>
      </c>
      <c r="J2" s="88" t="s">
        <v>10</v>
      </c>
      <c r="K2" s="88" t="s">
        <v>11</v>
      </c>
      <c r="L2" s="88" t="s">
        <v>12</v>
      </c>
      <c r="M2" s="88" t="s">
        <v>13</v>
      </c>
      <c r="N2" s="88" t="s">
        <v>14</v>
      </c>
      <c r="O2" s="113" t="s">
        <v>15</v>
      </c>
      <c r="P2" s="114"/>
    </row>
    <row r="3" customHeight="1" spans="1:16">
      <c r="A3" s="2">
        <v>1</v>
      </c>
      <c r="B3" s="89" t="s">
        <v>16</v>
      </c>
      <c r="C3" s="89" t="s">
        <v>17</v>
      </c>
      <c r="D3" s="104">
        <v>44560</v>
      </c>
      <c r="E3" s="105">
        <f>VLOOKUP(C3,考勤!B:AL,34,0)</f>
        <v>1.5</v>
      </c>
      <c r="F3" s="105">
        <f>VLOOKUP(C3,考勤!B:AL,37,0)</f>
        <v>17</v>
      </c>
      <c r="G3" s="105">
        <v>18.5</v>
      </c>
      <c r="H3" s="106">
        <v>17</v>
      </c>
      <c r="I3" s="105"/>
      <c r="J3" s="105">
        <f>IFERROR(VLOOKUP(C3,其他!B:D,3,0),0)</f>
        <v>0</v>
      </c>
      <c r="K3" s="105"/>
      <c r="L3" s="106">
        <f>H3*15+(F3-H3-I3)*G3+I3*G3*80%+J3+K3</f>
        <v>255</v>
      </c>
      <c r="M3" s="106">
        <f>E3*5</f>
        <v>7.5</v>
      </c>
      <c r="N3" s="106">
        <f>L3+M3</f>
        <v>262.5</v>
      </c>
      <c r="O3" s="115" t="str">
        <f>IFERROR(VLOOKUP(C3,其他!B:E,2,0),"")</f>
        <v/>
      </c>
      <c r="P3" s="114">
        <f>L3/F3</f>
        <v>15</v>
      </c>
    </row>
    <row r="4" customHeight="1" spans="1:16">
      <c r="A4" s="2">
        <v>2</v>
      </c>
      <c r="B4" s="89" t="s">
        <v>18</v>
      </c>
      <c r="C4" s="90" t="s">
        <v>19</v>
      </c>
      <c r="D4" s="104">
        <v>44553</v>
      </c>
      <c r="E4" s="105">
        <f>VLOOKUP(C4,考勤!B:AL,34,0)</f>
        <v>10</v>
      </c>
      <c r="F4" s="105">
        <f>VLOOKUP(C4,考勤!B:AL,37,0)</f>
        <v>103.5</v>
      </c>
      <c r="G4" s="105">
        <v>18</v>
      </c>
      <c r="H4" s="105">
        <v>33</v>
      </c>
      <c r="I4" s="105"/>
      <c r="J4" s="105">
        <f>IFERROR(VLOOKUP(C4,其他!B:D,3,0),0)</f>
        <v>0</v>
      </c>
      <c r="K4" s="105"/>
      <c r="L4" s="106">
        <f t="shared" ref="L4:L10" si="0">H4*15+(F4-H4-I4)*G4+I4*G4*80%+J4+K4</f>
        <v>1764</v>
      </c>
      <c r="M4" s="106">
        <f t="shared" ref="M4:M10" si="1">E4*5</f>
        <v>50</v>
      </c>
      <c r="N4" s="106">
        <f t="shared" ref="N4:N10" si="2">L4+M4</f>
        <v>1814</v>
      </c>
      <c r="O4" s="115" t="str">
        <f>IFERROR(VLOOKUP(C4,其他!B:E,2,0),"")</f>
        <v/>
      </c>
      <c r="P4" s="114">
        <f t="shared" ref="P4:P28" si="3">L4/F4</f>
        <v>17.0434782608696</v>
      </c>
    </row>
    <row r="5" customHeight="1" spans="1:16">
      <c r="A5" s="2">
        <v>3</v>
      </c>
      <c r="B5" s="89" t="s">
        <v>20</v>
      </c>
      <c r="C5" s="91" t="s">
        <v>21</v>
      </c>
      <c r="D5" s="104">
        <v>44302</v>
      </c>
      <c r="E5" s="105">
        <f>VLOOKUP(C5,考勤!B:AL,34,0)</f>
        <v>31</v>
      </c>
      <c r="F5" s="105">
        <f>VLOOKUP(C5,考勤!B:AL,37,0)</f>
        <v>363</v>
      </c>
      <c r="G5" s="105">
        <v>18</v>
      </c>
      <c r="H5" s="105"/>
      <c r="I5" s="105"/>
      <c r="J5" s="105">
        <f>IFERROR(VLOOKUP(C5,其他!B:D,3,0),0)</f>
        <v>45.45</v>
      </c>
      <c r="K5" s="105"/>
      <c r="L5" s="106">
        <f t="shared" si="0"/>
        <v>6579.45</v>
      </c>
      <c r="M5" s="106">
        <f t="shared" si="1"/>
        <v>155</v>
      </c>
      <c r="N5" s="106">
        <f t="shared" si="2"/>
        <v>6734.45</v>
      </c>
      <c r="O5" s="115" t="str">
        <f>IFERROR(VLOOKUP(C5,其他!B:E,2,0),"")</f>
        <v>补上月扣后视镜缩水</v>
      </c>
      <c r="P5" s="114">
        <f t="shared" si="3"/>
        <v>18.1252066115702</v>
      </c>
    </row>
    <row r="6" customHeight="1" spans="1:16">
      <c r="A6" s="2">
        <v>4</v>
      </c>
      <c r="B6" s="89" t="s">
        <v>22</v>
      </c>
      <c r="C6" s="92" t="s">
        <v>23</v>
      </c>
      <c r="D6" s="104">
        <v>43476</v>
      </c>
      <c r="E6" s="105">
        <f>VLOOKUP(C6,考勤!B:AL,34,0)</f>
        <v>31</v>
      </c>
      <c r="F6" s="105">
        <f>VLOOKUP(C6,考勤!B:AL,37,0)</f>
        <v>351</v>
      </c>
      <c r="G6" s="105">
        <v>18</v>
      </c>
      <c r="H6" s="105"/>
      <c r="I6" s="105"/>
      <c r="J6" s="105">
        <f>IFERROR(VLOOKUP(C6,其他!B:D,3,0),0)</f>
        <v>500</v>
      </c>
      <c r="K6" s="105"/>
      <c r="L6" s="106">
        <f t="shared" si="0"/>
        <v>6818</v>
      </c>
      <c r="M6" s="106">
        <f t="shared" si="1"/>
        <v>155</v>
      </c>
      <c r="N6" s="106">
        <f t="shared" si="2"/>
        <v>6973</v>
      </c>
      <c r="O6" s="115" t="str">
        <f>IFERROR(VLOOKUP(C6,其他!B:E,2,0),"")</f>
        <v>质检补贴</v>
      </c>
      <c r="P6" s="114">
        <f t="shared" si="3"/>
        <v>19.4245014245014</v>
      </c>
    </row>
    <row r="7" customHeight="1" spans="1:16">
      <c r="A7" s="2">
        <v>5</v>
      </c>
      <c r="B7" s="89" t="s">
        <v>22</v>
      </c>
      <c r="C7" s="92" t="s">
        <v>24</v>
      </c>
      <c r="D7" s="104">
        <v>44069</v>
      </c>
      <c r="E7" s="105">
        <f>VLOOKUP(C7,考勤!B:AL,34,0)</f>
        <v>27</v>
      </c>
      <c r="F7" s="105">
        <f>VLOOKUP(C7,考勤!B:AL,37,0)</f>
        <v>305</v>
      </c>
      <c r="G7" s="105">
        <v>18</v>
      </c>
      <c r="H7" s="105"/>
      <c r="I7" s="105"/>
      <c r="J7" s="105">
        <f>IFERROR(VLOOKUP(C7,其他!B:D,3,0),0)</f>
        <v>0</v>
      </c>
      <c r="K7" s="105"/>
      <c r="L7" s="106">
        <f t="shared" si="0"/>
        <v>5490</v>
      </c>
      <c r="M7" s="106">
        <f t="shared" si="1"/>
        <v>135</v>
      </c>
      <c r="N7" s="106">
        <f t="shared" si="2"/>
        <v>5625</v>
      </c>
      <c r="O7" s="115" t="str">
        <f>IFERROR(VLOOKUP(C7,其他!B:E,2,0),"")</f>
        <v/>
      </c>
      <c r="P7" s="114">
        <f t="shared" si="3"/>
        <v>18</v>
      </c>
    </row>
    <row r="8" customFormat="1" ht="36" customHeight="1" spans="1:16">
      <c r="A8" s="2">
        <v>6</v>
      </c>
      <c r="B8" s="89" t="s">
        <v>22</v>
      </c>
      <c r="C8" s="92" t="s">
        <v>25</v>
      </c>
      <c r="D8" s="104">
        <v>44200</v>
      </c>
      <c r="E8" s="105">
        <f>VLOOKUP(C8,考勤!B:AL,34,0)</f>
        <v>28.5</v>
      </c>
      <c r="F8" s="105">
        <f>VLOOKUP(C8,考勤!B:AL,37,0)</f>
        <v>311.5</v>
      </c>
      <c r="G8" s="105">
        <v>18</v>
      </c>
      <c r="H8" s="106"/>
      <c r="I8" s="105"/>
      <c r="J8" s="105">
        <f>IFERROR(VLOOKUP(C8,其他!B:D,3,0),0)</f>
        <v>-155</v>
      </c>
      <c r="K8" s="105"/>
      <c r="L8" s="106">
        <f t="shared" si="0"/>
        <v>5452</v>
      </c>
      <c r="M8" s="106">
        <f t="shared" si="1"/>
        <v>142.5</v>
      </c>
      <c r="N8" s="106">
        <f t="shared" si="2"/>
        <v>5594.5</v>
      </c>
      <c r="O8" s="115" t="str">
        <f>IFERROR(VLOOKUP(C8,其他!B:E,2,0),"")</f>
        <v>扣胸卡、扣夏季工服2套（已退回)、秋季工服1件（已退回）</v>
      </c>
      <c r="P8" s="114">
        <f t="shared" si="3"/>
        <v>17.5024077046549</v>
      </c>
    </row>
    <row r="9" customFormat="1" customHeight="1" spans="1:16">
      <c r="A9" s="2">
        <v>7</v>
      </c>
      <c r="B9" s="89" t="s">
        <v>22</v>
      </c>
      <c r="C9" s="93" t="s">
        <v>26</v>
      </c>
      <c r="D9" s="104">
        <v>43615</v>
      </c>
      <c r="E9" s="105">
        <f>VLOOKUP(C9,考勤!B:AL,34,0)</f>
        <v>18</v>
      </c>
      <c r="F9" s="105">
        <f>VLOOKUP(C9,考勤!B:AL,37,0)</f>
        <v>196.5</v>
      </c>
      <c r="G9" s="105">
        <v>18</v>
      </c>
      <c r="H9" s="106"/>
      <c r="I9" s="105"/>
      <c r="J9" s="105">
        <f>IFERROR(VLOOKUP(C9,其他!B:D,3,0),0)</f>
        <v>0</v>
      </c>
      <c r="K9" s="105"/>
      <c r="L9" s="106">
        <f t="shared" si="0"/>
        <v>3537</v>
      </c>
      <c r="M9" s="106">
        <f t="shared" si="1"/>
        <v>90</v>
      </c>
      <c r="N9" s="106">
        <f t="shared" si="2"/>
        <v>3627</v>
      </c>
      <c r="O9" s="115" t="str">
        <f>IFERROR(VLOOKUP(C9,其他!B:E,2,0),"")</f>
        <v/>
      </c>
      <c r="P9" s="114">
        <f t="shared" si="3"/>
        <v>18</v>
      </c>
    </row>
    <row r="10" customFormat="1" customHeight="1" spans="1:16">
      <c r="A10" s="2">
        <v>8</v>
      </c>
      <c r="B10" s="89" t="s">
        <v>22</v>
      </c>
      <c r="C10" s="93" t="s">
        <v>27</v>
      </c>
      <c r="D10" s="104">
        <v>44546</v>
      </c>
      <c r="E10" s="105">
        <f>VLOOKUP(C10,考勤!B:AL,34,0)</f>
        <v>4.5</v>
      </c>
      <c r="F10" s="105">
        <f>VLOOKUP(C10,考勤!B:AL,37,0)</f>
        <v>42</v>
      </c>
      <c r="G10" s="105">
        <v>18</v>
      </c>
      <c r="H10" s="106">
        <v>25.5</v>
      </c>
      <c r="I10" s="105"/>
      <c r="J10" s="105">
        <f>IFERROR(VLOOKUP(C10,其他!B:D,3,0),0)</f>
        <v>0</v>
      </c>
      <c r="K10" s="105"/>
      <c r="L10" s="106">
        <f t="shared" si="0"/>
        <v>679.5</v>
      </c>
      <c r="M10" s="106">
        <f t="shared" si="1"/>
        <v>22.5</v>
      </c>
      <c r="N10" s="106">
        <f t="shared" si="2"/>
        <v>702</v>
      </c>
      <c r="O10" s="115" t="str">
        <f>IFERROR(VLOOKUP(C10,其他!B:E,2,0),"")</f>
        <v/>
      </c>
      <c r="P10" s="114">
        <f t="shared" si="3"/>
        <v>16.1785714285714</v>
      </c>
    </row>
    <row r="11" customFormat="1" customHeight="1" spans="1:16">
      <c r="A11" s="2">
        <v>9</v>
      </c>
      <c r="B11" s="89" t="s">
        <v>22</v>
      </c>
      <c r="C11" s="93" t="s">
        <v>28</v>
      </c>
      <c r="D11" s="104">
        <v>44546</v>
      </c>
      <c r="E11" s="105">
        <f>VLOOKUP(C11,考勤!B:AL,34,0)</f>
        <v>13.5</v>
      </c>
      <c r="F11" s="105">
        <f>VLOOKUP(C11,考勤!B:AL,37,0)</f>
        <v>149.5</v>
      </c>
      <c r="G11" s="105">
        <v>18</v>
      </c>
      <c r="H11" s="106">
        <v>28</v>
      </c>
      <c r="I11" s="105"/>
      <c r="J11" s="105">
        <f>IFERROR(VLOOKUP(C11,其他!B:D,3,0),0)</f>
        <v>0</v>
      </c>
      <c r="K11" s="105"/>
      <c r="L11" s="106">
        <f t="shared" ref="L11:L28" si="4">H11*15+(F11-H11-I11)*G11+I11*G11*80%+J11+K11</f>
        <v>2607</v>
      </c>
      <c r="M11" s="106">
        <f t="shared" ref="M11:M28" si="5">E11*5</f>
        <v>67.5</v>
      </c>
      <c r="N11" s="106">
        <f t="shared" ref="N11:N28" si="6">L11+M11</f>
        <v>2674.5</v>
      </c>
      <c r="O11" s="115" t="str">
        <f>IFERROR(VLOOKUP(C11,其他!B:E,2,0),"")</f>
        <v/>
      </c>
      <c r="P11" s="114">
        <f t="shared" si="3"/>
        <v>17.438127090301</v>
      </c>
    </row>
    <row r="12" customFormat="1" customHeight="1" spans="1:16">
      <c r="A12" s="2">
        <v>10</v>
      </c>
      <c r="B12" s="89" t="s">
        <v>29</v>
      </c>
      <c r="C12" s="94" t="s">
        <v>30</v>
      </c>
      <c r="D12" s="104">
        <v>44532</v>
      </c>
      <c r="E12" s="105">
        <f>VLOOKUP(C12,考勤!B:AL,34,0)</f>
        <v>28</v>
      </c>
      <c r="F12" s="105">
        <f>VLOOKUP(C12,考勤!B:AL,37,0)</f>
        <v>341.5</v>
      </c>
      <c r="G12" s="105">
        <v>19.5</v>
      </c>
      <c r="H12" s="106">
        <v>34.5</v>
      </c>
      <c r="I12" s="105"/>
      <c r="J12" s="105">
        <f>IFERROR(VLOOKUP(C12,其他!B:D,3,0),0)</f>
        <v>-30</v>
      </c>
      <c r="K12" s="105"/>
      <c r="L12" s="106">
        <f t="shared" si="4"/>
        <v>6474</v>
      </c>
      <c r="M12" s="106">
        <f t="shared" si="5"/>
        <v>140</v>
      </c>
      <c r="N12" s="106">
        <f t="shared" si="6"/>
        <v>6614</v>
      </c>
      <c r="O12" s="115" t="str">
        <f>IFERROR(VLOOKUP(C12,其他!B:E,2,0),"")</f>
        <v>23号下班卡</v>
      </c>
      <c r="P12" s="114">
        <f t="shared" si="3"/>
        <v>18.9575402635432</v>
      </c>
    </row>
    <row r="13" customFormat="1" customHeight="1" spans="1:16">
      <c r="A13" s="2">
        <v>11</v>
      </c>
      <c r="B13" s="89" t="s">
        <v>29</v>
      </c>
      <c r="C13" s="94" t="s">
        <v>31</v>
      </c>
      <c r="D13" s="104">
        <v>44533</v>
      </c>
      <c r="E13" s="105">
        <f>VLOOKUP(C13,考勤!B:AL,34,0)</f>
        <v>23.5</v>
      </c>
      <c r="F13" s="105">
        <f>VLOOKUP(C13,考勤!B:AL,37,0)</f>
        <v>275.5</v>
      </c>
      <c r="G13" s="105">
        <v>19.5</v>
      </c>
      <c r="H13" s="106">
        <v>28.5</v>
      </c>
      <c r="I13" s="105"/>
      <c r="J13" s="105">
        <f>IFERROR(VLOOKUP(C13,其他!B:D,3,0),0)</f>
        <v>450</v>
      </c>
      <c r="K13" s="105"/>
      <c r="L13" s="106">
        <f t="shared" si="4"/>
        <v>5694</v>
      </c>
      <c r="M13" s="106">
        <f t="shared" si="5"/>
        <v>117.5</v>
      </c>
      <c r="N13" s="106">
        <f t="shared" si="6"/>
        <v>5811.5</v>
      </c>
      <c r="O13" s="115" t="str">
        <f>IFERROR(VLOOKUP(C13,其他!B:E,2,0),"")</f>
        <v>潍坊出差9天</v>
      </c>
      <c r="P13" s="114">
        <f t="shared" si="3"/>
        <v>20.6678765880218</v>
      </c>
    </row>
    <row r="14" customFormat="1" customHeight="1" spans="1:16">
      <c r="A14" s="2">
        <v>12</v>
      </c>
      <c r="B14" s="89" t="s">
        <v>29</v>
      </c>
      <c r="C14" s="94" t="s">
        <v>32</v>
      </c>
      <c r="D14" s="104">
        <v>44537</v>
      </c>
      <c r="E14" s="105">
        <f>VLOOKUP(C14,考勤!B:AL,34,0)</f>
        <v>22.5</v>
      </c>
      <c r="F14" s="105">
        <f>VLOOKUP(C14,考勤!B:AL,37,0)</f>
        <v>245</v>
      </c>
      <c r="G14" s="105">
        <v>19.5</v>
      </c>
      <c r="H14" s="106">
        <v>35</v>
      </c>
      <c r="I14" s="105"/>
      <c r="J14" s="105">
        <f>IFERROR(VLOOKUP(C14,其他!B:D,3,0),0)</f>
        <v>0</v>
      </c>
      <c r="K14" s="105"/>
      <c r="L14" s="106">
        <f t="shared" si="4"/>
        <v>4620</v>
      </c>
      <c r="M14" s="106">
        <f t="shared" si="5"/>
        <v>112.5</v>
      </c>
      <c r="N14" s="106">
        <f t="shared" si="6"/>
        <v>4732.5</v>
      </c>
      <c r="O14" s="115" t="str">
        <f>IFERROR(VLOOKUP(C14,其他!B:E,2,0),"")</f>
        <v/>
      </c>
      <c r="P14" s="114">
        <f t="shared" si="3"/>
        <v>18.8571428571429</v>
      </c>
    </row>
    <row r="15" customFormat="1" customHeight="1" spans="1:16">
      <c r="A15" s="2">
        <v>13</v>
      </c>
      <c r="B15" s="89" t="s">
        <v>29</v>
      </c>
      <c r="C15" s="94" t="s">
        <v>33</v>
      </c>
      <c r="D15" s="104">
        <v>44547</v>
      </c>
      <c r="E15" s="105">
        <f>VLOOKUP(C15,考勤!B:AL,34,0)</f>
        <v>12.5</v>
      </c>
      <c r="F15" s="105">
        <f>VLOOKUP(C15,考勤!B:AL,37,0)</f>
        <v>153</v>
      </c>
      <c r="G15" s="105">
        <v>19.5</v>
      </c>
      <c r="H15" s="106">
        <v>36.5</v>
      </c>
      <c r="I15" s="105"/>
      <c r="J15" s="105">
        <f>IFERROR(VLOOKUP(C15,其他!B:D,3,0),0)</f>
        <v>0</v>
      </c>
      <c r="K15" s="105"/>
      <c r="L15" s="106">
        <f t="shared" si="4"/>
        <v>2819.25</v>
      </c>
      <c r="M15" s="106">
        <f t="shared" si="5"/>
        <v>62.5</v>
      </c>
      <c r="N15" s="106">
        <f t="shared" si="6"/>
        <v>2881.75</v>
      </c>
      <c r="O15" s="115" t="str">
        <f>IFERROR(VLOOKUP(C15,其他!B:E,2,0),"")</f>
        <v/>
      </c>
      <c r="P15" s="114">
        <f t="shared" si="3"/>
        <v>18.4264705882353</v>
      </c>
    </row>
    <row r="16" customFormat="1" customHeight="1" spans="1:16">
      <c r="A16" s="2">
        <v>14</v>
      </c>
      <c r="B16" s="89" t="s">
        <v>29</v>
      </c>
      <c r="C16" s="94" t="s">
        <v>34</v>
      </c>
      <c r="D16" s="104">
        <v>44557</v>
      </c>
      <c r="E16" s="105">
        <f>VLOOKUP(C16,考勤!B:AL,34,0)</f>
        <v>4</v>
      </c>
      <c r="F16" s="105">
        <f>VLOOKUP(C16,考勤!B:AL,37,0)</f>
        <v>45.5</v>
      </c>
      <c r="G16" s="105">
        <v>19.5</v>
      </c>
      <c r="H16" s="106">
        <v>28.5</v>
      </c>
      <c r="I16" s="105"/>
      <c r="J16" s="105">
        <f>IFERROR(VLOOKUP(C16,其他!B:D,3,0),0)</f>
        <v>0</v>
      </c>
      <c r="K16" s="105"/>
      <c r="L16" s="106">
        <f t="shared" si="4"/>
        <v>759</v>
      </c>
      <c r="M16" s="106">
        <f t="shared" si="5"/>
        <v>20</v>
      </c>
      <c r="N16" s="106">
        <f t="shared" si="6"/>
        <v>779</v>
      </c>
      <c r="O16" s="115" t="str">
        <f>IFERROR(VLOOKUP(C16,其他!B:E,2,0),"")</f>
        <v/>
      </c>
      <c r="P16" s="114">
        <f t="shared" si="3"/>
        <v>16.6813186813187</v>
      </c>
    </row>
    <row r="17" customFormat="1" customHeight="1" spans="1:16">
      <c r="A17" s="2">
        <v>15</v>
      </c>
      <c r="B17" s="89" t="s">
        <v>29</v>
      </c>
      <c r="C17" s="94" t="s">
        <v>35</v>
      </c>
      <c r="D17" s="104">
        <v>44557</v>
      </c>
      <c r="E17" s="105">
        <f>VLOOKUP(C17,考勤!B:AL,34,0)</f>
        <v>4</v>
      </c>
      <c r="F17" s="105">
        <f>VLOOKUP(C17,考勤!B:AL,37,0)</f>
        <v>45.5</v>
      </c>
      <c r="G17" s="105">
        <v>19.5</v>
      </c>
      <c r="H17" s="106">
        <v>28.5</v>
      </c>
      <c r="I17" s="105"/>
      <c r="J17" s="105">
        <f>IFERROR(VLOOKUP(C17,其他!B:D,3,0),0)</f>
        <v>0</v>
      </c>
      <c r="K17" s="105"/>
      <c r="L17" s="106">
        <f t="shared" si="4"/>
        <v>759</v>
      </c>
      <c r="M17" s="106">
        <f t="shared" si="5"/>
        <v>20</v>
      </c>
      <c r="N17" s="106">
        <f t="shared" si="6"/>
        <v>779</v>
      </c>
      <c r="O17" s="115" t="str">
        <f>IFERROR(VLOOKUP(C17,其他!B:E,2,0),"")</f>
        <v/>
      </c>
      <c r="P17" s="114">
        <f t="shared" si="3"/>
        <v>16.6813186813187</v>
      </c>
    </row>
    <row r="18" customFormat="1" customHeight="1" spans="1:16">
      <c r="A18" s="2">
        <v>16</v>
      </c>
      <c r="B18" s="89" t="s">
        <v>29</v>
      </c>
      <c r="C18" s="95" t="s">
        <v>36</v>
      </c>
      <c r="D18" s="104">
        <v>44560</v>
      </c>
      <c r="E18" s="105">
        <f>VLOOKUP(C18,考勤!B:AL,34,0)</f>
        <v>2</v>
      </c>
      <c r="F18" s="105">
        <f>VLOOKUP(C18,考勤!B:AL,37,0)</f>
        <v>19</v>
      </c>
      <c r="G18" s="105">
        <v>19.5</v>
      </c>
      <c r="H18" s="106">
        <v>19</v>
      </c>
      <c r="I18" s="105"/>
      <c r="J18" s="105">
        <f>IFERROR(VLOOKUP(C18,其他!B:D,3,0),0)</f>
        <v>0</v>
      </c>
      <c r="K18" s="105"/>
      <c r="L18" s="106">
        <f t="shared" si="4"/>
        <v>285</v>
      </c>
      <c r="M18" s="106">
        <f t="shared" si="5"/>
        <v>10</v>
      </c>
      <c r="N18" s="106">
        <f t="shared" si="6"/>
        <v>295</v>
      </c>
      <c r="O18" s="115" t="str">
        <f>IFERROR(VLOOKUP(C18,其他!B:E,2,0),"")</f>
        <v/>
      </c>
      <c r="P18" s="114">
        <f t="shared" si="3"/>
        <v>15</v>
      </c>
    </row>
    <row r="19" customFormat="1" customHeight="1" spans="1:16">
      <c r="A19" s="2">
        <v>17</v>
      </c>
      <c r="B19" s="89" t="s">
        <v>29</v>
      </c>
      <c r="C19" s="95" t="s">
        <v>37</v>
      </c>
      <c r="D19" s="104">
        <v>44557</v>
      </c>
      <c r="E19" s="105">
        <f>VLOOKUP(C19,考勤!B:AL,34,0)</f>
        <v>2</v>
      </c>
      <c r="F19" s="105">
        <f>VLOOKUP(C19,考勤!B:AL,37,0)</f>
        <v>22.5</v>
      </c>
      <c r="G19" s="105">
        <v>19.5</v>
      </c>
      <c r="H19" s="106">
        <v>22.5</v>
      </c>
      <c r="I19" s="105"/>
      <c r="J19" s="105">
        <f>IFERROR(VLOOKUP(C19,其他!B:D,3,0),0)</f>
        <v>-50</v>
      </c>
      <c r="K19" s="105"/>
      <c r="L19" s="106">
        <f t="shared" si="4"/>
        <v>287.5</v>
      </c>
      <c r="M19" s="106">
        <f t="shared" si="5"/>
        <v>10</v>
      </c>
      <c r="N19" s="106">
        <f t="shared" si="6"/>
        <v>297.5</v>
      </c>
      <c r="O19" s="115" t="str">
        <f>IFERROR(VLOOKUP(C19,其他!B:E,2,0),"")</f>
        <v>未安工艺生产</v>
      </c>
      <c r="P19" s="114">
        <f t="shared" si="3"/>
        <v>12.7777777777778</v>
      </c>
    </row>
    <row r="20" customFormat="1" customHeight="1" spans="1:16">
      <c r="A20" s="2">
        <v>18</v>
      </c>
      <c r="B20" s="89" t="s">
        <v>29</v>
      </c>
      <c r="C20" s="95" t="s">
        <v>38</v>
      </c>
      <c r="D20" s="104">
        <v>44541</v>
      </c>
      <c r="E20" s="105">
        <f>VLOOKUP(C20,考勤!B:AL,34,0)</f>
        <v>8</v>
      </c>
      <c r="F20" s="105">
        <f>VLOOKUP(C20,考勤!B:AL,37,0)</f>
        <v>85</v>
      </c>
      <c r="G20" s="105">
        <v>19.5</v>
      </c>
      <c r="H20" s="106">
        <v>31.5</v>
      </c>
      <c r="I20" s="105"/>
      <c r="J20" s="105">
        <f>IFERROR(VLOOKUP(C20,其他!B:D,3,0),0)</f>
        <v>0</v>
      </c>
      <c r="K20" s="105"/>
      <c r="L20" s="106">
        <f t="shared" si="4"/>
        <v>1515.75</v>
      </c>
      <c r="M20" s="106">
        <f t="shared" si="5"/>
        <v>40</v>
      </c>
      <c r="N20" s="106">
        <f t="shared" si="6"/>
        <v>1555.75</v>
      </c>
      <c r="O20" s="115" t="str">
        <f>IFERROR(VLOOKUP(C20,其他!B:E,2,0),"")</f>
        <v/>
      </c>
      <c r="P20" s="114">
        <f t="shared" si="3"/>
        <v>17.8323529411765</v>
      </c>
    </row>
    <row r="21" customFormat="1" customHeight="1" spans="1:16">
      <c r="A21" s="2">
        <v>19</v>
      </c>
      <c r="B21" s="89" t="s">
        <v>29</v>
      </c>
      <c r="C21" s="95" t="s">
        <v>39</v>
      </c>
      <c r="D21" s="104">
        <v>44537</v>
      </c>
      <c r="E21" s="105">
        <f>VLOOKUP(C21,考勤!B:AL,34,0)</f>
        <v>20</v>
      </c>
      <c r="F21" s="105">
        <f>VLOOKUP(C21,考勤!B:AL,37,0)</f>
        <v>213</v>
      </c>
      <c r="G21" s="105">
        <v>19.5</v>
      </c>
      <c r="H21" s="106">
        <v>31.5</v>
      </c>
      <c r="I21" s="105"/>
      <c r="J21" s="105">
        <f>IFERROR(VLOOKUP(C21,其他!B:D,3,0),0)</f>
        <v>-30</v>
      </c>
      <c r="K21" s="105"/>
      <c r="L21" s="106">
        <f t="shared" si="4"/>
        <v>3981.75</v>
      </c>
      <c r="M21" s="106">
        <f t="shared" si="5"/>
        <v>100</v>
      </c>
      <c r="N21" s="106">
        <f t="shared" si="6"/>
        <v>4081.75</v>
      </c>
      <c r="O21" s="115" t="str">
        <f>IFERROR(VLOOKUP(C21,其他!B:E,2,0),"")</f>
        <v>12号下班卡</v>
      </c>
      <c r="P21" s="114">
        <f t="shared" si="3"/>
        <v>18.693661971831</v>
      </c>
    </row>
    <row r="22" customFormat="1" customHeight="1" spans="1:16">
      <c r="A22" s="2">
        <v>20</v>
      </c>
      <c r="B22" s="89" t="s">
        <v>29</v>
      </c>
      <c r="C22" s="95" t="s">
        <v>40</v>
      </c>
      <c r="D22" s="104">
        <v>44541</v>
      </c>
      <c r="E22" s="105">
        <f>VLOOKUP(C22,考勤!B:AL,34,0)</f>
        <v>14</v>
      </c>
      <c r="F22" s="105">
        <f>VLOOKUP(C22,考勤!B:AL,37,0)</f>
        <v>147.5</v>
      </c>
      <c r="G22" s="105">
        <v>19.5</v>
      </c>
      <c r="H22" s="106">
        <v>31.5</v>
      </c>
      <c r="I22" s="105"/>
      <c r="J22" s="105">
        <f>IFERROR(VLOOKUP(C22,其他!B:D,3,0),0)</f>
        <v>0</v>
      </c>
      <c r="K22" s="105"/>
      <c r="L22" s="106">
        <f t="shared" si="4"/>
        <v>2734.5</v>
      </c>
      <c r="M22" s="106">
        <f t="shared" si="5"/>
        <v>70</v>
      </c>
      <c r="N22" s="106">
        <f t="shared" si="6"/>
        <v>2804.5</v>
      </c>
      <c r="O22" s="115" t="str">
        <f>IFERROR(VLOOKUP(C22,其他!B:E,2,0),"")</f>
        <v/>
      </c>
      <c r="P22" s="114">
        <f t="shared" si="3"/>
        <v>18.5389830508475</v>
      </c>
    </row>
    <row r="23" customFormat="1" customHeight="1" spans="1:16">
      <c r="A23" s="2">
        <v>21</v>
      </c>
      <c r="B23" s="89" t="s">
        <v>29</v>
      </c>
      <c r="C23" s="95" t="s">
        <v>41</v>
      </c>
      <c r="D23" s="104">
        <v>44532</v>
      </c>
      <c r="E23" s="105">
        <f>VLOOKUP(C23,考勤!B:AL,34,0)</f>
        <v>23</v>
      </c>
      <c r="F23" s="105">
        <f>VLOOKUP(C23,考勤!B:AL,37,0)</f>
        <v>282</v>
      </c>
      <c r="G23" s="105">
        <v>19.5</v>
      </c>
      <c r="H23" s="106">
        <v>35</v>
      </c>
      <c r="I23" s="105"/>
      <c r="J23" s="105">
        <f>IFERROR(VLOOKUP(C23,其他!B:D,3,0),0)</f>
        <v>0</v>
      </c>
      <c r="K23" s="105"/>
      <c r="L23" s="106">
        <f t="shared" si="4"/>
        <v>5341.5</v>
      </c>
      <c r="M23" s="106">
        <f t="shared" si="5"/>
        <v>115</v>
      </c>
      <c r="N23" s="106">
        <f t="shared" si="6"/>
        <v>5456.5</v>
      </c>
      <c r="O23" s="115" t="str">
        <f>IFERROR(VLOOKUP(C23,其他!B:E,2,0),"")</f>
        <v/>
      </c>
      <c r="P23" s="114">
        <f t="shared" si="3"/>
        <v>18.9414893617021</v>
      </c>
    </row>
    <row r="24" customFormat="1" customHeight="1" spans="1:16">
      <c r="A24" s="2">
        <v>22</v>
      </c>
      <c r="B24" s="89" t="s">
        <v>29</v>
      </c>
      <c r="C24" s="95" t="s">
        <v>42</v>
      </c>
      <c r="D24" s="104">
        <v>44533</v>
      </c>
      <c r="E24" s="105">
        <f>VLOOKUP(C24,考勤!B:AL,34,0)</f>
        <v>23</v>
      </c>
      <c r="F24" s="105">
        <f>VLOOKUP(C24,考勤!B:AL,37,0)</f>
        <v>289.5</v>
      </c>
      <c r="G24" s="105">
        <v>19.5</v>
      </c>
      <c r="H24" s="106">
        <v>28.5</v>
      </c>
      <c r="I24" s="105"/>
      <c r="J24" s="105">
        <f>IFERROR(VLOOKUP(C24,其他!B:D,3,0),0)</f>
        <v>500</v>
      </c>
      <c r="K24" s="105"/>
      <c r="L24" s="106">
        <f t="shared" si="4"/>
        <v>6017</v>
      </c>
      <c r="M24" s="106">
        <f t="shared" si="5"/>
        <v>115</v>
      </c>
      <c r="N24" s="106">
        <f t="shared" si="6"/>
        <v>6132</v>
      </c>
      <c r="O24" s="115" t="str">
        <f>IFERROR(VLOOKUP(C24,其他!B:E,2,0),"")</f>
        <v>潍坊出差10天</v>
      </c>
      <c r="P24" s="114">
        <f t="shared" si="3"/>
        <v>20.7841105354059</v>
      </c>
    </row>
    <row r="25" customFormat="1" customHeight="1" spans="1:16">
      <c r="A25" s="2">
        <v>23</v>
      </c>
      <c r="B25" s="89" t="s">
        <v>29</v>
      </c>
      <c r="C25" s="95" t="s">
        <v>43</v>
      </c>
      <c r="D25" s="104">
        <v>44547</v>
      </c>
      <c r="E25" s="105">
        <f>VLOOKUP(C25,考勤!B:AL,34,0)</f>
        <v>12</v>
      </c>
      <c r="F25" s="105">
        <f>VLOOKUP(C25,考勤!B:AL,37,0)</f>
        <v>142.5</v>
      </c>
      <c r="G25" s="105">
        <v>19.5</v>
      </c>
      <c r="H25" s="106">
        <v>36.5</v>
      </c>
      <c r="I25" s="105"/>
      <c r="J25" s="105">
        <f>IFERROR(VLOOKUP(C25,其他!B:D,3,0),0)</f>
        <v>0</v>
      </c>
      <c r="K25" s="105"/>
      <c r="L25" s="106">
        <f t="shared" si="4"/>
        <v>2614.5</v>
      </c>
      <c r="M25" s="106">
        <f t="shared" si="5"/>
        <v>60</v>
      </c>
      <c r="N25" s="106">
        <f t="shared" si="6"/>
        <v>2674.5</v>
      </c>
      <c r="O25" s="115" t="str">
        <f>IFERROR(VLOOKUP(C25,其他!B:E,2,0),"")</f>
        <v/>
      </c>
      <c r="P25" s="114">
        <f t="shared" si="3"/>
        <v>18.3473684210526</v>
      </c>
    </row>
    <row r="26" customFormat="1" customHeight="1" spans="1:16">
      <c r="A26" s="2">
        <v>24</v>
      </c>
      <c r="B26" s="89" t="s">
        <v>29</v>
      </c>
      <c r="C26" s="95" t="s">
        <v>44</v>
      </c>
      <c r="D26" s="104">
        <v>44547</v>
      </c>
      <c r="E26" s="105">
        <f>VLOOKUP(C26,考勤!B:AL,34,0)</f>
        <v>12.5</v>
      </c>
      <c r="F26" s="105">
        <f>VLOOKUP(C26,考勤!B:AL,37,0)</f>
        <v>151.5</v>
      </c>
      <c r="G26" s="105">
        <v>19.5</v>
      </c>
      <c r="H26" s="106">
        <v>36.5</v>
      </c>
      <c r="I26" s="105"/>
      <c r="J26" s="105">
        <f>IFERROR(VLOOKUP(C26,其他!B:D,3,0),0)</f>
        <v>-20</v>
      </c>
      <c r="K26" s="105"/>
      <c r="L26" s="106">
        <f t="shared" si="4"/>
        <v>2770</v>
      </c>
      <c r="M26" s="106">
        <f t="shared" si="5"/>
        <v>62.5</v>
      </c>
      <c r="N26" s="106">
        <f t="shared" si="6"/>
        <v>2832.5</v>
      </c>
      <c r="O26" s="115" t="str">
        <f>IFERROR(VLOOKUP(C26,其他!B:E,2,0),"")</f>
        <v>2次迟到</v>
      </c>
      <c r="P26" s="114">
        <f t="shared" si="3"/>
        <v>18.2838283828383</v>
      </c>
    </row>
    <row r="27" customFormat="1" customHeight="1" spans="1:16">
      <c r="A27" s="2">
        <v>25</v>
      </c>
      <c r="B27" s="89" t="s">
        <v>29</v>
      </c>
      <c r="C27" s="95" t="s">
        <v>45</v>
      </c>
      <c r="D27" s="104">
        <v>44557</v>
      </c>
      <c r="E27" s="105">
        <f>VLOOKUP(C27,考勤!B:AL,34,0)</f>
        <v>5</v>
      </c>
      <c r="F27" s="105">
        <f>VLOOKUP(C27,考勤!B:AL,37,0)</f>
        <v>58</v>
      </c>
      <c r="G27" s="105">
        <v>19.5</v>
      </c>
      <c r="H27" s="106">
        <v>33.5</v>
      </c>
      <c r="I27" s="105"/>
      <c r="J27" s="105">
        <f>IFERROR(VLOOKUP(C27,其他!B:D,3,0),0)</f>
        <v>0</v>
      </c>
      <c r="K27" s="105"/>
      <c r="L27" s="106">
        <f t="shared" si="4"/>
        <v>980.25</v>
      </c>
      <c r="M27" s="106">
        <f t="shared" si="5"/>
        <v>25</v>
      </c>
      <c r="N27" s="106">
        <f t="shared" si="6"/>
        <v>1005.25</v>
      </c>
      <c r="O27" s="115" t="str">
        <f>IFERROR(VLOOKUP(C27,其他!B:E,2,0),"")</f>
        <v/>
      </c>
      <c r="P27" s="114">
        <f t="shared" si="3"/>
        <v>16.9008620689655</v>
      </c>
    </row>
    <row r="28" customFormat="1" customHeight="1" spans="1:16">
      <c r="A28" s="2">
        <v>26</v>
      </c>
      <c r="B28" s="89" t="s">
        <v>29</v>
      </c>
      <c r="C28" s="95" t="s">
        <v>46</v>
      </c>
      <c r="D28" s="104">
        <v>44559</v>
      </c>
      <c r="E28" s="105">
        <f>VLOOKUP(C28,考勤!B:AL,34,0)</f>
        <v>2.5</v>
      </c>
      <c r="F28" s="105">
        <f>VLOOKUP(C28,考勤!B:AL,37,0)</f>
        <v>28</v>
      </c>
      <c r="G28" s="105">
        <v>19.5</v>
      </c>
      <c r="H28" s="106">
        <v>28</v>
      </c>
      <c r="I28" s="105"/>
      <c r="J28" s="105">
        <f>IFERROR(VLOOKUP(C28,其他!B:D,3,0),0)</f>
        <v>-10</v>
      </c>
      <c r="K28" s="105"/>
      <c r="L28" s="106">
        <f t="shared" si="4"/>
        <v>410</v>
      </c>
      <c r="M28" s="106">
        <f t="shared" si="5"/>
        <v>12.5</v>
      </c>
      <c r="N28" s="106">
        <f t="shared" si="6"/>
        <v>422.5</v>
      </c>
      <c r="O28" s="115" t="str">
        <f>IFERROR(VLOOKUP(C28,其他!B:E,2,0),"")</f>
        <v>迟到</v>
      </c>
      <c r="P28" s="114">
        <f t="shared" si="3"/>
        <v>14.6428571428571</v>
      </c>
    </row>
    <row r="29" customFormat="1" customHeight="1" spans="1:16">
      <c r="A29" s="2"/>
      <c r="B29" s="3"/>
      <c r="C29" s="3"/>
      <c r="D29" s="104"/>
      <c r="E29" s="9"/>
      <c r="F29" s="9"/>
      <c r="G29" s="9"/>
      <c r="H29" s="4"/>
      <c r="I29" s="9"/>
      <c r="J29" s="9"/>
      <c r="K29" s="9"/>
      <c r="L29" s="4"/>
      <c r="M29" s="4"/>
      <c r="N29" s="4"/>
      <c r="O29" s="115"/>
      <c r="P29" s="116"/>
    </row>
    <row r="30" customFormat="1" customHeight="1" spans="1:16">
      <c r="A30" s="2"/>
      <c r="B30" s="2" t="s">
        <v>47</v>
      </c>
      <c r="C30" s="3"/>
      <c r="D30" s="104"/>
      <c r="E30" s="9"/>
      <c r="F30" s="9"/>
      <c r="G30" s="9"/>
      <c r="H30" s="4"/>
      <c r="I30" s="9"/>
      <c r="J30" s="9"/>
      <c r="K30" s="9"/>
      <c r="L30" s="4"/>
      <c r="M30" s="4"/>
      <c r="N30" s="4">
        <v>0</v>
      </c>
      <c r="O30" s="115"/>
      <c r="P30" s="116"/>
    </row>
    <row r="31" s="5" customFormat="1" ht="21" customHeight="1" spans="1:16">
      <c r="A31" s="2" t="s">
        <v>48</v>
      </c>
      <c r="B31" s="107"/>
      <c r="C31" s="107"/>
      <c r="D31" s="4"/>
      <c r="E31" s="4">
        <f>SUM(E3:E30)</f>
        <v>383.5</v>
      </c>
      <c r="F31" s="4">
        <f t="shared" ref="F31:N31" si="7">SUM(F3:F30)</f>
        <v>4383.5</v>
      </c>
      <c r="G31" s="4">
        <f t="shared" si="7"/>
        <v>494</v>
      </c>
      <c r="H31" s="4">
        <f t="shared" si="7"/>
        <v>629</v>
      </c>
      <c r="I31" s="4">
        <f t="shared" si="7"/>
        <v>0</v>
      </c>
      <c r="J31" s="4">
        <f t="shared" si="7"/>
        <v>1200.45</v>
      </c>
      <c r="K31" s="4">
        <f t="shared" si="7"/>
        <v>0</v>
      </c>
      <c r="L31" s="4">
        <f t="shared" si="7"/>
        <v>81244.95</v>
      </c>
      <c r="M31" s="4">
        <f t="shared" si="7"/>
        <v>1917.5</v>
      </c>
      <c r="N31" s="4">
        <f t="shared" si="7"/>
        <v>83162.45</v>
      </c>
      <c r="O31" s="117"/>
      <c r="P31" s="118"/>
    </row>
    <row r="32" s="5" customFormat="1" ht="21" customHeight="1" spans="1:16">
      <c r="A32" s="101" t="s">
        <v>49</v>
      </c>
      <c r="B32" s="101"/>
      <c r="C32" s="101">
        <f>ROUND(N31*1.06,2)</f>
        <v>88152.2</v>
      </c>
      <c r="D32" s="101"/>
      <c r="E32" s="101"/>
      <c r="F32" s="101"/>
      <c r="G32" s="101"/>
      <c r="H32" s="101"/>
      <c r="I32" s="101"/>
      <c r="J32" s="101"/>
      <c r="K32" s="101"/>
      <c r="L32" s="101"/>
      <c r="M32" s="101"/>
      <c r="N32" s="101"/>
      <c r="O32" s="102"/>
      <c r="P32" s="118"/>
    </row>
    <row r="33" s="5" customFormat="1" ht="22" customHeight="1" spans="1:16">
      <c r="A33" s="108" t="s">
        <v>50</v>
      </c>
      <c r="B33" s="108"/>
      <c r="C33" s="108"/>
      <c r="D33" s="108"/>
      <c r="E33" s="108"/>
      <c r="F33" s="108"/>
      <c r="G33" s="108"/>
      <c r="H33" s="108"/>
      <c r="I33" s="108"/>
      <c r="J33" s="108"/>
      <c r="K33" s="108"/>
      <c r="L33" s="108"/>
      <c r="M33" s="108"/>
      <c r="N33" s="108"/>
      <c r="O33" s="119"/>
      <c r="P33" s="118"/>
    </row>
    <row r="34" s="100" customFormat="1" customHeight="1" spans="1:16">
      <c r="A34" s="109"/>
      <c r="B34" s="110"/>
      <c r="C34" s="110"/>
      <c r="D34" s="110"/>
      <c r="E34" s="110"/>
      <c r="F34" s="110"/>
      <c r="G34" s="110"/>
      <c r="H34" s="110"/>
      <c r="I34" s="120"/>
      <c r="J34" s="120"/>
      <c r="K34" s="120"/>
      <c r="L34" s="120"/>
      <c r="M34" s="120"/>
      <c r="N34" s="120"/>
      <c r="O34" s="121"/>
      <c r="P34" s="122"/>
    </row>
    <row r="35" s="5" customFormat="1" ht="13.5" spans="1:16">
      <c r="A35" s="111"/>
      <c r="O35" s="123"/>
      <c r="P35" s="118"/>
    </row>
  </sheetData>
  <sortState ref="A3:O28">
    <sortCondition ref="B3:B28"/>
  </sortState>
  <mergeCells count="4">
    <mergeCell ref="A1:O1"/>
    <mergeCell ref="A32:B32"/>
    <mergeCell ref="C32:N32"/>
    <mergeCell ref="A33:O33"/>
  </mergeCells>
  <pageMargins left="0.590277777777778" right="0.590277777777778" top="1.57430555555556" bottom="1" header="0.5" footer="0.5"/>
  <pageSetup paperSize="9"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0"/>
  <sheetViews>
    <sheetView workbookViewId="0">
      <pane xSplit="3" ySplit="4" topLeftCell="D66" activePane="bottomRight" state="frozen"/>
      <selection/>
      <selection pane="topRight"/>
      <selection pane="bottomLeft"/>
      <selection pane="bottomRight" activeCell="AR34" sqref="AR34"/>
    </sheetView>
  </sheetViews>
  <sheetFormatPr defaultColWidth="9" defaultRowHeight="13.5"/>
  <cols>
    <col min="1" max="2" width="5.875" style="16" customWidth="1"/>
    <col min="3" max="3" width="7.375" style="16" customWidth="1"/>
    <col min="4" max="33" width="2.875" style="16" customWidth="1"/>
    <col min="34" max="34" width="5" style="16" customWidth="1"/>
    <col min="35" max="38" width="6.625" style="16" customWidth="1"/>
    <col min="39" max="39" width="5.875" style="16" customWidth="1"/>
    <col min="40" max="40" width="11.25" style="16" customWidth="1"/>
    <col min="41" max="41" width="6.625" style="16" customWidth="1"/>
    <col min="42" max="42" width="7.375" style="16" customWidth="1"/>
    <col min="43" max="16384" width="9" style="16"/>
  </cols>
  <sheetData>
    <row r="1" s="15" customFormat="1" ht="30" customHeight="1" spans="2:16384">
      <c r="B1" s="17" t="s">
        <v>51</v>
      </c>
      <c r="C1" s="17"/>
      <c r="D1" s="18"/>
      <c r="E1" s="18"/>
      <c r="F1" s="18"/>
      <c r="G1" s="19"/>
      <c r="H1" s="18"/>
      <c r="I1" s="18"/>
      <c r="J1" s="18"/>
      <c r="K1" s="18"/>
      <c r="L1" s="18"/>
      <c r="M1" s="19"/>
      <c r="N1" s="19"/>
      <c r="O1" s="18"/>
      <c r="P1" s="18"/>
      <c r="Q1" s="18"/>
      <c r="R1" s="18"/>
      <c r="S1" s="18"/>
      <c r="T1" s="18"/>
      <c r="U1" s="19"/>
      <c r="V1" s="18"/>
      <c r="W1" s="18"/>
      <c r="X1" s="18"/>
      <c r="Y1" s="18"/>
      <c r="Z1" s="18"/>
      <c r="AA1" s="19"/>
      <c r="AB1" s="19"/>
      <c r="AC1" s="18"/>
      <c r="AD1" s="18"/>
      <c r="AE1" s="18"/>
      <c r="AF1" s="18"/>
      <c r="AG1" s="18"/>
      <c r="AH1" s="18"/>
      <c r="AI1" s="17"/>
      <c r="AJ1" s="17"/>
      <c r="AK1" s="17"/>
      <c r="AL1" s="17"/>
      <c r="AM1" s="17"/>
      <c r="AN1" s="64">
        <v>2021</v>
      </c>
      <c r="AO1" s="77">
        <v>12</v>
      </c>
      <c r="AP1" s="78"/>
      <c r="XFC1" s="86"/>
      <c r="XFD1" s="86"/>
    </row>
    <row r="2" s="15" customFormat="1" ht="21" customHeight="1" spans="1:16384">
      <c r="A2" s="20" t="s">
        <v>52</v>
      </c>
      <c r="B2" s="21"/>
      <c r="C2" s="21"/>
      <c r="D2" s="22"/>
      <c r="E2" s="22"/>
      <c r="F2" s="22"/>
      <c r="G2" s="23"/>
      <c r="H2" s="22"/>
      <c r="I2" s="22"/>
      <c r="J2" s="22"/>
      <c r="K2" s="22"/>
      <c r="L2" s="22"/>
      <c r="M2" s="23"/>
      <c r="N2" s="23"/>
      <c r="O2" s="22"/>
      <c r="P2" s="22"/>
      <c r="Q2" s="22"/>
      <c r="R2" s="22"/>
      <c r="S2" s="22"/>
      <c r="T2" s="22"/>
      <c r="U2" s="23"/>
      <c r="V2" s="22"/>
      <c r="W2" s="22"/>
      <c r="X2" s="22"/>
      <c r="Y2" s="22"/>
      <c r="Z2" s="22"/>
      <c r="AA2" s="23"/>
      <c r="AB2" s="23"/>
      <c r="AC2" s="22"/>
      <c r="AD2" s="22"/>
      <c r="AE2" s="22"/>
      <c r="AF2" s="22"/>
      <c r="AG2" s="22"/>
      <c r="AH2" s="22"/>
      <c r="AI2" s="21"/>
      <c r="AJ2" s="21"/>
      <c r="AK2" s="21"/>
      <c r="AL2" s="21"/>
      <c r="AM2" s="21"/>
      <c r="AN2" s="65" t="s">
        <v>53</v>
      </c>
      <c r="AO2" s="79">
        <v>20</v>
      </c>
      <c r="AP2" s="78"/>
      <c r="XFC2" s="86"/>
      <c r="XFD2" s="86"/>
    </row>
    <row r="3" s="15" customFormat="1" ht="15" customHeight="1" spans="1:16384">
      <c r="A3" s="24" t="s">
        <v>1</v>
      </c>
      <c r="B3" s="25" t="s">
        <v>54</v>
      </c>
      <c r="C3" s="26" t="s">
        <v>55</v>
      </c>
      <c r="D3" s="27">
        <f t="shared" ref="D3:AE3" si="0">DAY(DATE($AN$1,$AO$1,1)+COLUMN(A:A)-1)</f>
        <v>1</v>
      </c>
      <c r="E3" s="27">
        <f t="shared" si="0"/>
        <v>2</v>
      </c>
      <c r="F3" s="27">
        <f t="shared" si="0"/>
        <v>3</v>
      </c>
      <c r="G3" s="28">
        <f t="shared" si="0"/>
        <v>4</v>
      </c>
      <c r="H3" s="27">
        <f t="shared" si="0"/>
        <v>5</v>
      </c>
      <c r="I3" s="27">
        <f t="shared" si="0"/>
        <v>6</v>
      </c>
      <c r="J3" s="27">
        <f t="shared" si="0"/>
        <v>7</v>
      </c>
      <c r="K3" s="27">
        <f t="shared" si="0"/>
        <v>8</v>
      </c>
      <c r="L3" s="27">
        <f t="shared" si="0"/>
        <v>9</v>
      </c>
      <c r="M3" s="28">
        <f t="shared" si="0"/>
        <v>10</v>
      </c>
      <c r="N3" s="28">
        <f t="shared" si="0"/>
        <v>11</v>
      </c>
      <c r="O3" s="27">
        <f t="shared" si="0"/>
        <v>12</v>
      </c>
      <c r="P3" s="27">
        <f t="shared" si="0"/>
        <v>13</v>
      </c>
      <c r="Q3" s="27">
        <f t="shared" si="0"/>
        <v>14</v>
      </c>
      <c r="R3" s="27">
        <f t="shared" si="0"/>
        <v>15</v>
      </c>
      <c r="S3" s="27">
        <f t="shared" si="0"/>
        <v>16</v>
      </c>
      <c r="T3" s="27">
        <f t="shared" si="0"/>
        <v>17</v>
      </c>
      <c r="U3" s="28">
        <f t="shared" si="0"/>
        <v>18</v>
      </c>
      <c r="V3" s="27">
        <f t="shared" si="0"/>
        <v>19</v>
      </c>
      <c r="W3" s="27">
        <f t="shared" si="0"/>
        <v>20</v>
      </c>
      <c r="X3" s="27">
        <f t="shared" si="0"/>
        <v>21</v>
      </c>
      <c r="Y3" s="27">
        <f t="shared" si="0"/>
        <v>22</v>
      </c>
      <c r="Z3" s="27">
        <f t="shared" si="0"/>
        <v>23</v>
      </c>
      <c r="AA3" s="28">
        <f t="shared" si="0"/>
        <v>24</v>
      </c>
      <c r="AB3" s="28">
        <f t="shared" si="0"/>
        <v>25</v>
      </c>
      <c r="AC3" s="27">
        <f t="shared" si="0"/>
        <v>26</v>
      </c>
      <c r="AD3" s="27">
        <f t="shared" si="0"/>
        <v>27</v>
      </c>
      <c r="AE3" s="27">
        <f t="shared" si="0"/>
        <v>28</v>
      </c>
      <c r="AF3" s="27">
        <f>IF(DAY(DATE($AN$1,$AO$1,1)+COLUMN(AC:AC)-1)&lt;28,"",DAY(DATE($AN$1,$AO$1,1)+COLUMN(AC:AC)-1))</f>
        <v>29</v>
      </c>
      <c r="AG3" s="27">
        <f>IF(DAY(DATE($AN$1,$AO$1,1)+COLUMN(AD:AD)-1)&lt;28,"",DAY(DATE($AN$1,$AO$1,1)+COLUMN(AD:AD)-1))</f>
        <v>30</v>
      </c>
      <c r="AH3" s="27">
        <f>IF(DAY(DATE($AN$1,$AO$1,1)+COLUMN(AE:AE)-1)&lt;28,"",DAY(DATE($AN$1,$AO$1,1)+COLUMN(AE:AE)-1))</f>
        <v>31</v>
      </c>
      <c r="AI3" s="66" t="s">
        <v>56</v>
      </c>
      <c r="AJ3" s="26" t="s">
        <v>57</v>
      </c>
      <c r="AK3" s="26" t="s">
        <v>58</v>
      </c>
      <c r="AL3" s="67" t="s">
        <v>59</v>
      </c>
      <c r="AM3" s="25" t="s">
        <v>60</v>
      </c>
      <c r="AN3" s="68" t="s">
        <v>61</v>
      </c>
      <c r="AO3" s="80" t="s">
        <v>62</v>
      </c>
      <c r="AP3" s="24" t="s">
        <v>63</v>
      </c>
      <c r="XFB3" s="86"/>
      <c r="XFC3" s="86"/>
      <c r="XFD3" s="86"/>
    </row>
    <row r="4" s="15" customFormat="1" ht="15" customHeight="1" spans="1:16384">
      <c r="A4" s="24"/>
      <c r="B4" s="25" t="s">
        <v>3</v>
      </c>
      <c r="C4" s="26"/>
      <c r="D4" s="29">
        <f t="shared" ref="D4:AE4" si="1">DATE($AN$1,$AO$1,1)+COLUMN(A:A)-1</f>
        <v>44531</v>
      </c>
      <c r="E4" s="29">
        <f t="shared" si="1"/>
        <v>44532</v>
      </c>
      <c r="F4" s="29">
        <f t="shared" si="1"/>
        <v>44533</v>
      </c>
      <c r="G4" s="30">
        <f t="shared" si="1"/>
        <v>44534</v>
      </c>
      <c r="H4" s="29">
        <f t="shared" si="1"/>
        <v>44535</v>
      </c>
      <c r="I4" s="29">
        <f t="shared" si="1"/>
        <v>44536</v>
      </c>
      <c r="J4" s="29">
        <f t="shared" si="1"/>
        <v>44537</v>
      </c>
      <c r="K4" s="29">
        <f t="shared" si="1"/>
        <v>44538</v>
      </c>
      <c r="L4" s="29">
        <f t="shared" si="1"/>
        <v>44539</v>
      </c>
      <c r="M4" s="30">
        <f t="shared" si="1"/>
        <v>44540</v>
      </c>
      <c r="N4" s="30">
        <f t="shared" si="1"/>
        <v>44541</v>
      </c>
      <c r="O4" s="29">
        <f t="shared" si="1"/>
        <v>44542</v>
      </c>
      <c r="P4" s="29">
        <f t="shared" si="1"/>
        <v>44543</v>
      </c>
      <c r="Q4" s="29">
        <f t="shared" si="1"/>
        <v>44544</v>
      </c>
      <c r="R4" s="29">
        <f t="shared" si="1"/>
        <v>44545</v>
      </c>
      <c r="S4" s="29">
        <f t="shared" si="1"/>
        <v>44546</v>
      </c>
      <c r="T4" s="29">
        <f t="shared" si="1"/>
        <v>44547</v>
      </c>
      <c r="U4" s="30">
        <f t="shared" si="1"/>
        <v>44548</v>
      </c>
      <c r="V4" s="29">
        <f t="shared" si="1"/>
        <v>44549</v>
      </c>
      <c r="W4" s="29">
        <f t="shared" si="1"/>
        <v>44550</v>
      </c>
      <c r="X4" s="29">
        <f t="shared" si="1"/>
        <v>44551</v>
      </c>
      <c r="Y4" s="29">
        <f t="shared" si="1"/>
        <v>44552</v>
      </c>
      <c r="Z4" s="29">
        <f t="shared" si="1"/>
        <v>44553</v>
      </c>
      <c r="AA4" s="30">
        <f t="shared" si="1"/>
        <v>44554</v>
      </c>
      <c r="AB4" s="30">
        <f t="shared" si="1"/>
        <v>44555</v>
      </c>
      <c r="AC4" s="29">
        <f t="shared" si="1"/>
        <v>44556</v>
      </c>
      <c r="AD4" s="29">
        <f t="shared" si="1"/>
        <v>44557</v>
      </c>
      <c r="AE4" s="29">
        <f t="shared" si="1"/>
        <v>44558</v>
      </c>
      <c r="AF4" s="29">
        <f>IF(AF3="","",DATE($AN$1,$AO$1,1)+COLUMN(AC:AC)-1)</f>
        <v>44559</v>
      </c>
      <c r="AG4" s="29">
        <f>IF(AG3="","",DATE($AN$1,$AO$1,1)+COLUMN(AD:AD)-1)</f>
        <v>44560</v>
      </c>
      <c r="AH4" s="29">
        <f>IF(AH3="","",DATE($AN$1,$AO$1,1)+COLUMN(AE:AE)-1)</f>
        <v>44561</v>
      </c>
      <c r="AI4" s="66"/>
      <c r="AJ4" s="26"/>
      <c r="AK4" s="26"/>
      <c r="AL4" s="69"/>
      <c r="AM4" s="25"/>
      <c r="AN4" s="68"/>
      <c r="AO4" s="80"/>
      <c r="AP4" s="24"/>
      <c r="XFB4" s="86"/>
      <c r="XFC4" s="86"/>
      <c r="XFD4" s="86"/>
    </row>
    <row r="5" s="15" customFormat="1" ht="18" customHeight="1" spans="1:16384">
      <c r="A5" s="24">
        <v>11</v>
      </c>
      <c r="B5" s="31" t="s">
        <v>21</v>
      </c>
      <c r="C5" s="31" t="s">
        <v>64</v>
      </c>
      <c r="D5" s="31">
        <v>13</v>
      </c>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v>6</v>
      </c>
      <c r="AI5" s="70">
        <f>IF(B5="","",COUNTIF(D5:AH6,"&gt;2"))</f>
        <v>31</v>
      </c>
      <c r="AJ5" s="70">
        <f>SUM(D5:AH6)</f>
        <v>363</v>
      </c>
      <c r="AK5" s="70">
        <f>SUM(D7:AH7)</f>
        <v>0</v>
      </c>
      <c r="AL5" s="70">
        <f>AJ5+AK5</f>
        <v>363</v>
      </c>
      <c r="AM5" s="71">
        <f>IFERROR(AI5/$AO$2,"")</f>
        <v>1.55</v>
      </c>
      <c r="AN5" s="72" t="s">
        <v>65</v>
      </c>
      <c r="AO5" s="81"/>
      <c r="AP5" s="82" t="s">
        <v>66</v>
      </c>
      <c r="AQ5" s="83"/>
      <c r="XFB5" s="86"/>
      <c r="XFC5" s="86"/>
      <c r="XFD5" s="86"/>
    </row>
    <row r="6" s="15" customFormat="1" ht="18" customHeight="1" spans="1:16384">
      <c r="A6" s="24"/>
      <c r="B6" s="31"/>
      <c r="C6" s="31" t="s">
        <v>67</v>
      </c>
      <c r="D6" s="31"/>
      <c r="E6" s="31">
        <v>12</v>
      </c>
      <c r="F6" s="31">
        <v>12</v>
      </c>
      <c r="G6" s="31">
        <v>12</v>
      </c>
      <c r="H6" s="31">
        <v>12</v>
      </c>
      <c r="I6" s="31">
        <v>12</v>
      </c>
      <c r="J6" s="31">
        <v>12</v>
      </c>
      <c r="K6" s="31">
        <v>12</v>
      </c>
      <c r="L6" s="31">
        <v>12</v>
      </c>
      <c r="M6" s="31">
        <v>12</v>
      </c>
      <c r="N6" s="31">
        <v>12.5</v>
      </c>
      <c r="O6" s="31">
        <v>12</v>
      </c>
      <c r="P6" s="31">
        <v>12</v>
      </c>
      <c r="Q6" s="31">
        <v>12</v>
      </c>
      <c r="R6" s="31">
        <v>12</v>
      </c>
      <c r="S6" s="31">
        <v>12</v>
      </c>
      <c r="T6" s="31">
        <v>12</v>
      </c>
      <c r="U6" s="31">
        <v>12</v>
      </c>
      <c r="V6" s="31">
        <v>12</v>
      </c>
      <c r="W6" s="31">
        <v>12</v>
      </c>
      <c r="X6" s="31">
        <v>12</v>
      </c>
      <c r="Y6" s="31">
        <v>12</v>
      </c>
      <c r="Z6" s="31">
        <v>12</v>
      </c>
      <c r="AA6" s="31">
        <v>10</v>
      </c>
      <c r="AB6" s="31">
        <v>12</v>
      </c>
      <c r="AC6" s="31">
        <v>12</v>
      </c>
      <c r="AD6" s="31">
        <v>12</v>
      </c>
      <c r="AE6" s="31">
        <v>12.5</v>
      </c>
      <c r="AF6" s="31">
        <v>12</v>
      </c>
      <c r="AG6" s="31">
        <v>9</v>
      </c>
      <c r="AH6" s="31"/>
      <c r="AI6" s="73"/>
      <c r="AJ6" s="73"/>
      <c r="AK6" s="73"/>
      <c r="AL6" s="73"/>
      <c r="AM6" s="71"/>
      <c r="AN6" s="72"/>
      <c r="AO6" s="81"/>
      <c r="AP6" s="84"/>
      <c r="AQ6" s="83"/>
      <c r="XFB6" s="86"/>
      <c r="XFC6" s="86"/>
      <c r="XFD6" s="86"/>
    </row>
    <row r="7" s="15" customFormat="1" ht="18" customHeight="1" spans="1:16384">
      <c r="A7" s="24"/>
      <c r="B7" s="25" t="str">
        <f>IF(B5="","","加班")</f>
        <v>加班</v>
      </c>
      <c r="C7" s="3"/>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74"/>
      <c r="AJ7" s="74"/>
      <c r="AK7" s="74"/>
      <c r="AL7" s="74"/>
      <c r="AM7" s="71"/>
      <c r="AN7" s="72"/>
      <c r="AO7" s="81"/>
      <c r="AP7" s="85"/>
      <c r="AQ7" s="83"/>
      <c r="XFB7" s="86"/>
      <c r="XFC7" s="86"/>
      <c r="XFD7" s="86"/>
    </row>
    <row r="8" s="15" customFormat="1" ht="18" customHeight="1" spans="1:16384">
      <c r="A8" s="24">
        <v>12</v>
      </c>
      <c r="B8" s="31" t="s">
        <v>19</v>
      </c>
      <c r="C8" s="31" t="s">
        <v>64</v>
      </c>
      <c r="D8" s="31"/>
      <c r="E8" s="31"/>
      <c r="F8" s="31"/>
      <c r="G8" s="31"/>
      <c r="H8" s="31"/>
      <c r="I8" s="31"/>
      <c r="J8" s="31"/>
      <c r="K8" s="31"/>
      <c r="L8" s="31"/>
      <c r="M8" s="31"/>
      <c r="N8" s="31"/>
      <c r="O8" s="31"/>
      <c r="P8" s="31"/>
      <c r="Q8" s="31"/>
      <c r="R8" s="31"/>
      <c r="S8" s="31"/>
      <c r="T8" s="31"/>
      <c r="U8" s="31"/>
      <c r="V8" s="31"/>
      <c r="W8" s="31"/>
      <c r="X8" s="31"/>
      <c r="Y8" s="31">
        <v>11</v>
      </c>
      <c r="Z8" s="31">
        <v>11</v>
      </c>
      <c r="AA8" s="31">
        <v>11</v>
      </c>
      <c r="AB8" s="31">
        <v>6.5</v>
      </c>
      <c r="AC8" s="31">
        <v>11</v>
      </c>
      <c r="AD8" s="31">
        <v>11</v>
      </c>
      <c r="AE8" s="31">
        <v>11</v>
      </c>
      <c r="AF8" s="31">
        <v>11</v>
      </c>
      <c r="AG8" s="31">
        <v>10</v>
      </c>
      <c r="AH8" s="31">
        <v>10</v>
      </c>
      <c r="AI8" s="70">
        <f>IF(B8="","",COUNTIF(D8:AH9,"&gt;2"))</f>
        <v>10</v>
      </c>
      <c r="AJ8" s="70">
        <f>SUM(D8:AH9)</f>
        <v>103.5</v>
      </c>
      <c r="AK8" s="70">
        <f>SUM(D10:AH10)</f>
        <v>0</v>
      </c>
      <c r="AL8" s="70">
        <f>AJ8+AK8</f>
        <v>103.5</v>
      </c>
      <c r="AM8" s="71">
        <f>IFERROR(AI8/$AO$2,"")</f>
        <v>0.5</v>
      </c>
      <c r="AN8" s="72" t="s">
        <v>65</v>
      </c>
      <c r="AO8" s="81"/>
      <c r="AP8" s="82" t="s">
        <v>66</v>
      </c>
      <c r="AQ8" s="83"/>
      <c r="XFB8" s="86"/>
      <c r="XFC8" s="86"/>
      <c r="XFD8" s="86"/>
    </row>
    <row r="9" s="15" customFormat="1" ht="18" customHeight="1" spans="1:16384">
      <c r="A9" s="24"/>
      <c r="B9" s="31"/>
      <c r="C9" s="31" t="s">
        <v>67</v>
      </c>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73"/>
      <c r="AJ9" s="73"/>
      <c r="AK9" s="73"/>
      <c r="AL9" s="73"/>
      <c r="AM9" s="71"/>
      <c r="AN9" s="72"/>
      <c r="AO9" s="81"/>
      <c r="AP9" s="84"/>
      <c r="AQ9" s="83"/>
      <c r="XFB9" s="86"/>
      <c r="XFC9" s="86"/>
      <c r="XFD9" s="86"/>
    </row>
    <row r="10" s="15" customFormat="1" ht="18" customHeight="1" spans="1:16384">
      <c r="A10" s="24"/>
      <c r="B10" s="25" t="str">
        <f>IF(B8="","","加班")</f>
        <v>加班</v>
      </c>
      <c r="C10" s="3"/>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74"/>
      <c r="AJ10" s="74"/>
      <c r="AK10" s="74"/>
      <c r="AL10" s="74"/>
      <c r="AM10" s="71"/>
      <c r="AN10" s="72"/>
      <c r="AO10" s="81"/>
      <c r="AP10" s="85"/>
      <c r="AQ10" s="83"/>
      <c r="XFB10" s="86"/>
      <c r="XFC10" s="86"/>
      <c r="XFD10" s="86"/>
    </row>
    <row r="11" s="15" customFormat="1" ht="18" customHeight="1" spans="1:16384">
      <c r="A11" s="24">
        <v>3</v>
      </c>
      <c r="B11" s="31" t="s">
        <v>23</v>
      </c>
      <c r="C11" s="31" t="s">
        <v>68</v>
      </c>
      <c r="D11" s="31">
        <v>4</v>
      </c>
      <c r="E11" s="31">
        <v>4</v>
      </c>
      <c r="F11" s="31">
        <v>4</v>
      </c>
      <c r="G11" s="31">
        <v>4</v>
      </c>
      <c r="H11" s="31">
        <v>4</v>
      </c>
      <c r="I11" s="31">
        <v>4</v>
      </c>
      <c r="J11" s="31">
        <v>4</v>
      </c>
      <c r="K11" s="31">
        <v>4</v>
      </c>
      <c r="L11" s="31">
        <v>4</v>
      </c>
      <c r="M11" s="31">
        <v>4</v>
      </c>
      <c r="N11" s="31">
        <v>4</v>
      </c>
      <c r="O11" s="31">
        <v>4</v>
      </c>
      <c r="P11" s="31">
        <v>4</v>
      </c>
      <c r="Q11" s="31">
        <v>4</v>
      </c>
      <c r="R11" s="31">
        <v>4</v>
      </c>
      <c r="S11" s="31">
        <v>4</v>
      </c>
      <c r="T11" s="31">
        <v>4</v>
      </c>
      <c r="U11" s="31">
        <v>4</v>
      </c>
      <c r="V11" s="31">
        <v>4</v>
      </c>
      <c r="W11" s="31">
        <v>4</v>
      </c>
      <c r="X11" s="31">
        <v>4</v>
      </c>
      <c r="Y11" s="31">
        <v>4</v>
      </c>
      <c r="Z11" s="31">
        <v>4</v>
      </c>
      <c r="AA11" s="31">
        <v>4</v>
      </c>
      <c r="AB11" s="31">
        <v>4</v>
      </c>
      <c r="AC11" s="31">
        <v>4</v>
      </c>
      <c r="AD11" s="31">
        <v>4</v>
      </c>
      <c r="AE11" s="31">
        <v>4</v>
      </c>
      <c r="AF11" s="31">
        <v>4</v>
      </c>
      <c r="AG11" s="31">
        <v>4</v>
      </c>
      <c r="AH11" s="31">
        <v>4</v>
      </c>
      <c r="AI11" s="70">
        <f>IF(B11="","",COUNTIF(D11:AH12,"&gt;2")/2)</f>
        <v>31</v>
      </c>
      <c r="AJ11" s="70">
        <f>SUM(D11:AH12)</f>
        <v>248</v>
      </c>
      <c r="AK11" s="70">
        <f>SUM(D13:AH13)</f>
        <v>103</v>
      </c>
      <c r="AL11" s="70">
        <f>AJ11+AK11</f>
        <v>351</v>
      </c>
      <c r="AM11" s="71" t="s">
        <v>69</v>
      </c>
      <c r="AN11" s="72" t="s">
        <v>65</v>
      </c>
      <c r="AO11" s="81"/>
      <c r="AP11" s="82" t="s">
        <v>66</v>
      </c>
      <c r="AQ11" s="83"/>
      <c r="XFA11" s="87"/>
      <c r="XFB11" s="87"/>
      <c r="XFC11" s="87"/>
      <c r="XFD11" s="87"/>
    </row>
    <row r="12" s="15" customFormat="1" ht="18" customHeight="1" spans="1:16384">
      <c r="A12" s="24"/>
      <c r="B12" s="31"/>
      <c r="C12" s="31"/>
      <c r="D12" s="31">
        <v>4</v>
      </c>
      <c r="E12" s="31">
        <v>4</v>
      </c>
      <c r="F12" s="31">
        <v>4</v>
      </c>
      <c r="G12" s="31">
        <v>4</v>
      </c>
      <c r="H12" s="31">
        <v>4</v>
      </c>
      <c r="I12" s="31">
        <v>4</v>
      </c>
      <c r="J12" s="31">
        <v>4</v>
      </c>
      <c r="K12" s="31">
        <v>4</v>
      </c>
      <c r="L12" s="31">
        <v>4</v>
      </c>
      <c r="M12" s="31">
        <v>4</v>
      </c>
      <c r="N12" s="31">
        <v>4</v>
      </c>
      <c r="O12" s="31">
        <v>4</v>
      </c>
      <c r="P12" s="31">
        <v>4</v>
      </c>
      <c r="Q12" s="31">
        <v>4</v>
      </c>
      <c r="R12" s="31">
        <v>4</v>
      </c>
      <c r="S12" s="31">
        <v>4</v>
      </c>
      <c r="T12" s="31">
        <v>4</v>
      </c>
      <c r="U12" s="31">
        <v>4</v>
      </c>
      <c r="V12" s="31">
        <v>4</v>
      </c>
      <c r="W12" s="31">
        <v>4</v>
      </c>
      <c r="X12" s="31">
        <v>4</v>
      </c>
      <c r="Y12" s="31">
        <v>4</v>
      </c>
      <c r="Z12" s="31">
        <v>4</v>
      </c>
      <c r="AA12" s="31">
        <v>4</v>
      </c>
      <c r="AB12" s="31">
        <v>4</v>
      </c>
      <c r="AC12" s="31">
        <v>4</v>
      </c>
      <c r="AD12" s="31">
        <v>4</v>
      </c>
      <c r="AE12" s="31">
        <v>4</v>
      </c>
      <c r="AF12" s="31">
        <v>4</v>
      </c>
      <c r="AG12" s="31">
        <v>4</v>
      </c>
      <c r="AH12" s="31">
        <v>4</v>
      </c>
      <c r="AI12" s="73"/>
      <c r="AJ12" s="73"/>
      <c r="AK12" s="73"/>
      <c r="AL12" s="73"/>
      <c r="AM12" s="71"/>
      <c r="AN12" s="72"/>
      <c r="AO12" s="81"/>
      <c r="AP12" s="84"/>
      <c r="AQ12" s="83"/>
      <c r="XFA12" s="87"/>
      <c r="XFB12" s="87"/>
      <c r="XFC12" s="87"/>
      <c r="XFD12" s="87"/>
    </row>
    <row r="13" s="15" customFormat="1" ht="18" customHeight="1" spans="1:16384">
      <c r="A13" s="24"/>
      <c r="B13" s="25" t="str">
        <f>IF(B11="","","加班")</f>
        <v>加班</v>
      </c>
      <c r="C13" s="31"/>
      <c r="D13" s="31">
        <v>4</v>
      </c>
      <c r="E13" s="31">
        <v>4</v>
      </c>
      <c r="F13" s="31">
        <v>4</v>
      </c>
      <c r="G13" s="31">
        <v>2</v>
      </c>
      <c r="H13" s="31">
        <v>1.5</v>
      </c>
      <c r="I13" s="31">
        <v>6</v>
      </c>
      <c r="J13" s="31">
        <v>2</v>
      </c>
      <c r="K13" s="31">
        <v>4</v>
      </c>
      <c r="L13" s="31">
        <v>2.5</v>
      </c>
      <c r="M13" s="31">
        <v>4</v>
      </c>
      <c r="N13" s="31">
        <v>4</v>
      </c>
      <c r="O13" s="31">
        <v>6</v>
      </c>
      <c r="P13" s="31">
        <v>1.5</v>
      </c>
      <c r="Q13" s="31">
        <v>3</v>
      </c>
      <c r="R13" s="31">
        <v>3</v>
      </c>
      <c r="S13" s="31">
        <v>5</v>
      </c>
      <c r="T13" s="31">
        <v>3.5</v>
      </c>
      <c r="U13" s="31">
        <v>0.5</v>
      </c>
      <c r="V13" s="31">
        <v>1</v>
      </c>
      <c r="W13" s="31">
        <v>1.5</v>
      </c>
      <c r="X13" s="31">
        <v>2</v>
      </c>
      <c r="Y13" s="31">
        <v>1.5</v>
      </c>
      <c r="Z13" s="31">
        <v>7</v>
      </c>
      <c r="AA13" s="31">
        <v>3.5</v>
      </c>
      <c r="AB13" s="31">
        <v>7.5</v>
      </c>
      <c r="AC13" s="31">
        <v>4.5</v>
      </c>
      <c r="AD13" s="31">
        <v>3</v>
      </c>
      <c r="AE13" s="31">
        <v>0.5</v>
      </c>
      <c r="AF13" s="31">
        <v>0.5</v>
      </c>
      <c r="AG13" s="31">
        <v>9</v>
      </c>
      <c r="AH13" s="31">
        <v>1</v>
      </c>
      <c r="AI13" s="74"/>
      <c r="AJ13" s="74"/>
      <c r="AK13" s="74"/>
      <c r="AL13" s="74"/>
      <c r="AM13" s="71"/>
      <c r="AN13" s="72"/>
      <c r="AO13" s="81"/>
      <c r="AP13" s="85"/>
      <c r="AQ13" s="83"/>
      <c r="XFA13" s="87"/>
      <c r="XFB13" s="87"/>
      <c r="XFC13" s="87"/>
      <c r="XFD13" s="87"/>
    </row>
    <row r="14" s="15" customFormat="1" ht="18" customHeight="1" spans="1:16384">
      <c r="A14" s="24">
        <v>4</v>
      </c>
      <c r="B14" s="31" t="s">
        <v>26</v>
      </c>
      <c r="C14" s="31" t="s">
        <v>68</v>
      </c>
      <c r="D14" s="31">
        <v>4</v>
      </c>
      <c r="E14" s="31">
        <v>4</v>
      </c>
      <c r="F14" s="31"/>
      <c r="G14" s="31">
        <v>4</v>
      </c>
      <c r="H14" s="31">
        <v>4</v>
      </c>
      <c r="I14" s="31">
        <v>4</v>
      </c>
      <c r="J14" s="31">
        <v>4</v>
      </c>
      <c r="K14" s="31">
        <v>4</v>
      </c>
      <c r="L14" s="31">
        <v>4</v>
      </c>
      <c r="M14" s="31">
        <v>4</v>
      </c>
      <c r="N14" s="31">
        <v>4</v>
      </c>
      <c r="O14" s="31">
        <v>4</v>
      </c>
      <c r="P14" s="31">
        <v>4</v>
      </c>
      <c r="Q14" s="31">
        <v>4</v>
      </c>
      <c r="R14" s="31">
        <v>4</v>
      </c>
      <c r="S14" s="31">
        <v>4</v>
      </c>
      <c r="T14" s="31">
        <v>4</v>
      </c>
      <c r="U14" s="31"/>
      <c r="V14" s="31"/>
      <c r="W14" s="31">
        <v>4</v>
      </c>
      <c r="X14" s="31">
        <v>4</v>
      </c>
      <c r="Y14" s="31"/>
      <c r="Z14" s="31"/>
      <c r="AA14" s="31"/>
      <c r="AB14" s="31"/>
      <c r="AC14" s="31"/>
      <c r="AD14" s="31"/>
      <c r="AE14" s="31"/>
      <c r="AF14" s="31"/>
      <c r="AG14" s="31"/>
      <c r="AH14" s="31"/>
      <c r="AI14" s="70">
        <f>IF(B14="","",COUNTIF(D14:AH15,"&gt;2")/2)</f>
        <v>18</v>
      </c>
      <c r="AJ14" s="70">
        <f>SUM(D14:AH15)</f>
        <v>144</v>
      </c>
      <c r="AK14" s="70">
        <f>SUM(D16:AH16)</f>
        <v>52.5</v>
      </c>
      <c r="AL14" s="70">
        <f>AJ14+AK14</f>
        <v>196.5</v>
      </c>
      <c r="AM14" s="71" t="s">
        <v>69</v>
      </c>
      <c r="AN14" s="72" t="s">
        <v>65</v>
      </c>
      <c r="AO14" s="81"/>
      <c r="AP14" s="82" t="s">
        <v>66</v>
      </c>
      <c r="AQ14" s="83"/>
      <c r="XFA14" s="87"/>
      <c r="XFB14" s="87"/>
      <c r="XFC14" s="87"/>
      <c r="XFD14" s="87"/>
    </row>
    <row r="15" s="15" customFormat="1" ht="18" customHeight="1" spans="1:16384">
      <c r="A15" s="24"/>
      <c r="B15" s="31"/>
      <c r="C15" s="31"/>
      <c r="D15" s="31">
        <v>4</v>
      </c>
      <c r="E15" s="31">
        <v>4</v>
      </c>
      <c r="F15" s="31"/>
      <c r="G15" s="31">
        <v>4</v>
      </c>
      <c r="H15" s="31">
        <v>4</v>
      </c>
      <c r="I15" s="31">
        <v>4</v>
      </c>
      <c r="J15" s="31">
        <v>4</v>
      </c>
      <c r="K15" s="31">
        <v>4</v>
      </c>
      <c r="L15" s="31">
        <v>4</v>
      </c>
      <c r="M15" s="31">
        <v>4</v>
      </c>
      <c r="N15" s="31">
        <v>4</v>
      </c>
      <c r="O15" s="31">
        <v>4</v>
      </c>
      <c r="P15" s="31">
        <v>4</v>
      </c>
      <c r="Q15" s="31">
        <v>4</v>
      </c>
      <c r="R15" s="31">
        <v>4</v>
      </c>
      <c r="S15" s="31">
        <v>4</v>
      </c>
      <c r="T15" s="31">
        <v>4</v>
      </c>
      <c r="U15" s="31"/>
      <c r="V15" s="31"/>
      <c r="W15" s="31">
        <v>4</v>
      </c>
      <c r="X15" s="31">
        <v>4</v>
      </c>
      <c r="Y15" s="31"/>
      <c r="Z15" s="31"/>
      <c r="AA15" s="31"/>
      <c r="AB15" s="31"/>
      <c r="AC15" s="31"/>
      <c r="AD15" s="31"/>
      <c r="AE15" s="31"/>
      <c r="AF15" s="31"/>
      <c r="AG15" s="31"/>
      <c r="AH15" s="31"/>
      <c r="AI15" s="73"/>
      <c r="AJ15" s="73"/>
      <c r="AK15" s="73"/>
      <c r="AL15" s="73"/>
      <c r="AM15" s="71"/>
      <c r="AN15" s="72"/>
      <c r="AO15" s="81"/>
      <c r="AP15" s="84"/>
      <c r="AQ15" s="83"/>
      <c r="XFA15" s="87"/>
      <c r="XFB15" s="87"/>
      <c r="XFC15" s="87"/>
      <c r="XFD15" s="87"/>
    </row>
    <row r="16" s="15" customFormat="1" ht="18" customHeight="1" spans="1:16384">
      <c r="A16" s="24"/>
      <c r="B16" s="25" t="str">
        <f>IF(B14="","","加班")</f>
        <v>加班</v>
      </c>
      <c r="C16" s="31"/>
      <c r="D16" s="31">
        <v>4</v>
      </c>
      <c r="E16" s="31">
        <v>4</v>
      </c>
      <c r="F16" s="31"/>
      <c r="G16" s="31">
        <v>2</v>
      </c>
      <c r="H16" s="31">
        <v>1.5</v>
      </c>
      <c r="I16" s="31">
        <v>3.5</v>
      </c>
      <c r="J16" s="31">
        <v>6</v>
      </c>
      <c r="K16" s="31">
        <v>4</v>
      </c>
      <c r="L16" s="31">
        <v>2.5</v>
      </c>
      <c r="M16" s="31">
        <v>3</v>
      </c>
      <c r="N16" s="31">
        <v>3</v>
      </c>
      <c r="O16" s="31">
        <v>1.5</v>
      </c>
      <c r="P16" s="31">
        <v>3</v>
      </c>
      <c r="Q16" s="31">
        <v>4.5</v>
      </c>
      <c r="R16" s="31">
        <v>3</v>
      </c>
      <c r="S16" s="31">
        <v>1</v>
      </c>
      <c r="T16" s="31">
        <v>2.5</v>
      </c>
      <c r="U16" s="31"/>
      <c r="V16" s="31"/>
      <c r="W16" s="31">
        <v>1.5</v>
      </c>
      <c r="X16" s="31">
        <v>2</v>
      </c>
      <c r="Y16" s="31"/>
      <c r="Z16" s="31"/>
      <c r="AA16" s="31"/>
      <c r="AB16" s="31"/>
      <c r="AC16" s="31"/>
      <c r="AD16" s="31"/>
      <c r="AE16" s="31"/>
      <c r="AF16" s="31"/>
      <c r="AG16" s="31"/>
      <c r="AH16" s="31"/>
      <c r="AI16" s="74"/>
      <c r="AJ16" s="74"/>
      <c r="AK16" s="74"/>
      <c r="AL16" s="74"/>
      <c r="AM16" s="71"/>
      <c r="AN16" s="72"/>
      <c r="AO16" s="81"/>
      <c r="AP16" s="85"/>
      <c r="AQ16" s="83"/>
      <c r="XFA16" s="87"/>
      <c r="XFB16" s="87"/>
      <c r="XFC16" s="87"/>
      <c r="XFD16" s="87"/>
    </row>
    <row r="17" s="15" customFormat="1" ht="18" customHeight="1" spans="1:16384">
      <c r="A17" s="24">
        <v>15</v>
      </c>
      <c r="B17" s="32" t="s">
        <v>24</v>
      </c>
      <c r="C17" s="31" t="s">
        <v>68</v>
      </c>
      <c r="D17" s="31">
        <v>4</v>
      </c>
      <c r="E17" s="31">
        <v>4</v>
      </c>
      <c r="F17" s="31">
        <v>4</v>
      </c>
      <c r="G17" s="31">
        <v>4</v>
      </c>
      <c r="H17" s="31">
        <v>4</v>
      </c>
      <c r="I17" s="31">
        <v>4</v>
      </c>
      <c r="J17" s="31">
        <v>4</v>
      </c>
      <c r="K17" s="31">
        <v>4</v>
      </c>
      <c r="L17" s="31">
        <v>4</v>
      </c>
      <c r="M17" s="31">
        <v>4</v>
      </c>
      <c r="N17" s="31"/>
      <c r="O17" s="31">
        <v>4</v>
      </c>
      <c r="P17" s="31">
        <v>4</v>
      </c>
      <c r="Q17" s="31">
        <v>4</v>
      </c>
      <c r="R17" s="31">
        <v>4</v>
      </c>
      <c r="S17" s="31">
        <v>4</v>
      </c>
      <c r="T17" s="31">
        <v>4</v>
      </c>
      <c r="U17" s="31">
        <v>4</v>
      </c>
      <c r="V17" s="31">
        <v>4</v>
      </c>
      <c r="W17" s="31">
        <v>4</v>
      </c>
      <c r="X17" s="31">
        <v>4</v>
      </c>
      <c r="Y17" s="31">
        <v>4</v>
      </c>
      <c r="Z17" s="31">
        <v>4</v>
      </c>
      <c r="AA17" s="31">
        <v>4</v>
      </c>
      <c r="AB17" s="31">
        <v>4</v>
      </c>
      <c r="AC17" s="31"/>
      <c r="AD17" s="31">
        <v>4</v>
      </c>
      <c r="AE17" s="31">
        <v>4</v>
      </c>
      <c r="AF17" s="31">
        <v>4</v>
      </c>
      <c r="AG17" s="31"/>
      <c r="AH17" s="31">
        <v>4</v>
      </c>
      <c r="AI17" s="70">
        <f>IF(B17="","",COUNTIF(D17:AH18,"&gt;2")/2)</f>
        <v>27</v>
      </c>
      <c r="AJ17" s="70">
        <f>SUM(D17:AH18)</f>
        <v>216</v>
      </c>
      <c r="AK17" s="70">
        <f>SUM(D19:AH19)</f>
        <v>89</v>
      </c>
      <c r="AL17" s="70">
        <f>AJ17+AK17</f>
        <v>305</v>
      </c>
      <c r="AM17" s="71" t="s">
        <v>69</v>
      </c>
      <c r="AN17" s="72" t="s">
        <v>65</v>
      </c>
      <c r="AO17" s="81"/>
      <c r="AP17" s="82" t="s">
        <v>66</v>
      </c>
      <c r="AQ17" s="83"/>
      <c r="XFA17" s="87"/>
      <c r="XFB17" s="87"/>
      <c r="XFC17" s="87"/>
      <c r="XFD17" s="87"/>
    </row>
    <row r="18" s="15" customFormat="1" ht="18" customHeight="1" spans="1:16384">
      <c r="A18" s="24"/>
      <c r="B18" s="33"/>
      <c r="C18" s="31"/>
      <c r="D18" s="31">
        <v>4</v>
      </c>
      <c r="E18" s="31">
        <v>4</v>
      </c>
      <c r="F18" s="31">
        <v>4</v>
      </c>
      <c r="G18" s="31">
        <v>4</v>
      </c>
      <c r="H18" s="31">
        <v>4</v>
      </c>
      <c r="I18" s="31">
        <v>4</v>
      </c>
      <c r="J18" s="31">
        <v>4</v>
      </c>
      <c r="K18" s="31">
        <v>4</v>
      </c>
      <c r="L18" s="31">
        <v>4</v>
      </c>
      <c r="M18" s="31">
        <v>3</v>
      </c>
      <c r="N18" s="31"/>
      <c r="O18" s="31">
        <v>4</v>
      </c>
      <c r="P18" s="31">
        <v>4</v>
      </c>
      <c r="Q18" s="31">
        <v>4</v>
      </c>
      <c r="R18" s="31">
        <v>4</v>
      </c>
      <c r="S18" s="31">
        <v>4</v>
      </c>
      <c r="T18" s="31">
        <v>4</v>
      </c>
      <c r="U18" s="31"/>
      <c r="V18" s="31">
        <v>1</v>
      </c>
      <c r="W18" s="31">
        <v>4</v>
      </c>
      <c r="X18" s="31">
        <v>4</v>
      </c>
      <c r="Y18" s="31">
        <v>4</v>
      </c>
      <c r="Z18" s="31">
        <v>4</v>
      </c>
      <c r="AA18" s="31">
        <v>4</v>
      </c>
      <c r="AB18" s="31">
        <v>4</v>
      </c>
      <c r="AC18" s="31"/>
      <c r="AD18" s="31">
        <v>4</v>
      </c>
      <c r="AE18" s="31">
        <v>4</v>
      </c>
      <c r="AF18" s="31">
        <v>4</v>
      </c>
      <c r="AG18" s="31"/>
      <c r="AH18" s="31">
        <v>4</v>
      </c>
      <c r="AI18" s="73"/>
      <c r="AJ18" s="73"/>
      <c r="AK18" s="73"/>
      <c r="AL18" s="73"/>
      <c r="AM18" s="71"/>
      <c r="AN18" s="72"/>
      <c r="AO18" s="81"/>
      <c r="AP18" s="84"/>
      <c r="AQ18" s="83"/>
      <c r="XFA18" s="87"/>
      <c r="XFB18" s="87"/>
      <c r="XFC18" s="87"/>
      <c r="XFD18" s="87"/>
    </row>
    <row r="19" s="15" customFormat="1" ht="18" customHeight="1" spans="1:16384">
      <c r="A19" s="24"/>
      <c r="B19" s="25"/>
      <c r="C19" s="31"/>
      <c r="D19" s="31">
        <v>4</v>
      </c>
      <c r="E19" s="31">
        <v>3</v>
      </c>
      <c r="F19" s="31">
        <v>3</v>
      </c>
      <c r="G19" s="31">
        <v>3</v>
      </c>
      <c r="H19" s="31">
        <v>1.5</v>
      </c>
      <c r="I19" s="31">
        <v>3.5</v>
      </c>
      <c r="J19" s="31">
        <v>3</v>
      </c>
      <c r="K19" s="31">
        <v>5.5</v>
      </c>
      <c r="L19" s="31">
        <v>5.5</v>
      </c>
      <c r="M19" s="31"/>
      <c r="N19" s="31"/>
      <c r="O19" s="31">
        <v>3</v>
      </c>
      <c r="P19" s="31">
        <v>3.5</v>
      </c>
      <c r="Q19" s="31">
        <v>4.5</v>
      </c>
      <c r="R19" s="31">
        <v>2</v>
      </c>
      <c r="S19" s="31">
        <v>2.5</v>
      </c>
      <c r="T19" s="31">
        <v>2.5</v>
      </c>
      <c r="U19" s="31"/>
      <c r="V19" s="31"/>
      <c r="W19" s="31">
        <v>2</v>
      </c>
      <c r="X19" s="31">
        <v>5.5</v>
      </c>
      <c r="Y19" s="31">
        <v>5.5</v>
      </c>
      <c r="Z19" s="31">
        <v>2.5</v>
      </c>
      <c r="AA19" s="31">
        <v>1.5</v>
      </c>
      <c r="AB19" s="31">
        <v>6</v>
      </c>
      <c r="AC19" s="31"/>
      <c r="AD19" s="31">
        <v>5</v>
      </c>
      <c r="AE19" s="31">
        <v>4</v>
      </c>
      <c r="AF19" s="31">
        <v>4.5</v>
      </c>
      <c r="AG19" s="31"/>
      <c r="AH19" s="31">
        <v>2.5</v>
      </c>
      <c r="AI19" s="74"/>
      <c r="AJ19" s="74"/>
      <c r="AK19" s="74"/>
      <c r="AL19" s="74"/>
      <c r="AM19" s="71"/>
      <c r="AN19" s="72"/>
      <c r="AO19" s="81"/>
      <c r="AP19" s="85"/>
      <c r="AQ19" s="83"/>
      <c r="XFA19" s="87"/>
      <c r="XFB19" s="87"/>
      <c r="XFC19" s="87"/>
      <c r="XFD19" s="87"/>
    </row>
    <row r="20" s="15" customFormat="1" ht="18" customHeight="1" spans="1:16384">
      <c r="A20" s="24">
        <v>16</v>
      </c>
      <c r="B20" s="31" t="s">
        <v>25</v>
      </c>
      <c r="C20" s="31" t="s">
        <v>68</v>
      </c>
      <c r="D20" s="31">
        <v>4</v>
      </c>
      <c r="E20" s="31">
        <v>4</v>
      </c>
      <c r="F20" s="31">
        <v>4</v>
      </c>
      <c r="G20" s="31">
        <v>4</v>
      </c>
      <c r="H20" s="31">
        <v>4</v>
      </c>
      <c r="I20" s="31">
        <v>4</v>
      </c>
      <c r="J20" s="31">
        <v>4</v>
      </c>
      <c r="K20" s="31">
        <v>4</v>
      </c>
      <c r="L20" s="31">
        <v>4</v>
      </c>
      <c r="M20" s="31">
        <v>4</v>
      </c>
      <c r="N20" s="31"/>
      <c r="O20" s="31">
        <v>4</v>
      </c>
      <c r="P20" s="31">
        <v>4</v>
      </c>
      <c r="Q20" s="31">
        <v>4</v>
      </c>
      <c r="R20" s="31">
        <v>4</v>
      </c>
      <c r="S20" s="31">
        <v>4</v>
      </c>
      <c r="T20" s="31">
        <v>4</v>
      </c>
      <c r="U20" s="31">
        <v>4</v>
      </c>
      <c r="V20" s="31">
        <v>4</v>
      </c>
      <c r="W20" s="31">
        <v>4</v>
      </c>
      <c r="X20" s="31">
        <v>4</v>
      </c>
      <c r="Y20" s="31">
        <v>4</v>
      </c>
      <c r="Z20" s="31">
        <v>4</v>
      </c>
      <c r="AA20" s="31">
        <v>4</v>
      </c>
      <c r="AB20" s="31">
        <v>4</v>
      </c>
      <c r="AC20" s="31"/>
      <c r="AD20" s="31">
        <v>4</v>
      </c>
      <c r="AE20" s="31">
        <v>4</v>
      </c>
      <c r="AF20" s="31">
        <v>4</v>
      </c>
      <c r="AG20" s="31">
        <v>4</v>
      </c>
      <c r="AH20" s="31">
        <v>4</v>
      </c>
      <c r="AI20" s="70">
        <f>IF(B20="","",COUNTIF(D20:AH21,"&gt;2")/2)</f>
        <v>28.5</v>
      </c>
      <c r="AJ20" s="70">
        <f>SUM(D20:AH21)</f>
        <v>228</v>
      </c>
      <c r="AK20" s="70">
        <f>SUM(D22:AH22)</f>
        <v>83.5</v>
      </c>
      <c r="AL20" s="70">
        <f>AJ20+AK20</f>
        <v>311.5</v>
      </c>
      <c r="AM20" s="71" t="s">
        <v>69</v>
      </c>
      <c r="AN20" s="72" t="s">
        <v>65</v>
      </c>
      <c r="AO20" s="81"/>
      <c r="AP20" s="82" t="s">
        <v>66</v>
      </c>
      <c r="AQ20" s="83"/>
      <c r="XFA20" s="87"/>
      <c r="XFB20" s="87"/>
      <c r="XFC20" s="87"/>
      <c r="XFD20" s="87"/>
    </row>
    <row r="21" s="15" customFormat="1" ht="18" customHeight="1" spans="1:16384">
      <c r="A21" s="24"/>
      <c r="B21" s="31"/>
      <c r="C21" s="31"/>
      <c r="D21" s="31">
        <v>4</v>
      </c>
      <c r="E21" s="31">
        <v>4</v>
      </c>
      <c r="F21" s="31">
        <v>4</v>
      </c>
      <c r="G21" s="31">
        <v>4</v>
      </c>
      <c r="H21" s="31">
        <v>4</v>
      </c>
      <c r="I21" s="31">
        <v>4</v>
      </c>
      <c r="J21" s="31">
        <v>4</v>
      </c>
      <c r="K21" s="31">
        <v>4</v>
      </c>
      <c r="L21" s="31">
        <v>4</v>
      </c>
      <c r="M21" s="31">
        <v>3</v>
      </c>
      <c r="N21" s="31"/>
      <c r="O21" s="31">
        <v>4</v>
      </c>
      <c r="P21" s="31">
        <v>4</v>
      </c>
      <c r="Q21" s="31">
        <v>4</v>
      </c>
      <c r="R21" s="31">
        <v>4</v>
      </c>
      <c r="S21" s="31">
        <v>4</v>
      </c>
      <c r="T21" s="31">
        <v>4</v>
      </c>
      <c r="U21" s="31">
        <v>4</v>
      </c>
      <c r="V21" s="31">
        <v>1</v>
      </c>
      <c r="W21" s="31">
        <v>4</v>
      </c>
      <c r="X21" s="31">
        <v>4</v>
      </c>
      <c r="Y21" s="31">
        <v>4</v>
      </c>
      <c r="Z21" s="31">
        <v>4</v>
      </c>
      <c r="AA21" s="31">
        <v>4</v>
      </c>
      <c r="AB21" s="31">
        <v>4</v>
      </c>
      <c r="AC21" s="31"/>
      <c r="AD21" s="31">
        <v>4</v>
      </c>
      <c r="AE21" s="31">
        <v>4</v>
      </c>
      <c r="AF21" s="31">
        <v>4</v>
      </c>
      <c r="AG21" s="31">
        <v>4</v>
      </c>
      <c r="AH21" s="31">
        <v>4</v>
      </c>
      <c r="AI21" s="73"/>
      <c r="AJ21" s="73"/>
      <c r="AK21" s="73"/>
      <c r="AL21" s="73"/>
      <c r="AM21" s="71"/>
      <c r="AN21" s="72"/>
      <c r="AO21" s="81"/>
      <c r="AP21" s="84"/>
      <c r="AQ21" s="83"/>
      <c r="XFA21" s="87"/>
      <c r="XFB21" s="87"/>
      <c r="XFC21" s="87"/>
      <c r="XFD21" s="87"/>
    </row>
    <row r="22" s="15" customFormat="1" ht="18" customHeight="1" spans="1:16384">
      <c r="A22" s="24"/>
      <c r="B22" s="25"/>
      <c r="C22" s="31"/>
      <c r="D22" s="31">
        <v>4</v>
      </c>
      <c r="E22" s="31">
        <v>3</v>
      </c>
      <c r="F22" s="31">
        <v>3</v>
      </c>
      <c r="G22" s="31">
        <v>4</v>
      </c>
      <c r="H22" s="31">
        <v>1.5</v>
      </c>
      <c r="I22" s="31">
        <v>3.5</v>
      </c>
      <c r="J22" s="31">
        <v>3</v>
      </c>
      <c r="K22" s="31">
        <v>5.5</v>
      </c>
      <c r="L22" s="31">
        <v>5.5</v>
      </c>
      <c r="M22" s="31"/>
      <c r="N22" s="31"/>
      <c r="O22" s="31">
        <v>3</v>
      </c>
      <c r="P22" s="31">
        <v>3.5</v>
      </c>
      <c r="Q22" s="31">
        <v>4.5</v>
      </c>
      <c r="R22" s="31">
        <v>2</v>
      </c>
      <c r="S22" s="31">
        <v>2.5</v>
      </c>
      <c r="T22" s="31">
        <v>2.5</v>
      </c>
      <c r="U22" s="31"/>
      <c r="V22" s="31"/>
      <c r="W22" s="31">
        <v>2</v>
      </c>
      <c r="X22" s="31">
        <v>1</v>
      </c>
      <c r="Y22" s="31">
        <v>5.5</v>
      </c>
      <c r="Z22" s="31">
        <v>2.5</v>
      </c>
      <c r="AA22" s="31">
        <v>1.5</v>
      </c>
      <c r="AB22" s="31">
        <v>6</v>
      </c>
      <c r="AC22" s="31"/>
      <c r="AD22" s="31">
        <v>5</v>
      </c>
      <c r="AE22" s="31">
        <v>4</v>
      </c>
      <c r="AF22" s="31">
        <v>4.5</v>
      </c>
      <c r="AG22" s="31">
        <v>0.5</v>
      </c>
      <c r="AH22" s="31"/>
      <c r="AI22" s="74"/>
      <c r="AJ22" s="74"/>
      <c r="AK22" s="74"/>
      <c r="AL22" s="74"/>
      <c r="AM22" s="71"/>
      <c r="AN22" s="72"/>
      <c r="AO22" s="81"/>
      <c r="AP22" s="85"/>
      <c r="AQ22" s="83"/>
      <c r="XFA22" s="87"/>
      <c r="XFB22" s="87"/>
      <c r="XFC22" s="87"/>
      <c r="XFD22" s="87"/>
    </row>
    <row r="23" s="15" customFormat="1" ht="18" customHeight="1" spans="1:16384">
      <c r="A23" s="24">
        <v>15</v>
      </c>
      <c r="B23" s="31" t="s">
        <v>27</v>
      </c>
      <c r="C23" s="31" t="s">
        <v>68</v>
      </c>
      <c r="D23" s="31"/>
      <c r="E23" s="31"/>
      <c r="F23" s="31"/>
      <c r="G23" s="31"/>
      <c r="H23" s="31"/>
      <c r="I23" s="31"/>
      <c r="J23" s="31"/>
      <c r="K23" s="31"/>
      <c r="L23" s="31"/>
      <c r="M23" s="31"/>
      <c r="N23" s="31"/>
      <c r="O23" s="31"/>
      <c r="P23" s="31"/>
      <c r="Q23" s="31"/>
      <c r="R23" s="31"/>
      <c r="S23" s="31">
        <v>4</v>
      </c>
      <c r="T23" s="31">
        <v>4</v>
      </c>
      <c r="U23" s="31">
        <v>4</v>
      </c>
      <c r="V23" s="31">
        <v>4</v>
      </c>
      <c r="W23" s="31"/>
      <c r="X23" s="31">
        <v>4</v>
      </c>
      <c r="Y23" s="31">
        <v>3</v>
      </c>
      <c r="Z23" s="31"/>
      <c r="AA23" s="31"/>
      <c r="AB23" s="31"/>
      <c r="AC23" s="31"/>
      <c r="AD23" s="31"/>
      <c r="AE23" s="31"/>
      <c r="AF23" s="31"/>
      <c r="AG23" s="31"/>
      <c r="AH23" s="31"/>
      <c r="AI23" s="70">
        <f>IF(B23="","",COUNTIF(D23:AH24,"&gt;2")/2)</f>
        <v>4.5</v>
      </c>
      <c r="AJ23" s="70">
        <f>SUM(D23:AH24)</f>
        <v>36.5</v>
      </c>
      <c r="AK23" s="70">
        <f>SUM(D25:AH25)</f>
        <v>5.5</v>
      </c>
      <c r="AL23" s="70">
        <f>AJ23+AK23</f>
        <v>42</v>
      </c>
      <c r="AM23" s="71" t="s">
        <v>69</v>
      </c>
      <c r="AN23" s="72" t="s">
        <v>65</v>
      </c>
      <c r="AO23" s="81"/>
      <c r="AP23" s="82" t="s">
        <v>66</v>
      </c>
      <c r="AQ23" s="83"/>
      <c r="XFA23" s="87"/>
      <c r="XFB23" s="87"/>
      <c r="XFC23" s="87"/>
      <c r="XFD23" s="87"/>
    </row>
    <row r="24" s="15" customFormat="1" ht="18" customHeight="1" spans="1:16384">
      <c r="A24" s="24"/>
      <c r="B24" s="31"/>
      <c r="C24" s="31"/>
      <c r="D24" s="31"/>
      <c r="E24" s="31"/>
      <c r="F24" s="31"/>
      <c r="G24" s="31"/>
      <c r="H24" s="31"/>
      <c r="I24" s="31"/>
      <c r="J24" s="31"/>
      <c r="K24" s="31"/>
      <c r="L24" s="31"/>
      <c r="M24" s="31"/>
      <c r="N24" s="31"/>
      <c r="O24" s="31"/>
      <c r="P24" s="31"/>
      <c r="Q24" s="31"/>
      <c r="R24" s="31"/>
      <c r="S24" s="31">
        <v>4</v>
      </c>
      <c r="T24" s="31">
        <v>4</v>
      </c>
      <c r="U24" s="31">
        <v>0.5</v>
      </c>
      <c r="V24" s="31"/>
      <c r="W24" s="31"/>
      <c r="X24" s="31">
        <v>4</v>
      </c>
      <c r="Y24" s="31">
        <v>1</v>
      </c>
      <c r="Z24" s="31"/>
      <c r="AA24" s="31"/>
      <c r="AB24" s="31"/>
      <c r="AC24" s="31"/>
      <c r="AD24" s="31"/>
      <c r="AE24" s="31"/>
      <c r="AF24" s="31"/>
      <c r="AG24" s="31"/>
      <c r="AH24" s="31"/>
      <c r="AI24" s="73"/>
      <c r="AJ24" s="73"/>
      <c r="AK24" s="73"/>
      <c r="AL24" s="73"/>
      <c r="AM24" s="71"/>
      <c r="AN24" s="72"/>
      <c r="AO24" s="81"/>
      <c r="AP24" s="84"/>
      <c r="AQ24" s="83"/>
      <c r="XFA24" s="87"/>
      <c r="XFB24" s="87"/>
      <c r="XFC24" s="87"/>
      <c r="XFD24" s="87"/>
    </row>
    <row r="25" s="15" customFormat="1" ht="18" customHeight="1" spans="1:16384">
      <c r="A25" s="24"/>
      <c r="B25" s="25" t="str">
        <f>IF(B23="","","加班")</f>
        <v>加班</v>
      </c>
      <c r="C25" s="31"/>
      <c r="D25" s="31"/>
      <c r="E25" s="31"/>
      <c r="F25" s="31"/>
      <c r="G25" s="31"/>
      <c r="H25" s="31"/>
      <c r="I25" s="31"/>
      <c r="J25" s="31"/>
      <c r="K25" s="31"/>
      <c r="L25" s="31"/>
      <c r="M25" s="31"/>
      <c r="N25" s="31"/>
      <c r="O25" s="31"/>
      <c r="P25" s="31"/>
      <c r="Q25" s="31"/>
      <c r="R25" s="31"/>
      <c r="S25" s="31">
        <v>2.5</v>
      </c>
      <c r="T25" s="31">
        <v>2.5</v>
      </c>
      <c r="U25" s="31"/>
      <c r="V25" s="31"/>
      <c r="W25" s="31"/>
      <c r="X25" s="31">
        <v>0.5</v>
      </c>
      <c r="Y25" s="31"/>
      <c r="Z25" s="31"/>
      <c r="AA25" s="31"/>
      <c r="AB25" s="31"/>
      <c r="AC25" s="31"/>
      <c r="AD25" s="31"/>
      <c r="AE25" s="31"/>
      <c r="AF25" s="31"/>
      <c r="AG25" s="31"/>
      <c r="AH25" s="31"/>
      <c r="AI25" s="74"/>
      <c r="AJ25" s="74"/>
      <c r="AK25" s="74"/>
      <c r="AL25" s="74"/>
      <c r="AM25" s="71"/>
      <c r="AN25" s="72"/>
      <c r="AO25" s="81"/>
      <c r="AP25" s="85"/>
      <c r="AQ25" s="83"/>
      <c r="XFA25" s="87"/>
      <c r="XFB25" s="87"/>
      <c r="XFC25" s="87"/>
      <c r="XFD25" s="87"/>
    </row>
    <row r="26" s="15" customFormat="1" ht="18" customHeight="1" spans="1:16384">
      <c r="A26" s="24">
        <v>16</v>
      </c>
      <c r="B26" s="31" t="s">
        <v>28</v>
      </c>
      <c r="C26" s="31" t="s">
        <v>68</v>
      </c>
      <c r="D26" s="31"/>
      <c r="E26" s="31"/>
      <c r="F26" s="31"/>
      <c r="G26" s="31"/>
      <c r="H26" s="31"/>
      <c r="I26" s="31"/>
      <c r="J26" s="31"/>
      <c r="K26" s="31"/>
      <c r="L26" s="31"/>
      <c r="M26" s="31"/>
      <c r="N26" s="31"/>
      <c r="O26" s="31"/>
      <c r="P26" s="31"/>
      <c r="Q26" s="31"/>
      <c r="R26" s="31"/>
      <c r="S26" s="31">
        <v>4</v>
      </c>
      <c r="T26" s="31">
        <v>4</v>
      </c>
      <c r="U26" s="31">
        <v>4</v>
      </c>
      <c r="V26" s="31">
        <v>4</v>
      </c>
      <c r="W26" s="31"/>
      <c r="X26" s="31">
        <v>4</v>
      </c>
      <c r="Y26" s="31">
        <v>4</v>
      </c>
      <c r="Z26" s="31">
        <v>4</v>
      </c>
      <c r="AA26" s="31">
        <v>4</v>
      </c>
      <c r="AB26" s="31">
        <v>4</v>
      </c>
      <c r="AC26" s="31"/>
      <c r="AD26" s="31">
        <v>4</v>
      </c>
      <c r="AE26" s="31">
        <v>4</v>
      </c>
      <c r="AF26" s="31">
        <v>4</v>
      </c>
      <c r="AG26" s="31">
        <v>4</v>
      </c>
      <c r="AH26" s="31">
        <v>4</v>
      </c>
      <c r="AI26" s="70">
        <f>IF(B26="","",COUNTIF(D26:AH27,"&gt;2")/2)</f>
        <v>13.5</v>
      </c>
      <c r="AJ26" s="70">
        <f>SUM(D26:AH27)</f>
        <v>108</v>
      </c>
      <c r="AK26" s="70">
        <f>SUM(D28:AH28)</f>
        <v>41.5</v>
      </c>
      <c r="AL26" s="70">
        <f>AJ26+AK26</f>
        <v>149.5</v>
      </c>
      <c r="AM26" s="71" t="s">
        <v>69</v>
      </c>
      <c r="AN26" s="72" t="s">
        <v>65</v>
      </c>
      <c r="AO26" s="81"/>
      <c r="AP26" s="82" t="s">
        <v>66</v>
      </c>
      <c r="AQ26" s="83"/>
      <c r="XFA26" s="87"/>
      <c r="XFB26" s="87"/>
      <c r="XFC26" s="87"/>
      <c r="XFD26" s="87"/>
    </row>
    <row r="27" s="15" customFormat="1" ht="18" customHeight="1" spans="1:16384">
      <c r="A27" s="24"/>
      <c r="B27" s="31"/>
      <c r="C27" s="31"/>
      <c r="D27" s="31"/>
      <c r="E27" s="31"/>
      <c r="F27" s="31"/>
      <c r="G27" s="31"/>
      <c r="H27" s="31"/>
      <c r="I27" s="31"/>
      <c r="J27" s="31"/>
      <c r="K27" s="31"/>
      <c r="L27" s="31"/>
      <c r="M27" s="31"/>
      <c r="N27" s="31"/>
      <c r="O27" s="31"/>
      <c r="P27" s="31"/>
      <c r="Q27" s="31"/>
      <c r="R27" s="31"/>
      <c r="S27" s="31">
        <v>4</v>
      </c>
      <c r="T27" s="31">
        <v>4</v>
      </c>
      <c r="U27" s="31">
        <v>3</v>
      </c>
      <c r="V27" s="31">
        <v>1</v>
      </c>
      <c r="W27" s="31"/>
      <c r="X27" s="31">
        <v>4</v>
      </c>
      <c r="Y27" s="31">
        <v>4</v>
      </c>
      <c r="Z27" s="31">
        <v>4</v>
      </c>
      <c r="AA27" s="31">
        <v>4</v>
      </c>
      <c r="AB27" s="31">
        <v>4</v>
      </c>
      <c r="AC27" s="31"/>
      <c r="AD27" s="31">
        <v>4</v>
      </c>
      <c r="AE27" s="31">
        <v>4</v>
      </c>
      <c r="AF27" s="31">
        <v>4</v>
      </c>
      <c r="AG27" s="31">
        <v>4</v>
      </c>
      <c r="AH27" s="31">
        <v>4</v>
      </c>
      <c r="AI27" s="73"/>
      <c r="AJ27" s="73"/>
      <c r="AK27" s="73"/>
      <c r="AL27" s="73"/>
      <c r="AM27" s="71"/>
      <c r="AN27" s="72"/>
      <c r="AO27" s="81"/>
      <c r="AP27" s="84"/>
      <c r="AQ27" s="83"/>
      <c r="XFA27" s="87"/>
      <c r="XFB27" s="87"/>
      <c r="XFC27" s="87"/>
      <c r="XFD27" s="87"/>
    </row>
    <row r="28" s="15" customFormat="1" ht="18" customHeight="1" spans="1:16384">
      <c r="A28" s="24"/>
      <c r="B28" s="25" t="str">
        <f>IF(B26="","","加班")</f>
        <v>加班</v>
      </c>
      <c r="C28" s="31"/>
      <c r="D28" s="31"/>
      <c r="E28" s="31"/>
      <c r="F28" s="31"/>
      <c r="G28" s="31"/>
      <c r="H28" s="31"/>
      <c r="I28" s="31"/>
      <c r="J28" s="31"/>
      <c r="K28" s="31"/>
      <c r="L28" s="31"/>
      <c r="M28" s="31"/>
      <c r="N28" s="31"/>
      <c r="O28" s="31"/>
      <c r="P28" s="31"/>
      <c r="Q28" s="31"/>
      <c r="R28" s="31"/>
      <c r="S28" s="31">
        <v>2.5</v>
      </c>
      <c r="T28" s="31">
        <v>2.5</v>
      </c>
      <c r="U28" s="31"/>
      <c r="V28" s="31"/>
      <c r="W28" s="31"/>
      <c r="X28" s="31">
        <v>1</v>
      </c>
      <c r="Y28" s="31">
        <v>5.5</v>
      </c>
      <c r="Z28" s="31">
        <v>2.5</v>
      </c>
      <c r="AA28" s="31">
        <v>1.5</v>
      </c>
      <c r="AB28" s="31">
        <v>6</v>
      </c>
      <c r="AC28" s="31"/>
      <c r="AD28" s="31">
        <v>5</v>
      </c>
      <c r="AE28" s="31">
        <v>4</v>
      </c>
      <c r="AF28" s="31">
        <v>4.5</v>
      </c>
      <c r="AG28" s="31">
        <v>3.5</v>
      </c>
      <c r="AH28" s="31">
        <v>3</v>
      </c>
      <c r="AI28" s="74"/>
      <c r="AJ28" s="74"/>
      <c r="AK28" s="74"/>
      <c r="AL28" s="74"/>
      <c r="AM28" s="71"/>
      <c r="AN28" s="72"/>
      <c r="AO28" s="81"/>
      <c r="AP28" s="85"/>
      <c r="AQ28" s="83"/>
      <c r="XFA28" s="87"/>
      <c r="XFB28" s="87"/>
      <c r="XFC28" s="87"/>
      <c r="XFD28" s="87"/>
    </row>
    <row r="29" ht="16.5" spans="2:42">
      <c r="B29" s="34" t="s">
        <v>17</v>
      </c>
      <c r="C29" s="35" t="s">
        <v>70</v>
      </c>
      <c r="D29" s="36"/>
      <c r="E29" s="36"/>
      <c r="F29" s="36"/>
      <c r="G29" s="36"/>
      <c r="H29" s="37"/>
      <c r="I29" s="55"/>
      <c r="J29" s="55"/>
      <c r="K29" s="36"/>
      <c r="L29" s="36"/>
      <c r="M29" s="36"/>
      <c r="N29" s="36"/>
      <c r="O29" s="36"/>
      <c r="P29" s="36"/>
      <c r="Q29" s="36"/>
      <c r="R29" s="36"/>
      <c r="S29" s="36"/>
      <c r="T29" s="36"/>
      <c r="U29" s="36"/>
      <c r="V29" s="36"/>
      <c r="W29" s="36"/>
      <c r="X29" s="36"/>
      <c r="Y29" s="36"/>
      <c r="Z29" s="36"/>
      <c r="AA29" s="36"/>
      <c r="AB29" s="36"/>
      <c r="AC29" s="36"/>
      <c r="AD29" s="36"/>
      <c r="AE29" s="36"/>
      <c r="AF29" s="55"/>
      <c r="AG29" s="55">
        <v>1</v>
      </c>
      <c r="AH29" s="55">
        <v>4</v>
      </c>
      <c r="AI29" s="70">
        <f>IF(B29="","",COUNTIF(D29:AH30,"&gt;2")/2)</f>
        <v>1.5</v>
      </c>
      <c r="AJ29" s="70">
        <f>SUM(D29:AH30)</f>
        <v>13</v>
      </c>
      <c r="AK29" s="70">
        <f>SUM(D31:AH31)</f>
        <v>4</v>
      </c>
      <c r="AL29" s="70">
        <f>AJ29+AK29</f>
        <v>17</v>
      </c>
      <c r="AM29" s="71"/>
      <c r="AN29" s="72" t="s">
        <v>65</v>
      </c>
      <c r="AO29" s="81"/>
      <c r="AP29" s="82" t="s">
        <v>66</v>
      </c>
    </row>
    <row r="30" ht="16.5" spans="2:42">
      <c r="B30" s="34"/>
      <c r="C30" s="35"/>
      <c r="D30" s="36"/>
      <c r="E30" s="36"/>
      <c r="F30" s="36"/>
      <c r="G30" s="36"/>
      <c r="H30" s="37"/>
      <c r="I30" s="55"/>
      <c r="J30" s="55"/>
      <c r="K30" s="36"/>
      <c r="L30" s="36"/>
      <c r="M30" s="36"/>
      <c r="N30" s="36"/>
      <c r="O30" s="36"/>
      <c r="P30" s="36"/>
      <c r="Q30" s="36"/>
      <c r="R30" s="36"/>
      <c r="S30" s="36"/>
      <c r="T30" s="36"/>
      <c r="U30" s="36"/>
      <c r="V30" s="36"/>
      <c r="W30" s="36"/>
      <c r="X30" s="36"/>
      <c r="Y30" s="36"/>
      <c r="Z30" s="36"/>
      <c r="AA30" s="36"/>
      <c r="AB30" s="36"/>
      <c r="AC30" s="36"/>
      <c r="AD30" s="36"/>
      <c r="AE30" s="36"/>
      <c r="AF30" s="36"/>
      <c r="AG30" s="36">
        <v>4</v>
      </c>
      <c r="AH30" s="55">
        <v>4</v>
      </c>
      <c r="AI30" s="73"/>
      <c r="AJ30" s="73"/>
      <c r="AK30" s="73"/>
      <c r="AL30" s="73"/>
      <c r="AM30" s="71"/>
      <c r="AN30" s="72"/>
      <c r="AO30" s="81"/>
      <c r="AP30" s="84"/>
    </row>
    <row r="31" ht="16.5" spans="2:42">
      <c r="B31" s="34"/>
      <c r="C31" s="35"/>
      <c r="D31" s="38"/>
      <c r="E31" s="38"/>
      <c r="F31" s="38"/>
      <c r="G31" s="38"/>
      <c r="H31" s="37"/>
      <c r="I31" s="55"/>
      <c r="J31" s="55"/>
      <c r="K31" s="55"/>
      <c r="L31" s="55"/>
      <c r="M31" s="55"/>
      <c r="N31" s="36"/>
      <c r="O31" s="36"/>
      <c r="P31" s="36"/>
      <c r="Q31" s="60"/>
      <c r="R31" s="36"/>
      <c r="S31" s="36"/>
      <c r="T31" s="55"/>
      <c r="U31" s="36"/>
      <c r="V31" s="36"/>
      <c r="W31" s="36"/>
      <c r="X31" s="36"/>
      <c r="Y31" s="36"/>
      <c r="Z31" s="36"/>
      <c r="AA31" s="36"/>
      <c r="AB31" s="36"/>
      <c r="AC31" s="36"/>
      <c r="AD31" s="36"/>
      <c r="AE31" s="55"/>
      <c r="AF31" s="55"/>
      <c r="AG31" s="55">
        <v>2</v>
      </c>
      <c r="AH31" s="75">
        <v>2</v>
      </c>
      <c r="AI31" s="74"/>
      <c r="AJ31" s="74"/>
      <c r="AK31" s="74"/>
      <c r="AL31" s="74"/>
      <c r="AM31" s="71"/>
      <c r="AN31" s="72"/>
      <c r="AO31" s="81"/>
      <c r="AP31" s="85"/>
    </row>
    <row r="32" spans="2:42">
      <c r="B32" s="39" t="s">
        <v>31</v>
      </c>
      <c r="C32" s="40" t="s">
        <v>71</v>
      </c>
      <c r="D32" s="41"/>
      <c r="E32" s="41"/>
      <c r="F32" s="41">
        <v>1</v>
      </c>
      <c r="G32" s="42" t="s">
        <v>72</v>
      </c>
      <c r="H32" s="41">
        <v>4</v>
      </c>
      <c r="I32" s="41">
        <v>4</v>
      </c>
      <c r="J32" s="41">
        <v>4</v>
      </c>
      <c r="K32" s="41">
        <v>4</v>
      </c>
      <c r="L32" s="41">
        <v>4</v>
      </c>
      <c r="M32" s="41">
        <v>4</v>
      </c>
      <c r="N32" s="41">
        <v>4</v>
      </c>
      <c r="O32" s="41">
        <v>4</v>
      </c>
      <c r="P32" s="41">
        <v>4</v>
      </c>
      <c r="Q32" s="41">
        <v>4</v>
      </c>
      <c r="R32" s="41">
        <v>4</v>
      </c>
      <c r="S32" s="41">
        <v>4</v>
      </c>
      <c r="T32" s="41">
        <v>4</v>
      </c>
      <c r="U32" s="41">
        <v>4</v>
      </c>
      <c r="V32" s="41">
        <v>4</v>
      </c>
      <c r="W32" s="41">
        <v>4</v>
      </c>
      <c r="X32" s="42" t="s">
        <v>72</v>
      </c>
      <c r="Y32" s="42" t="s">
        <v>72</v>
      </c>
      <c r="Z32" s="42" t="s">
        <v>72</v>
      </c>
      <c r="AA32" s="42" t="s">
        <v>72</v>
      </c>
      <c r="AB32" s="41">
        <v>2</v>
      </c>
      <c r="AC32" s="41">
        <v>4</v>
      </c>
      <c r="AD32" s="41">
        <v>4</v>
      </c>
      <c r="AE32" s="41">
        <v>4</v>
      </c>
      <c r="AF32" s="41">
        <v>4</v>
      </c>
      <c r="AG32" s="41">
        <v>4</v>
      </c>
      <c r="AH32" s="41">
        <v>4</v>
      </c>
      <c r="AI32" s="70">
        <f>IF(B32="","",COUNTIF(D32:AH33,"&gt;2")/2)</f>
        <v>23.5</v>
      </c>
      <c r="AJ32" s="70">
        <f>SUM(D32:AH33)</f>
        <v>190.5</v>
      </c>
      <c r="AK32" s="70">
        <f>SUM(D34:AH34)</f>
        <v>85</v>
      </c>
      <c r="AL32" s="70">
        <f>AJ32+AK32</f>
        <v>275.5</v>
      </c>
      <c r="AM32" s="71"/>
      <c r="AN32" s="72" t="s">
        <v>65</v>
      </c>
      <c r="AO32" s="81"/>
      <c r="AP32" s="82" t="s">
        <v>66</v>
      </c>
    </row>
    <row r="33" spans="2:42">
      <c r="B33" s="39"/>
      <c r="C33" s="39"/>
      <c r="D33" s="41"/>
      <c r="E33" s="41"/>
      <c r="F33" s="41">
        <v>4</v>
      </c>
      <c r="G33" s="41">
        <v>4</v>
      </c>
      <c r="H33" s="41">
        <v>4</v>
      </c>
      <c r="I33" s="41">
        <v>4</v>
      </c>
      <c r="J33" s="41">
        <v>4</v>
      </c>
      <c r="K33" s="41">
        <v>4</v>
      </c>
      <c r="L33" s="41">
        <v>4</v>
      </c>
      <c r="M33" s="41">
        <v>4</v>
      </c>
      <c r="N33" s="41">
        <v>4</v>
      </c>
      <c r="O33" s="41">
        <v>4</v>
      </c>
      <c r="P33" s="41">
        <v>4</v>
      </c>
      <c r="Q33" s="41">
        <v>4</v>
      </c>
      <c r="R33" s="41">
        <v>4</v>
      </c>
      <c r="S33" s="41">
        <v>4</v>
      </c>
      <c r="T33" s="41">
        <v>4</v>
      </c>
      <c r="U33" s="41">
        <v>4</v>
      </c>
      <c r="V33" s="41">
        <v>4</v>
      </c>
      <c r="W33" s="41">
        <v>4</v>
      </c>
      <c r="X33" s="42" t="s">
        <v>72</v>
      </c>
      <c r="Y33" s="42" t="s">
        <v>72</v>
      </c>
      <c r="Z33" s="42" t="s">
        <v>72</v>
      </c>
      <c r="AA33" s="42" t="s">
        <v>72</v>
      </c>
      <c r="AB33" s="41">
        <v>4</v>
      </c>
      <c r="AC33" s="41">
        <v>3.5</v>
      </c>
      <c r="AD33" s="41">
        <v>4</v>
      </c>
      <c r="AE33" s="41">
        <v>4</v>
      </c>
      <c r="AF33" s="41">
        <v>4</v>
      </c>
      <c r="AG33" s="41">
        <v>4</v>
      </c>
      <c r="AH33" s="41">
        <v>4</v>
      </c>
      <c r="AI33" s="73"/>
      <c r="AJ33" s="73"/>
      <c r="AK33" s="73"/>
      <c r="AL33" s="73"/>
      <c r="AM33" s="71"/>
      <c r="AN33" s="72"/>
      <c r="AO33" s="81"/>
      <c r="AP33" s="84"/>
    </row>
    <row r="34" spans="2:42">
      <c r="B34" s="43"/>
      <c r="C34" s="43"/>
      <c r="D34" s="41"/>
      <c r="E34" s="41"/>
      <c r="F34" s="41">
        <v>2.5</v>
      </c>
      <c r="G34" s="41">
        <v>4.5</v>
      </c>
      <c r="H34" s="41">
        <v>4.5</v>
      </c>
      <c r="I34" s="41">
        <v>1.5</v>
      </c>
      <c r="J34" s="41">
        <v>6</v>
      </c>
      <c r="K34" s="41">
        <v>5</v>
      </c>
      <c r="L34" s="41">
        <v>6</v>
      </c>
      <c r="M34" s="41">
        <v>2</v>
      </c>
      <c r="N34" s="41">
        <v>3</v>
      </c>
      <c r="O34" s="41">
        <v>2.5</v>
      </c>
      <c r="P34" s="41">
        <v>3</v>
      </c>
      <c r="Q34" s="41">
        <v>2.5</v>
      </c>
      <c r="R34" s="41">
        <v>4.5</v>
      </c>
      <c r="S34" s="41">
        <v>1</v>
      </c>
      <c r="T34" s="41">
        <v>3.5</v>
      </c>
      <c r="U34" s="41">
        <v>4.5</v>
      </c>
      <c r="V34" s="41">
        <v>3</v>
      </c>
      <c r="W34" s="41">
        <v>4</v>
      </c>
      <c r="X34" s="41"/>
      <c r="Y34" s="41"/>
      <c r="Z34" s="41"/>
      <c r="AA34" s="41"/>
      <c r="AB34" s="41">
        <v>5.5</v>
      </c>
      <c r="AC34" s="41"/>
      <c r="AD34" s="41">
        <v>3</v>
      </c>
      <c r="AE34" s="41">
        <v>3</v>
      </c>
      <c r="AF34" s="41">
        <v>4</v>
      </c>
      <c r="AG34" s="41">
        <v>4</v>
      </c>
      <c r="AH34" s="41">
        <v>2</v>
      </c>
      <c r="AI34" s="74"/>
      <c r="AJ34" s="74"/>
      <c r="AK34" s="74"/>
      <c r="AL34" s="74"/>
      <c r="AM34" s="71"/>
      <c r="AN34" s="72"/>
      <c r="AO34" s="81"/>
      <c r="AP34" s="85"/>
    </row>
    <row r="35" spans="2:42">
      <c r="B35" s="39" t="s">
        <v>42</v>
      </c>
      <c r="C35" s="40" t="s">
        <v>71</v>
      </c>
      <c r="D35" s="41"/>
      <c r="E35" s="41"/>
      <c r="F35" s="41">
        <v>1</v>
      </c>
      <c r="G35" s="42" t="s">
        <v>72</v>
      </c>
      <c r="H35" s="41">
        <v>4</v>
      </c>
      <c r="I35" s="41">
        <v>4</v>
      </c>
      <c r="J35" s="41">
        <v>4</v>
      </c>
      <c r="K35" s="41">
        <v>4</v>
      </c>
      <c r="L35" s="41">
        <v>4</v>
      </c>
      <c r="M35" s="41">
        <v>4</v>
      </c>
      <c r="N35" s="41"/>
      <c r="O35" s="41">
        <v>4</v>
      </c>
      <c r="P35" s="41">
        <v>4</v>
      </c>
      <c r="Q35" s="41">
        <v>4</v>
      </c>
      <c r="R35" s="41">
        <v>4</v>
      </c>
      <c r="S35" s="41">
        <v>4</v>
      </c>
      <c r="T35" s="41">
        <v>4</v>
      </c>
      <c r="U35" s="42" t="s">
        <v>72</v>
      </c>
      <c r="V35" s="41">
        <v>4</v>
      </c>
      <c r="W35" s="41">
        <v>4</v>
      </c>
      <c r="X35" s="41">
        <v>4</v>
      </c>
      <c r="Y35" s="42" t="s">
        <v>72</v>
      </c>
      <c r="Z35" s="41">
        <v>4</v>
      </c>
      <c r="AA35" s="42" t="s">
        <v>72</v>
      </c>
      <c r="AB35" s="41">
        <v>2</v>
      </c>
      <c r="AC35" s="41">
        <v>2</v>
      </c>
      <c r="AD35" s="41">
        <v>4</v>
      </c>
      <c r="AE35" s="41">
        <v>2</v>
      </c>
      <c r="AF35" s="41">
        <v>4</v>
      </c>
      <c r="AG35" s="41">
        <v>4</v>
      </c>
      <c r="AH35" s="41"/>
      <c r="AI35" s="70">
        <f>IF(B35="","",COUNTIF(D35:AH36,"&gt;2")/2)</f>
        <v>23</v>
      </c>
      <c r="AJ35" s="70">
        <f>SUM(D35:AH36)</f>
        <v>190.5</v>
      </c>
      <c r="AK35" s="70">
        <f>SUM(D37:AH37)</f>
        <v>99</v>
      </c>
      <c r="AL35" s="70">
        <f>AJ35+AK35</f>
        <v>289.5</v>
      </c>
      <c r="AM35" s="71"/>
      <c r="AN35" s="72" t="s">
        <v>65</v>
      </c>
      <c r="AO35" s="81"/>
      <c r="AP35" s="82" t="s">
        <v>66</v>
      </c>
    </row>
    <row r="36" spans="2:42">
      <c r="B36" s="39"/>
      <c r="C36" s="39"/>
      <c r="D36" s="41"/>
      <c r="E36" s="41"/>
      <c r="F36" s="41">
        <v>4</v>
      </c>
      <c r="G36" s="41">
        <v>4</v>
      </c>
      <c r="H36" s="41">
        <v>4</v>
      </c>
      <c r="I36" s="41">
        <v>4</v>
      </c>
      <c r="J36" s="41">
        <v>4</v>
      </c>
      <c r="K36" s="41">
        <v>4</v>
      </c>
      <c r="L36" s="41">
        <v>4</v>
      </c>
      <c r="M36" s="41">
        <v>4</v>
      </c>
      <c r="N36" s="41">
        <v>4</v>
      </c>
      <c r="O36" s="41">
        <v>4</v>
      </c>
      <c r="P36" s="41">
        <v>4</v>
      </c>
      <c r="Q36" s="41">
        <v>4</v>
      </c>
      <c r="R36" s="41">
        <v>4</v>
      </c>
      <c r="S36" s="41">
        <v>4</v>
      </c>
      <c r="T36" s="42" t="s">
        <v>72</v>
      </c>
      <c r="U36" s="41">
        <v>4</v>
      </c>
      <c r="V36" s="41">
        <v>4</v>
      </c>
      <c r="W36" s="41">
        <v>4</v>
      </c>
      <c r="X36" s="41">
        <v>4</v>
      </c>
      <c r="Y36" s="42" t="s">
        <v>72</v>
      </c>
      <c r="Z36" s="41">
        <v>4</v>
      </c>
      <c r="AA36" s="41">
        <v>4</v>
      </c>
      <c r="AB36" s="41">
        <v>4</v>
      </c>
      <c r="AC36" s="41">
        <v>3.5</v>
      </c>
      <c r="AD36" s="41">
        <v>4</v>
      </c>
      <c r="AE36" s="41">
        <v>4</v>
      </c>
      <c r="AF36" s="41">
        <v>4</v>
      </c>
      <c r="AG36" s="41">
        <v>4</v>
      </c>
      <c r="AH36" s="41">
        <v>4</v>
      </c>
      <c r="AI36" s="73"/>
      <c r="AJ36" s="73"/>
      <c r="AK36" s="73"/>
      <c r="AL36" s="73"/>
      <c r="AM36" s="71"/>
      <c r="AN36" s="72"/>
      <c r="AO36" s="81"/>
      <c r="AP36" s="84"/>
    </row>
    <row r="37" spans="2:42">
      <c r="B37" s="43"/>
      <c r="C37" s="43"/>
      <c r="D37" s="41"/>
      <c r="E37" s="41"/>
      <c r="F37" s="41">
        <v>2.5</v>
      </c>
      <c r="G37" s="41">
        <v>4.5</v>
      </c>
      <c r="H37" s="41">
        <v>4.5</v>
      </c>
      <c r="I37" s="41">
        <v>1.5</v>
      </c>
      <c r="J37" s="41">
        <v>4</v>
      </c>
      <c r="K37" s="41">
        <v>6</v>
      </c>
      <c r="L37" s="41">
        <v>6</v>
      </c>
      <c r="M37" s="41">
        <v>2</v>
      </c>
      <c r="N37" s="41">
        <v>2</v>
      </c>
      <c r="O37" s="41">
        <v>2.5</v>
      </c>
      <c r="P37" s="41">
        <v>3</v>
      </c>
      <c r="Q37" s="41">
        <v>2.5</v>
      </c>
      <c r="R37" s="41">
        <v>4.5</v>
      </c>
      <c r="S37" s="41">
        <v>3</v>
      </c>
      <c r="T37" s="41"/>
      <c r="U37" s="41">
        <v>4.5</v>
      </c>
      <c r="V37" s="41">
        <v>3</v>
      </c>
      <c r="W37" s="41">
        <v>4</v>
      </c>
      <c r="X37" s="41">
        <v>3.5</v>
      </c>
      <c r="Y37" s="41"/>
      <c r="Z37" s="41">
        <v>2.5</v>
      </c>
      <c r="AA37" s="41">
        <v>9</v>
      </c>
      <c r="AB37" s="41">
        <v>5.5</v>
      </c>
      <c r="AC37" s="41"/>
      <c r="AD37" s="41">
        <v>4.5</v>
      </c>
      <c r="AE37" s="41">
        <v>3</v>
      </c>
      <c r="AF37" s="41">
        <v>4</v>
      </c>
      <c r="AG37" s="41">
        <v>6</v>
      </c>
      <c r="AH37" s="41">
        <v>1</v>
      </c>
      <c r="AI37" s="74"/>
      <c r="AJ37" s="74"/>
      <c r="AK37" s="74"/>
      <c r="AL37" s="74"/>
      <c r="AM37" s="71"/>
      <c r="AN37" s="72"/>
      <c r="AO37" s="81"/>
      <c r="AP37" s="85"/>
    </row>
    <row r="38" spans="2:42">
      <c r="B38" s="44" t="s">
        <v>30</v>
      </c>
      <c r="C38" s="35" t="s">
        <v>73</v>
      </c>
      <c r="D38" s="45"/>
      <c r="E38" s="45">
        <v>4</v>
      </c>
      <c r="F38" s="45">
        <v>3</v>
      </c>
      <c r="G38" s="45">
        <v>4</v>
      </c>
      <c r="H38" s="46">
        <v>4</v>
      </c>
      <c r="I38" s="56" t="s">
        <v>72</v>
      </c>
      <c r="J38" s="51">
        <v>4</v>
      </c>
      <c r="K38" s="51">
        <v>4</v>
      </c>
      <c r="L38" s="57">
        <v>5</v>
      </c>
      <c r="M38" s="57">
        <v>4</v>
      </c>
      <c r="N38" s="57">
        <v>5</v>
      </c>
      <c r="O38" s="57">
        <v>4</v>
      </c>
      <c r="P38" s="57">
        <v>5</v>
      </c>
      <c r="Q38" s="57">
        <v>4</v>
      </c>
      <c r="R38" s="57">
        <v>4</v>
      </c>
      <c r="S38" s="57">
        <v>4</v>
      </c>
      <c r="T38" s="57">
        <v>4</v>
      </c>
      <c r="U38" s="57">
        <v>4</v>
      </c>
      <c r="V38" s="57">
        <v>4</v>
      </c>
      <c r="W38" s="57"/>
      <c r="X38" s="57">
        <v>4</v>
      </c>
      <c r="Y38" s="57">
        <v>4</v>
      </c>
      <c r="Z38" s="57">
        <v>4</v>
      </c>
      <c r="AA38" s="57">
        <v>4</v>
      </c>
      <c r="AB38" s="57">
        <v>4</v>
      </c>
      <c r="AC38" s="57">
        <v>4</v>
      </c>
      <c r="AD38" s="57">
        <v>4</v>
      </c>
      <c r="AE38" s="57">
        <v>4</v>
      </c>
      <c r="AF38" s="63" t="s">
        <v>72</v>
      </c>
      <c r="AG38" s="57">
        <v>4</v>
      </c>
      <c r="AH38" s="57">
        <v>4</v>
      </c>
      <c r="AI38" s="70">
        <f>IF(B38="","",COUNTIF(D38:AH39,"&gt;2")/2)</f>
        <v>28</v>
      </c>
      <c r="AJ38" s="70">
        <f>SUM(D38:AH39)</f>
        <v>225.5</v>
      </c>
      <c r="AK38" s="70">
        <f>SUM(D40:AH40)</f>
        <v>116</v>
      </c>
      <c r="AL38" s="70">
        <f>AJ38+AK38</f>
        <v>341.5</v>
      </c>
      <c r="AM38" s="71"/>
      <c r="AN38" s="72" t="s">
        <v>65</v>
      </c>
      <c r="AO38" s="81"/>
      <c r="AP38" s="82" t="s">
        <v>66</v>
      </c>
    </row>
    <row r="39" spans="2:42">
      <c r="B39" s="44"/>
      <c r="C39" s="35"/>
      <c r="D39" s="47"/>
      <c r="E39" s="48">
        <v>4</v>
      </c>
      <c r="F39" s="48">
        <v>4</v>
      </c>
      <c r="G39" s="48">
        <v>4</v>
      </c>
      <c r="H39" s="48">
        <v>4</v>
      </c>
      <c r="I39" s="48">
        <v>4</v>
      </c>
      <c r="J39" s="48">
        <v>4</v>
      </c>
      <c r="K39" s="48">
        <v>4</v>
      </c>
      <c r="L39" s="58">
        <v>4</v>
      </c>
      <c r="M39" s="58">
        <v>4</v>
      </c>
      <c r="N39" s="58">
        <v>4</v>
      </c>
      <c r="O39" s="58">
        <v>4</v>
      </c>
      <c r="P39" s="58">
        <v>4</v>
      </c>
      <c r="Q39" s="58">
        <v>4</v>
      </c>
      <c r="R39" s="57">
        <v>3.5</v>
      </c>
      <c r="S39" s="57">
        <v>4</v>
      </c>
      <c r="T39" s="57">
        <v>4</v>
      </c>
      <c r="U39" s="57">
        <v>4</v>
      </c>
      <c r="V39" s="57">
        <v>4</v>
      </c>
      <c r="W39" s="57">
        <v>4</v>
      </c>
      <c r="X39" s="57">
        <v>4</v>
      </c>
      <c r="Y39" s="58">
        <v>4</v>
      </c>
      <c r="Z39" s="58"/>
      <c r="AA39" s="57">
        <v>4</v>
      </c>
      <c r="AB39" s="57">
        <v>4</v>
      </c>
      <c r="AC39" s="57">
        <v>4</v>
      </c>
      <c r="AD39" s="57">
        <v>4</v>
      </c>
      <c r="AE39" s="57">
        <v>4</v>
      </c>
      <c r="AF39" s="57">
        <v>4</v>
      </c>
      <c r="AG39" s="57">
        <v>4</v>
      </c>
      <c r="AH39" s="57">
        <v>4</v>
      </c>
      <c r="AI39" s="73"/>
      <c r="AJ39" s="73"/>
      <c r="AK39" s="73"/>
      <c r="AL39" s="73"/>
      <c r="AM39" s="71"/>
      <c r="AN39" s="72"/>
      <c r="AO39" s="81"/>
      <c r="AP39" s="84"/>
    </row>
    <row r="40" spans="2:42">
      <c r="B40" s="49"/>
      <c r="C40" s="35"/>
      <c r="D40" s="47"/>
      <c r="E40" s="48">
        <v>6</v>
      </c>
      <c r="F40" s="48">
        <v>3</v>
      </c>
      <c r="G40" s="48">
        <v>2.5</v>
      </c>
      <c r="H40" s="48">
        <v>7</v>
      </c>
      <c r="I40" s="48">
        <v>1.5</v>
      </c>
      <c r="J40" s="48">
        <v>5</v>
      </c>
      <c r="K40" s="48">
        <v>5</v>
      </c>
      <c r="L40" s="58">
        <v>4.5</v>
      </c>
      <c r="M40" s="58">
        <v>3</v>
      </c>
      <c r="N40" s="58">
        <v>2</v>
      </c>
      <c r="O40" s="58">
        <v>2.5</v>
      </c>
      <c r="P40" s="58">
        <v>1.5</v>
      </c>
      <c r="Q40" s="58">
        <v>2.5</v>
      </c>
      <c r="R40" s="57"/>
      <c r="S40" s="57">
        <v>6.5</v>
      </c>
      <c r="T40" s="57">
        <v>4.5</v>
      </c>
      <c r="U40" s="57">
        <v>5</v>
      </c>
      <c r="V40" s="57">
        <v>6.5</v>
      </c>
      <c r="W40" s="57">
        <v>4</v>
      </c>
      <c r="X40" s="57">
        <v>6</v>
      </c>
      <c r="Y40" s="58">
        <v>5</v>
      </c>
      <c r="Z40" s="58"/>
      <c r="AA40" s="57">
        <v>4</v>
      </c>
      <c r="AB40" s="57">
        <v>4.5</v>
      </c>
      <c r="AC40" s="57">
        <v>1</v>
      </c>
      <c r="AD40" s="57">
        <v>4.5</v>
      </c>
      <c r="AE40" s="57">
        <v>4.5</v>
      </c>
      <c r="AF40" s="57">
        <v>4</v>
      </c>
      <c r="AG40" s="57">
        <v>5.5</v>
      </c>
      <c r="AH40" s="76">
        <v>4.5</v>
      </c>
      <c r="AI40" s="74"/>
      <c r="AJ40" s="74"/>
      <c r="AK40" s="74"/>
      <c r="AL40" s="74"/>
      <c r="AM40" s="71"/>
      <c r="AN40" s="72"/>
      <c r="AO40" s="81"/>
      <c r="AP40" s="85"/>
    </row>
    <row r="41" spans="2:42">
      <c r="B41" s="50" t="s">
        <v>41</v>
      </c>
      <c r="C41" s="40" t="s">
        <v>71</v>
      </c>
      <c r="D41" s="41"/>
      <c r="E41" s="41">
        <v>4</v>
      </c>
      <c r="F41" s="41">
        <v>3</v>
      </c>
      <c r="G41" s="41">
        <v>4</v>
      </c>
      <c r="H41" s="41">
        <v>4</v>
      </c>
      <c r="I41" s="41">
        <v>4</v>
      </c>
      <c r="J41" s="41">
        <v>4</v>
      </c>
      <c r="K41" s="41">
        <v>4</v>
      </c>
      <c r="L41" s="41">
        <v>4</v>
      </c>
      <c r="M41" s="41">
        <v>4</v>
      </c>
      <c r="N41" s="41">
        <v>4</v>
      </c>
      <c r="O41" s="41">
        <v>4</v>
      </c>
      <c r="P41" s="41">
        <v>4</v>
      </c>
      <c r="Q41" s="42" t="s">
        <v>72</v>
      </c>
      <c r="R41" s="42" t="s">
        <v>72</v>
      </c>
      <c r="S41" s="42" t="s">
        <v>72</v>
      </c>
      <c r="T41" s="41">
        <v>4</v>
      </c>
      <c r="U41" s="41">
        <v>4</v>
      </c>
      <c r="V41" s="41">
        <v>4</v>
      </c>
      <c r="W41" s="41">
        <v>4</v>
      </c>
      <c r="X41" s="41">
        <v>4</v>
      </c>
      <c r="Y41" s="42" t="s">
        <v>72</v>
      </c>
      <c r="Z41" s="41">
        <v>4</v>
      </c>
      <c r="AA41" s="41">
        <v>3</v>
      </c>
      <c r="AB41" s="41">
        <v>2</v>
      </c>
      <c r="AC41" s="41">
        <v>3</v>
      </c>
      <c r="AD41" s="42" t="s">
        <v>72</v>
      </c>
      <c r="AE41" s="41">
        <v>4</v>
      </c>
      <c r="AF41" s="41">
        <v>4</v>
      </c>
      <c r="AG41" s="41">
        <v>4</v>
      </c>
      <c r="AH41" s="42" t="s">
        <v>72</v>
      </c>
      <c r="AI41" s="70">
        <f>IF(B41="","",COUNTIF(D41:AH42,"&gt;2")/2)</f>
        <v>23</v>
      </c>
      <c r="AJ41" s="70">
        <f>SUM(D41:AH42)</f>
        <v>185</v>
      </c>
      <c r="AK41" s="70">
        <f>SUM(D43:AH43)</f>
        <v>97</v>
      </c>
      <c r="AL41" s="70">
        <f>AJ41+AK41</f>
        <v>282</v>
      </c>
      <c r="AM41" s="71"/>
      <c r="AN41" s="72" t="s">
        <v>65</v>
      </c>
      <c r="AO41" s="81"/>
      <c r="AP41" s="82" t="s">
        <v>66</v>
      </c>
    </row>
    <row r="42" spans="2:42">
      <c r="B42" s="44"/>
      <c r="C42" s="39"/>
      <c r="D42" s="41"/>
      <c r="E42" s="41">
        <v>4</v>
      </c>
      <c r="F42" s="41">
        <v>4</v>
      </c>
      <c r="G42" s="41">
        <v>4</v>
      </c>
      <c r="H42" s="41">
        <v>4</v>
      </c>
      <c r="I42" s="41">
        <v>4</v>
      </c>
      <c r="J42" s="41">
        <v>4</v>
      </c>
      <c r="K42" s="41">
        <v>4</v>
      </c>
      <c r="L42" s="41">
        <v>4</v>
      </c>
      <c r="M42" s="41">
        <v>4</v>
      </c>
      <c r="N42" s="41">
        <v>4</v>
      </c>
      <c r="O42" s="41">
        <v>4</v>
      </c>
      <c r="P42" s="41">
        <v>4</v>
      </c>
      <c r="Q42" s="42" t="s">
        <v>72</v>
      </c>
      <c r="R42" s="42" t="s">
        <v>72</v>
      </c>
      <c r="S42" s="42" t="s">
        <v>72</v>
      </c>
      <c r="T42" s="41">
        <v>4</v>
      </c>
      <c r="U42" s="41">
        <v>4</v>
      </c>
      <c r="V42" s="41">
        <v>4</v>
      </c>
      <c r="W42" s="41">
        <v>4</v>
      </c>
      <c r="X42" s="41">
        <v>4</v>
      </c>
      <c r="Y42" s="42" t="s">
        <v>72</v>
      </c>
      <c r="Z42" s="41">
        <v>4</v>
      </c>
      <c r="AA42" s="41">
        <v>4</v>
      </c>
      <c r="AB42" s="41">
        <v>4</v>
      </c>
      <c r="AC42" s="41">
        <v>2</v>
      </c>
      <c r="AD42" s="42" t="s">
        <v>72</v>
      </c>
      <c r="AE42" s="41">
        <v>4</v>
      </c>
      <c r="AF42" s="41">
        <v>4</v>
      </c>
      <c r="AG42" s="41">
        <v>4</v>
      </c>
      <c r="AH42" s="42" t="s">
        <v>72</v>
      </c>
      <c r="AI42" s="73"/>
      <c r="AJ42" s="73"/>
      <c r="AK42" s="73"/>
      <c r="AL42" s="73"/>
      <c r="AM42" s="71"/>
      <c r="AN42" s="72"/>
      <c r="AO42" s="81"/>
      <c r="AP42" s="84"/>
    </row>
    <row r="43" spans="2:42">
      <c r="B43" s="49"/>
      <c r="C43" s="43"/>
      <c r="D43" s="41"/>
      <c r="E43" s="41">
        <v>6</v>
      </c>
      <c r="F43" s="41">
        <v>2.5</v>
      </c>
      <c r="G43" s="41">
        <v>3.5</v>
      </c>
      <c r="H43" s="41">
        <v>5.5</v>
      </c>
      <c r="I43" s="41">
        <v>1.5</v>
      </c>
      <c r="J43" s="41">
        <v>8.5</v>
      </c>
      <c r="K43" s="41">
        <v>2.5</v>
      </c>
      <c r="L43" s="41">
        <v>4</v>
      </c>
      <c r="M43" s="41">
        <v>7</v>
      </c>
      <c r="N43" s="41">
        <v>5</v>
      </c>
      <c r="O43" s="41">
        <v>5</v>
      </c>
      <c r="P43" s="41">
        <v>3.5</v>
      </c>
      <c r="Q43" s="42"/>
      <c r="R43" s="42"/>
      <c r="S43" s="42"/>
      <c r="T43" s="41">
        <v>4</v>
      </c>
      <c r="U43" s="41">
        <v>3.5</v>
      </c>
      <c r="V43" s="41">
        <v>3</v>
      </c>
      <c r="W43" s="41">
        <v>4</v>
      </c>
      <c r="X43" s="41">
        <v>0.5</v>
      </c>
      <c r="Y43" s="42"/>
      <c r="Z43" s="41"/>
      <c r="AA43" s="41">
        <v>9</v>
      </c>
      <c r="AB43" s="41">
        <v>5.5</v>
      </c>
      <c r="AC43" s="41"/>
      <c r="AD43" s="42"/>
      <c r="AE43" s="41">
        <v>3</v>
      </c>
      <c r="AF43" s="41">
        <v>4</v>
      </c>
      <c r="AG43" s="41">
        <v>6</v>
      </c>
      <c r="AH43" s="42"/>
      <c r="AI43" s="74"/>
      <c r="AJ43" s="74"/>
      <c r="AK43" s="74"/>
      <c r="AL43" s="74"/>
      <c r="AM43" s="71"/>
      <c r="AN43" s="72"/>
      <c r="AO43" s="81"/>
      <c r="AP43" s="85"/>
    </row>
    <row r="44" spans="2:42">
      <c r="B44" s="35" t="s">
        <v>32</v>
      </c>
      <c r="C44" s="40" t="s">
        <v>74</v>
      </c>
      <c r="D44" s="45"/>
      <c r="E44" s="45"/>
      <c r="F44" s="45"/>
      <c r="G44" s="45"/>
      <c r="H44" s="45"/>
      <c r="I44" s="45"/>
      <c r="J44" s="51">
        <v>4</v>
      </c>
      <c r="K44" s="51">
        <v>4</v>
      </c>
      <c r="L44" s="31">
        <v>4</v>
      </c>
      <c r="M44" s="51">
        <v>4</v>
      </c>
      <c r="N44" s="51">
        <v>4</v>
      </c>
      <c r="O44" s="51">
        <v>4</v>
      </c>
      <c r="P44" s="51">
        <v>4</v>
      </c>
      <c r="Q44" s="51">
        <v>2</v>
      </c>
      <c r="R44" s="51">
        <v>4</v>
      </c>
      <c r="S44" s="51">
        <v>4</v>
      </c>
      <c r="T44" s="61" t="s">
        <v>72</v>
      </c>
      <c r="U44" s="51">
        <v>4</v>
      </c>
      <c r="V44" s="51">
        <v>4</v>
      </c>
      <c r="W44" s="51">
        <v>4</v>
      </c>
      <c r="X44" s="51">
        <v>4</v>
      </c>
      <c r="Y44" s="51">
        <v>4</v>
      </c>
      <c r="Z44" s="51">
        <v>4</v>
      </c>
      <c r="AA44" s="51">
        <v>4</v>
      </c>
      <c r="AB44" s="51">
        <v>2</v>
      </c>
      <c r="AC44" s="51">
        <v>4</v>
      </c>
      <c r="AD44" s="51">
        <v>4</v>
      </c>
      <c r="AE44" s="51">
        <v>4</v>
      </c>
      <c r="AF44" s="51">
        <v>4</v>
      </c>
      <c r="AG44" s="51">
        <v>4</v>
      </c>
      <c r="AH44" s="51">
        <v>4</v>
      </c>
      <c r="AI44" s="70">
        <f>IF(B44="","",COUNTIF(D44:AH45,"&gt;2")/2)</f>
        <v>22.5</v>
      </c>
      <c r="AJ44" s="70">
        <f>SUM(D44:AH45)</f>
        <v>183</v>
      </c>
      <c r="AK44" s="70">
        <f>SUM(D46:AH46)</f>
        <v>62</v>
      </c>
      <c r="AL44" s="70">
        <f>AJ44+AK44</f>
        <v>245</v>
      </c>
      <c r="AM44" s="71"/>
      <c r="AN44" s="72" t="s">
        <v>65</v>
      </c>
      <c r="AO44" s="81"/>
      <c r="AP44" s="82" t="s">
        <v>66</v>
      </c>
    </row>
    <row r="45" spans="2:42">
      <c r="B45" s="35"/>
      <c r="C45" s="39"/>
      <c r="D45" s="45"/>
      <c r="E45" s="45"/>
      <c r="F45" s="45"/>
      <c r="G45" s="45"/>
      <c r="H45" s="45"/>
      <c r="I45" s="45"/>
      <c r="J45" s="51">
        <v>4</v>
      </c>
      <c r="K45" s="51">
        <v>4</v>
      </c>
      <c r="L45" s="31">
        <v>4</v>
      </c>
      <c r="M45" s="51">
        <v>4</v>
      </c>
      <c r="N45" s="51">
        <v>4</v>
      </c>
      <c r="O45" s="51">
        <v>4</v>
      </c>
      <c r="P45" s="51">
        <v>4</v>
      </c>
      <c r="Q45" s="51">
        <v>4</v>
      </c>
      <c r="R45" s="51">
        <v>4</v>
      </c>
      <c r="S45" s="51">
        <v>4</v>
      </c>
      <c r="T45" s="61" t="s">
        <v>72</v>
      </c>
      <c r="U45" s="51">
        <v>4</v>
      </c>
      <c r="V45" s="51">
        <v>4</v>
      </c>
      <c r="W45" s="51">
        <v>4</v>
      </c>
      <c r="X45" s="51">
        <v>4</v>
      </c>
      <c r="Y45" s="51">
        <v>4</v>
      </c>
      <c r="Z45" s="51">
        <v>4</v>
      </c>
      <c r="AA45" s="51">
        <v>4</v>
      </c>
      <c r="AB45" s="51">
        <v>4</v>
      </c>
      <c r="AC45" s="51">
        <v>3</v>
      </c>
      <c r="AD45" s="51">
        <v>4</v>
      </c>
      <c r="AE45" s="51">
        <v>4</v>
      </c>
      <c r="AF45" s="51">
        <v>4</v>
      </c>
      <c r="AG45" s="51">
        <v>4</v>
      </c>
      <c r="AH45" s="61" t="s">
        <v>72</v>
      </c>
      <c r="AI45" s="73"/>
      <c r="AJ45" s="73"/>
      <c r="AK45" s="73"/>
      <c r="AL45" s="73"/>
      <c r="AM45" s="71"/>
      <c r="AN45" s="72"/>
      <c r="AO45" s="81"/>
      <c r="AP45" s="84"/>
    </row>
    <row r="46" spans="2:42">
      <c r="B46" s="35"/>
      <c r="C46" s="43"/>
      <c r="D46" s="45"/>
      <c r="E46" s="51"/>
      <c r="F46" s="51"/>
      <c r="G46" s="51"/>
      <c r="H46" s="51"/>
      <c r="I46" s="51"/>
      <c r="J46" s="51">
        <v>6</v>
      </c>
      <c r="K46" s="51">
        <v>2.5</v>
      </c>
      <c r="L46" s="31">
        <v>2.5</v>
      </c>
      <c r="M46" s="51">
        <v>2</v>
      </c>
      <c r="N46" s="51">
        <v>0.5</v>
      </c>
      <c r="O46" s="51">
        <v>4.5</v>
      </c>
      <c r="P46" s="51">
        <v>1.5</v>
      </c>
      <c r="Q46" s="51">
        <v>4</v>
      </c>
      <c r="R46" s="51">
        <v>0.5</v>
      </c>
      <c r="S46" s="51">
        <v>3.5</v>
      </c>
      <c r="T46" s="62"/>
      <c r="U46" s="51">
        <v>3.5</v>
      </c>
      <c r="V46" s="51">
        <v>2.5</v>
      </c>
      <c r="W46" s="51">
        <v>3.5</v>
      </c>
      <c r="X46" s="51">
        <v>2.5</v>
      </c>
      <c r="Y46" s="51">
        <v>3</v>
      </c>
      <c r="Z46" s="51">
        <v>4.5</v>
      </c>
      <c r="AA46" s="51">
        <v>2</v>
      </c>
      <c r="AB46" s="51"/>
      <c r="AC46" s="51"/>
      <c r="AD46" s="51">
        <v>2.5</v>
      </c>
      <c r="AE46" s="51">
        <v>3</v>
      </c>
      <c r="AF46" s="51">
        <v>3.5</v>
      </c>
      <c r="AG46" s="51">
        <v>4</v>
      </c>
      <c r="AH46" s="51"/>
      <c r="AI46" s="74"/>
      <c r="AJ46" s="74"/>
      <c r="AK46" s="74"/>
      <c r="AL46" s="74"/>
      <c r="AM46" s="71"/>
      <c r="AN46" s="72"/>
      <c r="AO46" s="81"/>
      <c r="AP46" s="85"/>
    </row>
    <row r="47" spans="2:42">
      <c r="B47" s="42" t="s">
        <v>40</v>
      </c>
      <c r="C47" s="40" t="s">
        <v>71</v>
      </c>
      <c r="D47" s="42"/>
      <c r="E47" s="42"/>
      <c r="F47" s="42"/>
      <c r="G47" s="42"/>
      <c r="H47" s="42"/>
      <c r="I47" s="42"/>
      <c r="J47" s="42"/>
      <c r="K47" s="42"/>
      <c r="L47" s="42"/>
      <c r="M47" s="42"/>
      <c r="N47" s="42">
        <v>4</v>
      </c>
      <c r="O47" s="42">
        <v>4</v>
      </c>
      <c r="P47" s="42">
        <v>4</v>
      </c>
      <c r="Q47" s="42">
        <v>4</v>
      </c>
      <c r="R47" s="42">
        <v>4</v>
      </c>
      <c r="S47" s="42" t="s">
        <v>72</v>
      </c>
      <c r="T47" s="42">
        <v>4</v>
      </c>
      <c r="U47" s="42" t="s">
        <v>72</v>
      </c>
      <c r="V47" s="42">
        <v>4</v>
      </c>
      <c r="W47" s="42">
        <v>4</v>
      </c>
      <c r="X47" s="42" t="s">
        <v>72</v>
      </c>
      <c r="Y47" s="42" t="s">
        <v>72</v>
      </c>
      <c r="Z47" s="42">
        <v>4</v>
      </c>
      <c r="AA47" s="42">
        <v>3</v>
      </c>
      <c r="AB47" s="42" t="s">
        <v>72</v>
      </c>
      <c r="AC47" s="42" t="s">
        <v>72</v>
      </c>
      <c r="AD47" s="42">
        <v>3.5</v>
      </c>
      <c r="AE47" s="42">
        <v>4</v>
      </c>
      <c r="AF47" s="42">
        <v>4</v>
      </c>
      <c r="AG47" s="42">
        <v>4</v>
      </c>
      <c r="AH47" s="42"/>
      <c r="AI47" s="70">
        <f>IF(B47="","",COUNTIF(D47:AH48,"&gt;2")/2)</f>
        <v>14</v>
      </c>
      <c r="AJ47" s="70">
        <f>SUM(D47:AH48)</f>
        <v>110.5</v>
      </c>
      <c r="AK47" s="70">
        <f>SUM(D49:AH49)</f>
        <v>37</v>
      </c>
      <c r="AL47" s="70">
        <f>AJ47+AK47</f>
        <v>147.5</v>
      </c>
      <c r="AM47" s="71"/>
      <c r="AN47" s="72" t="s">
        <v>65</v>
      </c>
      <c r="AO47" s="81"/>
      <c r="AP47" s="82" t="s">
        <v>66</v>
      </c>
    </row>
    <row r="48" spans="2:42">
      <c r="B48" s="42"/>
      <c r="C48" s="39"/>
      <c r="D48" s="42"/>
      <c r="E48" s="42"/>
      <c r="F48" s="42"/>
      <c r="G48" s="42"/>
      <c r="H48" s="42"/>
      <c r="I48" s="42"/>
      <c r="J48" s="42"/>
      <c r="K48" s="42"/>
      <c r="L48" s="42"/>
      <c r="M48" s="42"/>
      <c r="N48" s="42">
        <v>4</v>
      </c>
      <c r="O48" s="42">
        <v>4</v>
      </c>
      <c r="P48" s="42">
        <v>4</v>
      </c>
      <c r="Q48" s="42">
        <v>4</v>
      </c>
      <c r="R48" s="42">
        <v>4</v>
      </c>
      <c r="S48" s="42" t="s">
        <v>72</v>
      </c>
      <c r="T48" s="42">
        <v>4</v>
      </c>
      <c r="U48" s="42" t="s">
        <v>72</v>
      </c>
      <c r="V48" s="42">
        <v>4</v>
      </c>
      <c r="W48" s="42">
        <v>4</v>
      </c>
      <c r="X48" s="42" t="s">
        <v>72</v>
      </c>
      <c r="Y48" s="42" t="s">
        <v>72</v>
      </c>
      <c r="Z48" s="42">
        <v>4</v>
      </c>
      <c r="AA48" s="42">
        <v>4</v>
      </c>
      <c r="AB48" s="42" t="s">
        <v>72</v>
      </c>
      <c r="AC48" s="42" t="s">
        <v>72</v>
      </c>
      <c r="AD48" s="42">
        <v>4</v>
      </c>
      <c r="AE48" s="42">
        <v>4</v>
      </c>
      <c r="AF48" s="42">
        <v>4</v>
      </c>
      <c r="AG48" s="42">
        <v>4</v>
      </c>
      <c r="AH48" s="42" t="s">
        <v>75</v>
      </c>
      <c r="AI48" s="73"/>
      <c r="AJ48" s="73"/>
      <c r="AK48" s="73"/>
      <c r="AL48" s="73"/>
      <c r="AM48" s="71"/>
      <c r="AN48" s="72"/>
      <c r="AO48" s="81"/>
      <c r="AP48" s="84"/>
    </row>
    <row r="49" spans="2:42">
      <c r="B49" s="42"/>
      <c r="C49" s="43"/>
      <c r="D49" s="42"/>
      <c r="E49" s="42"/>
      <c r="F49" s="42"/>
      <c r="G49" s="42"/>
      <c r="H49" s="42"/>
      <c r="I49" s="42"/>
      <c r="J49" s="42"/>
      <c r="K49" s="42"/>
      <c r="L49" s="42"/>
      <c r="M49" s="42"/>
      <c r="N49" s="42">
        <v>2.5</v>
      </c>
      <c r="O49" s="42">
        <v>2.5</v>
      </c>
      <c r="P49" s="42">
        <v>2.5</v>
      </c>
      <c r="Q49" s="42">
        <v>2.5</v>
      </c>
      <c r="R49" s="42">
        <v>0.5</v>
      </c>
      <c r="S49" s="42"/>
      <c r="T49" s="42">
        <v>3.5</v>
      </c>
      <c r="U49" s="42"/>
      <c r="V49" s="42">
        <v>2.5</v>
      </c>
      <c r="W49" s="42">
        <v>4</v>
      </c>
      <c r="X49" s="42"/>
      <c r="Y49" s="42"/>
      <c r="Z49" s="42">
        <v>6</v>
      </c>
      <c r="AA49" s="42">
        <v>2.5</v>
      </c>
      <c r="AB49" s="42"/>
      <c r="AC49" s="42"/>
      <c r="AD49" s="42">
        <v>3</v>
      </c>
      <c r="AE49" s="42">
        <v>0.5</v>
      </c>
      <c r="AF49" s="42">
        <v>4</v>
      </c>
      <c r="AG49" s="42">
        <v>0.5</v>
      </c>
      <c r="AH49" s="42"/>
      <c r="AI49" s="74"/>
      <c r="AJ49" s="74"/>
      <c r="AK49" s="74"/>
      <c r="AL49" s="74"/>
      <c r="AM49" s="71"/>
      <c r="AN49" s="72"/>
      <c r="AO49" s="81"/>
      <c r="AP49" s="85"/>
    </row>
    <row r="50" spans="2:42">
      <c r="B50" s="52" t="s">
        <v>38</v>
      </c>
      <c r="C50" s="40" t="s">
        <v>71</v>
      </c>
      <c r="D50" s="42"/>
      <c r="E50" s="42"/>
      <c r="F50" s="42"/>
      <c r="G50" s="42"/>
      <c r="H50" s="42"/>
      <c r="I50" s="42"/>
      <c r="J50" s="42"/>
      <c r="K50" s="42"/>
      <c r="L50" s="42"/>
      <c r="M50" s="42"/>
      <c r="N50" s="42">
        <v>4</v>
      </c>
      <c r="O50" s="42">
        <v>4</v>
      </c>
      <c r="P50" s="42">
        <v>4</v>
      </c>
      <c r="Q50" s="42">
        <v>4</v>
      </c>
      <c r="R50" s="42">
        <v>4</v>
      </c>
      <c r="S50" s="42">
        <v>4</v>
      </c>
      <c r="T50" s="42">
        <v>4</v>
      </c>
      <c r="U50" s="42" t="s">
        <v>72</v>
      </c>
      <c r="V50" s="42">
        <v>4</v>
      </c>
      <c r="W50" s="42" t="s">
        <v>76</v>
      </c>
      <c r="X50" s="42" t="s">
        <v>75</v>
      </c>
      <c r="Y50" s="42"/>
      <c r="Z50" s="42"/>
      <c r="AA50" s="42"/>
      <c r="AB50" s="42"/>
      <c r="AC50" s="42"/>
      <c r="AD50" s="42"/>
      <c r="AE50" s="42"/>
      <c r="AF50" s="42"/>
      <c r="AG50" s="42"/>
      <c r="AH50" s="42"/>
      <c r="AI50" s="70">
        <f>IF(B50="","",COUNTIF(D50:AH51,"&gt;2")/2)</f>
        <v>8</v>
      </c>
      <c r="AJ50" s="70">
        <f>SUM(D50:AH51)</f>
        <v>64</v>
      </c>
      <c r="AK50" s="70">
        <f>SUM(D52:AH52)</f>
        <v>21</v>
      </c>
      <c r="AL50" s="70">
        <f>AJ50+AK50</f>
        <v>85</v>
      </c>
      <c r="AM50" s="71"/>
      <c r="AN50" s="72" t="s">
        <v>65</v>
      </c>
      <c r="AO50" s="81"/>
      <c r="AP50" s="82" t="s">
        <v>66</v>
      </c>
    </row>
    <row r="51" spans="2:42">
      <c r="B51" s="53"/>
      <c r="C51" s="39"/>
      <c r="D51" s="42"/>
      <c r="E51" s="42"/>
      <c r="F51" s="42"/>
      <c r="G51" s="42"/>
      <c r="H51" s="42"/>
      <c r="I51" s="42"/>
      <c r="J51" s="42"/>
      <c r="K51" s="42"/>
      <c r="L51" s="42"/>
      <c r="M51" s="42"/>
      <c r="N51" s="42">
        <v>4</v>
      </c>
      <c r="O51" s="42">
        <v>4</v>
      </c>
      <c r="P51" s="42">
        <v>4</v>
      </c>
      <c r="Q51" s="42">
        <v>4</v>
      </c>
      <c r="R51" s="42">
        <v>4</v>
      </c>
      <c r="S51" s="42">
        <v>4</v>
      </c>
      <c r="T51" s="42">
        <v>4</v>
      </c>
      <c r="U51" s="42" t="s">
        <v>72</v>
      </c>
      <c r="V51" s="42">
        <v>4</v>
      </c>
      <c r="W51" s="42" t="s">
        <v>76</v>
      </c>
      <c r="X51" s="42" t="s">
        <v>75</v>
      </c>
      <c r="Y51" s="42"/>
      <c r="Z51" s="42"/>
      <c r="AA51" s="42"/>
      <c r="AB51" s="42"/>
      <c r="AC51" s="42"/>
      <c r="AD51" s="42"/>
      <c r="AE51" s="42"/>
      <c r="AF51" s="42"/>
      <c r="AG51" s="42"/>
      <c r="AH51" s="42"/>
      <c r="AI51" s="73"/>
      <c r="AJ51" s="73"/>
      <c r="AK51" s="73"/>
      <c r="AL51" s="73"/>
      <c r="AM51" s="71"/>
      <c r="AN51" s="72"/>
      <c r="AO51" s="81"/>
      <c r="AP51" s="84"/>
    </row>
    <row r="52" spans="2:42">
      <c r="B52" s="54"/>
      <c r="C52" s="43"/>
      <c r="D52" s="42"/>
      <c r="E52" s="42"/>
      <c r="F52" s="42"/>
      <c r="G52" s="42"/>
      <c r="H52" s="42"/>
      <c r="I52" s="42"/>
      <c r="J52" s="42"/>
      <c r="K52" s="42"/>
      <c r="L52" s="42"/>
      <c r="M52" s="42"/>
      <c r="N52" s="42">
        <v>2.5</v>
      </c>
      <c r="O52" s="42">
        <v>2.5</v>
      </c>
      <c r="P52" s="42">
        <v>2.5</v>
      </c>
      <c r="Q52" s="42">
        <v>3.5</v>
      </c>
      <c r="R52" s="42">
        <v>0.5</v>
      </c>
      <c r="S52" s="42">
        <v>3.5</v>
      </c>
      <c r="T52" s="42">
        <v>3.5</v>
      </c>
      <c r="U52" s="42"/>
      <c r="V52" s="42">
        <v>2.5</v>
      </c>
      <c r="W52" s="42"/>
      <c r="X52" s="42"/>
      <c r="Y52" s="42"/>
      <c r="Z52" s="42"/>
      <c r="AA52" s="42"/>
      <c r="AB52" s="42"/>
      <c r="AC52" s="42"/>
      <c r="AD52" s="42"/>
      <c r="AE52" s="42"/>
      <c r="AF52" s="42"/>
      <c r="AG52" s="42"/>
      <c r="AH52" s="42"/>
      <c r="AI52" s="74"/>
      <c r="AJ52" s="74"/>
      <c r="AK52" s="74"/>
      <c r="AL52" s="74"/>
      <c r="AM52" s="71"/>
      <c r="AN52" s="72"/>
      <c r="AO52" s="81"/>
      <c r="AP52" s="85"/>
    </row>
    <row r="53" spans="2:42">
      <c r="B53" s="35" t="s">
        <v>43</v>
      </c>
      <c r="C53" s="41" t="s">
        <v>73</v>
      </c>
      <c r="D53" s="45"/>
      <c r="E53" s="45"/>
      <c r="F53" s="45"/>
      <c r="G53" s="45"/>
      <c r="H53" s="46"/>
      <c r="I53" s="59"/>
      <c r="J53" s="51"/>
      <c r="K53" s="51"/>
      <c r="L53" s="57"/>
      <c r="M53" s="57"/>
      <c r="N53" s="57"/>
      <c r="O53" s="57"/>
      <c r="P53" s="57"/>
      <c r="Q53" s="57"/>
      <c r="R53" s="57"/>
      <c r="S53" s="57"/>
      <c r="T53" s="57">
        <v>4</v>
      </c>
      <c r="U53" s="46">
        <v>4</v>
      </c>
      <c r="V53" s="63" t="s">
        <v>72</v>
      </c>
      <c r="W53" s="63" t="s">
        <v>72</v>
      </c>
      <c r="X53" s="57">
        <v>4</v>
      </c>
      <c r="Y53" s="57">
        <v>4</v>
      </c>
      <c r="Z53" s="57">
        <v>4</v>
      </c>
      <c r="AA53" s="57">
        <v>3</v>
      </c>
      <c r="AB53" s="57">
        <v>4</v>
      </c>
      <c r="AC53" s="57">
        <v>4</v>
      </c>
      <c r="AD53" s="57">
        <v>4</v>
      </c>
      <c r="AE53" s="57">
        <v>4</v>
      </c>
      <c r="AF53" s="57">
        <v>4</v>
      </c>
      <c r="AG53" s="57">
        <v>4</v>
      </c>
      <c r="AH53" s="57"/>
      <c r="AI53" s="70">
        <f>IF(B53="","",COUNTIF(D53:AH54,"&gt;2")/2)</f>
        <v>12</v>
      </c>
      <c r="AJ53" s="70">
        <f>SUM(D53:AH54)</f>
        <v>94</v>
      </c>
      <c r="AK53" s="70">
        <f>SUM(D55:AH55)</f>
        <v>48.5</v>
      </c>
      <c r="AL53" s="70">
        <f>AJ53+AK53</f>
        <v>142.5</v>
      </c>
      <c r="AM53" s="71"/>
      <c r="AN53" s="72" t="s">
        <v>65</v>
      </c>
      <c r="AO53" s="81"/>
      <c r="AP53" s="82" t="s">
        <v>66</v>
      </c>
    </row>
    <row r="54" spans="2:42">
      <c r="B54" s="35"/>
      <c r="C54" s="41"/>
      <c r="D54" s="47"/>
      <c r="E54" s="48"/>
      <c r="F54" s="48"/>
      <c r="G54" s="48"/>
      <c r="H54" s="48"/>
      <c r="I54" s="48"/>
      <c r="J54" s="48"/>
      <c r="K54" s="48"/>
      <c r="L54" s="58"/>
      <c r="M54" s="58"/>
      <c r="N54" s="58"/>
      <c r="O54" s="58"/>
      <c r="P54" s="58"/>
      <c r="Q54" s="58"/>
      <c r="R54" s="57"/>
      <c r="S54" s="57"/>
      <c r="T54" s="57">
        <v>4</v>
      </c>
      <c r="U54" s="57">
        <v>4</v>
      </c>
      <c r="V54" s="63" t="s">
        <v>72</v>
      </c>
      <c r="W54" s="63" t="s">
        <v>72</v>
      </c>
      <c r="X54" s="57">
        <v>4</v>
      </c>
      <c r="Y54" s="58">
        <v>4</v>
      </c>
      <c r="Z54" s="57">
        <v>4</v>
      </c>
      <c r="AA54" s="57">
        <v>4</v>
      </c>
      <c r="AB54" s="57"/>
      <c r="AC54" s="57">
        <v>4</v>
      </c>
      <c r="AD54" s="57">
        <v>4</v>
      </c>
      <c r="AE54" s="57">
        <v>4</v>
      </c>
      <c r="AF54" s="57">
        <v>4</v>
      </c>
      <c r="AG54" s="57">
        <v>4</v>
      </c>
      <c r="AH54" s="57">
        <v>3</v>
      </c>
      <c r="AI54" s="73"/>
      <c r="AJ54" s="73"/>
      <c r="AK54" s="73"/>
      <c r="AL54" s="73"/>
      <c r="AM54" s="71"/>
      <c r="AN54" s="72"/>
      <c r="AO54" s="81"/>
      <c r="AP54" s="84"/>
    </row>
    <row r="55" spans="2:42">
      <c r="B55" s="35"/>
      <c r="C55" s="41"/>
      <c r="D55" s="47"/>
      <c r="E55" s="48"/>
      <c r="F55" s="48"/>
      <c r="G55" s="48"/>
      <c r="H55" s="48"/>
      <c r="I55" s="48"/>
      <c r="J55" s="48"/>
      <c r="K55" s="48"/>
      <c r="L55" s="58"/>
      <c r="M55" s="58"/>
      <c r="N55" s="58"/>
      <c r="O55" s="58"/>
      <c r="P55" s="58"/>
      <c r="Q55" s="58"/>
      <c r="R55" s="57"/>
      <c r="S55" s="57"/>
      <c r="T55" s="57">
        <v>4</v>
      </c>
      <c r="U55" s="57">
        <v>2.5</v>
      </c>
      <c r="V55" s="63"/>
      <c r="W55" s="63"/>
      <c r="X55" s="57">
        <v>6</v>
      </c>
      <c r="Y55" s="58">
        <v>5</v>
      </c>
      <c r="Z55" s="57">
        <v>7.5</v>
      </c>
      <c r="AA55" s="57">
        <v>4</v>
      </c>
      <c r="AB55" s="57"/>
      <c r="AC55" s="57">
        <v>0.5</v>
      </c>
      <c r="AD55" s="57">
        <v>5</v>
      </c>
      <c r="AE55" s="57">
        <v>4.5</v>
      </c>
      <c r="AF55" s="57">
        <v>4</v>
      </c>
      <c r="AG55" s="57">
        <v>5.5</v>
      </c>
      <c r="AH55" s="76"/>
      <c r="AI55" s="74"/>
      <c r="AJ55" s="74"/>
      <c r="AK55" s="74"/>
      <c r="AL55" s="74"/>
      <c r="AM55" s="71"/>
      <c r="AN55" s="72"/>
      <c r="AO55" s="81"/>
      <c r="AP55" s="85"/>
    </row>
    <row r="56" spans="2:42">
      <c r="B56" s="35" t="s">
        <v>44</v>
      </c>
      <c r="C56" s="41" t="s">
        <v>73</v>
      </c>
      <c r="D56" s="45"/>
      <c r="E56" s="45"/>
      <c r="F56" s="45"/>
      <c r="G56" s="45"/>
      <c r="H56" s="46"/>
      <c r="I56" s="59"/>
      <c r="J56" s="51"/>
      <c r="K56" s="51"/>
      <c r="L56" s="57"/>
      <c r="M56" s="57"/>
      <c r="N56" s="57"/>
      <c r="O56" s="57"/>
      <c r="P56" s="57"/>
      <c r="Q56" s="57"/>
      <c r="R56" s="57"/>
      <c r="S56" s="57"/>
      <c r="T56" s="57">
        <v>4</v>
      </c>
      <c r="U56" s="57">
        <v>4</v>
      </c>
      <c r="V56" s="63" t="s">
        <v>72</v>
      </c>
      <c r="W56" s="63" t="s">
        <v>72</v>
      </c>
      <c r="X56" s="57">
        <v>4</v>
      </c>
      <c r="Y56" s="57">
        <v>4</v>
      </c>
      <c r="Z56" s="57">
        <v>4</v>
      </c>
      <c r="AA56" s="57">
        <v>3</v>
      </c>
      <c r="AB56" s="57">
        <v>4</v>
      </c>
      <c r="AC56" s="57">
        <v>4</v>
      </c>
      <c r="AD56" s="57">
        <v>4</v>
      </c>
      <c r="AE56" s="57">
        <v>4</v>
      </c>
      <c r="AF56" s="57">
        <v>4</v>
      </c>
      <c r="AG56" s="57">
        <v>4</v>
      </c>
      <c r="AH56" s="57">
        <v>3</v>
      </c>
      <c r="AI56" s="70">
        <f>IF(B56="","",COUNTIF(D56:AH57,"&gt;2")/2)</f>
        <v>12.5</v>
      </c>
      <c r="AJ56" s="70">
        <f>SUM(D56:AH57)</f>
        <v>98</v>
      </c>
      <c r="AK56" s="70">
        <f>SUM(D58:AH58)</f>
        <v>53.5</v>
      </c>
      <c r="AL56" s="70">
        <f>AJ56+AK56</f>
        <v>151.5</v>
      </c>
      <c r="AM56" s="71"/>
      <c r="AN56" s="72" t="s">
        <v>65</v>
      </c>
      <c r="AO56" s="81"/>
      <c r="AP56" s="82" t="s">
        <v>66</v>
      </c>
    </row>
    <row r="57" spans="2:42">
      <c r="B57" s="35"/>
      <c r="C57" s="41"/>
      <c r="D57" s="47"/>
      <c r="E57" s="48"/>
      <c r="F57" s="48"/>
      <c r="G57" s="48"/>
      <c r="H57" s="48"/>
      <c r="I57" s="48"/>
      <c r="J57" s="48"/>
      <c r="K57" s="48"/>
      <c r="L57" s="58"/>
      <c r="M57" s="58"/>
      <c r="N57" s="58"/>
      <c r="O57" s="58"/>
      <c r="P57" s="58"/>
      <c r="Q57" s="58"/>
      <c r="R57" s="57"/>
      <c r="S57" s="57"/>
      <c r="T57" s="57">
        <v>4</v>
      </c>
      <c r="U57" s="57">
        <v>4</v>
      </c>
      <c r="V57" s="63" t="s">
        <v>72</v>
      </c>
      <c r="W57" s="63" t="s">
        <v>72</v>
      </c>
      <c r="X57" s="57">
        <v>4</v>
      </c>
      <c r="Y57" s="58">
        <v>4</v>
      </c>
      <c r="Z57" s="57">
        <v>4</v>
      </c>
      <c r="AA57" s="57">
        <v>4</v>
      </c>
      <c r="AB57" s="57">
        <v>4</v>
      </c>
      <c r="AC57" s="57">
        <v>4</v>
      </c>
      <c r="AD57" s="57">
        <v>4</v>
      </c>
      <c r="AE57" s="57">
        <v>4</v>
      </c>
      <c r="AF57" s="57">
        <v>4</v>
      </c>
      <c r="AG57" s="57">
        <v>4</v>
      </c>
      <c r="AH57" s="57"/>
      <c r="AI57" s="73"/>
      <c r="AJ57" s="73"/>
      <c r="AK57" s="73"/>
      <c r="AL57" s="73"/>
      <c r="AM57" s="71"/>
      <c r="AN57" s="72"/>
      <c r="AO57" s="81"/>
      <c r="AP57" s="84"/>
    </row>
    <row r="58" spans="2:42">
      <c r="B58" s="35"/>
      <c r="C58" s="41"/>
      <c r="D58" s="47"/>
      <c r="E58" s="48"/>
      <c r="F58" s="48"/>
      <c r="G58" s="48"/>
      <c r="H58" s="48"/>
      <c r="I58" s="48"/>
      <c r="J58" s="48"/>
      <c r="K58" s="48"/>
      <c r="L58" s="58"/>
      <c r="M58" s="58"/>
      <c r="N58" s="58"/>
      <c r="O58" s="58"/>
      <c r="P58" s="58"/>
      <c r="Q58" s="58"/>
      <c r="R58" s="57"/>
      <c r="S58" s="57"/>
      <c r="T58" s="57">
        <v>4</v>
      </c>
      <c r="U58" s="57">
        <v>2.5</v>
      </c>
      <c r="V58" s="63"/>
      <c r="W58" s="63"/>
      <c r="X58" s="57">
        <v>6</v>
      </c>
      <c r="Y58" s="58">
        <v>5</v>
      </c>
      <c r="Z58" s="57">
        <v>7.5</v>
      </c>
      <c r="AA58" s="57">
        <v>2.5</v>
      </c>
      <c r="AB58" s="57">
        <v>6.5</v>
      </c>
      <c r="AC58" s="57">
        <v>0.5</v>
      </c>
      <c r="AD58" s="57">
        <v>5</v>
      </c>
      <c r="AE58" s="57">
        <v>4.5</v>
      </c>
      <c r="AF58" s="57">
        <v>4</v>
      </c>
      <c r="AG58" s="57">
        <v>5.5</v>
      </c>
      <c r="AH58" s="76"/>
      <c r="AI58" s="74"/>
      <c r="AJ58" s="74"/>
      <c r="AK58" s="74"/>
      <c r="AL58" s="74"/>
      <c r="AM58" s="71"/>
      <c r="AN58" s="72"/>
      <c r="AO58" s="81"/>
      <c r="AP58" s="85"/>
    </row>
    <row r="59" spans="2:42">
      <c r="B59" s="35" t="s">
        <v>33</v>
      </c>
      <c r="C59" s="41" t="s">
        <v>73</v>
      </c>
      <c r="D59" s="41"/>
      <c r="E59" s="41"/>
      <c r="F59" s="41"/>
      <c r="G59" s="41"/>
      <c r="H59" s="41"/>
      <c r="I59" s="41"/>
      <c r="J59" s="41"/>
      <c r="K59" s="41"/>
      <c r="L59" s="41"/>
      <c r="M59" s="41"/>
      <c r="N59" s="41"/>
      <c r="O59" s="41"/>
      <c r="P59" s="41"/>
      <c r="Q59" s="41"/>
      <c r="R59" s="41"/>
      <c r="S59" s="41"/>
      <c r="T59" s="41">
        <v>4</v>
      </c>
      <c r="U59" s="41">
        <v>4</v>
      </c>
      <c r="V59" s="42" t="s">
        <v>72</v>
      </c>
      <c r="W59" s="42" t="s">
        <v>72</v>
      </c>
      <c r="X59" s="41">
        <v>4</v>
      </c>
      <c r="Y59" s="41">
        <v>4</v>
      </c>
      <c r="Z59" s="57">
        <v>4</v>
      </c>
      <c r="AA59" s="57">
        <v>3</v>
      </c>
      <c r="AB59" s="57">
        <v>4</v>
      </c>
      <c r="AC59" s="41">
        <v>4</v>
      </c>
      <c r="AD59" s="41">
        <v>4</v>
      </c>
      <c r="AE59" s="41">
        <v>4</v>
      </c>
      <c r="AF59" s="41">
        <v>4</v>
      </c>
      <c r="AG59" s="57">
        <v>4</v>
      </c>
      <c r="AH59" s="41">
        <v>3</v>
      </c>
      <c r="AI59" s="70">
        <f>IF(B59="","",COUNTIF(D59:AH60,"&gt;2")/2)</f>
        <v>12.5</v>
      </c>
      <c r="AJ59" s="70">
        <f>SUM(D59:AH60)</f>
        <v>98</v>
      </c>
      <c r="AK59" s="70">
        <f>SUM(D61:AH61)</f>
        <v>55</v>
      </c>
      <c r="AL59" s="70">
        <f>AJ59+AK59</f>
        <v>153</v>
      </c>
      <c r="AM59" s="71"/>
      <c r="AN59" s="72" t="s">
        <v>65</v>
      </c>
      <c r="AO59" s="81"/>
      <c r="AP59" s="82" t="s">
        <v>66</v>
      </c>
    </row>
    <row r="60" spans="2:42">
      <c r="B60" s="35"/>
      <c r="C60" s="41"/>
      <c r="D60" s="41"/>
      <c r="E60" s="41"/>
      <c r="F60" s="41"/>
      <c r="G60" s="41"/>
      <c r="H60" s="41"/>
      <c r="I60" s="41"/>
      <c r="J60" s="41"/>
      <c r="K60" s="41"/>
      <c r="L60" s="41"/>
      <c r="M60" s="41"/>
      <c r="N60" s="41"/>
      <c r="O60" s="41"/>
      <c r="P60" s="41"/>
      <c r="Q60" s="41"/>
      <c r="R60" s="41"/>
      <c r="S60" s="41"/>
      <c r="T60" s="41">
        <v>4</v>
      </c>
      <c r="U60" s="41">
        <v>4</v>
      </c>
      <c r="V60" s="42" t="s">
        <v>72</v>
      </c>
      <c r="W60" s="42" t="s">
        <v>72</v>
      </c>
      <c r="X60" s="41">
        <v>4</v>
      </c>
      <c r="Y60" s="41">
        <v>4</v>
      </c>
      <c r="Z60" s="57">
        <v>4</v>
      </c>
      <c r="AA60" s="57">
        <v>4</v>
      </c>
      <c r="AB60" s="57">
        <v>4</v>
      </c>
      <c r="AC60" s="41">
        <v>4</v>
      </c>
      <c r="AD60" s="41">
        <v>4</v>
      </c>
      <c r="AE60" s="41">
        <v>4</v>
      </c>
      <c r="AF60" s="41">
        <v>4</v>
      </c>
      <c r="AG60" s="57">
        <v>4</v>
      </c>
      <c r="AH60" s="41"/>
      <c r="AI60" s="73"/>
      <c r="AJ60" s="73"/>
      <c r="AK60" s="73"/>
      <c r="AL60" s="73"/>
      <c r="AM60" s="71"/>
      <c r="AN60" s="72"/>
      <c r="AO60" s="81"/>
      <c r="AP60" s="84"/>
    </row>
    <row r="61" spans="2:42">
      <c r="B61" s="35"/>
      <c r="C61" s="41"/>
      <c r="D61" s="41"/>
      <c r="E61" s="41"/>
      <c r="F61" s="41"/>
      <c r="G61" s="41"/>
      <c r="H61" s="41"/>
      <c r="I61" s="41"/>
      <c r="J61" s="41"/>
      <c r="K61" s="41"/>
      <c r="L61" s="41"/>
      <c r="M61" s="41"/>
      <c r="N61" s="41"/>
      <c r="O61" s="41"/>
      <c r="P61" s="41"/>
      <c r="Q61" s="41"/>
      <c r="R61" s="41"/>
      <c r="S61" s="41"/>
      <c r="T61" s="41">
        <v>4</v>
      </c>
      <c r="U61" s="41">
        <v>2.5</v>
      </c>
      <c r="V61" s="41"/>
      <c r="W61" s="41"/>
      <c r="X61" s="41">
        <v>6</v>
      </c>
      <c r="Y61" s="41">
        <v>5</v>
      </c>
      <c r="Z61" s="57">
        <v>7.5</v>
      </c>
      <c r="AA61" s="57">
        <v>4</v>
      </c>
      <c r="AB61" s="57">
        <v>6.5</v>
      </c>
      <c r="AC61" s="41">
        <v>0.5</v>
      </c>
      <c r="AD61" s="41">
        <v>5</v>
      </c>
      <c r="AE61" s="41">
        <v>4.5</v>
      </c>
      <c r="AF61" s="41">
        <v>4</v>
      </c>
      <c r="AG61" s="57">
        <v>5.5</v>
      </c>
      <c r="AH61" s="41"/>
      <c r="AI61" s="74"/>
      <c r="AJ61" s="74"/>
      <c r="AK61" s="74"/>
      <c r="AL61" s="74"/>
      <c r="AM61" s="71"/>
      <c r="AN61" s="72"/>
      <c r="AO61" s="81"/>
      <c r="AP61" s="85"/>
    </row>
    <row r="62" spans="2:42">
      <c r="B62" s="41" t="s">
        <v>34</v>
      </c>
      <c r="C62" s="40" t="s">
        <v>71</v>
      </c>
      <c r="D62" s="41"/>
      <c r="E62" s="41"/>
      <c r="F62" s="41"/>
      <c r="G62" s="41"/>
      <c r="H62" s="41"/>
      <c r="I62" s="41"/>
      <c r="J62" s="41"/>
      <c r="K62" s="41"/>
      <c r="L62" s="41"/>
      <c r="M62" s="41"/>
      <c r="N62" s="35"/>
      <c r="O62" s="41"/>
      <c r="P62" s="41"/>
      <c r="Q62" s="41"/>
      <c r="R62" s="41"/>
      <c r="S62" s="41"/>
      <c r="T62" s="41"/>
      <c r="U62" s="41"/>
      <c r="V62" s="41"/>
      <c r="W62" s="41"/>
      <c r="X62" s="41"/>
      <c r="Y62" s="41"/>
      <c r="Z62" s="41"/>
      <c r="AA62" s="41"/>
      <c r="AB62" s="41"/>
      <c r="AC62" s="41"/>
      <c r="AD62" s="41"/>
      <c r="AE62" s="41">
        <v>4</v>
      </c>
      <c r="AF62" s="41">
        <v>4</v>
      </c>
      <c r="AG62" s="41">
        <v>4</v>
      </c>
      <c r="AH62" s="41"/>
      <c r="AI62" s="70">
        <f>IF(B62="","",COUNTIF(D62:AH63,"&gt;2")/2)</f>
        <v>4</v>
      </c>
      <c r="AJ62" s="70">
        <f>SUM(D62:AH63)</f>
        <v>32</v>
      </c>
      <c r="AK62" s="70">
        <f>SUM(D64:AH64)</f>
        <v>13.5</v>
      </c>
      <c r="AL62" s="70">
        <f>AJ62+AK62</f>
        <v>45.5</v>
      </c>
      <c r="AM62" s="71"/>
      <c r="AN62" s="72" t="s">
        <v>65</v>
      </c>
      <c r="AO62" s="81"/>
      <c r="AP62" s="82" t="s">
        <v>66</v>
      </c>
    </row>
    <row r="63" spans="2:42">
      <c r="B63" s="41"/>
      <c r="C63" s="39"/>
      <c r="D63" s="41"/>
      <c r="E63" s="41"/>
      <c r="F63" s="41"/>
      <c r="G63" s="41"/>
      <c r="H63" s="41"/>
      <c r="I63" s="41"/>
      <c r="J63" s="41"/>
      <c r="K63" s="41"/>
      <c r="L63" s="41"/>
      <c r="M63" s="41"/>
      <c r="N63" s="35"/>
      <c r="O63" s="41"/>
      <c r="P63" s="41"/>
      <c r="Q63" s="41"/>
      <c r="R63" s="41"/>
      <c r="S63" s="41"/>
      <c r="T63" s="41"/>
      <c r="U63" s="41"/>
      <c r="V63" s="41"/>
      <c r="W63" s="41"/>
      <c r="X63" s="41"/>
      <c r="Y63" s="41"/>
      <c r="Z63" s="41"/>
      <c r="AA63" s="41"/>
      <c r="AB63" s="41"/>
      <c r="AC63" s="41"/>
      <c r="AD63" s="41">
        <v>4</v>
      </c>
      <c r="AE63" s="41">
        <v>4</v>
      </c>
      <c r="AF63" s="41">
        <v>4</v>
      </c>
      <c r="AG63" s="41">
        <v>4</v>
      </c>
      <c r="AH63" s="41">
        <v>4</v>
      </c>
      <c r="AI63" s="73"/>
      <c r="AJ63" s="73"/>
      <c r="AK63" s="73"/>
      <c r="AL63" s="73"/>
      <c r="AM63" s="71"/>
      <c r="AN63" s="72"/>
      <c r="AO63" s="81"/>
      <c r="AP63" s="84"/>
    </row>
    <row r="64" spans="2:42">
      <c r="B64" s="41"/>
      <c r="C64" s="43"/>
      <c r="D64" s="41"/>
      <c r="E64" s="41"/>
      <c r="F64" s="41"/>
      <c r="G64" s="41"/>
      <c r="H64" s="41"/>
      <c r="I64" s="41"/>
      <c r="J64" s="41"/>
      <c r="K64" s="41"/>
      <c r="L64" s="41"/>
      <c r="M64" s="41"/>
      <c r="N64" s="35"/>
      <c r="O64" s="41"/>
      <c r="P64" s="41"/>
      <c r="Q64" s="41"/>
      <c r="R64" s="41"/>
      <c r="S64" s="41"/>
      <c r="T64" s="41"/>
      <c r="U64" s="41"/>
      <c r="V64" s="41"/>
      <c r="W64" s="41"/>
      <c r="X64" s="41"/>
      <c r="Y64" s="41"/>
      <c r="Z64" s="41"/>
      <c r="AA64" s="41"/>
      <c r="AB64" s="41"/>
      <c r="AC64" s="41"/>
      <c r="AD64" s="41">
        <v>2.5</v>
      </c>
      <c r="AE64" s="41">
        <v>2.5</v>
      </c>
      <c r="AF64" s="41">
        <v>3.5</v>
      </c>
      <c r="AG64" s="41">
        <v>4</v>
      </c>
      <c r="AH64" s="41">
        <v>1</v>
      </c>
      <c r="AI64" s="74"/>
      <c r="AJ64" s="74"/>
      <c r="AK64" s="74"/>
      <c r="AL64" s="74"/>
      <c r="AM64" s="71"/>
      <c r="AN64" s="72"/>
      <c r="AO64" s="81"/>
      <c r="AP64" s="85"/>
    </row>
    <row r="65" spans="2:42">
      <c r="B65" s="41" t="s">
        <v>35</v>
      </c>
      <c r="C65" s="40" t="s">
        <v>71</v>
      </c>
      <c r="D65" s="41"/>
      <c r="E65" s="41"/>
      <c r="F65" s="41"/>
      <c r="G65" s="41"/>
      <c r="H65" s="41"/>
      <c r="I65" s="41"/>
      <c r="J65" s="41"/>
      <c r="K65" s="41"/>
      <c r="L65" s="41"/>
      <c r="M65" s="41"/>
      <c r="N65" s="35"/>
      <c r="O65" s="41"/>
      <c r="P65" s="41"/>
      <c r="Q65" s="41"/>
      <c r="R65" s="41"/>
      <c r="S65" s="41"/>
      <c r="T65" s="41"/>
      <c r="U65" s="41"/>
      <c r="V65" s="41"/>
      <c r="W65" s="41"/>
      <c r="X65" s="41"/>
      <c r="Y65" s="41"/>
      <c r="Z65" s="41"/>
      <c r="AA65" s="41"/>
      <c r="AB65" s="41"/>
      <c r="AC65" s="41"/>
      <c r="AD65" s="41"/>
      <c r="AE65" s="41">
        <v>4</v>
      </c>
      <c r="AF65" s="41">
        <v>4</v>
      </c>
      <c r="AG65" s="41">
        <v>4</v>
      </c>
      <c r="AH65" s="41"/>
      <c r="AI65" s="70">
        <f>IF(B65="","",COUNTIF(D65:AH66,"&gt;2")/2)</f>
        <v>4</v>
      </c>
      <c r="AJ65" s="70">
        <f>SUM(D65:AH66)</f>
        <v>32</v>
      </c>
      <c r="AK65" s="70">
        <f>SUM(D67:AH67)</f>
        <v>13.5</v>
      </c>
      <c r="AL65" s="70">
        <f>AJ65+AK65</f>
        <v>45.5</v>
      </c>
      <c r="AM65" s="71"/>
      <c r="AN65" s="72" t="s">
        <v>65</v>
      </c>
      <c r="AO65" s="81"/>
      <c r="AP65" s="82" t="s">
        <v>66</v>
      </c>
    </row>
    <row r="66" spans="2:42">
      <c r="B66" s="41"/>
      <c r="C66" s="39"/>
      <c r="D66" s="41"/>
      <c r="E66" s="41"/>
      <c r="F66" s="41"/>
      <c r="G66" s="41"/>
      <c r="H66" s="41"/>
      <c r="I66" s="41"/>
      <c r="J66" s="41"/>
      <c r="K66" s="41"/>
      <c r="L66" s="41"/>
      <c r="M66" s="41"/>
      <c r="N66" s="35"/>
      <c r="O66" s="41"/>
      <c r="P66" s="41"/>
      <c r="Q66" s="41"/>
      <c r="R66" s="41"/>
      <c r="S66" s="41"/>
      <c r="T66" s="41"/>
      <c r="U66" s="41"/>
      <c r="V66" s="41"/>
      <c r="W66" s="41"/>
      <c r="X66" s="41"/>
      <c r="Y66" s="41"/>
      <c r="Z66" s="41"/>
      <c r="AA66" s="41"/>
      <c r="AB66" s="41"/>
      <c r="AC66" s="41"/>
      <c r="AD66" s="41">
        <v>4</v>
      </c>
      <c r="AE66" s="41">
        <v>4</v>
      </c>
      <c r="AF66" s="41">
        <v>4</v>
      </c>
      <c r="AG66" s="41">
        <v>4</v>
      </c>
      <c r="AH66" s="41">
        <v>4</v>
      </c>
      <c r="AI66" s="73"/>
      <c r="AJ66" s="73"/>
      <c r="AK66" s="73"/>
      <c r="AL66" s="73"/>
      <c r="AM66" s="71"/>
      <c r="AN66" s="72"/>
      <c r="AO66" s="81"/>
      <c r="AP66" s="84"/>
    </row>
    <row r="67" spans="2:42">
      <c r="B67" s="41"/>
      <c r="C67" s="43"/>
      <c r="D67" s="41"/>
      <c r="E67" s="41"/>
      <c r="F67" s="41"/>
      <c r="G67" s="41"/>
      <c r="H67" s="41"/>
      <c r="I67" s="41"/>
      <c r="J67" s="41"/>
      <c r="K67" s="41"/>
      <c r="L67" s="41"/>
      <c r="M67" s="41"/>
      <c r="N67" s="35"/>
      <c r="O67" s="41"/>
      <c r="P67" s="41"/>
      <c r="Q67" s="41"/>
      <c r="R67" s="41"/>
      <c r="S67" s="41"/>
      <c r="T67" s="41"/>
      <c r="U67" s="41"/>
      <c r="V67" s="41"/>
      <c r="W67" s="41"/>
      <c r="X67" s="41"/>
      <c r="Y67" s="41"/>
      <c r="Z67" s="41"/>
      <c r="AA67" s="41"/>
      <c r="AB67" s="41"/>
      <c r="AC67" s="41"/>
      <c r="AD67" s="41">
        <v>2.5</v>
      </c>
      <c r="AE67" s="41">
        <v>2.5</v>
      </c>
      <c r="AF67" s="41">
        <v>3.5</v>
      </c>
      <c r="AG67" s="41">
        <v>4</v>
      </c>
      <c r="AH67" s="41">
        <v>1</v>
      </c>
      <c r="AI67" s="74"/>
      <c r="AJ67" s="74"/>
      <c r="AK67" s="74"/>
      <c r="AL67" s="74"/>
      <c r="AM67" s="71"/>
      <c r="AN67" s="72"/>
      <c r="AO67" s="81"/>
      <c r="AP67" s="85"/>
    </row>
    <row r="68" spans="2:42">
      <c r="B68" s="41" t="s">
        <v>45</v>
      </c>
      <c r="C68" s="40" t="s">
        <v>77</v>
      </c>
      <c r="D68" s="45"/>
      <c r="E68" s="45"/>
      <c r="F68" s="45"/>
      <c r="G68" s="45"/>
      <c r="H68" s="45"/>
      <c r="I68" s="51"/>
      <c r="J68" s="51"/>
      <c r="K68" s="51"/>
      <c r="L68" s="51"/>
      <c r="M68" s="51"/>
      <c r="N68" s="51"/>
      <c r="O68" s="51"/>
      <c r="P68" s="51"/>
      <c r="Q68" s="45"/>
      <c r="R68" s="51"/>
      <c r="S68" s="51"/>
      <c r="T68" s="51"/>
      <c r="U68" s="51"/>
      <c r="V68" s="51"/>
      <c r="W68" s="51"/>
      <c r="X68" s="51"/>
      <c r="Y68" s="51"/>
      <c r="Z68" s="51"/>
      <c r="AA68" s="51"/>
      <c r="AB68" s="96"/>
      <c r="AC68" s="51"/>
      <c r="AD68" s="51">
        <v>3.5</v>
      </c>
      <c r="AE68" s="51">
        <v>4</v>
      </c>
      <c r="AF68" s="51">
        <v>4</v>
      </c>
      <c r="AG68" s="51">
        <v>4</v>
      </c>
      <c r="AH68" s="51">
        <v>4</v>
      </c>
      <c r="AI68" s="70">
        <f>IF(B68="","",COUNTIF(D68:AH69,"&gt;2")/2)</f>
        <v>5</v>
      </c>
      <c r="AJ68" s="70">
        <f>SUM(D68:AH69)</f>
        <v>39.5</v>
      </c>
      <c r="AK68" s="70">
        <f>SUM(D70:AH70)</f>
        <v>18.5</v>
      </c>
      <c r="AL68" s="70">
        <f>AJ68+AK68</f>
        <v>58</v>
      </c>
      <c r="AM68" s="71"/>
      <c r="AN68" s="72" t="s">
        <v>65</v>
      </c>
      <c r="AO68" s="81"/>
      <c r="AP68" s="82" t="s">
        <v>66</v>
      </c>
    </row>
    <row r="69" spans="2:42">
      <c r="B69" s="41"/>
      <c r="C69" s="39"/>
      <c r="D69" s="45"/>
      <c r="E69" s="51"/>
      <c r="F69" s="51"/>
      <c r="G69" s="51"/>
      <c r="H69" s="51"/>
      <c r="I69" s="51"/>
      <c r="J69" s="51"/>
      <c r="K69" s="51"/>
      <c r="L69" s="51"/>
      <c r="M69" s="51"/>
      <c r="N69" s="51"/>
      <c r="O69" s="51"/>
      <c r="P69" s="51"/>
      <c r="Q69" s="45"/>
      <c r="R69" s="51"/>
      <c r="S69" s="51"/>
      <c r="T69" s="51"/>
      <c r="U69" s="51"/>
      <c r="V69" s="51"/>
      <c r="W69" s="51"/>
      <c r="X69" s="51"/>
      <c r="Y69" s="51"/>
      <c r="Z69" s="51"/>
      <c r="AA69" s="51"/>
      <c r="AB69" s="61"/>
      <c r="AC69" s="51"/>
      <c r="AD69" s="51">
        <v>4</v>
      </c>
      <c r="AE69" s="51">
        <v>4</v>
      </c>
      <c r="AF69" s="51">
        <v>4</v>
      </c>
      <c r="AG69" s="51">
        <v>4</v>
      </c>
      <c r="AH69" s="51">
        <v>4</v>
      </c>
      <c r="AI69" s="73"/>
      <c r="AJ69" s="73"/>
      <c r="AK69" s="73"/>
      <c r="AL69" s="73"/>
      <c r="AM69" s="71"/>
      <c r="AN69" s="72"/>
      <c r="AO69" s="81"/>
      <c r="AP69" s="84"/>
    </row>
    <row r="70" spans="2:42">
      <c r="B70" s="41"/>
      <c r="C70" s="43"/>
      <c r="D70" s="45"/>
      <c r="E70" s="51"/>
      <c r="F70" s="51"/>
      <c r="G70" s="51"/>
      <c r="H70" s="51"/>
      <c r="I70" s="51"/>
      <c r="J70" s="51"/>
      <c r="K70" s="51"/>
      <c r="L70" s="51"/>
      <c r="M70" s="51"/>
      <c r="N70" s="51"/>
      <c r="O70" s="51"/>
      <c r="P70" s="51"/>
      <c r="Q70" s="51"/>
      <c r="R70" s="51"/>
      <c r="S70" s="51"/>
      <c r="T70" s="51"/>
      <c r="U70" s="51"/>
      <c r="V70" s="51"/>
      <c r="W70" s="51"/>
      <c r="X70" s="51"/>
      <c r="Y70" s="51"/>
      <c r="Z70" s="51"/>
      <c r="AA70" s="51"/>
      <c r="AB70" s="61"/>
      <c r="AC70" s="51"/>
      <c r="AD70" s="51">
        <v>5</v>
      </c>
      <c r="AE70" s="51">
        <v>2.5</v>
      </c>
      <c r="AF70" s="51">
        <v>2.5</v>
      </c>
      <c r="AG70" s="51">
        <v>4.5</v>
      </c>
      <c r="AH70" s="98">
        <v>4</v>
      </c>
      <c r="AI70" s="74"/>
      <c r="AJ70" s="74"/>
      <c r="AK70" s="74"/>
      <c r="AL70" s="74"/>
      <c r="AM70" s="71"/>
      <c r="AN70" s="72"/>
      <c r="AO70" s="81"/>
      <c r="AP70" s="85"/>
    </row>
    <row r="71" spans="2:42">
      <c r="B71" s="40" t="s">
        <v>37</v>
      </c>
      <c r="C71" s="40" t="s">
        <v>71</v>
      </c>
      <c r="D71" s="41"/>
      <c r="E71" s="41"/>
      <c r="F71" s="41"/>
      <c r="G71" s="41"/>
      <c r="H71" s="41"/>
      <c r="I71" s="41"/>
      <c r="J71" s="41"/>
      <c r="K71" s="41"/>
      <c r="L71" s="41"/>
      <c r="M71" s="41"/>
      <c r="N71" s="35"/>
      <c r="O71" s="41"/>
      <c r="P71" s="41"/>
      <c r="Q71" s="41"/>
      <c r="R71" s="41"/>
      <c r="S71" s="41"/>
      <c r="T71" s="41"/>
      <c r="U71" s="41"/>
      <c r="V71" s="41"/>
      <c r="W71" s="41"/>
      <c r="X71" s="41"/>
      <c r="Y71" s="41"/>
      <c r="Z71" s="41"/>
      <c r="AA71" s="41"/>
      <c r="AB71" s="41"/>
      <c r="AC71" s="41"/>
      <c r="AD71" s="41"/>
      <c r="AE71" s="41">
        <v>4</v>
      </c>
      <c r="AF71" s="41">
        <v>4</v>
      </c>
      <c r="AG71" s="42" t="s">
        <v>72</v>
      </c>
      <c r="AH71" s="42" t="s">
        <v>72</v>
      </c>
      <c r="AI71" s="70">
        <f>IF(B71="","",COUNTIF(D71:AH72,"&gt;2")/2)</f>
        <v>2</v>
      </c>
      <c r="AJ71" s="70">
        <f>SUM(D71:AH72)</f>
        <v>16</v>
      </c>
      <c r="AK71" s="70">
        <f>SUM(D73:AH73)</f>
        <v>6.5</v>
      </c>
      <c r="AL71" s="70">
        <f>AJ71+AK71</f>
        <v>22.5</v>
      </c>
      <c r="AM71" s="71"/>
      <c r="AN71" s="72" t="s">
        <v>65</v>
      </c>
      <c r="AO71" s="81"/>
      <c r="AP71" s="82" t="s">
        <v>66</v>
      </c>
    </row>
    <row r="72" spans="2:42">
      <c r="B72" s="39"/>
      <c r="C72" s="39"/>
      <c r="D72" s="41"/>
      <c r="E72" s="41"/>
      <c r="F72" s="41"/>
      <c r="G72" s="41"/>
      <c r="H72" s="41"/>
      <c r="I72" s="41"/>
      <c r="J72" s="41"/>
      <c r="K72" s="41"/>
      <c r="L72" s="41"/>
      <c r="M72" s="41"/>
      <c r="N72" s="35"/>
      <c r="O72" s="41"/>
      <c r="P72" s="41"/>
      <c r="Q72" s="41"/>
      <c r="R72" s="41"/>
      <c r="S72" s="41"/>
      <c r="T72" s="41"/>
      <c r="U72" s="41"/>
      <c r="V72" s="41"/>
      <c r="W72" s="41"/>
      <c r="X72" s="41"/>
      <c r="Y72" s="41"/>
      <c r="Z72" s="41"/>
      <c r="AA72" s="41"/>
      <c r="AB72" s="41"/>
      <c r="AC72" s="41"/>
      <c r="AD72" s="97"/>
      <c r="AE72" s="41">
        <v>4</v>
      </c>
      <c r="AF72" s="41">
        <v>4</v>
      </c>
      <c r="AG72" s="42" t="s">
        <v>72</v>
      </c>
      <c r="AH72" s="42" t="s">
        <v>72</v>
      </c>
      <c r="AI72" s="73"/>
      <c r="AJ72" s="73"/>
      <c r="AK72" s="73"/>
      <c r="AL72" s="73"/>
      <c r="AM72" s="71"/>
      <c r="AN72" s="72"/>
      <c r="AO72" s="81"/>
      <c r="AP72" s="84"/>
    </row>
    <row r="73" spans="2:42">
      <c r="B73" s="39"/>
      <c r="C73" s="43"/>
      <c r="D73" s="41"/>
      <c r="E73" s="41"/>
      <c r="F73" s="41"/>
      <c r="G73" s="41"/>
      <c r="H73" s="41"/>
      <c r="I73" s="41"/>
      <c r="J73" s="41"/>
      <c r="K73" s="41"/>
      <c r="L73" s="41"/>
      <c r="M73" s="41"/>
      <c r="N73" s="35"/>
      <c r="O73" s="41"/>
      <c r="P73" s="41"/>
      <c r="Q73" s="41"/>
      <c r="R73" s="41"/>
      <c r="S73" s="41"/>
      <c r="T73" s="41"/>
      <c r="U73" s="41"/>
      <c r="V73" s="41"/>
      <c r="W73" s="41"/>
      <c r="X73" s="41"/>
      <c r="Y73" s="41"/>
      <c r="Z73" s="41"/>
      <c r="AA73" s="41"/>
      <c r="AB73" s="41"/>
      <c r="AC73" s="41"/>
      <c r="AD73" s="41"/>
      <c r="AE73" s="41">
        <v>3</v>
      </c>
      <c r="AF73" s="41">
        <v>3.5</v>
      </c>
      <c r="AG73" s="41"/>
      <c r="AH73" s="42"/>
      <c r="AI73" s="74"/>
      <c r="AJ73" s="74"/>
      <c r="AK73" s="74"/>
      <c r="AL73" s="74"/>
      <c r="AM73" s="71"/>
      <c r="AN73" s="72"/>
      <c r="AO73" s="81"/>
      <c r="AP73" s="85"/>
    </row>
    <row r="74" spans="2:42">
      <c r="B74" s="40" t="s">
        <v>46</v>
      </c>
      <c r="C74" s="40" t="s">
        <v>71</v>
      </c>
      <c r="D74" s="41"/>
      <c r="E74" s="41"/>
      <c r="F74" s="41"/>
      <c r="G74" s="41"/>
      <c r="H74" s="41"/>
      <c r="I74" s="41"/>
      <c r="J74" s="41"/>
      <c r="K74" s="41"/>
      <c r="L74" s="41"/>
      <c r="M74" s="41"/>
      <c r="N74" s="35"/>
      <c r="O74" s="41"/>
      <c r="P74" s="41"/>
      <c r="Q74" s="41"/>
      <c r="R74" s="41"/>
      <c r="S74" s="41"/>
      <c r="T74" s="41"/>
      <c r="U74" s="41"/>
      <c r="V74" s="41"/>
      <c r="W74" s="41"/>
      <c r="X74" s="41"/>
      <c r="Y74" s="41"/>
      <c r="Z74" s="41"/>
      <c r="AA74" s="41"/>
      <c r="AB74" s="41"/>
      <c r="AC74" s="41"/>
      <c r="AD74" s="41"/>
      <c r="AE74" s="41"/>
      <c r="AF74" s="41"/>
      <c r="AG74" s="41">
        <v>4</v>
      </c>
      <c r="AH74" s="41">
        <v>4</v>
      </c>
      <c r="AI74" s="70">
        <f>IF(B74="","",COUNTIF(D74:AH75,"&gt;2")/2)</f>
        <v>2.5</v>
      </c>
      <c r="AJ74" s="70">
        <f>SUM(D74:AH75)</f>
        <v>20</v>
      </c>
      <c r="AK74" s="70">
        <f>SUM(D76:AH76)</f>
        <v>8</v>
      </c>
      <c r="AL74" s="70">
        <f>AJ74+AK74</f>
        <v>28</v>
      </c>
      <c r="AM74" s="71"/>
      <c r="AN74" s="72" t="s">
        <v>65</v>
      </c>
      <c r="AO74" s="81"/>
      <c r="AP74" s="82" t="s">
        <v>66</v>
      </c>
    </row>
    <row r="75" spans="2:42">
      <c r="B75" s="39"/>
      <c r="C75" s="39"/>
      <c r="D75" s="41"/>
      <c r="E75" s="41"/>
      <c r="F75" s="41"/>
      <c r="G75" s="41"/>
      <c r="H75" s="41"/>
      <c r="I75" s="41"/>
      <c r="J75" s="41"/>
      <c r="K75" s="41"/>
      <c r="L75" s="41"/>
      <c r="M75" s="41"/>
      <c r="N75" s="35"/>
      <c r="O75" s="41"/>
      <c r="P75" s="41"/>
      <c r="Q75" s="41"/>
      <c r="R75" s="41"/>
      <c r="S75" s="41"/>
      <c r="T75" s="41"/>
      <c r="U75" s="41"/>
      <c r="V75" s="41"/>
      <c r="W75" s="41"/>
      <c r="X75" s="41"/>
      <c r="Y75" s="41"/>
      <c r="Z75" s="41"/>
      <c r="AA75" s="41"/>
      <c r="AB75" s="41"/>
      <c r="AC75" s="41"/>
      <c r="AD75" s="41"/>
      <c r="AE75" s="41"/>
      <c r="AF75" s="41">
        <v>4</v>
      </c>
      <c r="AG75" s="41">
        <v>4</v>
      </c>
      <c r="AH75" s="41">
        <v>4</v>
      </c>
      <c r="AI75" s="73"/>
      <c r="AJ75" s="73"/>
      <c r="AK75" s="73"/>
      <c r="AL75" s="73"/>
      <c r="AM75" s="71"/>
      <c r="AN75" s="72"/>
      <c r="AO75" s="81"/>
      <c r="AP75" s="84"/>
    </row>
    <row r="76" spans="2:42">
      <c r="B76" s="39"/>
      <c r="C76" s="43"/>
      <c r="D76" s="41"/>
      <c r="E76" s="41"/>
      <c r="F76" s="41"/>
      <c r="G76" s="41"/>
      <c r="H76" s="41"/>
      <c r="I76" s="41"/>
      <c r="J76" s="41"/>
      <c r="K76" s="41"/>
      <c r="L76" s="41"/>
      <c r="M76" s="41"/>
      <c r="N76" s="35"/>
      <c r="O76" s="41"/>
      <c r="P76" s="41"/>
      <c r="Q76" s="41"/>
      <c r="R76" s="41"/>
      <c r="S76" s="41"/>
      <c r="T76" s="41"/>
      <c r="U76" s="41"/>
      <c r="V76" s="41"/>
      <c r="W76" s="41"/>
      <c r="X76" s="41"/>
      <c r="Y76" s="41"/>
      <c r="Z76" s="41"/>
      <c r="AA76" s="41"/>
      <c r="AB76" s="41"/>
      <c r="AC76" s="41"/>
      <c r="AD76" s="41"/>
      <c r="AE76" s="41"/>
      <c r="AF76" s="41">
        <v>3.5</v>
      </c>
      <c r="AG76" s="41">
        <v>4</v>
      </c>
      <c r="AH76" s="41">
        <v>0.5</v>
      </c>
      <c r="AI76" s="74"/>
      <c r="AJ76" s="74"/>
      <c r="AK76" s="74"/>
      <c r="AL76" s="74"/>
      <c r="AM76" s="71"/>
      <c r="AN76" s="72"/>
      <c r="AO76" s="81"/>
      <c r="AP76" s="85"/>
    </row>
    <row r="77" spans="2:42">
      <c r="B77" s="40" t="s">
        <v>36</v>
      </c>
      <c r="C77" s="40" t="s">
        <v>71</v>
      </c>
      <c r="D77" s="41"/>
      <c r="E77" s="41"/>
      <c r="F77" s="41"/>
      <c r="G77" s="41"/>
      <c r="H77" s="41"/>
      <c r="I77" s="41"/>
      <c r="J77" s="41"/>
      <c r="K77" s="41"/>
      <c r="L77" s="41"/>
      <c r="M77" s="41"/>
      <c r="N77" s="35"/>
      <c r="O77" s="41"/>
      <c r="P77" s="41"/>
      <c r="Q77" s="41"/>
      <c r="R77" s="41"/>
      <c r="S77" s="41"/>
      <c r="T77" s="41"/>
      <c r="U77" s="41"/>
      <c r="V77" s="41"/>
      <c r="W77" s="41"/>
      <c r="X77" s="41"/>
      <c r="Y77" s="41"/>
      <c r="Z77" s="41"/>
      <c r="AA77" s="41"/>
      <c r="AB77" s="41"/>
      <c r="AC77" s="41"/>
      <c r="AD77" s="41"/>
      <c r="AE77" s="41"/>
      <c r="AF77" s="41"/>
      <c r="AG77" s="41">
        <v>4</v>
      </c>
      <c r="AH77" s="41">
        <v>4</v>
      </c>
      <c r="AI77" s="70">
        <f>IF(B77="","",COUNTIF(D77:AH78,"&gt;2")/2)</f>
        <v>2</v>
      </c>
      <c r="AJ77" s="70">
        <f>SUM(D77:AH78)</f>
        <v>16</v>
      </c>
      <c r="AK77" s="70">
        <f>SUM(D79:AH79)</f>
        <v>3</v>
      </c>
      <c r="AL77" s="70">
        <f>AJ77+AK77</f>
        <v>19</v>
      </c>
      <c r="AM77" s="71"/>
      <c r="AN77" s="72" t="s">
        <v>65</v>
      </c>
      <c r="AO77" s="81"/>
      <c r="AP77" s="82" t="s">
        <v>66</v>
      </c>
    </row>
    <row r="78" spans="2:42">
      <c r="B78" s="39"/>
      <c r="C78" s="39"/>
      <c r="D78" s="41"/>
      <c r="E78" s="41"/>
      <c r="F78" s="41"/>
      <c r="G78" s="41"/>
      <c r="H78" s="41"/>
      <c r="I78" s="41"/>
      <c r="J78" s="41"/>
      <c r="K78" s="41"/>
      <c r="L78" s="41"/>
      <c r="M78" s="41"/>
      <c r="N78" s="35"/>
      <c r="O78" s="41"/>
      <c r="P78" s="41"/>
      <c r="Q78" s="41"/>
      <c r="R78" s="41"/>
      <c r="S78" s="41"/>
      <c r="T78" s="41"/>
      <c r="U78" s="41"/>
      <c r="V78" s="41"/>
      <c r="W78" s="41"/>
      <c r="X78" s="41"/>
      <c r="Y78" s="41"/>
      <c r="Z78" s="41"/>
      <c r="AA78" s="41"/>
      <c r="AB78" s="41"/>
      <c r="AC78" s="41"/>
      <c r="AD78" s="97"/>
      <c r="AE78" s="41"/>
      <c r="AF78" s="41"/>
      <c r="AG78" s="41">
        <v>4</v>
      </c>
      <c r="AH78" s="41">
        <v>4</v>
      </c>
      <c r="AI78" s="73"/>
      <c r="AJ78" s="73"/>
      <c r="AK78" s="73"/>
      <c r="AL78" s="73"/>
      <c r="AM78" s="71"/>
      <c r="AN78" s="72"/>
      <c r="AO78" s="81"/>
      <c r="AP78" s="84"/>
    </row>
    <row r="79" spans="2:42">
      <c r="B79" s="39"/>
      <c r="C79" s="43"/>
      <c r="D79" s="41"/>
      <c r="E79" s="41"/>
      <c r="F79" s="41"/>
      <c r="G79" s="41"/>
      <c r="H79" s="41"/>
      <c r="I79" s="41"/>
      <c r="J79" s="41"/>
      <c r="K79" s="41"/>
      <c r="L79" s="41"/>
      <c r="M79" s="41"/>
      <c r="N79" s="35"/>
      <c r="O79" s="41"/>
      <c r="P79" s="41"/>
      <c r="Q79" s="41"/>
      <c r="R79" s="41"/>
      <c r="S79" s="41"/>
      <c r="T79" s="41"/>
      <c r="U79" s="41"/>
      <c r="V79" s="41"/>
      <c r="W79" s="41"/>
      <c r="X79" s="41"/>
      <c r="Y79" s="41"/>
      <c r="Z79" s="41"/>
      <c r="AA79" s="41"/>
      <c r="AB79" s="41"/>
      <c r="AC79" s="41"/>
      <c r="AD79" s="41"/>
      <c r="AE79" s="41"/>
      <c r="AF79" s="41"/>
      <c r="AG79" s="41">
        <v>2.5</v>
      </c>
      <c r="AH79" s="41">
        <v>0.5</v>
      </c>
      <c r="AI79" s="74"/>
      <c r="AJ79" s="74"/>
      <c r="AK79" s="74"/>
      <c r="AL79" s="74"/>
      <c r="AM79" s="71"/>
      <c r="AN79" s="72"/>
      <c r="AO79" s="81"/>
      <c r="AP79" s="85"/>
    </row>
    <row r="80" spans="2:42">
      <c r="B80" s="41" t="s">
        <v>39</v>
      </c>
      <c r="C80" s="41" t="s">
        <v>78</v>
      </c>
      <c r="D80" s="41"/>
      <c r="E80" s="41"/>
      <c r="F80" s="41"/>
      <c r="G80" s="41"/>
      <c r="H80" s="41"/>
      <c r="I80" s="41"/>
      <c r="J80" s="41">
        <v>4</v>
      </c>
      <c r="K80" s="41">
        <v>4</v>
      </c>
      <c r="L80" s="41">
        <v>4</v>
      </c>
      <c r="M80" s="41">
        <v>4</v>
      </c>
      <c r="N80" s="41">
        <v>4</v>
      </c>
      <c r="O80" s="41">
        <v>4</v>
      </c>
      <c r="P80" s="41">
        <v>4</v>
      </c>
      <c r="Q80" s="41">
        <v>4</v>
      </c>
      <c r="R80" s="41">
        <v>4</v>
      </c>
      <c r="S80" s="41">
        <v>4</v>
      </c>
      <c r="T80" s="41">
        <v>4</v>
      </c>
      <c r="U80" s="41">
        <v>4</v>
      </c>
      <c r="V80" s="41" t="s">
        <v>72</v>
      </c>
      <c r="W80" s="41" t="s">
        <v>72</v>
      </c>
      <c r="X80" s="41" t="s">
        <v>72</v>
      </c>
      <c r="Y80" s="41" t="s">
        <v>72</v>
      </c>
      <c r="Z80" s="41">
        <v>4</v>
      </c>
      <c r="AA80" s="41">
        <v>4</v>
      </c>
      <c r="AB80" s="41">
        <v>4</v>
      </c>
      <c r="AC80" s="41">
        <v>4</v>
      </c>
      <c r="AD80" s="41">
        <v>3</v>
      </c>
      <c r="AE80" s="41">
        <v>4</v>
      </c>
      <c r="AF80" s="41">
        <v>4</v>
      </c>
      <c r="AG80" s="41">
        <v>4</v>
      </c>
      <c r="AH80" s="41" t="s">
        <v>79</v>
      </c>
      <c r="AI80" s="70">
        <f>IF(B80="","",COUNTIF(D80:AH81,"&gt;2")/2)</f>
        <v>20</v>
      </c>
      <c r="AJ80" s="70">
        <f>SUM(D80:AH81)</f>
        <v>159</v>
      </c>
      <c r="AK80" s="70">
        <f>SUM(D82:AH82)</f>
        <v>54</v>
      </c>
      <c r="AL80" s="70">
        <f>AJ80+AK80</f>
        <v>213</v>
      </c>
      <c r="AM80" s="71"/>
      <c r="AN80" s="72" t="s">
        <v>65</v>
      </c>
      <c r="AO80" s="81"/>
      <c r="AP80" s="82" t="s">
        <v>66</v>
      </c>
    </row>
    <row r="81" spans="2:42">
      <c r="B81" s="41"/>
      <c r="C81" s="41"/>
      <c r="D81" s="41"/>
      <c r="E81" s="41"/>
      <c r="F81" s="41"/>
      <c r="G81" s="41"/>
      <c r="H81" s="41"/>
      <c r="I81" s="41"/>
      <c r="J81" s="41">
        <v>4</v>
      </c>
      <c r="K81" s="41">
        <v>4</v>
      </c>
      <c r="L81" s="41">
        <v>4</v>
      </c>
      <c r="M81" s="41">
        <v>4</v>
      </c>
      <c r="N81" s="41">
        <v>4</v>
      </c>
      <c r="O81" s="41">
        <v>4</v>
      </c>
      <c r="P81" s="41">
        <v>4</v>
      </c>
      <c r="Q81" s="41">
        <v>4</v>
      </c>
      <c r="R81" s="41">
        <v>4</v>
      </c>
      <c r="S81" s="41">
        <v>4</v>
      </c>
      <c r="T81" s="41">
        <v>4</v>
      </c>
      <c r="U81" s="41">
        <v>4</v>
      </c>
      <c r="V81" s="41" t="s">
        <v>72</v>
      </c>
      <c r="W81" s="41" t="s">
        <v>72</v>
      </c>
      <c r="X81" s="41" t="s">
        <v>72</v>
      </c>
      <c r="Y81" s="41" t="s">
        <v>72</v>
      </c>
      <c r="Z81" s="41">
        <v>4</v>
      </c>
      <c r="AA81" s="41">
        <v>4</v>
      </c>
      <c r="AB81" s="41">
        <v>4</v>
      </c>
      <c r="AC81" s="41">
        <v>4</v>
      </c>
      <c r="AD81" s="41">
        <v>4</v>
      </c>
      <c r="AE81" s="41">
        <v>4</v>
      </c>
      <c r="AF81" s="41">
        <v>4</v>
      </c>
      <c r="AG81" s="41">
        <v>4</v>
      </c>
      <c r="AH81" s="41" t="s">
        <v>79</v>
      </c>
      <c r="AI81" s="73"/>
      <c r="AJ81" s="73"/>
      <c r="AK81" s="73"/>
      <c r="AL81" s="73"/>
      <c r="AM81" s="71"/>
      <c r="AN81" s="72"/>
      <c r="AO81" s="81"/>
      <c r="AP81" s="84"/>
    </row>
    <row r="82" spans="2:42">
      <c r="B82" s="41"/>
      <c r="C82" s="41"/>
      <c r="D82" s="41"/>
      <c r="E82" s="41"/>
      <c r="F82" s="41"/>
      <c r="G82" s="41"/>
      <c r="H82" s="41"/>
      <c r="I82" s="41"/>
      <c r="J82" s="41">
        <v>2.5</v>
      </c>
      <c r="K82" s="41">
        <v>2.5</v>
      </c>
      <c r="L82" s="41">
        <v>2.5</v>
      </c>
      <c r="M82" s="41">
        <v>2.5</v>
      </c>
      <c r="N82" s="41">
        <v>4.5</v>
      </c>
      <c r="O82" s="41">
        <v>2.5</v>
      </c>
      <c r="P82" s="41">
        <v>3.5</v>
      </c>
      <c r="Q82" s="41">
        <v>4.5</v>
      </c>
      <c r="R82" s="41">
        <v>2.5</v>
      </c>
      <c r="S82" s="41">
        <v>2.5</v>
      </c>
      <c r="T82" s="41">
        <v>2.5</v>
      </c>
      <c r="U82" s="41">
        <v>2.5</v>
      </c>
      <c r="V82" s="41"/>
      <c r="W82" s="41"/>
      <c r="X82" s="41"/>
      <c r="Y82" s="41"/>
      <c r="Z82" s="41">
        <v>2.5</v>
      </c>
      <c r="AA82" s="41">
        <v>1</v>
      </c>
      <c r="AB82" s="41">
        <v>2.5</v>
      </c>
      <c r="AC82" s="41">
        <v>2.5</v>
      </c>
      <c r="AD82" s="41">
        <v>2.5</v>
      </c>
      <c r="AE82" s="41">
        <v>2.5</v>
      </c>
      <c r="AF82" s="41">
        <v>3</v>
      </c>
      <c r="AG82" s="41">
        <v>2.5</v>
      </c>
      <c r="AH82" s="41"/>
      <c r="AI82" s="74"/>
      <c r="AJ82" s="74"/>
      <c r="AK82" s="74"/>
      <c r="AL82" s="74"/>
      <c r="AM82" s="71"/>
      <c r="AN82" s="72"/>
      <c r="AO82" s="81"/>
      <c r="AP82" s="85"/>
    </row>
    <row r="83" spans="2:34">
      <c r="B83"/>
      <c r="C83"/>
      <c r="D83"/>
      <c r="E83"/>
      <c r="F83"/>
      <c r="G83"/>
      <c r="H83"/>
      <c r="I83"/>
      <c r="J83"/>
      <c r="K83"/>
      <c r="L83"/>
      <c r="M83"/>
      <c r="N83"/>
      <c r="O83"/>
      <c r="P83"/>
      <c r="Q83"/>
      <c r="R83"/>
      <c r="S83"/>
      <c r="T83"/>
      <c r="U83"/>
      <c r="V83"/>
      <c r="W83"/>
      <c r="X83"/>
      <c r="Y83"/>
      <c r="Z83"/>
      <c r="AA83"/>
      <c r="AB83"/>
      <c r="AC83"/>
      <c r="AD83"/>
      <c r="AE83"/>
      <c r="AF83"/>
      <c r="AG83"/>
      <c r="AH83"/>
    </row>
    <row r="84" spans="2:34">
      <c r="B84" s="88" t="s">
        <v>80</v>
      </c>
      <c r="C84"/>
      <c r="D84"/>
      <c r="E84"/>
      <c r="F84"/>
      <c r="G84"/>
      <c r="H84"/>
      <c r="I84"/>
      <c r="J84"/>
      <c r="K84"/>
      <c r="L84"/>
      <c r="M84"/>
      <c r="N84"/>
      <c r="O84"/>
      <c r="P84"/>
      <c r="Q84"/>
      <c r="R84"/>
      <c r="S84"/>
      <c r="T84"/>
      <c r="U84"/>
      <c r="V84"/>
      <c r="W84"/>
      <c r="X84"/>
      <c r="Y84"/>
      <c r="Z84"/>
      <c r="AA84"/>
      <c r="AB84"/>
      <c r="AC84"/>
      <c r="AD84"/>
      <c r="AE84"/>
      <c r="AF84"/>
      <c r="AG84"/>
      <c r="AH84"/>
    </row>
    <row r="85" spans="2:34">
      <c r="B85" s="89" t="s">
        <v>17</v>
      </c>
      <c r="C85"/>
      <c r="D85"/>
      <c r="E85"/>
      <c r="F85"/>
      <c r="G85"/>
      <c r="H85"/>
      <c r="I85"/>
      <c r="J85"/>
      <c r="K85"/>
      <c r="L85"/>
      <c r="M85"/>
      <c r="N85"/>
      <c r="O85"/>
      <c r="P85"/>
      <c r="Q85"/>
      <c r="R85"/>
      <c r="S85"/>
      <c r="T85"/>
      <c r="U85"/>
      <c r="V85"/>
      <c r="W85"/>
      <c r="X85"/>
      <c r="Y85"/>
      <c r="Z85"/>
      <c r="AA85"/>
      <c r="AB85"/>
      <c r="AC85"/>
      <c r="AD85"/>
      <c r="AE85"/>
      <c r="AF85"/>
      <c r="AG85"/>
      <c r="AH85"/>
    </row>
    <row r="86" spans="2:2">
      <c r="B86" s="90" t="s">
        <v>19</v>
      </c>
    </row>
    <row r="87" spans="2:2">
      <c r="B87" s="91" t="s">
        <v>21</v>
      </c>
    </row>
    <row r="88" spans="2:2">
      <c r="B88" s="92" t="s">
        <v>23</v>
      </c>
    </row>
    <row r="89" spans="2:2">
      <c r="B89" s="92" t="s">
        <v>24</v>
      </c>
    </row>
    <row r="90" spans="2:2">
      <c r="B90" s="92" t="s">
        <v>25</v>
      </c>
    </row>
    <row r="91" spans="2:2">
      <c r="B91" s="93" t="s">
        <v>26</v>
      </c>
    </row>
    <row r="92" spans="2:2">
      <c r="B92" s="93" t="s">
        <v>27</v>
      </c>
    </row>
    <row r="93" spans="2:2">
      <c r="B93" s="93" t="s">
        <v>28</v>
      </c>
    </row>
    <row r="94" spans="2:2">
      <c r="B94" s="94" t="s">
        <v>30</v>
      </c>
    </row>
    <row r="95" spans="2:2">
      <c r="B95" s="94" t="s">
        <v>31</v>
      </c>
    </row>
    <row r="96" spans="2:2">
      <c r="B96" s="94" t="s">
        <v>32</v>
      </c>
    </row>
    <row r="97" spans="2:2">
      <c r="B97" s="94" t="s">
        <v>33</v>
      </c>
    </row>
    <row r="98" spans="2:2">
      <c r="B98" s="94" t="s">
        <v>34</v>
      </c>
    </row>
    <row r="99" spans="2:2">
      <c r="B99" s="94" t="s">
        <v>35</v>
      </c>
    </row>
    <row r="100" spans="2:2">
      <c r="B100" s="95" t="s">
        <v>36</v>
      </c>
    </row>
    <row r="101" spans="2:2">
      <c r="B101" s="95" t="s">
        <v>37</v>
      </c>
    </row>
    <row r="102" spans="2:2">
      <c r="B102" s="95" t="s">
        <v>38</v>
      </c>
    </row>
    <row r="103" spans="2:2">
      <c r="B103" s="95" t="s">
        <v>39</v>
      </c>
    </row>
    <row r="104" spans="2:2">
      <c r="B104" s="95" t="s">
        <v>40</v>
      </c>
    </row>
    <row r="105" spans="2:2">
      <c r="B105" s="95" t="s">
        <v>41</v>
      </c>
    </row>
    <row r="106" spans="2:2">
      <c r="B106" s="95" t="s">
        <v>42</v>
      </c>
    </row>
    <row r="107" spans="2:2">
      <c r="B107" s="95" t="s">
        <v>43</v>
      </c>
    </row>
    <row r="108" spans="2:2">
      <c r="B108" s="95" t="s">
        <v>44</v>
      </c>
    </row>
    <row r="109" spans="2:2">
      <c r="B109" s="95" t="s">
        <v>45</v>
      </c>
    </row>
    <row r="110" spans="2:2">
      <c r="B110" s="95" t="s">
        <v>46</v>
      </c>
    </row>
  </sheetData>
  <mergeCells count="278">
    <mergeCell ref="B1:AI1"/>
    <mergeCell ref="B2:AI2"/>
    <mergeCell ref="A3:A4"/>
    <mergeCell ref="A5:A7"/>
    <mergeCell ref="A8:A10"/>
    <mergeCell ref="A11:A13"/>
    <mergeCell ref="A14:A16"/>
    <mergeCell ref="A17:A19"/>
    <mergeCell ref="A20:A22"/>
    <mergeCell ref="A23:A25"/>
    <mergeCell ref="A26:A28"/>
    <mergeCell ref="B5:B6"/>
    <mergeCell ref="B8:B9"/>
    <mergeCell ref="B11:B12"/>
    <mergeCell ref="B14:B15"/>
    <mergeCell ref="B17:B18"/>
    <mergeCell ref="B20:B21"/>
    <mergeCell ref="B23:B24"/>
    <mergeCell ref="B26:B27"/>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C3:C4"/>
    <mergeCell ref="C11:C13"/>
    <mergeCell ref="C14:C16"/>
    <mergeCell ref="C17:C19"/>
    <mergeCell ref="C20:C22"/>
    <mergeCell ref="C23:C25"/>
    <mergeCell ref="C26:C28"/>
    <mergeCell ref="C29:C31"/>
    <mergeCell ref="C32:C34"/>
    <mergeCell ref="C35:C37"/>
    <mergeCell ref="C38:C40"/>
    <mergeCell ref="C41:C43"/>
    <mergeCell ref="C44:C46"/>
    <mergeCell ref="C47:C49"/>
    <mergeCell ref="C50:C52"/>
    <mergeCell ref="C53:C55"/>
    <mergeCell ref="C56:C58"/>
    <mergeCell ref="C59:C61"/>
    <mergeCell ref="C62:C64"/>
    <mergeCell ref="C65:C67"/>
    <mergeCell ref="C68:C70"/>
    <mergeCell ref="C71:C73"/>
    <mergeCell ref="C74:C76"/>
    <mergeCell ref="C77:C79"/>
    <mergeCell ref="C80:C82"/>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K3:AK4"/>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L3:AL4"/>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s>
  <conditionalFormatting sqref="B84">
    <cfRule type="duplicateValues" dxfId="0" priority="12"/>
    <cfRule type="duplicateValues" dxfId="0" priority="13"/>
  </conditionalFormatting>
  <conditionalFormatting sqref="B95">
    <cfRule type="duplicateValues" dxfId="1" priority="9"/>
  </conditionalFormatting>
  <conditionalFormatting sqref="B96">
    <cfRule type="duplicateValues" dxfId="1" priority="8"/>
  </conditionalFormatting>
  <conditionalFormatting sqref="B97">
    <cfRule type="duplicateValues" dxfId="1" priority="7"/>
  </conditionalFormatting>
  <conditionalFormatting sqref="B5:B7">
    <cfRule type="duplicateValues" dxfId="0" priority="80"/>
    <cfRule type="duplicateValues" dxfId="0" priority="79"/>
  </conditionalFormatting>
  <conditionalFormatting sqref="B8:B10">
    <cfRule type="duplicateValues" dxfId="0" priority="78"/>
    <cfRule type="duplicateValues" dxfId="0" priority="77"/>
  </conditionalFormatting>
  <conditionalFormatting sqref="B11:B16">
    <cfRule type="duplicateValues" dxfId="0" priority="76"/>
  </conditionalFormatting>
  <conditionalFormatting sqref="B17:B22">
    <cfRule type="duplicateValues" dxfId="0" priority="71"/>
  </conditionalFormatting>
  <conditionalFormatting sqref="B23:B28">
    <cfRule type="duplicateValues" dxfId="0" priority="70"/>
  </conditionalFormatting>
  <conditionalFormatting sqref="B29:B31">
    <cfRule type="duplicateValues" dxfId="0" priority="62"/>
    <cfRule type="duplicateValues" dxfId="0" priority="63"/>
    <cfRule type="duplicateValues" dxfId="0" priority="64"/>
  </conditionalFormatting>
  <conditionalFormatting sqref="B32:B37">
    <cfRule type="duplicateValues" dxfId="0" priority="58"/>
    <cfRule type="duplicateValues" dxfId="0" priority="59"/>
    <cfRule type="duplicateValues" dxfId="0" priority="60"/>
    <cfRule type="duplicateValues" dxfId="0" priority="61"/>
  </conditionalFormatting>
  <conditionalFormatting sqref="B38:B40">
    <cfRule type="duplicateValues" dxfId="0" priority="54"/>
    <cfRule type="duplicateValues" dxfId="0" priority="55"/>
    <cfRule type="duplicateValues" dxfId="0" priority="56"/>
    <cfRule type="duplicateValues" dxfId="0" priority="57"/>
  </conditionalFormatting>
  <conditionalFormatting sqref="B41:B43">
    <cfRule type="duplicateValues" dxfId="0" priority="50"/>
    <cfRule type="duplicateValues" dxfId="0" priority="51"/>
    <cfRule type="duplicateValues" dxfId="0" priority="52"/>
    <cfRule type="duplicateValues" dxfId="0" priority="53"/>
  </conditionalFormatting>
  <conditionalFormatting sqref="B44:B52">
    <cfRule type="duplicateValues" dxfId="0" priority="46"/>
    <cfRule type="duplicateValues" dxfId="0" priority="47"/>
    <cfRule type="duplicateValues" dxfId="0" priority="48"/>
    <cfRule type="duplicateValues" dxfId="0" priority="49"/>
  </conditionalFormatting>
  <conditionalFormatting sqref="B53:B61">
    <cfRule type="duplicateValues" dxfId="0" priority="42"/>
    <cfRule type="duplicateValues" dxfId="0" priority="43"/>
    <cfRule type="duplicateValues" dxfId="0" priority="44"/>
    <cfRule type="duplicateValues" dxfId="0" priority="45"/>
  </conditionalFormatting>
  <conditionalFormatting sqref="B62:B67">
    <cfRule type="duplicateValues" dxfId="0" priority="38"/>
    <cfRule type="duplicateValues" dxfId="0" priority="39"/>
    <cfRule type="duplicateValues" dxfId="0" priority="40"/>
    <cfRule type="duplicateValues" dxfId="0" priority="41"/>
  </conditionalFormatting>
  <conditionalFormatting sqref="B68:B70">
    <cfRule type="duplicateValues" dxfId="0" priority="34"/>
    <cfRule type="duplicateValues" dxfId="0" priority="35"/>
    <cfRule type="duplicateValues" dxfId="0" priority="36"/>
    <cfRule type="duplicateValues" dxfId="0" priority="37"/>
  </conditionalFormatting>
  <conditionalFormatting sqref="B71:B76">
    <cfRule type="duplicateValues" dxfId="0" priority="30"/>
    <cfRule type="duplicateValues" dxfId="0" priority="31"/>
    <cfRule type="duplicateValues" dxfId="0" priority="32"/>
    <cfRule type="duplicateValues" dxfId="0" priority="33"/>
  </conditionalFormatting>
  <conditionalFormatting sqref="B77:B79">
    <cfRule type="duplicateValues" dxfId="0" priority="26"/>
    <cfRule type="duplicateValues" dxfId="0" priority="27"/>
    <cfRule type="duplicateValues" dxfId="0" priority="28"/>
    <cfRule type="duplicateValues" dxfId="0" priority="29"/>
  </conditionalFormatting>
  <conditionalFormatting sqref="B80:B82">
    <cfRule type="duplicateValues" dxfId="0" priority="1"/>
  </conditionalFormatting>
  <conditionalFormatting sqref="B84:B110">
    <cfRule type="duplicateValues" dxfId="0" priority="3"/>
    <cfRule type="duplicateValues" dxfId="0" priority="4"/>
  </conditionalFormatting>
  <conditionalFormatting sqref="B85:B110">
    <cfRule type="duplicateValues" dxfId="0" priority="5"/>
  </conditionalFormatting>
  <conditionalFormatting sqref="B98:B107">
    <cfRule type="duplicateValues" dxfId="1" priority="6"/>
  </conditionalFormatting>
  <conditionalFormatting sqref="B1:B28 B111:B1048576">
    <cfRule type="duplicateValues" dxfId="0" priority="65"/>
  </conditionalFormatting>
  <conditionalFormatting sqref="B1:B4 B111:B1048576">
    <cfRule type="duplicateValues" dxfId="0" priority="81"/>
  </conditionalFormatting>
  <conditionalFormatting sqref="B1:B79 B83:B1048576">
    <cfRule type="duplicateValues" dxfId="0" priority="2"/>
  </conditionalFormatting>
  <conditionalFormatting sqref="B86 B91:B93">
    <cfRule type="duplicateValues" dxfId="1" priority="11"/>
  </conditionalFormatting>
  <conditionalFormatting sqref="B90 B94">
    <cfRule type="duplicateValues" dxfId="1" priority="10"/>
  </conditionalFormatting>
  <dataValidations count="7">
    <dataValidation type="list" allowBlank="1" showInputMessage="1" showErrorMessage="1" sqref="AP11 AP12 AP13 AP14 AP15 AP16 AP17 AP18 AP19 AP20 AP21 AP22 AP23 AP24 AP25 AP26 AP27 AP28 AP29 AP30 AP31 AP32 AP33 AP34 AP35 AP36 AP37 AP38 AP39 AP40 AP41 AP42 AP43 AP44 AP45 AP46 AP47 AP48 AP49 AP50 AP51 AP52 AP53 AP54 AP55 AP56 AP57 AP58 AP59 AP60 AP61 AP62 AP63 AP64 AP65 AP66 AP67 AP68 AP69 AP70 AP71 AP72 AP73 AP74 AP75 AP76 AP77 AP80 AP5:AP7 AP8:AP10">
      <formula1>"正式,劳务张,劳务田"</formula1>
    </dataValidation>
    <dataValidation type="list" allowBlank="1" showInputMessage="1" showErrorMessage="1" sqref="B2:AH2 AI2 AJ2 AK2 AL2:AM2">
      <formula1>"运营、人力、财务,制造管理部-组装车间,制造管理部-喷涂车间,制造管理部-注塑车间,制造管理部-后勤,生产管理部,销售服务科,技术质量科"</formula1>
    </dataValidation>
    <dataValidation type="list" allowBlank="1" showInputMessage="1" showErrorMessage="1" sqref="I5 K5:L5 N5 O5:P5 Q5:R5 S5 T5 U5:X5 Y5 Z5 AB5 AC5 AE5:AH5 I6 K6:L6 N6 O6:P6 Q6:R6 S6 T6 U6 V6:W6 X6 Y6 Z6 AB6:AC6 AE6:AF6 AG6 AH6 I7 K7:L7 N7 O7 P7:R7 S7 T7:Z7 AB7:AC7 AE7:AH7 D8 E8 F8 G8 H8 I8 J8 K8 L8 M8 N8 O8 P8 Q8 R8 S8 T8 U8 V8 W8 X8 Y8 Z8 AA8 AB8 AC8 AD8 AE8 AF8 AG8 AH8 D9 E9 F9 G9 H9 I9 J9 K9 L9 M9 N9 O9 P9 Q9 R9 S9 T9 U9 V9 W9 X9 Y9 Z9 AA9 AB9 AC9 AD9 AE9 AF9 AG9 AH9 D10 E10 F10 G10 H10 I10 J10 K10 L10 M10 N10 O10 P10 Q10 R10 S10 T10 U10 V10 W10 X10 Y10 Z10 AA10 AB10 AC10 AD10 AE10 AF10 AG10 AH10 J5:J7 M5:M7 AA5:AA7 AD5:AD7 D5:H7">
      <formula1>[1]数据源!#REF!</formula1>
    </dataValidation>
    <dataValidation type="list" allowBlank="1" showInputMessage="1" showErrorMessage="1" sqref="K11 L11 Q11 S11 K12 Q12 S12 G13 H13 I13 J13 K13 M13 N13 O13 P13 Q13 S13 T13 U13:V13 W13:Y13 Z13 AA13 AB13 AC13 AD13 AE13 AF13 AG13 AH13 K14 L14 Q14 S14 AH14 K15 Q15 S15 AH15 G16 H16 I16 J16 K16 M16 N16 O16 P16 Q16 S16 T16 U16:V16 W16 X16:Y16 Z16 AA16 AB16:AG16 AH16 D17 E17 F17 G17 H17 I17 J17 K17 L17 M17 N17 O17 P17 Q17 R17 S17 T17 U17 V17 W17 X17 Y17 Z17 AA17 AB17 AC17 AD17 AE17 AF17 AG17 AH17 D18 E18 F18 G18 H18 I18 J18 K18 L18 M18 N18 O18 P18 Q18 R18 S18 T18 U18 V18 W18 X18 Y18 Z18 AA18 AB18 AC18 AD18 AE18 AF18 AG18 AH18 D19 E19 F19 G19 H19 I19 J19 K19 L19 M19 N19 O19 P19 Q19 R19 S19 T19 U19 V19 W19 X19 Y19 Z19 AA19 AB19 AC19 AD19 AE19 AF19 AG19 AH19 D20 E20 F20 G20 H20 I20 J20 K20 L20 M20 N20 O20 P20 Q20 R20 S20 T20 U20 V20 W20 X20 Y20 Z20 AA20 AB20 AC20 AD20 AE20 AF20 AG20 AH20 D21 E21 F21 G21 H21 I21 J21 K21 L21 M21 N21 O21 P21 Q21 R21 S21 T21 U21 V21 W21 X21 Y21 Z21 AA21 AB21 AC21 AD21 AE21 AF21 AG21 AH21 D22 E22 F22 G22 H22 I22 J22 K22 L22 M22 N22 O22 P22 Q22 R22 S22 T22 U22 V22 W22 X22 Y22 Z22 AA22 AB22 AC22 AD22 AE22 AF22 AG22 AH22 S23 T23 T24 T25 S26 T26 X26 Y26 Z26 AA26 AB26 AC26 AD26 AE26 AF26 AG26 AH26 X27 Y27 Z27 AA27 AB27 AC27 AD27 AE27 AF27 AG27 AH27 X28 Y28 Z28 AA28 AB28 AC28 AD28 AE28 AF28 AG28 AH28 D11:D16 D23:D28 E11:E16 E23:E28 F11:F16 F23:F28 G11:G12 G14:G15 G23:G28 H11:H12 H14:H15 H23:H28 I11:I12 I14:I15 I23:I28 J11:J12 J14:J15 J23:J28 K23:K28 L12:L13 L15:L16 L23:L28 M11:M12 M14:M15 M23:M28 N11:N12 N14:N15 N23:N28 O11:O12 O14:O15 O23:O28 P11:P12 P14:P15 P23:P28 Q23:Q28 R11:R16 R23:R28 S24:S25 S27:S28 T11:T12 T14:T15 T27:T28 U11:U12 U23:U28 V23:V28 W23:W28 X23:X25 Y23:Y25 Z14:Z15 Z23:Z25 AA23:AA25 AB23:AB25 AC23:AC25 AD23:AD25 AE23:AE25 AF23:AF25 AG23:AG25 AH23:AH25 V11:AH12 X14:Y15 U14:W15 AA14:AG15">
      <formula1>[2]数据源!#REF!</formula1>
    </dataValidation>
    <dataValidation type="list" allowBlank="1" showInputMessage="1" showErrorMessage="1" sqref="AN17 AN18 AN19 AN20 AN21 AN22 AN23 AN24 AN25 AN26 AN27 AN28 AN29 AN30 AN31 AN32 AN33 AN34 AN35 AN36 AN37 AN38 AN39 AN40 AN41 AN42 AN43 AN44 AN45 AN46 AN47 AN48 AN49 AN50 AN51 AN52 AN53 AN54 AN55 AN56 AN57 AN58 AN59 AN60 AN61 AN62 AN63 AN64 AN65 AN66 AN67 AN68 AN69 AN70 AN71 AN72 AN73 AN74 AN75 AN76 AN77 AN80 AN5:AN7 AN8:AN10 AN11:AN16">
      <formula1>"正常在职,本月离职,本月入职,本月调入,本月调出"</formula1>
    </dataValidation>
    <dataValidation type="list" allowBlank="1" showInputMessage="1" showErrorMessage="1" sqref="T32 AE32 AE33 T34 Y34 Z34 AA34 AE34 G35 H35 I35 K35 L35 M35 N35 P35 Q35 R35 S35 T35 U35 V35 W35 X35 AA35 AB35 AC35 AD35 AE35 AF35 AH35 G36 H36 I36 K36 L36 M36 N36 P36 Q36 R36 S36 T36 U36 V36 W36 X36 AA36 AB36 AC36 AD36 AE36 AF36 AH36 G37 H37 I37 K37 L37 M37 N37 P37 Q37 R37 S37 T37 U37 V37 W37 X37 Y37 Z37 AA37 AB37 AC37 AD37 AE37 AF37 AH37 D38 E38 F38 G38 I38 J38 K38 L38 M38 N38 O38 P38 Q38 R38 S38 T38 U38 V38 W38 X38 Y38 Z38 AA38 AB38 AC38 AD38 AE38 AF38 AG38 AH38 D39 E39 F39 G39 H39 I39 J39 K39 L39 M39 N39 O39 P39 Q39 R39 S39 T39 U39 V39 W39 X39 Y39 Z39 AA39 AB39 AC39 AD39 AE39 AF39 AG39 AH39 D40 E40 F40 G40 H40 I40 J40 K40 L40 M40 N40 O40 P40 Q40 R40 S40 T40 U40 V40 W40 X40 Y40 Z40 AA40 AB40 AC40 AD40 AE40 AF40 AH40 N41 O41 T41 AE41 N42 O42 AE42 N43 O43 Q43 R43 S43 T43 Y43 AD43 AE43 AH43 Q44 T44 U44 V44 X44 AC44 AH44 T45 U45 V45 X45 AC45 AH45 D46 E46 F46 G46 H46 I46 J46 K46 N46 O46 Q46 R46 S46 U46 V46 W46 X46 Y46:Z46 AA46 AB46 AC46 AD46 AE46 AF46 AG46 AH46 O47 T47 AE47 O48 AE48 D49 E49 F49 G49 H49 I49 J49 K49 L49 M49 N49 O49 P49 Q49 S49 T49 U49 V49 W49 X49 Y49 Z49 AA49 AB49 AC49 AD49 AE49 AF49 AG49 AH49 T50 X50 X51 D52 E52 F52 G52 H52 I52 J52 K52 L52 M52 N52 O52 P52 Q52 S52 T52 U52 V52 W52 X52 Y52 Z52 AA52 AB52 AC52 AD52 AE52 AF52 AG52 AH52 D53 E53 F53 G53 I53 J53 K53 L53 M53 N53 O53 P53 Q53 R53 S53 T53 V53 W53 X53 Y53 Z53 AA53 AB53 AC53 AD53 AE53 AF53 AG53 AH53 D54 E54 F54 G54 H54 I54 J54 K54 L54 M54 N54 O54 P54 Q54 R54 S54 T54 U54 V54 W54 X54 Y54 Z54 AA54 AB54 AC54 AD54 AE54 AF54 AG54 AH54 D55 E55 F55 G55 H55 I55 J55 K55 L55 M55 N55 O55 P55 Q55 R55 S55 T55 U55 V55 W55 X55 Y55 Z55 AA55 AB55 AC55 AD55 AE55 AF55 AH55 D56 E56 F56 G56 I56 J56 K56 L56 M56 N56 O56 P56 Q56 R56 S56 T56 U56 V56 W56 X56 Y56 Z56 AA56 AB56 AC56 AD56 AE56 AF56 AG56 AH56 D57 E57 F57 G57 H57 I57 J57 K57 L57 M57 N57 O57 P57 Q57 R57 S57 T57 U57 V57 W57 X57 Y57 Z57 AA57 AB57 AC57 AD57 AE57 AF57 AG57 AH57 D58 E58 F58 G58 H58 I58 J58 K58 L58 M58 N58 O58 P58 Q58 R58 S58 T58 U58 V58 W58 X58 Y58 Z58 AA58 AB58 AC58 AD58 AE58 AF58 AH58 D59 E59 F59 G59 I59 J59 K59 L59 M59 N59 O59 P59 Q59 R59 S59 T59 U59 V59 W59 X59 Y59 Z59 AA59 AB59 AC59 AD59 AE59 AF59 AG59 AH59 D60 E60 F60 G60 H60 I60 J60 K60 L60 M60 N60 O60 P60 Q60 R60 S60 T60 U60 V60 W60 X60 Y60 Z60 AA60 AB60 AC60 AD60 AE60 AF60 AG60 AH60 D61 E61 F61 G61 H61 I61 J61 K61 L61 M61 N61 O61 P61 Q61 R61 S61 T61 U61 V61 W61 X61 Y61 Z61 AA61 AB61 AC61 AD61 AE61 AF61 AH61 AD62 AE62 AE63 AE64 AD65 AE65 AE66 AE67 D68 E68 F68 G68 H68 I68 J68 K68 L68 M68 N68 O68 P68 Q68 R68 S68 T68 U68 V68 W68 X68 Y68 Z68 AA68 AB68 AC68 AD68 AE68 AF68 AG68 AH68 D69 E69 F69 G69 H69 I69 J69 K69 L69 M69 N69 O69 P69 Q69 R69 S69 T69 U69 V69 W69 X69 Y69 Z69 AA69 AB69 AC69 AD69 AE69 AF69 AG69 AH69 D70 E70 F70 G70 H70 I70 J70 K70 L70 M70 N70 O70 P70 Q70 R70 S70 T70 U70 V70 W70 X70 Y70 Z70 AA70 AB70 AC70 AD70 AE70 AF70 AH70 AG73 AH73 D80 E80 F80 G80 H80 I80 J80 K80 L80 M80 N80 O80 P80 Q80 R80 S80 T80 U80 Z80 AA80 AB80 AC80 AD80 AE80 AF80 AG80 AH80 D81 E81 F81 G81 H81 I81 J81 K81 L81 M81 N81 O81 P81 Q81 R81 S81 T81 U81 Z81 AA81 AB81 AC81 AD81 AE81 AF81 AG81 AH81 D82 E82 F82 G82 H82 I82 J82 K82 L82 M82 N82 O82 P82 Q82 R82 S82 T82 U82 V82 W82 X82 Y82 Z82 AA82 AB82 AC82 AD82 AE82 AF82 AG82 AH82 D35:D37 D44:D45 D47:D48 D50:D51 D62:D67 D71:D73 D74:D76 D77:D79 E35:E37 E47:E48 E50:E51 E62:E67 E71:E73 E74:E76 E77:E79 F32:F34 F35:F37 F41:F43 F47:F48 F50:F51 F62:F67 F71:F73 F74:F76 F77:F79 G32:G34 G41:G43 G47:G48 G50:G51 G62:G67 G71:G73 G74:G76 G77:G79 H32:H34 H41:H43 H47:H48 H50:H51 H62:H67 H71:H73 H74:H76 H77:H79 I32:I34 I41:I43 I47:I48 I50:I51 I62:I67 I71:I73 I74:I76 I77:I79 J32:J34 J35:J37 J41:J43 J44:J45 J47:J48 J50:J51 J62:J67 J71:J73 J74:J76 J77:J79 K32:K34 K41:K43 K44:K45 K47:K48 K50:K51 K62:K67 K71:K73 K74:K76 K77:K79 L32:L34 L41:L43 L44:L46 L47:L48 L50:L51 L62:L67 L71:L73 L74:L76 L77:L79 M32:M34 M41:M43 M44:M46 M47:M48 M50:M51 M62:M67 M71:M73 M74:M76 M77:M79 N32:N34 N44:N45 N47:N48 N50:N51 N62:N67 N71:N73 N74:N76 N77:N79 O32:O34 O35:O37 O44:O45 O50:O51 O62:O67 O71:O73 O74:O76 O77:O79 P32:P34 P41:P43 P44:P46 P47:P48 P50:P51 P62:P67 P71:P73 P74:P76 P77:P79 Q32:Q34 Q41:Q42 Q47:Q48 Q50:Q51 Q62:Q67 Q71:Q73 Q74:Q76 Q77:Q79 R32:R34 R41:R42 R44:R45 R47:R49 R50:R52 R62:R67 R71:R73 R74:R76 R77:R79 S32:S34 S41:S42 S44:S45 S47:S48 S50:S51 S62:S67 S71:S73 S74:S76 S77:S79 T62:T67 T71:T73 T74:T76 T77:T79 U32:U34 U41:U43 U47:U48 U50:U51 U62:U67 U71:U73 U74:U76 U77:U79 V32:V34 V41:V43 V47:V48 V50:V51 V62:V67 V71:V73 V74:V76 V77:V79 V80:V81 W32:W34 W41:W43 W44:W45 W47:W48 W50:W51 W62:W67 W71:W73 W74:W76 W77:W79 W80:W81 X32:X34 X41:X43 X47:X48 X62:X67 X71:X73 X74:X76 X77:X79 X80:X81 Y32:Y33 Y35:Y36 Y41:Y42 Y44:Y45 Y47:Y48 Y50:Y51 Y62:Y67 Y71:Y73 Y74:Y76 Y77:Y79 Y80:Y81 Z32:Z33 Z35:Z36 Z41:Z43 Z44:Z45 Z47:Z48 Z50:Z51 Z62:Z67 Z71:Z73 Z74:Z76 Z77:Z79 AA32:AA33 AA41:AA43 AA44:AA45 AA47:AA48 AA50:AA51 AA62:AA67 AA71:AA73 AA74:AA76 AA77:AA79 AB32:AB34 AB41:AB43 AB44:AB45 AB47:AB48 AB50:AB51 AB62:AB67 AB71:AB73 AB74:AB76 AB77:AB79 AC32:AC34 AC41:AC43 AC47:AC48 AC50:AC51 AC62:AC67 AC71:AC73 AC74:AC76 AC77:AC79 AD32:AD34 AD41:AD42 AD44:AD45 AD47:AD48 AD50:AD51 AD63:AD64 AD66:AD67 AD71:AD73 AD74:AD76 AD77:AD79 AE44:AE45 AE50:AE51 AE71:AE73 AE74:AE76 AE77:AE79 AF32:AF34 AF41:AF43 AF44:AF45 AF47:AF48 AF50:AF51 AF62:AF67 AF71:AF73 AF74:AF76 AF77:AF79 AG32:AG34 AG35:AG37 AG41:AG43 AG44:AG45 AG47:AG48 AG50:AG51 AG62:AG67 AG71:AG72 AG74:AG76 AG77:AG79 AH32:AH34 AH41:AH42 AH47:AH48 AH50:AH51 AH62:AH67 AH71:AH72 AH74:AH76 AH77:AH79 E44:I45">
      <formula1>#REF!</formula1>
    </dataValidation>
    <dataValidation type="list" allowBlank="1" showInputMessage="1" showErrorMessage="1" sqref="T46">
      <formula1/>
    </dataValidation>
  </dataValidations>
  <pageMargins left="0.75" right="0.75" top="1" bottom="1" header="0.511805555555556" footer="0.511805555555556"/>
  <headerFooter/>
  <drawing r:id="rId1"/>
  <legacyDrawing r:id="rId2"/>
  <mc:AlternateContent xmlns:mc="http://schemas.openxmlformats.org/markup-compatibility/2006">
    <mc:Choice Requires="x14">
      <controls>
        <mc:AlternateContent xmlns:mc="http://schemas.openxmlformats.org/markup-compatibility/2006">
          <mc:Choice Requires="x14">
            <control shapeId="1038" name="Spinner 14" r:id="rId3">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39" name="Spinner 15" r:id="rId4">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0" name="Spinner 16" r:id="rId5">
              <controlPr defaultSize="0">
                <anchor moveWithCells="1" sizeWithCells="1">
                  <from>
                    <xdr:col>40</xdr:col>
                    <xdr:colOff>285750</xdr:colOff>
                    <xdr:row>0</xdr:row>
                    <xdr:rowOff>19050</xdr:rowOff>
                  </from>
                  <to>
                    <xdr:col>41</xdr:col>
                    <xdr:colOff>0</xdr:colOff>
                    <xdr:row>0</xdr:row>
                    <xdr:rowOff>267970</xdr:rowOff>
                  </to>
                </anchor>
              </controlPr>
            </control>
          </mc:Choice>
        </mc:AlternateContent>
        <mc:AlternateContent xmlns:mc="http://schemas.openxmlformats.org/markup-compatibility/2006">
          <mc:Choice Requires="x14">
            <control shapeId="1041" name="Spinner 17" r:id="rId6">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2" name="Spinner 18" r:id="rId7">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43" name="Spinner 19" r:id="rId8">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5" name="Spinner 21" r:id="rId9">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6" name="Spinner 22" r:id="rId10">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047" name="Spinner 23" r:id="rId11">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049" name="Spinner 25" r:id="rId12">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tabSelected="1" workbookViewId="0">
      <selection activeCell="L21" sqref="L21"/>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81</v>
      </c>
      <c r="D1" s="2" t="s">
        <v>82</v>
      </c>
    </row>
    <row r="2" ht="20" customHeight="1" spans="1:4">
      <c r="A2" s="7">
        <f>ROW()-1</f>
        <v>1</v>
      </c>
      <c r="B2" s="3" t="s">
        <v>23</v>
      </c>
      <c r="C2" s="8" t="s">
        <v>83</v>
      </c>
      <c r="D2" s="9">
        <v>500</v>
      </c>
    </row>
    <row r="3" ht="13.5" spans="1:4">
      <c r="A3" s="7">
        <f>ROW()-1</f>
        <v>2</v>
      </c>
      <c r="B3" s="10" t="s">
        <v>31</v>
      </c>
      <c r="C3" s="11" t="s">
        <v>84</v>
      </c>
      <c r="D3" s="9">
        <v>450</v>
      </c>
    </row>
    <row r="4" ht="13.5" spans="1:4">
      <c r="A4" s="7">
        <f>ROW()-1</f>
        <v>3</v>
      </c>
      <c r="B4" s="10" t="s">
        <v>42</v>
      </c>
      <c r="C4" s="11" t="s">
        <v>85</v>
      </c>
      <c r="D4" s="9">
        <v>500</v>
      </c>
    </row>
    <row r="5" ht="13.5" spans="1:4">
      <c r="A5" s="7">
        <f t="shared" ref="A5:A18" si="0">ROW()-1</f>
        <v>4</v>
      </c>
      <c r="B5" s="3" t="s">
        <v>21</v>
      </c>
      <c r="C5" s="8" t="s">
        <v>86</v>
      </c>
      <c r="D5" s="9">
        <v>45.45</v>
      </c>
    </row>
    <row r="6" ht="13.5" spans="1:4">
      <c r="A6" s="7">
        <f t="shared" si="0"/>
        <v>5</v>
      </c>
      <c r="B6" s="12" t="s">
        <v>25</v>
      </c>
      <c r="C6" s="13" t="s">
        <v>87</v>
      </c>
      <c r="D6" s="8">
        <v>-155</v>
      </c>
    </row>
    <row r="7" ht="13.5" spans="1:4">
      <c r="A7" s="7">
        <f t="shared" si="0"/>
        <v>6</v>
      </c>
      <c r="B7" s="12" t="s">
        <v>37</v>
      </c>
      <c r="C7" s="8" t="s">
        <v>88</v>
      </c>
      <c r="D7" s="8">
        <v>-50</v>
      </c>
    </row>
    <row r="8" ht="13.5" spans="1:4">
      <c r="A8" s="7">
        <f t="shared" si="0"/>
        <v>7</v>
      </c>
      <c r="B8" s="12" t="s">
        <v>30</v>
      </c>
      <c r="C8" s="8" t="s">
        <v>89</v>
      </c>
      <c r="D8" s="8">
        <v>-30</v>
      </c>
    </row>
    <row r="9" ht="13.5" spans="1:4">
      <c r="A9" s="7">
        <f t="shared" si="0"/>
        <v>8</v>
      </c>
      <c r="B9" s="12" t="s">
        <v>44</v>
      </c>
      <c r="C9" s="8" t="s">
        <v>90</v>
      </c>
      <c r="D9" s="8">
        <v>-20</v>
      </c>
    </row>
    <row r="10" ht="13.5" spans="1:4">
      <c r="A10" s="7">
        <f t="shared" si="0"/>
        <v>9</v>
      </c>
      <c r="B10" s="12" t="s">
        <v>46</v>
      </c>
      <c r="C10" s="8" t="s">
        <v>91</v>
      </c>
      <c r="D10" s="8">
        <v>-10</v>
      </c>
    </row>
    <row r="11" ht="13.5" spans="1:4">
      <c r="A11" s="7">
        <f t="shared" si="0"/>
        <v>10</v>
      </c>
      <c r="B11" s="12" t="s">
        <v>39</v>
      </c>
      <c r="C11" s="8" t="s">
        <v>92</v>
      </c>
      <c r="D11" s="8">
        <v>-30</v>
      </c>
    </row>
    <row r="12" ht="13.5" spans="1:4">
      <c r="A12" s="7">
        <f t="shared" si="0"/>
        <v>11</v>
      </c>
      <c r="B12" s="12"/>
      <c r="C12" s="8"/>
      <c r="D12" s="8"/>
    </row>
    <row r="13" ht="13.5" spans="1:4">
      <c r="A13" s="7">
        <f t="shared" si="0"/>
        <v>12</v>
      </c>
      <c r="B13" s="12"/>
      <c r="C13" s="8"/>
      <c r="D13" s="8"/>
    </row>
    <row r="14" ht="13.5" spans="1:4">
      <c r="A14" s="7">
        <f t="shared" si="0"/>
        <v>13</v>
      </c>
      <c r="B14" s="12"/>
      <c r="C14" s="8"/>
      <c r="D14" s="8"/>
    </row>
    <row r="15" ht="13.5" spans="1:4">
      <c r="A15" s="7">
        <f t="shared" si="0"/>
        <v>14</v>
      </c>
      <c r="B15" s="12"/>
      <c r="C15" s="8"/>
      <c r="D15" s="8"/>
    </row>
    <row r="16" ht="13.5" spans="1:4">
      <c r="A16" s="7">
        <f t="shared" si="0"/>
        <v>15</v>
      </c>
      <c r="B16" s="12"/>
      <c r="C16" s="8"/>
      <c r="D16" s="8"/>
    </row>
    <row r="17" ht="13.5" spans="1:4">
      <c r="A17" s="7">
        <f t="shared" si="0"/>
        <v>16</v>
      </c>
      <c r="B17" s="12"/>
      <c r="C17" s="8"/>
      <c r="D17" s="8"/>
    </row>
    <row r="18" ht="13.5" spans="1:4">
      <c r="A18" s="7">
        <f t="shared" si="0"/>
        <v>17</v>
      </c>
      <c r="B18" s="14"/>
      <c r="C18" s="2"/>
      <c r="D18" s="2"/>
    </row>
    <row r="19" spans="4:4">
      <c r="D19" s="6">
        <f>SUM(D2:D18)</f>
        <v>1200.45</v>
      </c>
    </row>
  </sheetData>
  <conditionalFormatting sqref="B5">
    <cfRule type="duplicateValues" dxfId="0" priority="1"/>
  </conditionalFormatting>
  <conditionalFormatting sqref="B2:B5">
    <cfRule type="duplicateValues" dxfId="0" priority="2"/>
  </conditionalFormatting>
  <conditionalFormatting sqref="B6:B17">
    <cfRule type="duplicateValues" dxfId="0" priority="4"/>
    <cfRule type="duplicateValues" dxfId="0" priority="5"/>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M31" sqref="M3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2022-01-25T11:01:37Z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2052-11.1.0.11294</vt:lpwstr>
  </property>
  <property fmtid="{D5CDD505-2E9C-101B-9397-08002B2CF9AE}" pid="4" name="KSOReadingLayout">
    <vt:bool>true</vt:bool>
  </property>
  <property fmtid="{D5CDD505-2E9C-101B-9397-08002B2CF9AE}" pid="5" name="ICV">
    <vt:lpwstr>D373FB70BDD94126B14A5C9958A6261C</vt:lpwstr>
  </property>
</Properties>
</file>