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吴英格\Desktop\轻卡减震舒适性永久提升方案及后市场推广方案\"/>
    </mc:Choice>
  </mc:AlternateContent>
  <xr:revisionPtr revIDLastSave="0" documentId="13_ncr:1_{B16406A7-D368-4F76-BAC2-0B340A25905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模具费" sheetId="1" r:id="rId1"/>
    <sheet name="产品报价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4" l="1"/>
  <c r="G13" i="4"/>
  <c r="I13" i="4"/>
  <c r="J13" i="4"/>
  <c r="K13" i="4"/>
  <c r="L13" i="4"/>
  <c r="M13" i="4"/>
  <c r="N13" i="4"/>
  <c r="F13" i="4"/>
  <c r="I11" i="4"/>
  <c r="I10" i="4"/>
  <c r="I9" i="4"/>
  <c r="I8" i="4"/>
  <c r="I7" i="4"/>
  <c r="I6" i="4"/>
  <c r="I5" i="4"/>
  <c r="I4" i="4"/>
  <c r="G65" i="1"/>
  <c r="G58" i="1"/>
  <c r="I59" i="1"/>
  <c r="I52" i="1"/>
  <c r="I44" i="1"/>
  <c r="I36" i="1"/>
  <c r="I28" i="1"/>
  <c r="I20" i="1"/>
  <c r="I12" i="1"/>
  <c r="I4" i="1"/>
  <c r="L67" i="1"/>
  <c r="F67" i="1"/>
  <c r="M11" i="4" l="1"/>
  <c r="N11" i="4" s="1"/>
  <c r="M10" i="4"/>
  <c r="N10" i="4" s="1"/>
  <c r="M9" i="4"/>
  <c r="N9" i="4" s="1"/>
  <c r="M8" i="4"/>
  <c r="M7" i="4"/>
  <c r="N7" i="4" s="1"/>
  <c r="M6" i="4"/>
  <c r="N6" i="4" s="1"/>
  <c r="M5" i="4"/>
  <c r="M4" i="4"/>
  <c r="N4" i="4" s="1"/>
  <c r="G11" i="4"/>
  <c r="H11" i="4" s="1"/>
  <c r="G10" i="4"/>
  <c r="H10" i="4" s="1"/>
  <c r="G9" i="4"/>
  <c r="G8" i="4"/>
  <c r="H8" i="4" s="1"/>
  <c r="G7" i="4"/>
  <c r="G6" i="4"/>
  <c r="H6" i="4" s="1"/>
  <c r="G5" i="4"/>
  <c r="H5" i="4" s="1"/>
  <c r="G4" i="4"/>
  <c r="H4" i="4" s="1"/>
  <c r="N8" i="4"/>
  <c r="H9" i="4"/>
  <c r="N5" i="4"/>
  <c r="H7" i="4"/>
  <c r="J35" i="1"/>
  <c r="L57" i="1"/>
  <c r="J58" i="1" s="1"/>
  <c r="K57" i="1"/>
  <c r="I57" i="1"/>
  <c r="J10" i="4" s="1"/>
  <c r="K10" i="4" s="1"/>
  <c r="H57" i="1"/>
  <c r="F57" i="1"/>
  <c r="D58" i="1" s="1"/>
  <c r="E57" i="1"/>
  <c r="L34" i="1"/>
  <c r="K34" i="1"/>
  <c r="I34" i="1"/>
  <c r="G35" i="1" s="1"/>
  <c r="J7" i="4" s="1"/>
  <c r="K7" i="4" s="1"/>
  <c r="H34" i="1"/>
  <c r="F34" i="1"/>
  <c r="D35" i="1" s="1"/>
  <c r="E34" i="1"/>
  <c r="L42" i="1"/>
  <c r="J43" i="1" s="1"/>
  <c r="K42" i="1"/>
  <c r="I42" i="1"/>
  <c r="G43" i="1" s="1"/>
  <c r="J8" i="4" s="1"/>
  <c r="K8" i="4" s="1"/>
  <c r="H42" i="1"/>
  <c r="F42" i="1"/>
  <c r="D43" i="1" s="1"/>
  <c r="E42" i="1"/>
  <c r="L50" i="1"/>
  <c r="J51" i="1" s="1"/>
  <c r="K50" i="1"/>
  <c r="I50" i="1"/>
  <c r="G51" i="1" s="1"/>
  <c r="J9" i="4" s="1"/>
  <c r="K9" i="4" s="1"/>
  <c r="H50" i="1"/>
  <c r="F50" i="1"/>
  <c r="D51" i="1" s="1"/>
  <c r="E50" i="1"/>
  <c r="L64" i="1" l="1"/>
  <c r="J65" i="1" s="1"/>
  <c r="K64" i="1"/>
  <c r="I64" i="1"/>
  <c r="J11" i="4" s="1"/>
  <c r="K11" i="4" s="1"/>
  <c r="H64" i="1"/>
  <c r="F64" i="1"/>
  <c r="D65" i="1" s="1"/>
  <c r="E64" i="1"/>
  <c r="L26" i="1"/>
  <c r="J27" i="1" s="1"/>
  <c r="K26" i="1"/>
  <c r="I26" i="1"/>
  <c r="G27" i="1" s="1"/>
  <c r="J6" i="4" s="1"/>
  <c r="K6" i="4" s="1"/>
  <c r="H26" i="1"/>
  <c r="F26" i="1"/>
  <c r="D27" i="1" s="1"/>
  <c r="E26" i="1"/>
  <c r="K18" i="1"/>
  <c r="I18" i="1"/>
  <c r="G19" i="1" s="1"/>
  <c r="J5" i="4" s="1"/>
  <c r="K5" i="4" s="1"/>
  <c r="H18" i="1"/>
  <c r="F18" i="1"/>
  <c r="D19" i="1" s="1"/>
  <c r="E18" i="1"/>
  <c r="K10" i="1"/>
  <c r="I10" i="1"/>
  <c r="H10" i="1"/>
  <c r="F10" i="1"/>
  <c r="D11" i="1" s="1"/>
  <c r="E10" i="1"/>
  <c r="G11" i="1" l="1"/>
  <c r="J4" i="4" s="1"/>
  <c r="K4" i="4" s="1"/>
  <c r="I67" i="1"/>
  <c r="L10" i="1"/>
  <c r="J11" i="1" s="1"/>
  <c r="L18" i="1"/>
  <c r="J19" i="1" s="1"/>
</calcChain>
</file>

<file path=xl/sharedStrings.xml><?xml version="1.0" encoding="utf-8"?>
<sst xmlns="http://schemas.openxmlformats.org/spreadsheetml/2006/main" count="175" uniqueCount="49">
  <si>
    <t>图号</t>
  </si>
  <si>
    <t>零件名称</t>
  </si>
  <si>
    <t>零件模具图片名称</t>
  </si>
  <si>
    <t>工序</t>
  </si>
  <si>
    <t>数量</t>
  </si>
  <si>
    <t>模具费
(不含税）</t>
  </si>
  <si>
    <t>合计</t>
  </si>
  <si>
    <t>2.0座框升级钣金件-产品价格汇总</t>
  </si>
  <si>
    <t>材质</t>
  </si>
  <si>
    <t>单件报价</t>
  </si>
  <si>
    <t>模摊费</t>
  </si>
  <si>
    <t>含模摊价</t>
  </si>
  <si>
    <t>备注：以上价格均未税</t>
  </si>
  <si>
    <t>SLT0010770</t>
    <phoneticPr fontId="8" type="noConversion"/>
  </si>
  <si>
    <t>左前地脚</t>
    <phoneticPr fontId="8" type="noConversion"/>
  </si>
  <si>
    <t>沧州智凯</t>
    <phoneticPr fontId="8" type="noConversion"/>
  </si>
  <si>
    <t>泊头捷润</t>
    <phoneticPr fontId="8" type="noConversion"/>
  </si>
  <si>
    <t>落料</t>
    <phoneticPr fontId="8" type="noConversion"/>
  </si>
  <si>
    <t>成型</t>
    <phoneticPr fontId="8" type="noConversion"/>
  </si>
  <si>
    <t>折弯</t>
    <phoneticPr fontId="8" type="noConversion"/>
  </si>
  <si>
    <t>冲孔</t>
    <phoneticPr fontId="8" type="noConversion"/>
  </si>
  <si>
    <t>SLT0010771</t>
    <phoneticPr fontId="8" type="noConversion"/>
  </si>
  <si>
    <t>左后地脚</t>
    <phoneticPr fontId="8" type="noConversion"/>
  </si>
  <si>
    <t>翻边</t>
    <phoneticPr fontId="8" type="noConversion"/>
  </si>
  <si>
    <t>SLT0010773</t>
    <phoneticPr fontId="8" type="noConversion"/>
  </si>
  <si>
    <t>右前地脚</t>
    <phoneticPr fontId="8" type="noConversion"/>
  </si>
  <si>
    <t>SLT0010774</t>
    <phoneticPr fontId="8" type="noConversion"/>
  </si>
  <si>
    <t>右后地脚</t>
    <phoneticPr fontId="8" type="noConversion"/>
  </si>
  <si>
    <t>SLT0010775</t>
    <phoneticPr fontId="8" type="noConversion"/>
  </si>
  <si>
    <t>SLT0010776</t>
    <phoneticPr fontId="8" type="noConversion"/>
  </si>
  <si>
    <t>SLT0010754</t>
    <phoneticPr fontId="8" type="noConversion"/>
  </si>
  <si>
    <t>驾驶员靠背网簧固定钣金</t>
    <phoneticPr fontId="8" type="noConversion"/>
  </si>
  <si>
    <t>整形</t>
    <phoneticPr fontId="8" type="noConversion"/>
  </si>
  <si>
    <t>SLT0010760</t>
    <phoneticPr fontId="8" type="noConversion"/>
  </si>
  <si>
    <t>驾驶员靠背ECU固定钣金</t>
    <phoneticPr fontId="8" type="noConversion"/>
  </si>
  <si>
    <t>落料冲孔</t>
    <phoneticPr fontId="8" type="noConversion"/>
  </si>
  <si>
    <t>每件模摊费（分摊5万件/种）</t>
    <phoneticPr fontId="8" type="noConversion"/>
  </si>
  <si>
    <t>沧州威润</t>
    <phoneticPr fontId="8" type="noConversion"/>
  </si>
  <si>
    <t>H4-2.2钣金件-模具费汇总</t>
    <phoneticPr fontId="8" type="noConversion"/>
  </si>
  <si>
    <t>左前地脚</t>
  </si>
  <si>
    <t>SAPH440/3.0</t>
  </si>
  <si>
    <t>SAPH440/3.0</t>
    <phoneticPr fontId="8" type="noConversion"/>
  </si>
  <si>
    <t>左后地脚</t>
  </si>
  <si>
    <t>SLT0010775</t>
  </si>
  <si>
    <t>SLT0010776</t>
  </si>
  <si>
    <t>Q235 1.0</t>
  </si>
  <si>
    <t>Q235 2.0</t>
  </si>
  <si>
    <t>预成型</t>
    <phoneticPr fontId="8" type="noConversion"/>
  </si>
  <si>
    <t>修边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</si>
</sst>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￥&quot;#,##0.00_);[Red]\(&quot;￥&quot;#,##0.00\)"/>
    <numFmt numFmtId="177" formatCode="0.00_ "/>
    <numFmt numFmtId="178" formatCode="0_);[Red]\(0\)"/>
    <numFmt numFmtId="182" formatCode="0.0000"/>
  </numFmts>
  <fonts count="12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10"/>
      <color rgb="FFFF0000"/>
      <name val="等线"/>
      <family val="3"/>
      <charset val="134"/>
    </font>
    <font>
      <sz val="10"/>
      <name val="等线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sz val="12"/>
      <color theme="1"/>
      <name val="宋体"/>
      <family val="3"/>
      <charset val="134"/>
    </font>
    <font>
      <sz val="10.5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6" xfId="0" applyFont="1" applyFill="1" applyBorder="1">
      <alignment vertical="center"/>
    </xf>
    <xf numFmtId="0" fontId="4" fillId="0" borderId="1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9" fillId="0" borderId="1" xfId="0" applyFont="1" applyBorder="1">
      <alignment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82" fontId="4" fillId="0" borderId="1" xfId="0" applyNumberFormat="1" applyFont="1" applyBorder="1" applyAlignment="1">
      <alignment horizontal="center" vertical="center"/>
    </xf>
    <xf numFmtId="176" fontId="0" fillId="2" borderId="0" xfId="0" applyNumberFormat="1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</xdr:colOff>
      <xdr:row>5</xdr:row>
      <xdr:rowOff>129540</xdr:rowOff>
    </xdr:from>
    <xdr:to>
      <xdr:col>2</xdr:col>
      <xdr:colOff>678180</xdr:colOff>
      <xdr:row>7</xdr:row>
      <xdr:rowOff>175260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1343D15-DB1D-49CD-B451-14078A54D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8320" y="1478280"/>
          <a:ext cx="55626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68580</xdr:colOff>
      <xdr:row>13</xdr:row>
      <xdr:rowOff>114300</xdr:rowOff>
    </xdr:from>
    <xdr:to>
      <xdr:col>2</xdr:col>
      <xdr:colOff>716280</xdr:colOff>
      <xdr:row>15</xdr:row>
      <xdr:rowOff>129540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48DE91AA-109E-4E5F-94B6-026BCEAB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980" y="3139440"/>
          <a:ext cx="6477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129540</xdr:colOff>
      <xdr:row>20</xdr:row>
      <xdr:rowOff>167640</xdr:rowOff>
    </xdr:from>
    <xdr:to>
      <xdr:col>2</xdr:col>
      <xdr:colOff>586740</xdr:colOff>
      <xdr:row>23</xdr:row>
      <xdr:rowOff>144780</xdr:rowOff>
    </xdr:to>
    <xdr:pic>
      <xdr:nvPicPr>
        <xdr:cNvPr id="8" name="图片 4">
          <a:extLst>
            <a:ext uri="{FF2B5EF4-FFF2-40B4-BE49-F238E27FC236}">
              <a16:creationId xmlns:a16="http://schemas.microsoft.com/office/drawing/2014/main" id="{5BB64C3A-6DC6-4B7E-9546-FA682884D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940" y="4663440"/>
          <a:ext cx="457200" cy="52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160020</xdr:colOff>
      <xdr:row>30</xdr:row>
      <xdr:rowOff>60960</xdr:rowOff>
    </xdr:from>
    <xdr:to>
      <xdr:col>2</xdr:col>
      <xdr:colOff>693420</xdr:colOff>
      <xdr:row>32</xdr:row>
      <xdr:rowOff>22860</xdr:rowOff>
    </xdr:to>
    <xdr:pic>
      <xdr:nvPicPr>
        <xdr:cNvPr id="9" name="图片 5">
          <a:extLst>
            <a:ext uri="{FF2B5EF4-FFF2-40B4-BE49-F238E27FC236}">
              <a16:creationId xmlns:a16="http://schemas.microsoft.com/office/drawing/2014/main" id="{51DD9ACE-6126-453F-AB72-D025C9FA2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" y="6393180"/>
          <a:ext cx="5334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129540</xdr:colOff>
      <xdr:row>37</xdr:row>
      <xdr:rowOff>22860</xdr:rowOff>
    </xdr:from>
    <xdr:to>
      <xdr:col>2</xdr:col>
      <xdr:colOff>609600</xdr:colOff>
      <xdr:row>39</xdr:row>
      <xdr:rowOff>76200</xdr:rowOff>
    </xdr:to>
    <xdr:pic>
      <xdr:nvPicPr>
        <xdr:cNvPr id="10" name="图片 6">
          <a:extLst>
            <a:ext uri="{FF2B5EF4-FFF2-40B4-BE49-F238E27FC236}">
              <a16:creationId xmlns:a16="http://schemas.microsoft.com/office/drawing/2014/main" id="{9EF29171-5C44-4E05-A33C-78E52B82F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940" y="8023860"/>
          <a:ext cx="48006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68580</xdr:colOff>
      <xdr:row>44</xdr:row>
      <xdr:rowOff>121920</xdr:rowOff>
    </xdr:from>
    <xdr:to>
      <xdr:col>2</xdr:col>
      <xdr:colOff>609600</xdr:colOff>
      <xdr:row>47</xdr:row>
      <xdr:rowOff>121920</xdr:rowOff>
    </xdr:to>
    <xdr:pic>
      <xdr:nvPicPr>
        <xdr:cNvPr id="11" name="图片 7">
          <a:extLst>
            <a:ext uri="{FF2B5EF4-FFF2-40B4-BE49-F238E27FC236}">
              <a16:creationId xmlns:a16="http://schemas.microsoft.com/office/drawing/2014/main" id="{95F4BF43-0575-45B2-BBEC-7EDDD6AA6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980" y="9608820"/>
          <a:ext cx="54102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152400</xdr:colOff>
      <xdr:row>52</xdr:row>
      <xdr:rowOff>167640</xdr:rowOff>
    </xdr:from>
    <xdr:to>
      <xdr:col>2</xdr:col>
      <xdr:colOff>502920</xdr:colOff>
      <xdr:row>55</xdr:row>
      <xdr:rowOff>45720</xdr:rowOff>
    </xdr:to>
    <xdr:pic>
      <xdr:nvPicPr>
        <xdr:cNvPr id="12" name="图片 6">
          <a:extLst>
            <a:ext uri="{FF2B5EF4-FFF2-40B4-BE49-F238E27FC236}">
              <a16:creationId xmlns:a16="http://schemas.microsoft.com/office/drawing/2014/main" id="{80610EA9-C3B2-4EBD-86D9-C2D203836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1323320"/>
          <a:ext cx="350520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60</xdr:row>
      <xdr:rowOff>144780</xdr:rowOff>
    </xdr:from>
    <xdr:to>
      <xdr:col>2</xdr:col>
      <xdr:colOff>701040</xdr:colOff>
      <xdr:row>61</xdr:row>
      <xdr:rowOff>137160</xdr:rowOff>
    </xdr:to>
    <xdr:pic>
      <xdr:nvPicPr>
        <xdr:cNvPr id="13" name="图片 21" descr="微信图片_20220110204559">
          <a:extLst>
            <a:ext uri="{FF2B5EF4-FFF2-40B4-BE49-F238E27FC236}">
              <a16:creationId xmlns:a16="http://schemas.microsoft.com/office/drawing/2014/main" id="{78780B77-42C7-4DF8-B14A-9B50A49F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2969240"/>
          <a:ext cx="62484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127000</xdr:colOff>
      <xdr:row>3</xdr:row>
      <xdr:rowOff>186267</xdr:rowOff>
    </xdr:from>
    <xdr:to>
      <xdr:col>2</xdr:col>
      <xdr:colOff>683260</xdr:colOff>
      <xdr:row>3</xdr:row>
      <xdr:rowOff>597747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3837AB4A-FA65-49A0-9ADB-572D717BF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6533" y="982134"/>
          <a:ext cx="55626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135467</xdr:colOff>
      <xdr:row>4</xdr:row>
      <xdr:rowOff>211667</xdr:rowOff>
    </xdr:from>
    <xdr:to>
      <xdr:col>2</xdr:col>
      <xdr:colOff>783167</xdr:colOff>
      <xdr:row>4</xdr:row>
      <xdr:rowOff>592667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470ABE43-95AD-4AEA-AD14-0B4B9AD9F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794934"/>
          <a:ext cx="6477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203200</xdr:colOff>
      <xdr:row>5</xdr:row>
      <xdr:rowOff>101600</xdr:rowOff>
    </xdr:from>
    <xdr:to>
      <xdr:col>2</xdr:col>
      <xdr:colOff>660400</xdr:colOff>
      <xdr:row>5</xdr:row>
      <xdr:rowOff>627380</xdr:rowOff>
    </xdr:to>
    <xdr:pic>
      <xdr:nvPicPr>
        <xdr:cNvPr id="12" name="图片 4">
          <a:extLst>
            <a:ext uri="{FF2B5EF4-FFF2-40B4-BE49-F238E27FC236}">
              <a16:creationId xmlns:a16="http://schemas.microsoft.com/office/drawing/2014/main" id="{72E72C9E-21DC-42B9-8C46-23FB5B646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733" y="2472267"/>
          <a:ext cx="457200" cy="52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101600</xdr:colOff>
      <xdr:row>6</xdr:row>
      <xdr:rowOff>186267</xdr:rowOff>
    </xdr:from>
    <xdr:to>
      <xdr:col>2</xdr:col>
      <xdr:colOff>635000</xdr:colOff>
      <xdr:row>6</xdr:row>
      <xdr:rowOff>513927</xdr:rowOff>
    </xdr:to>
    <xdr:pic>
      <xdr:nvPicPr>
        <xdr:cNvPr id="14" name="图片 5">
          <a:extLst>
            <a:ext uri="{FF2B5EF4-FFF2-40B4-BE49-F238E27FC236}">
              <a16:creationId xmlns:a16="http://schemas.microsoft.com/office/drawing/2014/main" id="{53E4D2A2-8C91-4472-A799-A977BC82D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133" y="3344334"/>
          <a:ext cx="5334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177800</xdr:colOff>
      <xdr:row>9</xdr:row>
      <xdr:rowOff>220133</xdr:rowOff>
    </xdr:from>
    <xdr:to>
      <xdr:col>2</xdr:col>
      <xdr:colOff>528320</xdr:colOff>
      <xdr:row>9</xdr:row>
      <xdr:rowOff>646853</xdr:rowOff>
    </xdr:to>
    <xdr:pic>
      <xdr:nvPicPr>
        <xdr:cNvPr id="16" name="图片 6">
          <a:extLst>
            <a:ext uri="{FF2B5EF4-FFF2-40B4-BE49-F238E27FC236}">
              <a16:creationId xmlns:a16="http://schemas.microsoft.com/office/drawing/2014/main" id="{319EA140-5CE7-48E3-8FB1-F91CD0D91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7333" y="4165600"/>
          <a:ext cx="350520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67733</xdr:colOff>
      <xdr:row>10</xdr:row>
      <xdr:rowOff>347133</xdr:rowOff>
    </xdr:from>
    <xdr:to>
      <xdr:col>3</xdr:col>
      <xdr:colOff>1130</xdr:colOff>
      <xdr:row>10</xdr:row>
      <xdr:rowOff>457200</xdr:rowOff>
    </xdr:to>
    <xdr:pic>
      <xdr:nvPicPr>
        <xdr:cNvPr id="18" name="图片 21" descr="微信图片_20220110204559">
          <a:extLst>
            <a:ext uri="{FF2B5EF4-FFF2-40B4-BE49-F238E27FC236}">
              <a16:creationId xmlns:a16="http://schemas.microsoft.com/office/drawing/2014/main" id="{0D446EBB-E560-4161-97E8-B9C5D3308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37266" y="5080000"/>
          <a:ext cx="763131" cy="110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91440</xdr:colOff>
      <xdr:row>7</xdr:row>
      <xdr:rowOff>83820</xdr:rowOff>
    </xdr:from>
    <xdr:to>
      <xdr:col>2</xdr:col>
      <xdr:colOff>571500</xdr:colOff>
      <xdr:row>7</xdr:row>
      <xdr:rowOff>495300</xdr:rowOff>
    </xdr:to>
    <xdr:pic>
      <xdr:nvPicPr>
        <xdr:cNvPr id="19" name="图片 6">
          <a:extLst>
            <a:ext uri="{FF2B5EF4-FFF2-40B4-BE49-F238E27FC236}">
              <a16:creationId xmlns:a16="http://schemas.microsoft.com/office/drawing/2014/main" id="{42F24C75-D07D-4B88-B7CB-DEC894ACB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39540" y="2613660"/>
          <a:ext cx="48006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22860</xdr:colOff>
      <xdr:row>8</xdr:row>
      <xdr:rowOff>83820</xdr:rowOff>
    </xdr:from>
    <xdr:to>
      <xdr:col>2</xdr:col>
      <xdr:colOff>563880</xdr:colOff>
      <xdr:row>8</xdr:row>
      <xdr:rowOff>449580</xdr:rowOff>
    </xdr:to>
    <xdr:pic>
      <xdr:nvPicPr>
        <xdr:cNvPr id="20" name="图片 7">
          <a:extLst>
            <a:ext uri="{FF2B5EF4-FFF2-40B4-BE49-F238E27FC236}">
              <a16:creationId xmlns:a16="http://schemas.microsoft.com/office/drawing/2014/main" id="{081823A3-6082-4748-96E1-89853EB4F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0960" y="3139440"/>
          <a:ext cx="54102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9"/>
  <sheetViews>
    <sheetView topLeftCell="A47" workbookViewId="0">
      <selection activeCell="G66" sqref="G66"/>
    </sheetView>
  </sheetViews>
  <sheetFormatPr defaultColWidth="9" defaultRowHeight="14.4" x14ac:dyDescent="0.25"/>
  <cols>
    <col min="1" max="1" width="11.109375" style="1" customWidth="1"/>
    <col min="2" max="2" width="13.33203125" style="1" customWidth="1"/>
    <col min="3" max="3" width="11.109375" style="2" customWidth="1"/>
    <col min="4" max="4" width="11.6640625" customWidth="1"/>
    <col min="5" max="5" width="6.21875" style="3" customWidth="1"/>
    <col min="6" max="6" width="12.33203125" style="4" customWidth="1"/>
    <col min="7" max="7" width="9.44140625" customWidth="1"/>
    <col min="8" max="8" width="5.21875" customWidth="1"/>
    <col min="9" max="9" width="13.88671875" customWidth="1"/>
    <col min="10" max="10" width="7.88671875" style="3" customWidth="1"/>
    <col min="11" max="11" width="6.44140625" customWidth="1"/>
    <col min="12" max="12" width="14" style="3" customWidth="1"/>
  </cols>
  <sheetData>
    <row r="1" spans="1:12" ht="20.399999999999999" x14ac:dyDescent="0.25">
      <c r="A1" s="50" t="s">
        <v>38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25">
      <c r="A2" s="52" t="s">
        <v>0</v>
      </c>
      <c r="B2" s="52" t="s">
        <v>1</v>
      </c>
      <c r="C2" s="53" t="s">
        <v>2</v>
      </c>
      <c r="D2" s="51" t="s">
        <v>15</v>
      </c>
      <c r="E2" s="51"/>
      <c r="F2" s="51"/>
      <c r="G2" s="51" t="s">
        <v>16</v>
      </c>
      <c r="H2" s="51"/>
      <c r="I2" s="51"/>
      <c r="J2" s="51" t="s">
        <v>37</v>
      </c>
      <c r="K2" s="51"/>
      <c r="L2" s="51"/>
    </row>
    <row r="3" spans="1:12" ht="27.75" customHeight="1" x14ac:dyDescent="0.25">
      <c r="A3" s="52"/>
      <c r="B3" s="52"/>
      <c r="C3" s="53"/>
      <c r="D3" s="5" t="s">
        <v>3</v>
      </c>
      <c r="E3" s="5" t="s">
        <v>4</v>
      </c>
      <c r="F3" s="6" t="s">
        <v>5</v>
      </c>
      <c r="G3" s="5" t="s">
        <v>3</v>
      </c>
      <c r="H3" s="5" t="s">
        <v>4</v>
      </c>
      <c r="I3" s="6" t="s">
        <v>5</v>
      </c>
      <c r="J3" s="5" t="s">
        <v>3</v>
      </c>
      <c r="K3" s="5" t="s">
        <v>4</v>
      </c>
      <c r="L3" s="6" t="s">
        <v>5</v>
      </c>
    </row>
    <row r="4" spans="1:12" x14ac:dyDescent="0.25">
      <c r="A4" s="70" t="s">
        <v>13</v>
      </c>
      <c r="B4" s="71" t="s">
        <v>14</v>
      </c>
      <c r="C4" s="38"/>
      <c r="D4" s="32" t="s">
        <v>17</v>
      </c>
      <c r="E4" s="7">
        <v>1</v>
      </c>
      <c r="F4" s="54">
        <v>10000</v>
      </c>
      <c r="G4" s="14" t="s">
        <v>17</v>
      </c>
      <c r="H4" s="7">
        <v>1</v>
      </c>
      <c r="I4" s="54">
        <f>25000/1.13</f>
        <v>22123.893805309737</v>
      </c>
      <c r="J4" s="21"/>
      <c r="K4" s="7"/>
      <c r="L4" s="9">
        <v>8000</v>
      </c>
    </row>
    <row r="5" spans="1:12" x14ac:dyDescent="0.25">
      <c r="A5" s="47"/>
      <c r="B5" s="43"/>
      <c r="C5" s="38"/>
      <c r="D5" s="32" t="s">
        <v>18</v>
      </c>
      <c r="E5" s="7">
        <v>1</v>
      </c>
      <c r="F5" s="55"/>
      <c r="G5" s="14" t="s">
        <v>47</v>
      </c>
      <c r="H5" s="7">
        <v>1</v>
      </c>
      <c r="I5" s="55"/>
      <c r="J5" s="21"/>
      <c r="K5" s="7"/>
      <c r="L5" s="9"/>
    </row>
    <row r="6" spans="1:12" x14ac:dyDescent="0.25">
      <c r="A6" s="47"/>
      <c r="B6" s="43"/>
      <c r="C6" s="38"/>
      <c r="D6" s="32" t="s">
        <v>19</v>
      </c>
      <c r="E6" s="7">
        <v>1</v>
      </c>
      <c r="F6" s="55"/>
      <c r="G6" s="14" t="s">
        <v>48</v>
      </c>
      <c r="H6" s="7">
        <v>1</v>
      </c>
      <c r="I6" s="55"/>
      <c r="J6" s="21"/>
      <c r="K6" s="7"/>
      <c r="L6" s="9"/>
    </row>
    <row r="7" spans="1:12" x14ac:dyDescent="0.25">
      <c r="A7" s="47"/>
      <c r="B7" s="43"/>
      <c r="C7" s="38"/>
      <c r="D7" s="32" t="s">
        <v>23</v>
      </c>
      <c r="E7" s="7">
        <v>1</v>
      </c>
      <c r="F7" s="55"/>
      <c r="G7" s="14" t="s">
        <v>18</v>
      </c>
      <c r="H7" s="7">
        <v>1</v>
      </c>
      <c r="I7" s="55"/>
      <c r="J7" s="21"/>
      <c r="K7" s="7"/>
      <c r="L7" s="9"/>
    </row>
    <row r="8" spans="1:12" x14ac:dyDescent="0.25">
      <c r="A8" s="47"/>
      <c r="B8" s="43"/>
      <c r="C8" s="38"/>
      <c r="D8" s="32" t="s">
        <v>20</v>
      </c>
      <c r="E8" s="7">
        <v>1</v>
      </c>
      <c r="F8" s="56"/>
      <c r="G8" s="14" t="s">
        <v>20</v>
      </c>
      <c r="H8" s="7">
        <v>1</v>
      </c>
      <c r="I8" s="56"/>
      <c r="J8" s="21"/>
      <c r="K8" s="7"/>
      <c r="L8" s="9"/>
    </row>
    <row r="9" spans="1:12" x14ac:dyDescent="0.25">
      <c r="A9" s="47"/>
      <c r="B9" s="43"/>
      <c r="C9" s="38"/>
      <c r="D9" s="14"/>
      <c r="E9" s="7"/>
      <c r="F9" s="9"/>
      <c r="G9" s="15"/>
      <c r="H9" s="16"/>
      <c r="I9" s="22"/>
      <c r="J9" s="23"/>
      <c r="K9" s="7"/>
      <c r="L9" s="24"/>
    </row>
    <row r="10" spans="1:12" ht="23.25" customHeight="1" x14ac:dyDescent="0.25">
      <c r="A10" s="47"/>
      <c r="B10" s="44"/>
      <c r="C10" s="38"/>
      <c r="D10" s="17" t="s">
        <v>6</v>
      </c>
      <c r="E10" s="17">
        <f>SUM(E4:E9)</f>
        <v>5</v>
      </c>
      <c r="F10" s="18">
        <f>SUM(F4:F9)</f>
        <v>10000</v>
      </c>
      <c r="G10" s="17" t="s">
        <v>6</v>
      </c>
      <c r="H10" s="17">
        <f>SUM(H4:H9)</f>
        <v>5</v>
      </c>
      <c r="I10" s="18">
        <f>SUM(I4:I9)</f>
        <v>22123.893805309737</v>
      </c>
      <c r="J10" s="17" t="s">
        <v>6</v>
      </c>
      <c r="K10" s="17">
        <f>SUM(K4:K9)</f>
        <v>0</v>
      </c>
      <c r="L10" s="18">
        <f>SUM(L4:L9)</f>
        <v>8000</v>
      </c>
    </row>
    <row r="11" spans="1:12" s="13" customFormat="1" ht="23.25" customHeight="1" x14ac:dyDescent="0.25">
      <c r="A11" s="39" t="s">
        <v>36</v>
      </c>
      <c r="B11" s="40"/>
      <c r="C11" s="40"/>
      <c r="D11" s="41">
        <f>F10/50000</f>
        <v>0.2</v>
      </c>
      <c r="E11" s="41"/>
      <c r="F11" s="42"/>
      <c r="G11" s="49">
        <f>I10/50000</f>
        <v>0.44247787610619477</v>
      </c>
      <c r="H11" s="41"/>
      <c r="I11" s="42"/>
      <c r="J11" s="49">
        <f>L10/50000</f>
        <v>0.16</v>
      </c>
      <c r="K11" s="41"/>
      <c r="L11" s="42"/>
    </row>
    <row r="12" spans="1:12" x14ac:dyDescent="0.25">
      <c r="A12" s="70" t="s">
        <v>21</v>
      </c>
      <c r="B12" s="71" t="s">
        <v>22</v>
      </c>
      <c r="C12" s="38"/>
      <c r="D12" s="32" t="s">
        <v>17</v>
      </c>
      <c r="E12" s="7">
        <v>1</v>
      </c>
      <c r="F12" s="54">
        <v>10000</v>
      </c>
      <c r="G12" s="14" t="s">
        <v>17</v>
      </c>
      <c r="H12" s="7">
        <v>1</v>
      </c>
      <c r="I12" s="54">
        <f>23000/1.13</f>
        <v>20353.982300884956</v>
      </c>
      <c r="J12" s="21"/>
      <c r="K12" s="7"/>
      <c r="L12" s="10">
        <v>7000</v>
      </c>
    </row>
    <row r="13" spans="1:12" x14ac:dyDescent="0.25">
      <c r="A13" s="47"/>
      <c r="B13" s="43"/>
      <c r="C13" s="38"/>
      <c r="D13" s="32" t="s">
        <v>18</v>
      </c>
      <c r="E13" s="7">
        <v>1</v>
      </c>
      <c r="F13" s="55"/>
      <c r="G13" s="14" t="s">
        <v>47</v>
      </c>
      <c r="H13" s="7">
        <v>1</v>
      </c>
      <c r="I13" s="55"/>
      <c r="J13" s="21"/>
      <c r="K13" s="7"/>
      <c r="L13" s="10"/>
    </row>
    <row r="14" spans="1:12" x14ac:dyDescent="0.25">
      <c r="A14" s="47"/>
      <c r="B14" s="43"/>
      <c r="C14" s="38"/>
      <c r="D14" s="32" t="s">
        <v>19</v>
      </c>
      <c r="E14" s="7">
        <v>1</v>
      </c>
      <c r="F14" s="55"/>
      <c r="G14" s="14" t="s">
        <v>48</v>
      </c>
      <c r="H14" s="7">
        <v>1</v>
      </c>
      <c r="I14" s="55"/>
      <c r="J14" s="21"/>
      <c r="K14" s="7"/>
      <c r="L14" s="10"/>
    </row>
    <row r="15" spans="1:12" x14ac:dyDescent="0.25">
      <c r="A15" s="47"/>
      <c r="B15" s="43"/>
      <c r="C15" s="38"/>
      <c r="D15" s="32" t="s">
        <v>23</v>
      </c>
      <c r="E15" s="7">
        <v>1</v>
      </c>
      <c r="F15" s="55"/>
      <c r="G15" s="14" t="s">
        <v>18</v>
      </c>
      <c r="H15" s="7">
        <v>1</v>
      </c>
      <c r="I15" s="55"/>
      <c r="J15" s="21"/>
      <c r="K15" s="7"/>
      <c r="L15" s="10"/>
    </row>
    <row r="16" spans="1:12" x14ac:dyDescent="0.25">
      <c r="A16" s="47"/>
      <c r="B16" s="43"/>
      <c r="C16" s="38"/>
      <c r="D16" s="32" t="s">
        <v>20</v>
      </c>
      <c r="E16" s="7">
        <v>1</v>
      </c>
      <c r="F16" s="56"/>
      <c r="G16" s="14" t="s">
        <v>20</v>
      </c>
      <c r="H16" s="7">
        <v>1</v>
      </c>
      <c r="I16" s="56"/>
      <c r="J16" s="21"/>
      <c r="K16" s="7"/>
      <c r="L16" s="25"/>
    </row>
    <row r="17" spans="1:12" x14ac:dyDescent="0.25">
      <c r="A17" s="47"/>
      <c r="B17" s="43"/>
      <c r="C17" s="38"/>
      <c r="D17" s="14"/>
      <c r="E17" s="7"/>
      <c r="F17" s="10"/>
      <c r="G17" s="19"/>
      <c r="H17" s="16"/>
      <c r="I17" s="26"/>
      <c r="J17" s="23"/>
      <c r="K17" s="28"/>
      <c r="L17" s="29"/>
    </row>
    <row r="18" spans="1:12" ht="21" customHeight="1" x14ac:dyDescent="0.25">
      <c r="A18" s="47"/>
      <c r="B18" s="44"/>
      <c r="C18" s="38"/>
      <c r="D18" s="17" t="s">
        <v>6</v>
      </c>
      <c r="E18" s="17">
        <f>SUM(E12:E17)</f>
        <v>5</v>
      </c>
      <c r="F18" s="18">
        <f>SUM(F12:F17)</f>
        <v>10000</v>
      </c>
      <c r="G18" s="17" t="s">
        <v>6</v>
      </c>
      <c r="H18" s="17">
        <f>SUM(H12:H17)</f>
        <v>5</v>
      </c>
      <c r="I18" s="18">
        <f>SUM(I12:I17)</f>
        <v>20353.982300884956</v>
      </c>
      <c r="J18" s="17" t="s">
        <v>6</v>
      </c>
      <c r="K18" s="17">
        <f>SUM(K12:K17)</f>
        <v>0</v>
      </c>
      <c r="L18" s="18">
        <f>SUM(L12:L17)</f>
        <v>7000</v>
      </c>
    </row>
    <row r="19" spans="1:12" s="13" customFormat="1" ht="23.25" customHeight="1" x14ac:dyDescent="0.25">
      <c r="A19" s="39" t="s">
        <v>36</v>
      </c>
      <c r="B19" s="40"/>
      <c r="C19" s="40"/>
      <c r="D19" s="41">
        <f>F18/50000</f>
        <v>0.2</v>
      </c>
      <c r="E19" s="41"/>
      <c r="F19" s="42"/>
      <c r="G19" s="49">
        <f>I18/50000</f>
        <v>0.40707964601769914</v>
      </c>
      <c r="H19" s="41"/>
      <c r="I19" s="42"/>
      <c r="J19" s="49">
        <f>L18/50000</f>
        <v>0.14000000000000001</v>
      </c>
      <c r="K19" s="41"/>
      <c r="L19" s="42"/>
    </row>
    <row r="20" spans="1:12" x14ac:dyDescent="0.25">
      <c r="A20" s="47" t="s">
        <v>24</v>
      </c>
      <c r="B20" s="72" t="s">
        <v>25</v>
      </c>
      <c r="C20" s="38"/>
      <c r="D20" s="32" t="s">
        <v>17</v>
      </c>
      <c r="E20" s="7">
        <v>1</v>
      </c>
      <c r="F20" s="54">
        <v>10000</v>
      </c>
      <c r="G20" s="14" t="s">
        <v>17</v>
      </c>
      <c r="H20" s="7">
        <v>1</v>
      </c>
      <c r="I20" s="54">
        <f>25000/1.13</f>
        <v>22123.893805309737</v>
      </c>
      <c r="J20" s="21"/>
      <c r="K20" s="7"/>
      <c r="L20" s="10">
        <v>6000</v>
      </c>
    </row>
    <row r="21" spans="1:12" x14ac:dyDescent="0.25">
      <c r="A21" s="48"/>
      <c r="B21" s="46"/>
      <c r="C21" s="38"/>
      <c r="D21" s="32" t="s">
        <v>18</v>
      </c>
      <c r="E21" s="7">
        <v>1</v>
      </c>
      <c r="F21" s="55"/>
      <c r="G21" s="14" t="s">
        <v>47</v>
      </c>
      <c r="H21" s="7">
        <v>1</v>
      </c>
      <c r="I21" s="55"/>
      <c r="J21" s="21"/>
      <c r="K21" s="7"/>
      <c r="L21" s="10"/>
    </row>
    <row r="22" spans="1:12" x14ac:dyDescent="0.25">
      <c r="A22" s="48"/>
      <c r="B22" s="46"/>
      <c r="C22" s="38"/>
      <c r="D22" s="32" t="s">
        <v>19</v>
      </c>
      <c r="E22" s="7">
        <v>1</v>
      </c>
      <c r="F22" s="55"/>
      <c r="G22" s="14" t="s">
        <v>48</v>
      </c>
      <c r="H22" s="7">
        <v>1</v>
      </c>
      <c r="I22" s="55"/>
      <c r="J22" s="21"/>
      <c r="K22" s="7"/>
      <c r="L22" s="10"/>
    </row>
    <row r="23" spans="1:12" x14ac:dyDescent="0.25">
      <c r="A23" s="48"/>
      <c r="B23" s="46"/>
      <c r="C23" s="38"/>
      <c r="D23" s="32" t="s">
        <v>23</v>
      </c>
      <c r="E23" s="7">
        <v>1</v>
      </c>
      <c r="F23" s="55"/>
      <c r="G23" s="14" t="s">
        <v>18</v>
      </c>
      <c r="H23" s="7">
        <v>1</v>
      </c>
      <c r="I23" s="55"/>
      <c r="J23" s="21"/>
      <c r="K23" s="7"/>
      <c r="L23" s="10"/>
    </row>
    <row r="24" spans="1:12" x14ac:dyDescent="0.25">
      <c r="A24" s="47"/>
      <c r="B24" s="43"/>
      <c r="C24" s="38"/>
      <c r="D24" s="32" t="s">
        <v>20</v>
      </c>
      <c r="E24" s="7">
        <v>1</v>
      </c>
      <c r="F24" s="56"/>
      <c r="G24" s="14" t="s">
        <v>20</v>
      </c>
      <c r="H24" s="7">
        <v>1</v>
      </c>
      <c r="I24" s="56"/>
      <c r="J24" s="21"/>
      <c r="K24" s="7"/>
      <c r="L24" s="10"/>
    </row>
    <row r="25" spans="1:12" x14ac:dyDescent="0.25">
      <c r="A25" s="47"/>
      <c r="B25" s="43"/>
      <c r="C25" s="38"/>
      <c r="D25" s="14"/>
      <c r="E25" s="7"/>
      <c r="F25" s="10"/>
      <c r="G25" s="20"/>
      <c r="H25" s="16"/>
      <c r="I25" s="26"/>
      <c r="J25" s="27"/>
      <c r="K25" s="28"/>
      <c r="L25" s="29"/>
    </row>
    <row r="26" spans="1:12" ht="21" customHeight="1" x14ac:dyDescent="0.25">
      <c r="A26" s="47"/>
      <c r="B26" s="44"/>
      <c r="C26" s="38"/>
      <c r="D26" s="17" t="s">
        <v>6</v>
      </c>
      <c r="E26" s="17">
        <f>SUM(E20:E25)</f>
        <v>5</v>
      </c>
      <c r="F26" s="18">
        <f>SUM(F20:F25)</f>
        <v>10000</v>
      </c>
      <c r="G26" s="17" t="s">
        <v>6</v>
      </c>
      <c r="H26" s="17">
        <f>SUM(H20:H25)</f>
        <v>5</v>
      </c>
      <c r="I26" s="18">
        <f>SUM(I20:I25)</f>
        <v>22123.893805309737</v>
      </c>
      <c r="J26" s="17" t="s">
        <v>6</v>
      </c>
      <c r="K26" s="17">
        <f>SUM(K20:K25)</f>
        <v>0</v>
      </c>
      <c r="L26" s="18">
        <f>SUM(L20:L25)</f>
        <v>6000</v>
      </c>
    </row>
    <row r="27" spans="1:12" s="13" customFormat="1" ht="23.25" customHeight="1" x14ac:dyDescent="0.25">
      <c r="A27" s="39" t="s">
        <v>36</v>
      </c>
      <c r="B27" s="40"/>
      <c r="C27" s="40"/>
      <c r="D27" s="41">
        <f>F26/50000</f>
        <v>0.2</v>
      </c>
      <c r="E27" s="41"/>
      <c r="F27" s="42"/>
      <c r="G27" s="41">
        <f>I26/50000</f>
        <v>0.44247787610619477</v>
      </c>
      <c r="H27" s="41"/>
      <c r="I27" s="42"/>
      <c r="J27" s="41">
        <f>L26/50000</f>
        <v>0.12</v>
      </c>
      <c r="K27" s="41"/>
      <c r="L27" s="42"/>
    </row>
    <row r="28" spans="1:12" x14ac:dyDescent="0.25">
      <c r="A28" s="47" t="s">
        <v>26</v>
      </c>
      <c r="B28" s="72" t="s">
        <v>27</v>
      </c>
      <c r="C28" s="38"/>
      <c r="D28" s="32" t="s">
        <v>17</v>
      </c>
      <c r="E28" s="7">
        <v>1</v>
      </c>
      <c r="F28" s="54">
        <v>10000</v>
      </c>
      <c r="G28" s="14" t="s">
        <v>17</v>
      </c>
      <c r="H28" s="7">
        <v>1</v>
      </c>
      <c r="I28" s="54">
        <f>23000/1.13</f>
        <v>20353.982300884956</v>
      </c>
      <c r="J28" s="31"/>
      <c r="K28" s="7"/>
      <c r="L28" s="10">
        <v>6000</v>
      </c>
    </row>
    <row r="29" spans="1:12" x14ac:dyDescent="0.25">
      <c r="A29" s="47"/>
      <c r="B29" s="43"/>
      <c r="C29" s="38"/>
      <c r="D29" s="32" t="s">
        <v>18</v>
      </c>
      <c r="E29" s="7">
        <v>1</v>
      </c>
      <c r="F29" s="55"/>
      <c r="G29" s="14" t="s">
        <v>47</v>
      </c>
      <c r="H29" s="7">
        <v>1</v>
      </c>
      <c r="I29" s="55"/>
      <c r="J29" s="31"/>
      <c r="K29" s="7"/>
      <c r="L29" s="10"/>
    </row>
    <row r="30" spans="1:12" x14ac:dyDescent="0.25">
      <c r="A30" s="47"/>
      <c r="B30" s="43"/>
      <c r="C30" s="38"/>
      <c r="D30" s="32" t="s">
        <v>19</v>
      </c>
      <c r="E30" s="7">
        <v>1</v>
      </c>
      <c r="F30" s="55"/>
      <c r="G30" s="14" t="s">
        <v>48</v>
      </c>
      <c r="H30" s="7">
        <v>1</v>
      </c>
      <c r="I30" s="55"/>
      <c r="J30" s="31"/>
      <c r="K30" s="7"/>
      <c r="L30" s="10"/>
    </row>
    <row r="31" spans="1:12" x14ac:dyDescent="0.25">
      <c r="A31" s="47"/>
      <c r="B31" s="43"/>
      <c r="C31" s="38"/>
      <c r="D31" s="32" t="s">
        <v>23</v>
      </c>
      <c r="E31" s="7">
        <v>1</v>
      </c>
      <c r="F31" s="55"/>
      <c r="G31" s="14" t="s">
        <v>18</v>
      </c>
      <c r="H31" s="7">
        <v>1</v>
      </c>
      <c r="I31" s="55"/>
      <c r="J31" s="31"/>
      <c r="K31" s="7"/>
      <c r="L31" s="10"/>
    </row>
    <row r="32" spans="1:12" x14ac:dyDescent="0.25">
      <c r="A32" s="47"/>
      <c r="B32" s="43"/>
      <c r="C32" s="38"/>
      <c r="D32" s="32" t="s">
        <v>20</v>
      </c>
      <c r="E32" s="7">
        <v>1</v>
      </c>
      <c r="F32" s="56"/>
      <c r="G32" s="14" t="s">
        <v>20</v>
      </c>
      <c r="H32" s="7">
        <v>1</v>
      </c>
      <c r="I32" s="56"/>
      <c r="J32" s="31"/>
      <c r="K32" s="7"/>
      <c r="L32" s="25"/>
    </row>
    <row r="33" spans="1:12" x14ac:dyDescent="0.25">
      <c r="A33" s="47"/>
      <c r="B33" s="43"/>
      <c r="C33" s="38"/>
      <c r="D33" s="14"/>
      <c r="E33" s="7"/>
      <c r="F33" s="10"/>
      <c r="G33" s="19"/>
      <c r="H33" s="16"/>
      <c r="I33" s="30"/>
      <c r="J33" s="16"/>
      <c r="K33" s="16"/>
      <c r="L33" s="30"/>
    </row>
    <row r="34" spans="1:12" ht="22.5" customHeight="1" x14ac:dyDescent="0.25">
      <c r="A34" s="47"/>
      <c r="B34" s="44"/>
      <c r="C34" s="38"/>
      <c r="D34" s="17" t="s">
        <v>6</v>
      </c>
      <c r="E34" s="17">
        <f>SUM(E28:E33)</f>
        <v>5</v>
      </c>
      <c r="F34" s="18">
        <f>SUM(F28:F33)</f>
        <v>10000</v>
      </c>
      <c r="G34" s="17" t="s">
        <v>6</v>
      </c>
      <c r="H34" s="17">
        <f>SUM(H28:H33)</f>
        <v>5</v>
      </c>
      <c r="I34" s="18">
        <f>SUM(I28:I33)</f>
        <v>20353.982300884956</v>
      </c>
      <c r="J34" s="17" t="s">
        <v>6</v>
      </c>
      <c r="K34" s="17">
        <f>SUM(K28:K33)</f>
        <v>0</v>
      </c>
      <c r="L34" s="18">
        <f>SUM(L28:L33)</f>
        <v>6000</v>
      </c>
    </row>
    <row r="35" spans="1:12" s="13" customFormat="1" ht="23.25" customHeight="1" x14ac:dyDescent="0.25">
      <c r="A35" s="39" t="s">
        <v>36</v>
      </c>
      <c r="B35" s="40"/>
      <c r="C35" s="40"/>
      <c r="D35" s="41">
        <f>F34/50000</f>
        <v>0.2</v>
      </c>
      <c r="E35" s="41"/>
      <c r="F35" s="42"/>
      <c r="G35" s="41">
        <f>I34/50000</f>
        <v>0.40707964601769914</v>
      </c>
      <c r="H35" s="41"/>
      <c r="I35" s="42"/>
      <c r="J35" s="41">
        <f>L34/50000</f>
        <v>0.12</v>
      </c>
      <c r="K35" s="41"/>
      <c r="L35" s="42"/>
    </row>
    <row r="36" spans="1:12" x14ac:dyDescent="0.25">
      <c r="A36" s="48" t="s">
        <v>28</v>
      </c>
      <c r="B36" s="45" t="s">
        <v>14</v>
      </c>
      <c r="C36" s="38"/>
      <c r="D36" s="32" t="s">
        <v>17</v>
      </c>
      <c r="E36" s="7">
        <v>1</v>
      </c>
      <c r="F36" s="54">
        <v>10000</v>
      </c>
      <c r="G36" s="14" t="s">
        <v>17</v>
      </c>
      <c r="H36" s="7">
        <v>1</v>
      </c>
      <c r="I36" s="54">
        <f>24000/1.13</f>
        <v>21238.938053097347</v>
      </c>
      <c r="J36" s="31"/>
      <c r="K36" s="7"/>
      <c r="L36" s="10">
        <v>8000</v>
      </c>
    </row>
    <row r="37" spans="1:12" x14ac:dyDescent="0.25">
      <c r="A37" s="47"/>
      <c r="B37" s="43"/>
      <c r="C37" s="38"/>
      <c r="D37" s="32" t="s">
        <v>18</v>
      </c>
      <c r="E37" s="7">
        <v>1</v>
      </c>
      <c r="F37" s="55"/>
      <c r="G37" s="14" t="s">
        <v>47</v>
      </c>
      <c r="H37" s="7">
        <v>1</v>
      </c>
      <c r="I37" s="55"/>
      <c r="J37" s="31"/>
      <c r="K37" s="7"/>
      <c r="L37" s="10"/>
    </row>
    <row r="38" spans="1:12" x14ac:dyDescent="0.25">
      <c r="A38" s="47"/>
      <c r="B38" s="43"/>
      <c r="C38" s="38"/>
      <c r="D38" s="32" t="s">
        <v>19</v>
      </c>
      <c r="E38" s="7">
        <v>1</v>
      </c>
      <c r="F38" s="55"/>
      <c r="G38" s="14" t="s">
        <v>48</v>
      </c>
      <c r="H38" s="7">
        <v>1</v>
      </c>
      <c r="I38" s="55"/>
      <c r="J38" s="31"/>
      <c r="K38" s="7"/>
      <c r="L38" s="10"/>
    </row>
    <row r="39" spans="1:12" x14ac:dyDescent="0.25">
      <c r="A39" s="47"/>
      <c r="B39" s="43"/>
      <c r="C39" s="38"/>
      <c r="D39" s="32" t="s">
        <v>23</v>
      </c>
      <c r="E39" s="7">
        <v>1</v>
      </c>
      <c r="F39" s="55"/>
      <c r="G39" s="14" t="s">
        <v>18</v>
      </c>
      <c r="H39" s="7">
        <v>1</v>
      </c>
      <c r="I39" s="55"/>
      <c r="J39" s="31"/>
      <c r="K39" s="7"/>
      <c r="L39" s="25"/>
    </row>
    <row r="40" spans="1:12" x14ac:dyDescent="0.25">
      <c r="A40" s="47"/>
      <c r="B40" s="43"/>
      <c r="C40" s="38"/>
      <c r="D40" s="32" t="s">
        <v>20</v>
      </c>
      <c r="E40" s="7">
        <v>1</v>
      </c>
      <c r="F40" s="56"/>
      <c r="G40" s="14" t="s">
        <v>20</v>
      </c>
      <c r="H40" s="7">
        <v>1</v>
      </c>
      <c r="I40" s="56"/>
      <c r="J40" s="31"/>
      <c r="K40" s="7"/>
      <c r="L40" s="25"/>
    </row>
    <row r="41" spans="1:12" x14ac:dyDescent="0.25">
      <c r="A41" s="47"/>
      <c r="B41" s="43"/>
      <c r="C41" s="38"/>
      <c r="D41" s="14"/>
      <c r="E41" s="7"/>
      <c r="F41" s="10"/>
      <c r="G41" s="19"/>
      <c r="H41" s="16"/>
      <c r="I41" s="30"/>
      <c r="J41" s="16"/>
      <c r="K41" s="16"/>
      <c r="L41" s="30"/>
    </row>
    <row r="42" spans="1:12" ht="22.5" customHeight="1" x14ac:dyDescent="0.25">
      <c r="A42" s="47"/>
      <c r="B42" s="44"/>
      <c r="C42" s="38"/>
      <c r="D42" s="17" t="s">
        <v>6</v>
      </c>
      <c r="E42" s="17">
        <f>SUM(E36:E41)</f>
        <v>5</v>
      </c>
      <c r="F42" s="18">
        <f>SUM(F36:F41)</f>
        <v>10000</v>
      </c>
      <c r="G42" s="17" t="s">
        <v>6</v>
      </c>
      <c r="H42" s="17">
        <f>SUM(H36:H41)</f>
        <v>5</v>
      </c>
      <c r="I42" s="18">
        <f>SUM(I36:I41)</f>
        <v>21238.938053097347</v>
      </c>
      <c r="J42" s="17" t="s">
        <v>6</v>
      </c>
      <c r="K42" s="17">
        <f>SUM(K36:K41)</f>
        <v>0</v>
      </c>
      <c r="L42" s="18">
        <f>SUM(L36:L41)</f>
        <v>8000</v>
      </c>
    </row>
    <row r="43" spans="1:12" s="13" customFormat="1" ht="23.25" customHeight="1" x14ac:dyDescent="0.25">
      <c r="A43" s="39" t="s">
        <v>36</v>
      </c>
      <c r="B43" s="40"/>
      <c r="C43" s="40"/>
      <c r="D43" s="41">
        <f>F42/50000</f>
        <v>0.2</v>
      </c>
      <c r="E43" s="41"/>
      <c r="F43" s="42"/>
      <c r="G43" s="41">
        <f>I42/50000</f>
        <v>0.42477876106194695</v>
      </c>
      <c r="H43" s="41"/>
      <c r="I43" s="42"/>
      <c r="J43" s="41">
        <f>L42/50000</f>
        <v>0.16</v>
      </c>
      <c r="K43" s="41"/>
      <c r="L43" s="42"/>
    </row>
    <row r="44" spans="1:12" x14ac:dyDescent="0.25">
      <c r="A44" s="48" t="s">
        <v>29</v>
      </c>
      <c r="B44" s="45" t="s">
        <v>22</v>
      </c>
      <c r="C44" s="38"/>
      <c r="D44" s="32" t="s">
        <v>17</v>
      </c>
      <c r="E44" s="7">
        <v>1</v>
      </c>
      <c r="F44" s="54">
        <v>10000</v>
      </c>
      <c r="G44" s="14" t="s">
        <v>17</v>
      </c>
      <c r="H44" s="7">
        <v>1</v>
      </c>
      <c r="I44" s="54">
        <f>24000/1.13</f>
        <v>21238.938053097347</v>
      </c>
      <c r="J44" s="31"/>
      <c r="K44" s="7"/>
      <c r="L44" s="10">
        <v>6000</v>
      </c>
    </row>
    <row r="45" spans="1:12" x14ac:dyDescent="0.25">
      <c r="A45" s="47"/>
      <c r="B45" s="43"/>
      <c r="C45" s="38"/>
      <c r="D45" s="32" t="s">
        <v>18</v>
      </c>
      <c r="E45" s="7">
        <v>1</v>
      </c>
      <c r="F45" s="55"/>
      <c r="G45" s="14" t="s">
        <v>47</v>
      </c>
      <c r="H45" s="7">
        <v>1</v>
      </c>
      <c r="I45" s="55"/>
      <c r="J45" s="31"/>
      <c r="K45" s="7"/>
      <c r="L45" s="10"/>
    </row>
    <row r="46" spans="1:12" x14ac:dyDescent="0.25">
      <c r="A46" s="47"/>
      <c r="B46" s="43"/>
      <c r="C46" s="38"/>
      <c r="D46" s="32" t="s">
        <v>19</v>
      </c>
      <c r="E46" s="7">
        <v>1</v>
      </c>
      <c r="F46" s="55"/>
      <c r="G46" s="14" t="s">
        <v>48</v>
      </c>
      <c r="H46" s="7">
        <v>1</v>
      </c>
      <c r="I46" s="55"/>
      <c r="J46" s="31"/>
      <c r="K46" s="7"/>
      <c r="L46" s="10"/>
    </row>
    <row r="47" spans="1:12" x14ac:dyDescent="0.25">
      <c r="A47" s="47"/>
      <c r="B47" s="43"/>
      <c r="C47" s="38"/>
      <c r="D47" s="32" t="s">
        <v>23</v>
      </c>
      <c r="E47" s="7">
        <v>1</v>
      </c>
      <c r="F47" s="55"/>
      <c r="G47" s="14" t="s">
        <v>18</v>
      </c>
      <c r="H47" s="7">
        <v>1</v>
      </c>
      <c r="I47" s="55"/>
      <c r="J47" s="31"/>
      <c r="K47" s="7"/>
      <c r="L47" s="25"/>
    </row>
    <row r="48" spans="1:12" x14ac:dyDescent="0.25">
      <c r="A48" s="47"/>
      <c r="B48" s="43"/>
      <c r="C48" s="38"/>
      <c r="D48" s="32" t="s">
        <v>20</v>
      </c>
      <c r="E48" s="7">
        <v>1</v>
      </c>
      <c r="F48" s="56"/>
      <c r="G48" s="14" t="s">
        <v>20</v>
      </c>
      <c r="H48" s="7">
        <v>1</v>
      </c>
      <c r="I48" s="56"/>
      <c r="J48" s="31"/>
      <c r="K48" s="7"/>
      <c r="L48" s="25"/>
    </row>
    <row r="49" spans="1:12" x14ac:dyDescent="0.25">
      <c r="A49" s="47"/>
      <c r="B49" s="43"/>
      <c r="C49" s="38"/>
      <c r="D49" s="14"/>
      <c r="E49" s="7"/>
      <c r="F49" s="10"/>
      <c r="G49" s="19"/>
      <c r="H49" s="16"/>
      <c r="I49" s="30"/>
      <c r="J49" s="16"/>
      <c r="K49" s="16"/>
      <c r="L49" s="30"/>
    </row>
    <row r="50" spans="1:12" ht="22.5" customHeight="1" x14ac:dyDescent="0.25">
      <c r="A50" s="47"/>
      <c r="B50" s="44"/>
      <c r="C50" s="38"/>
      <c r="D50" s="17" t="s">
        <v>6</v>
      </c>
      <c r="E50" s="17">
        <f>SUM(E44:E49)</f>
        <v>5</v>
      </c>
      <c r="F50" s="18">
        <f>SUM(F44:F49)</f>
        <v>10000</v>
      </c>
      <c r="G50" s="17" t="s">
        <v>6</v>
      </c>
      <c r="H50" s="17">
        <f>SUM(H44:H49)</f>
        <v>5</v>
      </c>
      <c r="I50" s="18">
        <f>SUM(I44:I49)</f>
        <v>21238.938053097347</v>
      </c>
      <c r="J50" s="17" t="s">
        <v>6</v>
      </c>
      <c r="K50" s="17">
        <f>SUM(K44:K49)</f>
        <v>0</v>
      </c>
      <c r="L50" s="18">
        <f>SUM(L44:L49)</f>
        <v>6000</v>
      </c>
    </row>
    <row r="51" spans="1:12" s="13" customFormat="1" ht="23.25" customHeight="1" x14ac:dyDescent="0.25">
      <c r="A51" s="39" t="s">
        <v>36</v>
      </c>
      <c r="B51" s="40"/>
      <c r="C51" s="40"/>
      <c r="D51" s="41">
        <f>F50/50000</f>
        <v>0.2</v>
      </c>
      <c r="E51" s="41"/>
      <c r="F51" s="42"/>
      <c r="G51" s="41">
        <f>I50/50000</f>
        <v>0.42477876106194695</v>
      </c>
      <c r="H51" s="41"/>
      <c r="I51" s="42"/>
      <c r="J51" s="41">
        <f>L50/50000</f>
        <v>0.12</v>
      </c>
      <c r="K51" s="41"/>
      <c r="L51" s="42"/>
    </row>
    <row r="52" spans="1:12" x14ac:dyDescent="0.25">
      <c r="A52" s="48" t="s">
        <v>30</v>
      </c>
      <c r="B52" s="35" t="s">
        <v>31</v>
      </c>
      <c r="C52" s="38"/>
      <c r="D52" s="32" t="s">
        <v>17</v>
      </c>
      <c r="E52" s="7">
        <v>1</v>
      </c>
      <c r="F52" s="57">
        <v>4000</v>
      </c>
      <c r="G52" s="14" t="s">
        <v>17</v>
      </c>
      <c r="H52" s="7">
        <v>1</v>
      </c>
      <c r="I52" s="57">
        <f>6000/1.13</f>
        <v>5309.7345132743367</v>
      </c>
      <c r="J52" s="31"/>
      <c r="K52" s="7"/>
      <c r="L52" s="10">
        <v>3000</v>
      </c>
    </row>
    <row r="53" spans="1:12" x14ac:dyDescent="0.25">
      <c r="A53" s="47"/>
      <c r="B53" s="36"/>
      <c r="C53" s="38"/>
      <c r="D53" s="32" t="s">
        <v>19</v>
      </c>
      <c r="E53" s="7">
        <v>2</v>
      </c>
      <c r="F53" s="58"/>
      <c r="G53" s="14" t="s">
        <v>18</v>
      </c>
      <c r="H53" s="7">
        <v>1</v>
      </c>
      <c r="I53" s="58"/>
      <c r="J53" s="31"/>
      <c r="K53" s="7"/>
      <c r="L53" s="10"/>
    </row>
    <row r="54" spans="1:12" x14ac:dyDescent="0.25">
      <c r="A54" s="47"/>
      <c r="B54" s="36"/>
      <c r="C54" s="38"/>
      <c r="D54" s="32" t="s">
        <v>32</v>
      </c>
      <c r="E54" s="7">
        <v>1</v>
      </c>
      <c r="F54" s="59"/>
      <c r="G54" s="14" t="s">
        <v>18</v>
      </c>
      <c r="H54" s="7">
        <v>1</v>
      </c>
      <c r="I54" s="59"/>
      <c r="J54" s="31"/>
      <c r="K54" s="7"/>
      <c r="L54" s="10"/>
    </row>
    <row r="55" spans="1:12" x14ac:dyDescent="0.25">
      <c r="A55" s="47"/>
      <c r="B55" s="36"/>
      <c r="C55" s="38"/>
      <c r="D55" s="14"/>
      <c r="E55" s="7"/>
      <c r="F55" s="10"/>
      <c r="G55" s="14"/>
      <c r="H55" s="7"/>
      <c r="I55" s="25"/>
      <c r="J55" s="31"/>
      <c r="K55" s="7"/>
      <c r="L55" s="25"/>
    </row>
    <row r="56" spans="1:12" x14ac:dyDescent="0.25">
      <c r="A56" s="47"/>
      <c r="B56" s="36"/>
      <c r="C56" s="38"/>
      <c r="D56" s="14"/>
      <c r="E56" s="7"/>
      <c r="F56" s="10"/>
      <c r="G56" s="19"/>
      <c r="H56" s="16"/>
      <c r="I56" s="30"/>
      <c r="J56" s="16"/>
      <c r="K56" s="16"/>
      <c r="L56" s="30"/>
    </row>
    <row r="57" spans="1:12" ht="22.5" customHeight="1" x14ac:dyDescent="0.25">
      <c r="A57" s="47"/>
      <c r="B57" s="37"/>
      <c r="C57" s="38"/>
      <c r="D57" s="17" t="s">
        <v>6</v>
      </c>
      <c r="E57" s="17">
        <f>SUM(E52:E56)</f>
        <v>4</v>
      </c>
      <c r="F57" s="18">
        <f>SUM(F52:F56)</f>
        <v>4000</v>
      </c>
      <c r="G57" s="17" t="s">
        <v>6</v>
      </c>
      <c r="H57" s="17">
        <f>SUM(H52:H56)</f>
        <v>3</v>
      </c>
      <c r="I57" s="18">
        <f>SUM(I52:I56)</f>
        <v>5309.7345132743367</v>
      </c>
      <c r="J57" s="17" t="s">
        <v>6</v>
      </c>
      <c r="K57" s="17">
        <f>SUM(K52:K56)</f>
        <v>0</v>
      </c>
      <c r="L57" s="18">
        <f>SUM(L52:L56)</f>
        <v>3000</v>
      </c>
    </row>
    <row r="58" spans="1:12" s="13" customFormat="1" ht="23.25" customHeight="1" x14ac:dyDescent="0.25">
      <c r="A58" s="39" t="s">
        <v>36</v>
      </c>
      <c r="B58" s="40"/>
      <c r="C58" s="40"/>
      <c r="D58" s="41">
        <f>F57/50000</f>
        <v>0.08</v>
      </c>
      <c r="E58" s="41"/>
      <c r="F58" s="42"/>
      <c r="G58" s="41">
        <f>I57/50000</f>
        <v>0.10619469026548674</v>
      </c>
      <c r="H58" s="41"/>
      <c r="I58" s="42"/>
      <c r="J58" s="41">
        <f>L57/50000</f>
        <v>0.06</v>
      </c>
      <c r="K58" s="41"/>
      <c r="L58" s="42"/>
    </row>
    <row r="59" spans="1:12" x14ac:dyDescent="0.25">
      <c r="A59" s="48" t="s">
        <v>33</v>
      </c>
      <c r="B59" s="35" t="s">
        <v>34</v>
      </c>
      <c r="C59" s="38"/>
      <c r="D59" s="32" t="s">
        <v>35</v>
      </c>
      <c r="E59" s="7">
        <v>1</v>
      </c>
      <c r="F59" s="10">
        <v>1600</v>
      </c>
      <c r="G59" s="14" t="s">
        <v>35</v>
      </c>
      <c r="H59" s="7">
        <v>1</v>
      </c>
      <c r="I59" s="10">
        <f>4500/1.13</f>
        <v>3982.3008849557527</v>
      </c>
      <c r="J59" s="31"/>
      <c r="K59" s="7"/>
      <c r="L59" s="10">
        <v>3000</v>
      </c>
    </row>
    <row r="60" spans="1:12" x14ac:dyDescent="0.25">
      <c r="A60" s="47"/>
      <c r="B60" s="36"/>
      <c r="C60" s="38"/>
      <c r="D60" s="14"/>
      <c r="E60" s="7"/>
      <c r="F60" s="10"/>
      <c r="G60" s="14"/>
      <c r="H60" s="7"/>
      <c r="I60" s="10"/>
      <c r="J60" s="31"/>
      <c r="K60" s="7"/>
      <c r="L60" s="10"/>
    </row>
    <row r="61" spans="1:12" x14ac:dyDescent="0.25">
      <c r="A61" s="47"/>
      <c r="B61" s="36"/>
      <c r="C61" s="38"/>
      <c r="D61" s="14"/>
      <c r="E61" s="7"/>
      <c r="F61" s="10"/>
      <c r="G61" s="14"/>
      <c r="H61" s="7"/>
      <c r="I61" s="10"/>
      <c r="J61" s="31"/>
      <c r="K61" s="7"/>
      <c r="L61" s="10"/>
    </row>
    <row r="62" spans="1:12" x14ac:dyDescent="0.25">
      <c r="A62" s="47"/>
      <c r="B62" s="36"/>
      <c r="C62" s="38"/>
      <c r="D62" s="14"/>
      <c r="E62" s="7"/>
      <c r="F62" s="10"/>
      <c r="G62" s="14"/>
      <c r="H62" s="7"/>
      <c r="I62" s="25"/>
      <c r="J62" s="31"/>
      <c r="K62" s="7"/>
      <c r="L62" s="25"/>
    </row>
    <row r="63" spans="1:12" x14ac:dyDescent="0.25">
      <c r="A63" s="47"/>
      <c r="B63" s="36"/>
      <c r="C63" s="38"/>
      <c r="D63" s="14"/>
      <c r="E63" s="7"/>
      <c r="F63" s="10"/>
      <c r="G63" s="19"/>
      <c r="H63" s="16"/>
      <c r="I63" s="30"/>
      <c r="J63" s="16"/>
      <c r="K63" s="16"/>
      <c r="L63" s="30"/>
    </row>
    <row r="64" spans="1:12" ht="22.5" customHeight="1" x14ac:dyDescent="0.25">
      <c r="A64" s="47"/>
      <c r="B64" s="37"/>
      <c r="C64" s="38"/>
      <c r="D64" s="17" t="s">
        <v>6</v>
      </c>
      <c r="E64" s="17">
        <f>SUM(E59:E63)</f>
        <v>1</v>
      </c>
      <c r="F64" s="18">
        <f>SUM(F59:F63)</f>
        <v>1600</v>
      </c>
      <c r="G64" s="17" t="s">
        <v>6</v>
      </c>
      <c r="H64" s="17">
        <f>SUM(H59:H63)</f>
        <v>1</v>
      </c>
      <c r="I64" s="18">
        <f>SUM(I59:I63)</f>
        <v>3982.3008849557527</v>
      </c>
      <c r="J64" s="17" t="s">
        <v>6</v>
      </c>
      <c r="K64" s="17">
        <f>SUM(K59:K63)</f>
        <v>0</v>
      </c>
      <c r="L64" s="18">
        <f>SUM(L59:L63)</f>
        <v>3000</v>
      </c>
    </row>
    <row r="65" spans="1:12" s="13" customFormat="1" ht="23.25" customHeight="1" x14ac:dyDescent="0.25">
      <c r="A65" s="39" t="s">
        <v>36</v>
      </c>
      <c r="B65" s="40"/>
      <c r="C65" s="40"/>
      <c r="D65" s="41">
        <f>F64/50000</f>
        <v>3.2000000000000001E-2</v>
      </c>
      <c r="E65" s="41"/>
      <c r="F65" s="42"/>
      <c r="G65" s="41">
        <f>I64/50000</f>
        <v>7.9646017699115057E-2</v>
      </c>
      <c r="H65" s="41"/>
      <c r="I65" s="42"/>
      <c r="J65" s="41">
        <f>L64/50000</f>
        <v>0.06</v>
      </c>
      <c r="K65" s="41"/>
      <c r="L65" s="42"/>
    </row>
    <row r="66" spans="1:12" x14ac:dyDescent="0.25">
      <c r="A66"/>
      <c r="B66"/>
      <c r="C66"/>
      <c r="E66"/>
      <c r="F66"/>
      <c r="I66" s="12"/>
    </row>
    <row r="67" spans="1:12" x14ac:dyDescent="0.25">
      <c r="A67"/>
      <c r="B67"/>
      <c r="C67"/>
      <c r="E67"/>
      <c r="F67" s="11">
        <f>F10+F18+F26+F34+F42+F50+F57+F64</f>
        <v>65600</v>
      </c>
      <c r="G67" s="11"/>
      <c r="H67" s="11"/>
      <c r="I67" s="11">
        <f>I10+I18+I26+I34+I42+I50+I57+I64</f>
        <v>136725.66371681419</v>
      </c>
      <c r="J67" s="11"/>
      <c r="K67" s="11"/>
      <c r="L67" s="11">
        <f>L10+L18+L26+L34+L42+L50+L57+L64</f>
        <v>47000</v>
      </c>
    </row>
    <row r="68" spans="1:12" x14ac:dyDescent="0.25">
      <c r="A68"/>
      <c r="B68"/>
      <c r="C68"/>
      <c r="E68"/>
      <c r="F68"/>
      <c r="I68" s="12"/>
      <c r="L68" s="4"/>
    </row>
    <row r="69" spans="1:12" x14ac:dyDescent="0.25">
      <c r="A69"/>
      <c r="B69"/>
      <c r="C69"/>
      <c r="E69"/>
      <c r="F69"/>
    </row>
    <row r="70" spans="1:12" x14ac:dyDescent="0.25">
      <c r="A70"/>
      <c r="B70"/>
      <c r="C70"/>
      <c r="E70"/>
      <c r="F70"/>
    </row>
    <row r="71" spans="1:12" ht="13.5" customHeight="1" x14ac:dyDescent="0.25">
      <c r="A71"/>
      <c r="B71"/>
      <c r="C71"/>
      <c r="E71"/>
      <c r="F71"/>
    </row>
    <row r="72" spans="1:12" ht="13.5" customHeight="1" x14ac:dyDescent="0.25">
      <c r="A72"/>
      <c r="B72"/>
      <c r="C72"/>
      <c r="E72"/>
      <c r="F72"/>
    </row>
    <row r="73" spans="1:12" x14ac:dyDescent="0.25">
      <c r="A73"/>
      <c r="B73"/>
      <c r="C73"/>
      <c r="E73"/>
      <c r="F73"/>
    </row>
    <row r="74" spans="1:12" ht="13.5" customHeight="1" x14ac:dyDescent="0.25">
      <c r="A74"/>
      <c r="B74"/>
      <c r="C74"/>
      <c r="E74"/>
      <c r="F74"/>
    </row>
    <row r="75" spans="1:12" x14ac:dyDescent="0.25">
      <c r="A75"/>
      <c r="B75"/>
      <c r="C75"/>
      <c r="E75"/>
      <c r="F75"/>
    </row>
    <row r="76" spans="1:12" x14ac:dyDescent="0.25">
      <c r="A76"/>
      <c r="B76"/>
      <c r="C76"/>
      <c r="E76"/>
      <c r="F76"/>
    </row>
    <row r="77" spans="1:12" x14ac:dyDescent="0.25">
      <c r="A77"/>
      <c r="B77"/>
      <c r="C77"/>
      <c r="E77"/>
      <c r="F77"/>
    </row>
    <row r="78" spans="1:12" x14ac:dyDescent="0.25">
      <c r="A78"/>
      <c r="B78"/>
      <c r="C78"/>
      <c r="E78"/>
      <c r="F78"/>
    </row>
    <row r="79" spans="1:12" x14ac:dyDescent="0.25">
      <c r="A79"/>
      <c r="B79"/>
      <c r="C79"/>
      <c r="E79"/>
      <c r="F79"/>
    </row>
    <row r="80" spans="1:12" x14ac:dyDescent="0.25">
      <c r="A80"/>
      <c r="B80"/>
      <c r="C80"/>
      <c r="E80"/>
      <c r="F80"/>
    </row>
    <row r="81" spans="1:6" ht="13.5" customHeight="1" x14ac:dyDescent="0.25">
      <c r="A81"/>
      <c r="B81"/>
      <c r="C81"/>
      <c r="E81"/>
      <c r="F81"/>
    </row>
    <row r="82" spans="1:6" x14ac:dyDescent="0.25">
      <c r="A82"/>
      <c r="B82"/>
      <c r="C82"/>
      <c r="E82"/>
      <c r="F82"/>
    </row>
    <row r="83" spans="1:6" x14ac:dyDescent="0.25">
      <c r="A83"/>
      <c r="B83"/>
      <c r="C83"/>
      <c r="E83"/>
      <c r="F83"/>
    </row>
    <row r="84" spans="1:6" x14ac:dyDescent="0.25">
      <c r="A84"/>
      <c r="B84"/>
      <c r="C84"/>
      <c r="E84"/>
      <c r="F84"/>
    </row>
    <row r="85" spans="1:6" x14ac:dyDescent="0.25">
      <c r="A85"/>
      <c r="B85"/>
      <c r="C85"/>
      <c r="E85"/>
      <c r="F85"/>
    </row>
    <row r="86" spans="1:6" x14ac:dyDescent="0.25">
      <c r="A86"/>
      <c r="B86"/>
      <c r="C86"/>
      <c r="E86"/>
      <c r="F86"/>
    </row>
    <row r="87" spans="1:6" x14ac:dyDescent="0.25">
      <c r="A87"/>
      <c r="B87"/>
      <c r="C87"/>
      <c r="E87"/>
      <c r="F87"/>
    </row>
    <row r="88" spans="1:6" x14ac:dyDescent="0.25">
      <c r="A88"/>
      <c r="B88"/>
      <c r="C88"/>
      <c r="E88"/>
      <c r="F88"/>
    </row>
    <row r="89" spans="1:6" x14ac:dyDescent="0.25">
      <c r="A89"/>
      <c r="B89"/>
      <c r="C89"/>
      <c r="E89"/>
      <c r="F89"/>
    </row>
    <row r="90" spans="1:6" x14ac:dyDescent="0.25">
      <c r="A90"/>
      <c r="B90"/>
      <c r="C90"/>
      <c r="E90"/>
      <c r="F90"/>
    </row>
    <row r="91" spans="1:6" x14ac:dyDescent="0.25">
      <c r="A91"/>
      <c r="B91"/>
      <c r="C91"/>
      <c r="E91"/>
      <c r="F91"/>
    </row>
    <row r="92" spans="1:6" x14ac:dyDescent="0.25">
      <c r="A92"/>
      <c r="B92"/>
      <c r="C92"/>
      <c r="E92"/>
      <c r="F92"/>
    </row>
    <row r="93" spans="1:6" x14ac:dyDescent="0.25">
      <c r="A93"/>
      <c r="B93"/>
      <c r="C93"/>
      <c r="E93"/>
      <c r="F93"/>
    </row>
    <row r="94" spans="1:6" x14ac:dyDescent="0.25">
      <c r="A94"/>
      <c r="B94"/>
      <c r="C94"/>
      <c r="E94"/>
      <c r="F94"/>
    </row>
    <row r="95" spans="1:6" x14ac:dyDescent="0.25">
      <c r="A95"/>
      <c r="B95"/>
      <c r="C95"/>
      <c r="E95"/>
      <c r="F95"/>
    </row>
    <row r="96" spans="1:6" x14ac:dyDescent="0.25">
      <c r="A96"/>
      <c r="B96"/>
      <c r="C96"/>
      <c r="E96"/>
      <c r="F96"/>
    </row>
    <row r="97" spans="1:6" x14ac:dyDescent="0.25">
      <c r="A97"/>
      <c r="B97"/>
      <c r="C97"/>
      <c r="E97"/>
      <c r="F97"/>
    </row>
    <row r="98" spans="1:6" x14ac:dyDescent="0.25">
      <c r="A98"/>
      <c r="B98"/>
      <c r="C98"/>
      <c r="E98"/>
      <c r="F98"/>
    </row>
    <row r="99" spans="1:6" x14ac:dyDescent="0.25">
      <c r="A99"/>
      <c r="B99"/>
      <c r="C99"/>
      <c r="E99"/>
      <c r="F99"/>
    </row>
    <row r="100" spans="1:6" x14ac:dyDescent="0.25">
      <c r="A100"/>
      <c r="B100"/>
      <c r="C100"/>
      <c r="E100"/>
      <c r="F100"/>
    </row>
    <row r="101" spans="1:6" x14ac:dyDescent="0.25">
      <c r="A101"/>
      <c r="B101"/>
      <c r="C101"/>
      <c r="E101"/>
      <c r="F101"/>
    </row>
    <row r="102" spans="1:6" x14ac:dyDescent="0.25">
      <c r="A102"/>
      <c r="B102"/>
      <c r="C102"/>
      <c r="E102"/>
      <c r="F102"/>
    </row>
    <row r="103" spans="1:6" x14ac:dyDescent="0.25">
      <c r="A103"/>
      <c r="B103"/>
      <c r="C103"/>
      <c r="E103"/>
      <c r="F103"/>
    </row>
    <row r="104" spans="1:6" x14ac:dyDescent="0.25">
      <c r="A104"/>
      <c r="B104"/>
      <c r="C104"/>
      <c r="E104"/>
      <c r="F104"/>
    </row>
    <row r="105" spans="1:6" x14ac:dyDescent="0.25">
      <c r="A105"/>
      <c r="B105"/>
      <c r="C105"/>
      <c r="E105"/>
      <c r="F105"/>
    </row>
    <row r="106" spans="1:6" x14ac:dyDescent="0.25">
      <c r="A106"/>
      <c r="B106"/>
      <c r="C106"/>
      <c r="E106"/>
      <c r="F106"/>
    </row>
    <row r="107" spans="1:6" x14ac:dyDescent="0.25">
      <c r="A107"/>
      <c r="B107"/>
      <c r="C107"/>
      <c r="E107"/>
      <c r="F107"/>
    </row>
    <row r="108" spans="1:6" x14ac:dyDescent="0.25">
      <c r="A108"/>
      <c r="B108"/>
      <c r="C108"/>
      <c r="E108"/>
      <c r="F108"/>
    </row>
    <row r="109" spans="1:6" x14ac:dyDescent="0.25">
      <c r="A109"/>
      <c r="B109"/>
      <c r="C109"/>
      <c r="E109"/>
      <c r="F109"/>
    </row>
    <row r="110" spans="1:6" x14ac:dyDescent="0.25">
      <c r="A110"/>
      <c r="B110"/>
      <c r="C110"/>
      <c r="E110"/>
      <c r="F110"/>
    </row>
    <row r="111" spans="1:6" x14ac:dyDescent="0.25">
      <c r="A111"/>
      <c r="B111"/>
      <c r="C111"/>
      <c r="E111"/>
      <c r="F111"/>
    </row>
    <row r="112" spans="1:6" x14ac:dyDescent="0.25">
      <c r="A112"/>
      <c r="B112"/>
      <c r="C112"/>
      <c r="E112"/>
      <c r="F112"/>
    </row>
    <row r="113" spans="1:6" x14ac:dyDescent="0.25">
      <c r="A113"/>
      <c r="B113"/>
      <c r="C113"/>
      <c r="E113"/>
      <c r="F113"/>
    </row>
    <row r="114" spans="1:6" x14ac:dyDescent="0.25">
      <c r="A114"/>
      <c r="B114"/>
      <c r="C114"/>
      <c r="E114"/>
      <c r="F114"/>
    </row>
    <row r="115" spans="1:6" x14ac:dyDescent="0.25">
      <c r="A115"/>
      <c r="B115"/>
      <c r="C115"/>
      <c r="E115"/>
      <c r="F115"/>
    </row>
    <row r="116" spans="1:6" x14ac:dyDescent="0.25">
      <c r="A116"/>
      <c r="B116"/>
      <c r="C116"/>
      <c r="E116"/>
      <c r="F116"/>
    </row>
    <row r="117" spans="1:6" x14ac:dyDescent="0.25">
      <c r="A117"/>
      <c r="B117"/>
      <c r="C117"/>
      <c r="E117"/>
      <c r="F117"/>
    </row>
    <row r="118" spans="1:6" x14ac:dyDescent="0.25">
      <c r="A118"/>
      <c r="B118"/>
      <c r="C118"/>
      <c r="E118"/>
      <c r="F118"/>
    </row>
    <row r="119" spans="1:6" x14ac:dyDescent="0.25">
      <c r="A119"/>
      <c r="B119"/>
      <c r="C119"/>
      <c r="E119"/>
      <c r="F119"/>
    </row>
    <row r="120" spans="1:6" x14ac:dyDescent="0.25">
      <c r="A120"/>
      <c r="B120"/>
      <c r="C120"/>
      <c r="E120"/>
      <c r="F120"/>
    </row>
    <row r="121" spans="1:6" x14ac:dyDescent="0.25">
      <c r="A121"/>
      <c r="B121"/>
      <c r="C121"/>
      <c r="E121"/>
      <c r="F121"/>
    </row>
    <row r="122" spans="1:6" x14ac:dyDescent="0.25">
      <c r="A122"/>
      <c r="B122"/>
      <c r="C122"/>
      <c r="E122"/>
      <c r="F122"/>
    </row>
    <row r="123" spans="1:6" x14ac:dyDescent="0.25">
      <c r="A123"/>
      <c r="B123"/>
      <c r="C123"/>
      <c r="E123"/>
      <c r="F123"/>
    </row>
    <row r="124" spans="1:6" x14ac:dyDescent="0.25">
      <c r="A124"/>
      <c r="B124"/>
      <c r="C124"/>
      <c r="E124"/>
      <c r="F124"/>
    </row>
    <row r="125" spans="1:6" x14ac:dyDescent="0.25">
      <c r="A125"/>
      <c r="B125"/>
      <c r="C125"/>
      <c r="E125"/>
      <c r="F125"/>
    </row>
    <row r="126" spans="1:6" x14ac:dyDescent="0.25">
      <c r="A126"/>
      <c r="B126"/>
      <c r="C126"/>
      <c r="E126"/>
      <c r="F126"/>
    </row>
    <row r="127" spans="1:6" x14ac:dyDescent="0.25">
      <c r="A127"/>
      <c r="B127"/>
      <c r="C127"/>
      <c r="E127"/>
      <c r="F127"/>
    </row>
    <row r="128" spans="1:6" x14ac:dyDescent="0.25">
      <c r="A128"/>
      <c r="B128"/>
      <c r="C128"/>
      <c r="E128"/>
      <c r="F128"/>
    </row>
    <row r="129" spans="1:6" x14ac:dyDescent="0.25">
      <c r="A129"/>
      <c r="B129"/>
      <c r="C129"/>
      <c r="E129"/>
      <c r="F129"/>
    </row>
    <row r="130" spans="1:6" x14ac:dyDescent="0.25">
      <c r="A130"/>
      <c r="B130"/>
      <c r="C130"/>
      <c r="E130"/>
      <c r="F130"/>
    </row>
    <row r="131" spans="1:6" x14ac:dyDescent="0.25">
      <c r="A131"/>
      <c r="B131"/>
      <c r="C131"/>
      <c r="E131"/>
      <c r="F131"/>
    </row>
    <row r="132" spans="1:6" x14ac:dyDescent="0.25">
      <c r="A132"/>
      <c r="B132"/>
      <c r="C132"/>
      <c r="E132"/>
      <c r="F132"/>
    </row>
    <row r="133" spans="1:6" x14ac:dyDescent="0.25">
      <c r="A133"/>
      <c r="B133"/>
      <c r="C133"/>
      <c r="E133"/>
      <c r="F133"/>
    </row>
    <row r="134" spans="1:6" x14ac:dyDescent="0.25">
      <c r="A134"/>
      <c r="B134"/>
      <c r="C134"/>
      <c r="E134"/>
      <c r="F134"/>
    </row>
    <row r="135" spans="1:6" x14ac:dyDescent="0.25">
      <c r="A135"/>
      <c r="B135"/>
      <c r="C135"/>
      <c r="E135"/>
      <c r="F135"/>
    </row>
    <row r="136" spans="1:6" x14ac:dyDescent="0.25">
      <c r="A136"/>
      <c r="B136"/>
      <c r="C136"/>
      <c r="E136"/>
      <c r="F136"/>
    </row>
    <row r="137" spans="1:6" x14ac:dyDescent="0.25">
      <c r="A137"/>
      <c r="B137"/>
      <c r="C137"/>
      <c r="E137"/>
      <c r="F137"/>
    </row>
    <row r="138" spans="1:6" x14ac:dyDescent="0.25">
      <c r="A138"/>
      <c r="B138"/>
      <c r="C138"/>
      <c r="E138"/>
      <c r="F138"/>
    </row>
    <row r="139" spans="1:6" x14ac:dyDescent="0.25">
      <c r="A139"/>
      <c r="B139"/>
      <c r="C139"/>
      <c r="E139"/>
      <c r="F139"/>
    </row>
    <row r="140" spans="1:6" x14ac:dyDescent="0.25">
      <c r="A140"/>
      <c r="B140"/>
      <c r="C140"/>
      <c r="E140"/>
      <c r="F140"/>
    </row>
    <row r="141" spans="1:6" x14ac:dyDescent="0.25">
      <c r="A141"/>
      <c r="B141"/>
      <c r="C141"/>
      <c r="E141"/>
      <c r="F141"/>
    </row>
    <row r="142" spans="1:6" x14ac:dyDescent="0.25">
      <c r="A142"/>
      <c r="B142"/>
      <c r="C142"/>
      <c r="E142"/>
      <c r="F142"/>
    </row>
    <row r="143" spans="1:6" x14ac:dyDescent="0.25">
      <c r="A143"/>
      <c r="B143"/>
      <c r="C143"/>
      <c r="E143"/>
      <c r="F143"/>
    </row>
    <row r="144" spans="1:6" x14ac:dyDescent="0.25">
      <c r="A144"/>
      <c r="B144"/>
      <c r="C144"/>
      <c r="E144"/>
      <c r="F144"/>
    </row>
    <row r="145" spans="1:6" x14ac:dyDescent="0.25">
      <c r="A145"/>
      <c r="B145"/>
      <c r="C145"/>
      <c r="E145"/>
      <c r="F145"/>
    </row>
    <row r="146" spans="1:6" x14ac:dyDescent="0.25">
      <c r="A146"/>
      <c r="B146"/>
      <c r="C146"/>
      <c r="E146"/>
      <c r="F146"/>
    </row>
    <row r="147" spans="1:6" x14ac:dyDescent="0.25">
      <c r="A147"/>
      <c r="B147"/>
      <c r="C147"/>
      <c r="E147"/>
      <c r="F147"/>
    </row>
    <row r="148" spans="1:6" x14ac:dyDescent="0.25">
      <c r="A148"/>
      <c r="B148"/>
      <c r="C148"/>
      <c r="E148"/>
      <c r="F148"/>
    </row>
    <row r="149" spans="1:6" x14ac:dyDescent="0.25">
      <c r="A149"/>
      <c r="B149"/>
      <c r="C149"/>
      <c r="E149"/>
      <c r="F149"/>
    </row>
  </sheetData>
  <mergeCells count="77">
    <mergeCell ref="I4:I8"/>
    <mergeCell ref="I12:I16"/>
    <mergeCell ref="I20:I24"/>
    <mergeCell ref="I28:I32"/>
    <mergeCell ref="I36:I40"/>
    <mergeCell ref="G58:I58"/>
    <mergeCell ref="J58:L58"/>
    <mergeCell ref="F52:F54"/>
    <mergeCell ref="G35:I35"/>
    <mergeCell ref="J35:L35"/>
    <mergeCell ref="J51:L51"/>
    <mergeCell ref="J43:L43"/>
    <mergeCell ref="I44:I48"/>
    <mergeCell ref="I52:I54"/>
    <mergeCell ref="F36:F40"/>
    <mergeCell ref="F44:F48"/>
    <mergeCell ref="D51:F51"/>
    <mergeCell ref="G51:I51"/>
    <mergeCell ref="G43:I43"/>
    <mergeCell ref="F20:F24"/>
    <mergeCell ref="A44:A50"/>
    <mergeCell ref="B44:B50"/>
    <mergeCell ref="C44:C50"/>
    <mergeCell ref="A28:A34"/>
    <mergeCell ref="B28:B34"/>
    <mergeCell ref="C28:C34"/>
    <mergeCell ref="A35:C35"/>
    <mergeCell ref="D35:F35"/>
    <mergeCell ref="D27:F27"/>
    <mergeCell ref="A36:A42"/>
    <mergeCell ref="B36:B42"/>
    <mergeCell ref="C36:C42"/>
    <mergeCell ref="A43:C43"/>
    <mergeCell ref="D43:F43"/>
    <mergeCell ref="F28:F32"/>
    <mergeCell ref="B4:B10"/>
    <mergeCell ref="C4:C10"/>
    <mergeCell ref="A4:A10"/>
    <mergeCell ref="A11:C11"/>
    <mergeCell ref="F4:F8"/>
    <mergeCell ref="D11:F11"/>
    <mergeCell ref="A1:L1"/>
    <mergeCell ref="D2:F2"/>
    <mergeCell ref="G2:I2"/>
    <mergeCell ref="J2:L2"/>
    <mergeCell ref="A2:A3"/>
    <mergeCell ref="C2:C3"/>
    <mergeCell ref="B2:B3"/>
    <mergeCell ref="A19:C19"/>
    <mergeCell ref="D19:F19"/>
    <mergeCell ref="G19:I19"/>
    <mergeCell ref="J19:L19"/>
    <mergeCell ref="G11:I11"/>
    <mergeCell ref="J11:L11"/>
    <mergeCell ref="F12:F16"/>
    <mergeCell ref="G65:I65"/>
    <mergeCell ref="J65:L65"/>
    <mergeCell ref="B12:B18"/>
    <mergeCell ref="B20:B26"/>
    <mergeCell ref="B59:B64"/>
    <mergeCell ref="A27:C27"/>
    <mergeCell ref="C12:C18"/>
    <mergeCell ref="C20:C26"/>
    <mergeCell ref="C59:C64"/>
    <mergeCell ref="A12:A18"/>
    <mergeCell ref="A20:A26"/>
    <mergeCell ref="A59:A64"/>
    <mergeCell ref="A51:C51"/>
    <mergeCell ref="A52:A57"/>
    <mergeCell ref="G27:I27"/>
    <mergeCell ref="J27:L27"/>
    <mergeCell ref="B52:B57"/>
    <mergeCell ref="C52:C57"/>
    <mergeCell ref="A58:C58"/>
    <mergeCell ref="A65:C65"/>
    <mergeCell ref="D65:F65"/>
    <mergeCell ref="D58:F58"/>
  </mergeCells>
  <phoneticPr fontId="8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87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5"/>
  <sheetViews>
    <sheetView tabSelected="1" topLeftCell="A7" zoomScale="90" zoomScaleNormal="90" workbookViewId="0">
      <selection activeCell="N13" sqref="N13"/>
    </sheetView>
  </sheetViews>
  <sheetFormatPr defaultColWidth="9" defaultRowHeight="14.4" x14ac:dyDescent="0.25"/>
  <cols>
    <col min="1" max="1" width="13.33203125" style="1" customWidth="1"/>
    <col min="2" max="2" width="14.6640625" style="1" customWidth="1"/>
    <col min="3" max="3" width="12.109375" style="2" customWidth="1"/>
    <col min="4" max="4" width="3.6640625" style="3" customWidth="1"/>
    <col min="5" max="5" width="11.88671875" style="3" customWidth="1"/>
    <col min="6" max="6" width="9.77734375" style="4" customWidth="1"/>
    <col min="7" max="8" width="11.44140625" style="4" customWidth="1"/>
    <col min="9" max="14" width="11.44140625" customWidth="1"/>
  </cols>
  <sheetData>
    <row r="1" spans="1:14" ht="20.399999999999999" x14ac:dyDescent="0.25">
      <c r="A1" s="50" t="s">
        <v>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2" t="s">
        <v>0</v>
      </c>
      <c r="B2" s="52" t="s">
        <v>1</v>
      </c>
      <c r="C2" s="53" t="s">
        <v>2</v>
      </c>
      <c r="D2" s="61" t="s">
        <v>4</v>
      </c>
      <c r="E2" s="63" t="s">
        <v>8</v>
      </c>
      <c r="F2" s="65" t="s">
        <v>15</v>
      </c>
      <c r="G2" s="66"/>
      <c r="H2" s="67"/>
      <c r="I2" s="65" t="s">
        <v>16</v>
      </c>
      <c r="J2" s="66"/>
      <c r="K2" s="67"/>
      <c r="L2" s="51" t="s">
        <v>37</v>
      </c>
      <c r="M2" s="51"/>
      <c r="N2" s="51"/>
    </row>
    <row r="3" spans="1:14" ht="27.75" customHeight="1" x14ac:dyDescent="0.25">
      <c r="A3" s="52"/>
      <c r="B3" s="52"/>
      <c r="C3" s="53"/>
      <c r="D3" s="62"/>
      <c r="E3" s="64"/>
      <c r="F3" s="6" t="s">
        <v>9</v>
      </c>
      <c r="G3" s="6" t="s">
        <v>10</v>
      </c>
      <c r="H3" s="6" t="s">
        <v>11</v>
      </c>
      <c r="I3" s="6" t="s">
        <v>9</v>
      </c>
      <c r="J3" s="6" t="s">
        <v>10</v>
      </c>
      <c r="K3" s="6" t="s">
        <v>11</v>
      </c>
      <c r="L3" s="6" t="s">
        <v>9</v>
      </c>
      <c r="M3" s="6" t="s">
        <v>10</v>
      </c>
      <c r="N3" s="6" t="s">
        <v>11</v>
      </c>
    </row>
    <row r="4" spans="1:14" ht="62.25" customHeight="1" x14ac:dyDescent="0.25">
      <c r="A4" s="69" t="s">
        <v>13</v>
      </c>
      <c r="B4" s="69" t="s">
        <v>14</v>
      </c>
      <c r="C4" s="68"/>
      <c r="D4" s="7">
        <v>1</v>
      </c>
      <c r="E4" s="74" t="s">
        <v>41</v>
      </c>
      <c r="F4" s="8">
        <v>3.2</v>
      </c>
      <c r="G4" s="9">
        <f>模具费!D11</f>
        <v>0.2</v>
      </c>
      <c r="H4" s="9">
        <f t="shared" ref="H4:H11" si="0">F4+G4</f>
        <v>3.4000000000000004</v>
      </c>
      <c r="I4" s="75">
        <f>5.6/1.13</f>
        <v>4.9557522123893802</v>
      </c>
      <c r="J4" s="10">
        <f>模具费!G11</f>
        <v>0.44247787610619477</v>
      </c>
      <c r="K4" s="9">
        <f>I4+J4</f>
        <v>5.3982300884955752</v>
      </c>
      <c r="L4" s="7">
        <v>5.3</v>
      </c>
      <c r="M4" s="7">
        <f>模具费!J11</f>
        <v>0.16</v>
      </c>
      <c r="N4" s="9">
        <f t="shared" ref="N4:N11" si="1">L4+M4</f>
        <v>5.46</v>
      </c>
    </row>
    <row r="5" spans="1:14" ht="62.25" customHeight="1" x14ac:dyDescent="0.25">
      <c r="A5" s="69" t="s">
        <v>21</v>
      </c>
      <c r="B5" s="69" t="s">
        <v>22</v>
      </c>
      <c r="C5" s="68"/>
      <c r="D5" s="7">
        <v>1</v>
      </c>
      <c r="E5" s="74" t="s">
        <v>40</v>
      </c>
      <c r="F5" s="8">
        <v>2.2999999999999998</v>
      </c>
      <c r="G5" s="9">
        <f>模具费!D19</f>
        <v>0.2</v>
      </c>
      <c r="H5" s="9">
        <f t="shared" si="0"/>
        <v>2.5</v>
      </c>
      <c r="I5" s="75">
        <f>3.6/1.13</f>
        <v>3.1858407079646023</v>
      </c>
      <c r="J5" s="10">
        <f>模具费!G19</f>
        <v>0.40707964601769914</v>
      </c>
      <c r="K5" s="9">
        <f t="shared" ref="K5:K11" si="2">I5+J5</f>
        <v>3.5929203539823016</v>
      </c>
      <c r="L5" s="7">
        <v>4.8</v>
      </c>
      <c r="M5" s="7">
        <f>模具费!J19</f>
        <v>0.14000000000000001</v>
      </c>
      <c r="N5" s="9">
        <f t="shared" si="1"/>
        <v>4.9399999999999995</v>
      </c>
    </row>
    <row r="6" spans="1:14" ht="62.25" customHeight="1" x14ac:dyDescent="0.25">
      <c r="A6" s="69" t="s">
        <v>24</v>
      </c>
      <c r="B6" s="69" t="s">
        <v>25</v>
      </c>
      <c r="C6" s="68"/>
      <c r="D6" s="7">
        <v>1</v>
      </c>
      <c r="E6" s="74" t="s">
        <v>40</v>
      </c>
      <c r="F6" s="8">
        <v>2.2999999999999998</v>
      </c>
      <c r="G6" s="10">
        <f>模具费!D27</f>
        <v>0.2</v>
      </c>
      <c r="H6" s="9">
        <f t="shared" si="0"/>
        <v>2.5</v>
      </c>
      <c r="I6" s="75">
        <f>3.8/1.13</f>
        <v>3.36283185840708</v>
      </c>
      <c r="J6" s="10">
        <f>模具费!G27</f>
        <v>0.44247787610619477</v>
      </c>
      <c r="K6" s="9">
        <f t="shared" si="2"/>
        <v>3.8053097345132749</v>
      </c>
      <c r="L6" s="7">
        <v>3.7</v>
      </c>
      <c r="M6" s="7">
        <f>模具费!J27</f>
        <v>0.12</v>
      </c>
      <c r="N6" s="9">
        <f t="shared" si="1"/>
        <v>3.8200000000000003</v>
      </c>
    </row>
    <row r="7" spans="1:14" ht="62.25" customHeight="1" x14ac:dyDescent="0.25">
      <c r="A7" s="69" t="s">
        <v>26</v>
      </c>
      <c r="B7" s="69" t="s">
        <v>27</v>
      </c>
      <c r="C7" s="68"/>
      <c r="D7" s="7">
        <v>1</v>
      </c>
      <c r="E7" s="74" t="s">
        <v>40</v>
      </c>
      <c r="F7" s="8">
        <v>2.1</v>
      </c>
      <c r="G7" s="10">
        <f>模具费!D35</f>
        <v>0.2</v>
      </c>
      <c r="H7" s="9">
        <f t="shared" si="0"/>
        <v>2.3000000000000003</v>
      </c>
      <c r="I7" s="75">
        <f>3.5/1.13</f>
        <v>3.0973451327433632</v>
      </c>
      <c r="J7" s="10">
        <f>模具费!G35</f>
        <v>0.40707964601769914</v>
      </c>
      <c r="K7" s="9">
        <f t="shared" si="2"/>
        <v>3.5044247787610625</v>
      </c>
      <c r="L7" s="7">
        <v>3.7</v>
      </c>
      <c r="M7" s="7">
        <f>模具费!J35</f>
        <v>0.12</v>
      </c>
      <c r="N7" s="9">
        <f t="shared" si="1"/>
        <v>3.8200000000000003</v>
      </c>
    </row>
    <row r="8" spans="1:14" ht="62.25" customHeight="1" x14ac:dyDescent="0.25">
      <c r="A8" s="73" t="s">
        <v>43</v>
      </c>
      <c r="B8" s="73" t="s">
        <v>39</v>
      </c>
      <c r="C8" s="73"/>
      <c r="D8" s="7">
        <v>1</v>
      </c>
      <c r="E8" s="74" t="s">
        <v>40</v>
      </c>
      <c r="F8" s="8">
        <v>2.6</v>
      </c>
      <c r="G8" s="10">
        <f>模具费!D43</f>
        <v>0.2</v>
      </c>
      <c r="H8" s="9">
        <f t="shared" ref="H8:H9" si="3">F8+G8</f>
        <v>2.8000000000000003</v>
      </c>
      <c r="I8" s="75">
        <f>4.1/1.13</f>
        <v>3.6283185840707963</v>
      </c>
      <c r="J8" s="10">
        <f>模具费!G43</f>
        <v>0.42477876106194695</v>
      </c>
      <c r="K8" s="9">
        <f t="shared" ref="K8:K9" si="4">I8+J8</f>
        <v>4.053097345132743</v>
      </c>
      <c r="L8" s="7">
        <v>4.3</v>
      </c>
      <c r="M8" s="7">
        <f>模具费!J43</f>
        <v>0.16</v>
      </c>
      <c r="N8" s="9">
        <f t="shared" ref="N8:N9" si="5">L8+M8</f>
        <v>4.46</v>
      </c>
    </row>
    <row r="9" spans="1:14" ht="62.25" customHeight="1" x14ac:dyDescent="0.25">
      <c r="A9" s="73" t="s">
        <v>44</v>
      </c>
      <c r="B9" s="73" t="s">
        <v>42</v>
      </c>
      <c r="C9" s="73"/>
      <c r="D9" s="7">
        <v>1</v>
      </c>
      <c r="E9" s="74" t="s">
        <v>40</v>
      </c>
      <c r="F9" s="8">
        <v>2.6</v>
      </c>
      <c r="G9" s="10">
        <f>模具费!D51</f>
        <v>0.2</v>
      </c>
      <c r="H9" s="9">
        <f t="shared" si="3"/>
        <v>2.8000000000000003</v>
      </c>
      <c r="I9" s="75">
        <f>4/1.13</f>
        <v>3.5398230088495577</v>
      </c>
      <c r="J9" s="10">
        <f>模具费!G51</f>
        <v>0.42477876106194695</v>
      </c>
      <c r="K9" s="9">
        <f t="shared" si="4"/>
        <v>3.9646017699115048</v>
      </c>
      <c r="L9" s="7">
        <v>5.5</v>
      </c>
      <c r="M9" s="7">
        <f>模具费!J51</f>
        <v>0.12</v>
      </c>
      <c r="N9" s="9">
        <f t="shared" si="5"/>
        <v>5.62</v>
      </c>
    </row>
    <row r="10" spans="1:14" ht="62.25" customHeight="1" x14ac:dyDescent="0.25">
      <c r="A10" s="33" t="s">
        <v>30</v>
      </c>
      <c r="B10" s="69" t="s">
        <v>31</v>
      </c>
      <c r="C10" s="34"/>
      <c r="D10" s="7">
        <v>1</v>
      </c>
      <c r="E10" s="74" t="s">
        <v>45</v>
      </c>
      <c r="F10" s="8">
        <v>0.3</v>
      </c>
      <c r="G10" s="10">
        <f>模具费!D58</f>
        <v>0.08</v>
      </c>
      <c r="H10" s="9">
        <f t="shared" si="0"/>
        <v>0.38</v>
      </c>
      <c r="I10" s="75">
        <f>0.39/1.13</f>
        <v>0.3451327433628319</v>
      </c>
      <c r="J10" s="10">
        <f>模具费!G58</f>
        <v>0.10619469026548674</v>
      </c>
      <c r="K10" s="9">
        <f t="shared" si="2"/>
        <v>0.45132743362831862</v>
      </c>
      <c r="L10" s="7">
        <v>0.5</v>
      </c>
      <c r="M10" s="7">
        <f>模具费!J58</f>
        <v>0.06</v>
      </c>
      <c r="N10" s="9">
        <f t="shared" si="1"/>
        <v>0.56000000000000005</v>
      </c>
    </row>
    <row r="11" spans="1:14" ht="62.25" customHeight="1" x14ac:dyDescent="0.25">
      <c r="A11" s="33" t="s">
        <v>33</v>
      </c>
      <c r="B11" s="69" t="s">
        <v>34</v>
      </c>
      <c r="C11" s="34"/>
      <c r="D11" s="7">
        <v>1</v>
      </c>
      <c r="E11" s="74" t="s">
        <v>46</v>
      </c>
      <c r="F11" s="8">
        <v>0.5</v>
      </c>
      <c r="G11" s="10">
        <f>模具费!D65</f>
        <v>3.2000000000000001E-2</v>
      </c>
      <c r="H11" s="9">
        <f t="shared" si="0"/>
        <v>0.53200000000000003</v>
      </c>
      <c r="I11" s="75">
        <f>0.77/1.13</f>
        <v>0.68141592920353988</v>
      </c>
      <c r="J11" s="10">
        <f>模具费!G65</f>
        <v>7.9646017699115057E-2</v>
      </c>
      <c r="K11" s="9">
        <f t="shared" si="2"/>
        <v>0.76106194690265494</v>
      </c>
      <c r="L11" s="7">
        <v>0.9</v>
      </c>
      <c r="M11" s="7">
        <f>模具费!J65</f>
        <v>0.06</v>
      </c>
      <c r="N11" s="9">
        <f t="shared" si="1"/>
        <v>0.96</v>
      </c>
    </row>
    <row r="12" spans="1:14" ht="17.25" customHeight="1" x14ac:dyDescent="0.25">
      <c r="A12" s="60" t="s">
        <v>12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</row>
    <row r="13" spans="1:14" x14ac:dyDescent="0.25">
      <c r="A13"/>
      <c r="B13"/>
      <c r="C13"/>
      <c r="D13"/>
      <c r="E13"/>
      <c r="F13" s="12">
        <f>SUM(F4:F11)</f>
        <v>15.9</v>
      </c>
      <c r="G13" s="12">
        <f t="shared" ref="G13:N13" si="6">SUM(G4:G11)</f>
        <v>1.3120000000000001</v>
      </c>
      <c r="H13" s="76">
        <f>SUM(H4:H11)</f>
        <v>17.212</v>
      </c>
      <c r="I13" s="12">
        <f t="shared" si="6"/>
        <v>22.796460176991154</v>
      </c>
      <c r="J13" s="12">
        <f t="shared" si="6"/>
        <v>2.7345132743362837</v>
      </c>
      <c r="K13" s="76">
        <f t="shared" si="6"/>
        <v>25.530973451327434</v>
      </c>
      <c r="L13" s="12">
        <f t="shared" si="6"/>
        <v>28.7</v>
      </c>
      <c r="M13" s="12">
        <f t="shared" si="6"/>
        <v>0.94000000000000017</v>
      </c>
      <c r="N13" s="76">
        <f t="shared" si="6"/>
        <v>29.64</v>
      </c>
    </row>
    <row r="14" spans="1:14" x14ac:dyDescent="0.25">
      <c r="A14"/>
      <c r="B14"/>
      <c r="C14"/>
      <c r="D14"/>
      <c r="E14"/>
      <c r="F14"/>
      <c r="G14"/>
      <c r="H14"/>
      <c r="K14" s="12"/>
    </row>
    <row r="15" spans="1:14" x14ac:dyDescent="0.25">
      <c r="A15"/>
      <c r="B15"/>
      <c r="C15"/>
      <c r="D15"/>
      <c r="E15"/>
      <c r="F15"/>
      <c r="G15"/>
      <c r="H15"/>
    </row>
    <row r="16" spans="1:14" x14ac:dyDescent="0.25">
      <c r="A16"/>
      <c r="B16"/>
      <c r="C16"/>
      <c r="D16"/>
      <c r="E16"/>
      <c r="F16"/>
      <c r="G16"/>
      <c r="H16"/>
    </row>
    <row r="17" customFormat="1" ht="13.5" customHeight="1" x14ac:dyDescent="0.25"/>
    <row r="18" customFormat="1" ht="13.5" customHeight="1" x14ac:dyDescent="0.25"/>
    <row r="19" customFormat="1" x14ac:dyDescent="0.25"/>
    <row r="20" customFormat="1" ht="13.5" customHeigh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ht="13.5" customHeigh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</sheetData>
  <mergeCells count="10">
    <mergeCell ref="A1:N1"/>
    <mergeCell ref="F2:H2"/>
    <mergeCell ref="I2:K2"/>
    <mergeCell ref="L2:N2"/>
    <mergeCell ref="A12:N12"/>
    <mergeCell ref="A2:A3"/>
    <mergeCell ref="B2:B3"/>
    <mergeCell ref="C2:C3"/>
    <mergeCell ref="D2:D3"/>
    <mergeCell ref="E2:E3"/>
  </mergeCells>
  <phoneticPr fontId="8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4.4" x14ac:dyDescent="0.25"/>
  <sheetData/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 x14ac:dyDescent="0.25"/>
  <sheetData/>
  <phoneticPr fontId="8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模具费</vt:lpstr>
      <vt:lpstr>产品报价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dcterms:created xsi:type="dcterms:W3CDTF">2006-09-13T11:21:00Z</dcterms:created>
  <dcterms:modified xsi:type="dcterms:W3CDTF">2022-02-17T00:53:02Z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