
<file path=[Content_Types].xml><?xml version="1.0" encoding="utf-8"?>
<Types xmlns="http://schemas.openxmlformats.org/package/2006/content-types">
  <Default Extension="vml" ContentType="application/vnd.openxmlformats-officedocument.vmlDrawing"/>
  <Default Extension="emf" ContentType="image/x-emf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815" windowHeight="7860" tabRatio="459" activeTab="1"/>
  </bookViews>
  <sheets>
    <sheet name="首页" sheetId="4" r:id="rId1"/>
    <sheet name="3.0平台骨架 EBOM" sheetId="26" r:id="rId2"/>
    <sheet name="3.0平台标准件技术参数要求" sheetId="43" r:id="rId3"/>
    <sheet name="3.0项目上锐产品信息" sheetId="44" r:id="rId4"/>
  </sheets>
  <externalReferences>
    <externalReference r:id="rId5"/>
    <externalReference r:id="rId6"/>
  </externalReferences>
  <definedNames>
    <definedName name="_xlnm._FilterDatabase" localSheetId="1" hidden="1">'3.0平台骨架 EBOM'!$A$8:$AZ$365</definedName>
    <definedName name="_xlnm.Print_Area" localSheetId="1">'3.0平台骨架 EBOM'!$A$2:$AZ$365</definedName>
  </definedNames>
  <calcPr calcId="144525"/>
</workbook>
</file>

<file path=xl/comments1.xml><?xml version="1.0" encoding="utf-8"?>
<comments xmlns="http://schemas.openxmlformats.org/spreadsheetml/2006/main">
  <authors>
    <author>Administrator</author>
    <author>作者</author>
  </authors>
  <commentList>
    <comment ref="F7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O形圈规格变更</t>
        </r>
      </text>
    </comment>
    <comment ref="E79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借用李朝峰设计的</t>
        </r>
      </text>
    </comment>
    <comment ref="E84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借用H4的</t>
        </r>
      </text>
    </comment>
    <comment ref="E85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借用H4的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Windows 用户</author>
    <author>FU YUAN</author>
  </authors>
  <commentList>
    <comment ref="AA7" authorId="0">
      <text>
        <r>
          <rPr>
            <b/>
            <sz val="9"/>
            <rFont val="宋体"/>
            <charset val="134"/>
          </rPr>
          <t>付园 用户:
5号锌合金（压铸锌合金）6.75g/cm</t>
        </r>
        <r>
          <rPr>
            <sz val="9"/>
            <rFont val="宋体"/>
            <charset val="134"/>
          </rPr>
          <t xml:space="preserve">
</t>
        </r>
      </text>
    </comment>
    <comment ref="AD7" authorId="0">
      <text>
        <r>
          <rPr>
            <b/>
            <sz val="9"/>
            <rFont val="宋体"/>
            <charset val="134"/>
          </rPr>
          <t>付园用户:碳素钢、圆管密度：7860kg/m³</t>
        </r>
        <r>
          <rPr>
            <sz val="9"/>
            <rFont val="宋体"/>
            <charset val="134"/>
          </rPr>
          <t xml:space="preserve">
</t>
        </r>
      </text>
    </comment>
    <comment ref="AF7" authorId="0">
      <text>
        <r>
          <rPr>
            <b/>
            <sz val="9"/>
            <rFont val="宋体"/>
            <charset val="134"/>
          </rPr>
          <t>付园用户:</t>
        </r>
        <r>
          <rPr>
            <sz val="9"/>
            <rFont val="宋体"/>
            <charset val="134"/>
          </rPr>
          <t xml:space="preserve">
镀彩锌盐雾试验96h以上比较合理。蓝白锌48h以上比较合理
QC/T 625-1999《汽车用涂层和化学处理层》</t>
        </r>
      </text>
    </comment>
    <comment ref="AS7" authorId="0">
      <text>
        <r>
          <rPr>
            <b/>
            <sz val="9"/>
            <rFont val="宋体"/>
            <charset val="134"/>
          </rPr>
          <t>付园用户:因涉及造型及项目参数特殊要求确认零件属性。</t>
        </r>
        <r>
          <rPr>
            <sz val="9"/>
            <rFont val="宋体"/>
            <charset val="134"/>
          </rPr>
          <t xml:space="preserve">
所有项目同时使用为平台件</t>
        </r>
      </text>
    </comment>
    <comment ref="AA30" authorId="1">
      <text>
        <r>
          <rPr>
            <b/>
            <sz val="9"/>
            <rFont val="宋体"/>
            <charset val="134"/>
          </rPr>
          <t>付园用户:最初定义材料为B340LA -20200605更换为QSTE340TM</t>
        </r>
        <r>
          <rPr>
            <sz val="9"/>
            <rFont val="宋体"/>
            <charset val="134"/>
          </rPr>
          <t xml:space="preserve">
</t>
        </r>
      </text>
    </comment>
    <comment ref="AS85" authorId="0">
      <text>
        <r>
          <rPr>
            <b/>
            <sz val="9"/>
            <rFont val="宋体"/>
            <charset val="134"/>
          </rPr>
          <t>付园用户:该件与靠背角度范围有关（蜗簧卸力角度）</t>
        </r>
        <r>
          <rPr>
            <sz val="9"/>
            <rFont val="宋体"/>
            <charset val="134"/>
          </rPr>
          <t xml:space="preserve">
</t>
        </r>
      </text>
    </comment>
    <comment ref="AS125" authorId="0">
      <text>
        <r>
          <rPr>
            <b/>
            <sz val="9"/>
            <rFont val="宋体"/>
            <charset val="134"/>
          </rPr>
          <t>付园用户:该件与靠背角度范围有关（蜗簧卸力角度）</t>
        </r>
        <r>
          <rPr>
            <sz val="9"/>
            <rFont val="宋体"/>
            <charset val="134"/>
          </rPr>
          <t xml:space="preserve">
</t>
        </r>
      </text>
    </comment>
    <comment ref="AA143" authorId="0">
      <text>
        <r>
          <rPr>
            <b/>
            <sz val="9"/>
            <rFont val="宋体"/>
            <charset val="134"/>
          </rPr>
          <t>付园 用户:</t>
        </r>
        <r>
          <rPr>
            <sz val="9"/>
            <rFont val="宋体"/>
            <charset val="134"/>
          </rPr>
          <t xml:space="preserve">
对标样件材料为：ZP5为  DIN EN 12844 标准材料
中国合金代号YX041 gb/t 13821-2009</t>
        </r>
      </text>
    </comment>
    <comment ref="T156" authorId="0">
      <text>
        <r>
          <rPr>
            <b/>
            <sz val="9"/>
            <rFont val="宋体"/>
            <charset val="134"/>
          </rPr>
          <t>付园用户:</t>
        </r>
        <r>
          <rPr>
            <sz val="9"/>
            <rFont val="宋体"/>
            <charset val="134"/>
          </rPr>
          <t xml:space="preserve">
通风方案未确定</t>
        </r>
      </text>
    </comment>
    <comment ref="AA18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对标样件材料为：ZP5为  DIN EN 12844 标准材料
中国合金代号YX041 gb/t 13821-2009
</t>
        </r>
      </text>
    </comment>
    <comment ref="AA18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对标样件材料为：ZP5为  DIN EN 12844 标准材料
中国合金代号YX041 gb/t 13821-2009
</t>
        </r>
      </text>
    </comment>
    <comment ref="N202" authorId="0">
      <text>
        <r>
          <rPr>
            <b/>
            <sz val="9"/>
            <rFont val="宋体"/>
            <charset val="134"/>
          </rPr>
          <t>付园用户:</t>
        </r>
        <r>
          <rPr>
            <sz val="9"/>
            <rFont val="宋体"/>
            <charset val="134"/>
          </rPr>
          <t xml:space="preserve">
GB/T13680-1992</t>
        </r>
      </text>
    </comment>
    <comment ref="AA213" authorId="0">
      <text>
        <r>
          <rPr>
            <b/>
            <sz val="9"/>
            <rFont val="宋体"/>
            <charset val="134"/>
          </rPr>
          <t>付园用户:pa6+gf30密度1.3-1.4之间，重量数据采用1.35计算。</t>
        </r>
        <r>
          <rPr>
            <sz val="9"/>
            <rFont val="宋体"/>
            <charset val="134"/>
          </rPr>
          <t xml:space="preserve">
</t>
        </r>
      </text>
    </comment>
    <comment ref="AA214" authorId="0">
      <text>
        <r>
          <rPr>
            <b/>
            <sz val="9"/>
            <rFont val="宋体"/>
            <charset val="134"/>
          </rPr>
          <t>付园用户:pa6+gf30密度1.3-1.4之间，重量数据采用1.35计算。</t>
        </r>
        <r>
          <rPr>
            <sz val="9"/>
            <rFont val="宋体"/>
            <charset val="134"/>
          </rPr>
          <t xml:space="preserve">
</t>
        </r>
      </text>
    </comment>
    <comment ref="AA215" authorId="0">
      <text>
        <r>
          <rPr>
            <b/>
            <sz val="9"/>
            <rFont val="宋体"/>
            <charset val="134"/>
          </rPr>
          <t>付园用户:pa6+gf30密度1.3-1.4之间，重量数据采用1.35计算。</t>
        </r>
        <r>
          <rPr>
            <sz val="9"/>
            <rFont val="宋体"/>
            <charset val="134"/>
          </rPr>
          <t xml:space="preserve">
</t>
        </r>
      </text>
    </comment>
    <comment ref="AA218" authorId="0">
      <text>
        <r>
          <rPr>
            <b/>
            <sz val="9"/>
            <rFont val="宋体"/>
            <charset val="134"/>
          </rPr>
          <t>付园用户:pa6+gf30密度1.3-1.4之间，重量数据采用1.35计算。</t>
        </r>
        <r>
          <rPr>
            <sz val="9"/>
            <rFont val="宋体"/>
            <charset val="134"/>
          </rPr>
          <t xml:space="preserve">
</t>
        </r>
      </text>
    </comment>
    <comment ref="AA221" authorId="2">
      <text>
        <r>
          <rPr>
            <b/>
            <sz val="9"/>
            <rFont val="宋体"/>
            <charset val="134"/>
          </rPr>
          <t>FU YUAN:</t>
        </r>
        <r>
          <rPr>
            <sz val="9"/>
            <rFont val="宋体"/>
            <charset val="134"/>
          </rPr>
          <t xml:space="preserve">
图纸为45</t>
        </r>
      </text>
    </comment>
    <comment ref="AF221" authorId="1">
      <text>
        <r>
          <rPr>
            <b/>
            <sz val="9"/>
            <rFont val="宋体"/>
            <charset val="134"/>
          </rPr>
          <t>付园用户:图纸已经调整</t>
        </r>
        <r>
          <rPr>
            <sz val="9"/>
            <rFont val="宋体"/>
            <charset val="134"/>
          </rPr>
          <t xml:space="preserve">
</t>
        </r>
      </text>
    </comment>
    <comment ref="AA222" authorId="0">
      <text>
        <r>
          <rPr>
            <b/>
            <sz val="9"/>
            <rFont val="宋体"/>
            <charset val="134"/>
          </rPr>
          <t xml:space="preserve">付园:POM聚甲醛 密度 1.42
</t>
        </r>
        <r>
          <rPr>
            <sz val="9"/>
            <rFont val="宋体"/>
            <charset val="134"/>
          </rPr>
          <t xml:space="preserve">
</t>
        </r>
      </text>
    </comment>
    <comment ref="AA248" authorId="1">
      <text>
        <r>
          <rPr>
            <b/>
            <sz val="9"/>
            <rFont val="宋体"/>
            <charset val="134"/>
          </rPr>
          <t>付园用户:</t>
        </r>
        <r>
          <rPr>
            <sz val="9"/>
            <rFont val="宋体"/>
            <charset val="134"/>
          </rPr>
          <t xml:space="preserve">
最初定义为Q340    Ф18×2.5暂定。20200605更改为20 Ф18×2.5</t>
        </r>
      </text>
    </comment>
    <comment ref="AA256" authorId="1">
      <text>
        <r>
          <rPr>
            <b/>
            <sz val="9"/>
            <rFont val="宋体"/>
            <charset val="134"/>
          </rPr>
          <t>付园 用户:</t>
        </r>
        <r>
          <rPr>
            <sz val="9"/>
            <rFont val="宋体"/>
            <charset val="134"/>
          </rPr>
          <t xml:space="preserve">
密度为：0.90-0.96克/立方米。称重取0.91</t>
        </r>
      </text>
    </comment>
    <comment ref="AA282" authorId="0">
      <text>
        <r>
          <rPr>
            <b/>
            <sz val="9"/>
            <rFont val="宋体"/>
            <charset val="134"/>
          </rPr>
          <t>付园 用户:</t>
        </r>
        <r>
          <rPr>
            <sz val="9"/>
            <rFont val="宋体"/>
            <charset val="134"/>
          </rPr>
          <t xml:space="preserve">
5号锌合金（压铸锌合金）6.75g/cm</t>
        </r>
      </text>
    </comment>
    <comment ref="AA283" authorId="0">
      <text>
        <r>
          <rPr>
            <b/>
            <sz val="9"/>
            <rFont val="宋体"/>
            <charset val="134"/>
          </rPr>
          <t>付园用户:pa6+gf30密度1.3-1.4之间，重量数据采用1.35计算。</t>
        </r>
        <r>
          <rPr>
            <sz val="9"/>
            <rFont val="宋体"/>
            <charset val="134"/>
          </rPr>
          <t xml:space="preserve">
</t>
        </r>
      </text>
    </comment>
    <comment ref="AA284" authorId="0">
      <text>
        <r>
          <rPr>
            <b/>
            <sz val="9"/>
            <rFont val="宋体"/>
            <charset val="134"/>
          </rPr>
          <t>付园用户:pa6+gf30密度1.3-1.4之间，重量数据采用1.35计算。</t>
        </r>
        <r>
          <rPr>
            <sz val="9"/>
            <rFont val="宋体"/>
            <charset val="134"/>
          </rPr>
          <t xml:space="preserve">
</t>
        </r>
      </text>
    </comment>
    <comment ref="T296" authorId="0">
      <text>
        <r>
          <rPr>
            <b/>
            <sz val="9"/>
            <rFont val="宋体"/>
            <charset val="134"/>
          </rPr>
          <t>付园用户:气路尚未确定</t>
        </r>
        <r>
          <rPr>
            <sz val="9"/>
            <rFont val="宋体"/>
            <charset val="134"/>
          </rPr>
          <t xml:space="preserve">
</t>
        </r>
      </text>
    </comment>
    <comment ref="T297" authorId="0">
      <text>
        <r>
          <rPr>
            <b/>
            <sz val="9"/>
            <rFont val="宋体"/>
            <charset val="134"/>
          </rPr>
          <t>付园用户:气路尚未确定</t>
        </r>
        <r>
          <rPr>
            <sz val="9"/>
            <rFont val="宋体"/>
            <charset val="134"/>
          </rPr>
          <t xml:space="preserve">
</t>
        </r>
      </text>
    </comment>
    <comment ref="N302" authorId="0">
      <text>
        <r>
          <rPr>
            <b/>
            <sz val="9"/>
            <rFont val="宋体"/>
            <charset val="134"/>
          </rPr>
          <t>付园 用户:原名：开口型平圆头抽芯铆钉</t>
        </r>
        <r>
          <rPr>
            <sz val="9"/>
            <rFont val="宋体"/>
            <charset val="134"/>
          </rPr>
          <t xml:space="preserve">
</t>
        </r>
      </text>
    </comment>
    <comment ref="O360" authorId="1">
      <text>
        <r>
          <rPr>
            <b/>
            <sz val="9"/>
            <rFont val="宋体"/>
            <charset val="134"/>
          </rPr>
          <t>付园 用户:最初定义错误：5×12，现更正为：5×16.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Windows 用户</author>
    <author>作者</author>
  </authors>
  <commentList>
    <comment ref="C16" authorId="0">
      <text>
        <r>
          <rPr>
            <b/>
            <sz val="9"/>
            <rFont val="宋体"/>
            <charset val="134"/>
          </rPr>
          <t>付园用户:</t>
        </r>
        <r>
          <rPr>
            <sz val="9"/>
            <rFont val="宋体"/>
            <charset val="134"/>
          </rPr>
          <t xml:space="preserve">
20200717与三浦交流，由GB/T 2671.1 M10×20更换为：GB/T 6191 M10×20</t>
        </r>
      </text>
    </comment>
    <comment ref="C19" authorId="1">
      <text>
        <r>
          <rPr>
            <b/>
            <sz val="9"/>
            <rFont val="宋体"/>
            <charset val="134"/>
          </rPr>
          <t>付园用户:
代号说明：公称直径d=4mm、公称长度l=8mm、钉体由铝合金（ALA）制造、钉芯由钢（St）制造、性能等级11的开口型平圆头抽芯铆钉。</t>
        </r>
        <r>
          <rPr>
            <sz val="9"/>
            <rFont val="宋体"/>
            <charset val="134"/>
          </rPr>
          <t xml:space="preserve">
</t>
        </r>
      </text>
    </comment>
    <comment ref="D19" authorId="1">
      <text>
        <r>
          <rPr>
            <b/>
            <sz val="9"/>
            <rFont val="宋体"/>
            <charset val="134"/>
          </rPr>
          <t>付园 用户:原名：开口型平圆头抽芯铆钉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<sst xmlns="http://schemas.openxmlformats.org/spreadsheetml/2006/main" count="9052" uniqueCount="1626">
  <si>
    <t>版本：0/A0
识别号：GR/ZY/BOM-2019-09-25</t>
  </si>
  <si>
    <t>编号：GR-21-01-23</t>
  </si>
  <si>
    <t xml:space="preserve">    </t>
  </si>
  <si>
    <t>车型</t>
  </si>
  <si>
    <t>3.0平台</t>
  </si>
  <si>
    <r>
      <rPr>
        <b/>
        <sz val="17"/>
        <rFont val="微软雅黑"/>
        <charset val="134"/>
      </rPr>
      <t xml:space="preserve">                       </t>
    </r>
    <r>
      <rPr>
        <b/>
        <u/>
        <sz val="17"/>
        <rFont val="微软雅黑"/>
        <charset val="134"/>
      </rPr>
      <t xml:space="preserve">  3.0平台座椅骨架总成EBOM清单                          </t>
    </r>
  </si>
  <si>
    <t>编制</t>
  </si>
  <si>
    <t>审核</t>
  </si>
  <si>
    <t>标准化</t>
  </si>
  <si>
    <t>批准</t>
  </si>
  <si>
    <t>页次</t>
  </si>
  <si>
    <t>日 期</t>
  </si>
  <si>
    <t xml:space="preserve">                                  (首页 )</t>
  </si>
  <si>
    <t>图示</t>
  </si>
  <si>
    <t>NO.</t>
  </si>
  <si>
    <t>件号</t>
  </si>
  <si>
    <t>件名</t>
  </si>
  <si>
    <t>产品描述</t>
  </si>
  <si>
    <t>单台用量</t>
  </si>
  <si>
    <t>车型配置</t>
  </si>
  <si>
    <t>备注</t>
  </si>
  <si>
    <t>SHT0010034（虚拟总成）</t>
  </si>
  <si>
    <t>H6高配骨架总成</t>
  </si>
  <si>
    <t>H6主驾高配（VDC阀）-安全带高调、水平减震</t>
  </si>
  <si>
    <t>SHT0014102（虚拟总成）</t>
  </si>
  <si>
    <t>H6主驾高配（VDC阀）-安全带高调、无水平减震</t>
  </si>
  <si>
    <t>SHT0010065（虚拟总成）</t>
  </si>
  <si>
    <t>H6低配骨架总成</t>
  </si>
  <si>
    <t>H6主驾低配（VDC阀）-无安全带高调、无水平减震</t>
  </si>
  <si>
    <t>SHT0010918（虚拟总成）</t>
  </si>
  <si>
    <t>H6副司机高配骨架总成</t>
  </si>
  <si>
    <t>H6副驾（VDC阀）-无安全带高调、无水平减震</t>
  </si>
  <si>
    <t>SHT0014097（虚拟总成）</t>
  </si>
  <si>
    <t>H6高配骨架平台B</t>
  </si>
  <si>
    <t>H4-3.0主驾-安全带高调、无水平减震</t>
  </si>
  <si>
    <t>以下空白</t>
  </si>
  <si>
    <t>变更履历</t>
  </si>
  <si>
    <t>No</t>
  </si>
  <si>
    <t>日期</t>
  </si>
  <si>
    <t>版本</t>
  </si>
  <si>
    <t>零件号</t>
  </si>
  <si>
    <t>零件名称</t>
  </si>
  <si>
    <t xml:space="preserve">  变更内容</t>
  </si>
  <si>
    <t>变更原因</t>
  </si>
  <si>
    <t>变更来源</t>
  </si>
  <si>
    <t xml:space="preserve"> 日期</t>
  </si>
  <si>
    <t>A</t>
  </si>
  <si>
    <t>首次发布</t>
  </si>
  <si>
    <t>2020.06.04</t>
  </si>
  <si>
    <t>B</t>
  </si>
  <si>
    <t>SHT0010076</t>
  </si>
  <si>
    <t>靠背下U形管</t>
  </si>
  <si>
    <t>材料变更</t>
  </si>
  <si>
    <t>原B340LA  Φ25*2.0</t>
  </si>
  <si>
    <t>QStE340TM Φ25*2.0</t>
  </si>
  <si>
    <t>原材料采购困难</t>
  </si>
  <si>
    <t xml:space="preserve">ECR0005105 </t>
  </si>
  <si>
    <t>SHT0010690</t>
  </si>
  <si>
    <t>座框主管</t>
  </si>
  <si>
    <t>原B340LA    Φ20*2.0</t>
  </si>
  <si>
    <t>QStE340TM 
Φ20*2.0</t>
  </si>
  <si>
    <t>原材料采购困难(副司机低配)</t>
  </si>
  <si>
    <t>SHT0010229</t>
  </si>
  <si>
    <t>仰角连接杆</t>
  </si>
  <si>
    <t>原Q340   Ф18×2.5(无缝管)</t>
  </si>
  <si>
    <t>20   Ф18×2.5</t>
  </si>
  <si>
    <t>SHT0011034</t>
  </si>
  <si>
    <t>H6副司机座椅底支架导管</t>
  </si>
  <si>
    <t>原QSTE340TM    Φ22*4.0</t>
  </si>
  <si>
    <t>Q235   Φ22*4.0</t>
  </si>
  <si>
    <t>SHT0011031</t>
  </si>
  <si>
    <t>H6副司机座椅底支架上板</t>
  </si>
  <si>
    <t>原S420MC</t>
  </si>
  <si>
    <t>QStE420TM</t>
  </si>
  <si>
    <t>SHT0011033</t>
  </si>
  <si>
    <t>H6副司机座椅底支架右下板</t>
  </si>
  <si>
    <t>SHT0011032</t>
  </si>
  <si>
    <t>H6副司机座椅底支架左下板</t>
  </si>
  <si>
    <t>SHT0010853</t>
  </si>
  <si>
    <t>右地脚支架</t>
  </si>
  <si>
    <t>SHT0010852</t>
  </si>
  <si>
    <t>左地脚支架</t>
  </si>
  <si>
    <t>SHT0010846</t>
  </si>
  <si>
    <t>支架左边板</t>
  </si>
  <si>
    <t>SHT0010848</t>
  </si>
  <si>
    <t>支架右边板</t>
  </si>
  <si>
    <t>SHT0010850</t>
  </si>
  <si>
    <t>支架前板</t>
  </si>
  <si>
    <t>SHT0010851</t>
  </si>
  <si>
    <t>支架后板</t>
  </si>
  <si>
    <t>SHT0010854</t>
  </si>
  <si>
    <t>支撑钣金件</t>
  </si>
  <si>
    <t>SHT0011391</t>
  </si>
  <si>
    <t>锁止板</t>
  </si>
  <si>
    <t>原SNCM220</t>
  </si>
  <si>
    <t>HC700/980DP</t>
  </si>
  <si>
    <t>SHT0011258</t>
  </si>
  <si>
    <t>座框前固定管</t>
  </si>
  <si>
    <t>原10*20 Q195/T=1.5</t>
  </si>
  <si>
    <t>10*20 Q235/T=1.5</t>
  </si>
  <si>
    <t>SHT0010133</t>
  </si>
  <si>
    <t>座框后固定管</t>
  </si>
  <si>
    <t>SHT0010778</t>
  </si>
  <si>
    <t>气袋腰托支撑钣金</t>
  </si>
  <si>
    <t>原SAPH440 T=1.5</t>
  </si>
  <si>
    <t>Q235 T=2.0</t>
  </si>
  <si>
    <t>SHT0010356</t>
  </si>
  <si>
    <t>靠背调节手柄销轴</t>
  </si>
  <si>
    <t>原20</t>
  </si>
  <si>
    <t>SWRCH22A</t>
  </si>
  <si>
    <t>原材料采购困难(塑料件bom中)</t>
  </si>
  <si>
    <t>SHT0010128</t>
  </si>
  <si>
    <t>仰角锁止齿板</t>
  </si>
  <si>
    <t xml:space="preserve">原16NiCrS4 </t>
  </si>
  <si>
    <t>30CrMo</t>
  </si>
  <si>
    <t>SHT0010228</t>
  </si>
  <si>
    <t>仰角锁止钣金</t>
  </si>
  <si>
    <t>SHT0011408</t>
  </si>
  <si>
    <t>加强钣金片焊接总成</t>
  </si>
  <si>
    <t>结构变更</t>
  </si>
  <si>
    <t>原  汽车安全带用焊接螺母+加强钣金片</t>
  </si>
  <si>
    <t>采用非标件    法兰面焊接螺母   代替零件号 SHT0011408
SHT0010789 取消</t>
  </si>
  <si>
    <t>结构优化</t>
  </si>
  <si>
    <t>SHT0011622</t>
  </si>
  <si>
    <t>高调器滑盖分总成</t>
  </si>
  <si>
    <t>零件号变更</t>
  </si>
  <si>
    <t>原SHT0011662</t>
  </si>
  <si>
    <t>设计评审（北京）(高调器bom中)</t>
  </si>
  <si>
    <t>SHT0011461</t>
  </si>
  <si>
    <t>可回位升降调节机构销轴</t>
  </si>
  <si>
    <t>新增零件</t>
  </si>
  <si>
    <t>可回位升降调节机构销轴为借用件</t>
  </si>
  <si>
    <t>可回位升降调节机构销轴新开，新增零件号：SHT0011461</t>
  </si>
  <si>
    <t>2020.07.09</t>
  </si>
  <si>
    <t>C</t>
  </si>
  <si>
    <t>SHT0010775</t>
  </si>
  <si>
    <t>安全带高调机构固定板1</t>
  </si>
  <si>
    <t>钣金材料为：SPFH590 T=1.5mm  材料规格变更。</t>
  </si>
  <si>
    <t>原1.5-Q/BQB 301   SPFH590-Q/BQB310</t>
  </si>
  <si>
    <t>1.6-Q/BQB 301   SPFH590-Q/BQB310</t>
  </si>
  <si>
    <t>ECR0005241</t>
  </si>
  <si>
    <t>SHT0010776</t>
  </si>
  <si>
    <t>安全带高调机构固定板2</t>
  </si>
  <si>
    <t>1.6-Q/BQB 301   SPFH590-Q/BQB311</t>
  </si>
  <si>
    <t>SHT0010722</t>
  </si>
  <si>
    <t>司机主边调角器下连接板A</t>
  </si>
  <si>
    <t>1.6-Q/BQB 301   SPFH590-Q/BQB312</t>
  </si>
  <si>
    <t>SHT0010723</t>
  </si>
  <si>
    <t>司机主边调角器下连接板B</t>
  </si>
  <si>
    <t>1.6-Q/BQB 301   SPFH590-Q/BQB313</t>
  </si>
  <si>
    <t>SHT0010070</t>
  </si>
  <si>
    <t>扶手固定加强板1</t>
  </si>
  <si>
    <t>1.6-Q/BQB 301   SPFH590-Q/BQB314</t>
  </si>
  <si>
    <t>SHT0010245</t>
  </si>
  <si>
    <t>扶手固定加强板2</t>
  </si>
  <si>
    <t>1.6-Q/BQB 301   SPFH590-Q/BQB315</t>
  </si>
  <si>
    <t>SHT0010724</t>
  </si>
  <si>
    <t>司机副边调角器下连接板A</t>
  </si>
  <si>
    <t>1.6-Q/BQB 301   SPFH590-Q/BQB316</t>
  </si>
  <si>
    <t>SHT0010725</t>
  </si>
  <si>
    <t>司机副边调角器下连接板B</t>
  </si>
  <si>
    <t>1.6-Q/BQB 301   SPFH590-Q/BQB317</t>
  </si>
  <si>
    <t>SHT0010212</t>
  </si>
  <si>
    <t>上框加强板</t>
  </si>
  <si>
    <t>1.6-Q/BQB 301   SPFH590-Q/BQB318</t>
  </si>
  <si>
    <t>SHT0010840</t>
  </si>
  <si>
    <t>仰角小齿板防护板</t>
  </si>
  <si>
    <t>1.6-Q/BQB 301   SPFH590-Q/BQB319</t>
  </si>
  <si>
    <t>SHT0010121</t>
  </si>
  <si>
    <t>座框左侧内边板</t>
  </si>
  <si>
    <t>1.6-Q/BQB 301   SPFH590-Q/BQB320</t>
  </si>
  <si>
    <t>SHT0010125</t>
  </si>
  <si>
    <t>座框右侧内边板</t>
  </si>
  <si>
    <t>1.6-Q/BQB 301   SPFH590-Q/BQB321</t>
  </si>
  <si>
    <t>SHT0011421</t>
  </si>
  <si>
    <t>副司机仰角小齿板防护板</t>
  </si>
  <si>
    <t>1.6-Q/BQB 301   SPFH590-Q/BQB322</t>
  </si>
  <si>
    <t>2020.10.20</t>
  </si>
  <si>
    <t>D</t>
  </si>
  <si>
    <t>BFA0010062</t>
  </si>
  <si>
    <t>焊接方螺母</t>
  </si>
  <si>
    <t xml:space="preserve">原BFA0000518 </t>
  </si>
  <si>
    <t>客户输入，M8螺母强度等级由8变为10级。</t>
  </si>
  <si>
    <t>ECR0005621</t>
  </si>
  <si>
    <t>2020.11.17</t>
  </si>
  <si>
    <t>E</t>
  </si>
  <si>
    <t>SHT0012172</t>
  </si>
  <si>
    <t>VDC阀气管连接总成（主驾）</t>
  </si>
  <si>
    <t>副驾与主驾管路长度不能通用</t>
  </si>
  <si>
    <t>ECR0005586</t>
  </si>
  <si>
    <t>SHT0012173</t>
  </si>
  <si>
    <t>VDC阀气管连接总成（副驾）</t>
  </si>
  <si>
    <t>BPC0010077</t>
  </si>
  <si>
    <t>VDC气阀总成</t>
  </si>
  <si>
    <t>更改零件等级</t>
  </si>
  <si>
    <t>原4级</t>
  </si>
  <si>
    <t>更改为5级</t>
  </si>
  <si>
    <t>结构等级调整</t>
  </si>
  <si>
    <t>BPC0010078</t>
  </si>
  <si>
    <t>阀体外壳</t>
  </si>
  <si>
    <t>零件删除</t>
  </si>
  <si>
    <t>原骨架BOM中</t>
  </si>
  <si>
    <t>单独成立BOM</t>
  </si>
  <si>
    <t>零件bom单独管理</t>
  </si>
  <si>
    <t>BPC0010079</t>
  </si>
  <si>
    <t>气囊密封支撑圈</t>
  </si>
  <si>
    <t>BPC0010080</t>
  </si>
  <si>
    <t>气源密封支撑圈</t>
  </si>
  <si>
    <t>BPC0010081</t>
  </si>
  <si>
    <t>阻尼密封支撑圈</t>
  </si>
  <si>
    <t>BPC0010082</t>
  </si>
  <si>
    <t>顶部密封支撑圈</t>
  </si>
  <si>
    <t>BPC0010083</t>
  </si>
  <si>
    <t>阀杆</t>
  </si>
  <si>
    <t>BPC0010084</t>
  </si>
  <si>
    <t>行程补偿气缸缸体</t>
  </si>
  <si>
    <t>BPC0010085</t>
  </si>
  <si>
    <t>压盖</t>
  </si>
  <si>
    <t>BPC0010086</t>
  </si>
  <si>
    <t>气缸密封座</t>
  </si>
  <si>
    <t>BPC0010087</t>
  </si>
  <si>
    <t>气缸活塞</t>
  </si>
  <si>
    <t>BPC0010088</t>
  </si>
  <si>
    <t>导向杆</t>
  </si>
  <si>
    <t>BPC0010089</t>
  </si>
  <si>
    <t>消音器</t>
  </si>
  <si>
    <t>BPC0010024</t>
  </si>
  <si>
    <t>气管固定板</t>
  </si>
  <si>
    <t>BPC0010025</t>
  </si>
  <si>
    <t>O形圈φ8*φ1.5</t>
  </si>
  <si>
    <t>BPC0010026</t>
  </si>
  <si>
    <t>O形圈φ16*φ1.8</t>
  </si>
  <si>
    <t>BPC0010027</t>
  </si>
  <si>
    <t>活塞杆防尘密封圈</t>
  </si>
  <si>
    <t>BPC0010028</t>
  </si>
  <si>
    <t>活塞密封圈</t>
  </si>
  <si>
    <t>BPC0010029</t>
  </si>
  <si>
    <t>补偿气缸进气管</t>
  </si>
  <si>
    <t>BPC0010030</t>
  </si>
  <si>
    <t>阀体进气管</t>
  </si>
  <si>
    <t>BPC0010031</t>
  </si>
  <si>
    <t>出气管（接速降阀）</t>
  </si>
  <si>
    <t>BPC0010012</t>
  </si>
  <si>
    <t>4mm卡箍</t>
  </si>
  <si>
    <t>F</t>
  </si>
  <si>
    <t>SHT0010230</t>
  </si>
  <si>
    <t>H6（主驾）气囊总成</t>
  </si>
  <si>
    <t>零件名称变更</t>
  </si>
  <si>
    <t>原：H6气囊总成</t>
  </si>
  <si>
    <t>更改后：H6（主驾）气囊总成</t>
  </si>
  <si>
    <t>ECR0005601</t>
  </si>
  <si>
    <t>SHT0012205</t>
  </si>
  <si>
    <t>H6（副驾）气囊总成</t>
  </si>
  <si>
    <t>原副驾采用SHT0010230-H6气囊总成</t>
  </si>
  <si>
    <t>更改后：SHT0012205-H6（副驾）气囊总成</t>
  </si>
  <si>
    <t>SHT0011210</t>
  </si>
  <si>
    <t>气囊上盖</t>
  </si>
  <si>
    <t>SHT0011211</t>
  </si>
  <si>
    <t>气囊下盖</t>
  </si>
  <si>
    <t>H4气嘴</t>
  </si>
  <si>
    <t>H4气嘴螺母</t>
  </si>
  <si>
    <t>SHT0011214</t>
  </si>
  <si>
    <t>170囊皮</t>
  </si>
  <si>
    <t>SHT0011595</t>
  </si>
  <si>
    <t>气囊卡箍</t>
  </si>
  <si>
    <t>BPC0010094</t>
  </si>
  <si>
    <t>气管</t>
  </si>
  <si>
    <t>2020.12.06</t>
  </si>
  <si>
    <t>G</t>
  </si>
  <si>
    <t>SHT0010218</t>
  </si>
  <si>
    <t>减震器连接异型螺母</t>
  </si>
  <si>
    <t>表面处理要求调整</t>
  </si>
  <si>
    <t>原：表面处理要求:
颜色：黑色
盐雾试验要求：DIN 50021-SS,要求120小时后无基材腐蚀且不允许出现大量锌腐蚀产物，另外在供货状态以及在120℃下进行24h存放后系统抗腐蚀性必须保证。</t>
  </si>
  <si>
    <t>更改后：表面处理要求：颜色为黑色  。其他要求应满足DBL 9440.40 (标准依照DBL 9440-2017)产品规定。</t>
  </si>
  <si>
    <t>原设计不符合戴姆勒DBL9440标准要求。</t>
  </si>
  <si>
    <t>ECR0005803</t>
  </si>
  <si>
    <t>SHT0010219</t>
  </si>
  <si>
    <t>仰角连接异型螺母</t>
  </si>
  <si>
    <t>SHT0010314</t>
  </si>
  <si>
    <t>阻尼器下连接螺栓</t>
  </si>
  <si>
    <t>SHT0010315</t>
  </si>
  <si>
    <t>座框减震器连接轴</t>
  </si>
  <si>
    <t>SHT0010319</t>
  </si>
  <si>
    <t>H6减震器上框连接螺栓</t>
  </si>
  <si>
    <t>SHT0010802</t>
  </si>
  <si>
    <t>延伸锁止钣金固定螺栓</t>
  </si>
  <si>
    <t>SHT0010829</t>
  </si>
  <si>
    <t>仰角小齿板连接螺母</t>
  </si>
  <si>
    <t>SHT0010843</t>
  </si>
  <si>
    <t>座框仰角固定螺栓</t>
  </si>
  <si>
    <t>H</t>
  </si>
  <si>
    <t>SHT0010208</t>
  </si>
  <si>
    <t>上框支架异形焊接螺母</t>
  </si>
  <si>
    <t>原：减震器上框支架T型焊接螺母</t>
  </si>
  <si>
    <t>更改后：上框支架异形焊接螺母。</t>
  </si>
  <si>
    <t>原名称与零件现有状态不符。</t>
  </si>
  <si>
    <t>ECR0005804</t>
  </si>
  <si>
    <t>材料调整</t>
  </si>
  <si>
    <t>原：SWRCH35K</t>
  </si>
  <si>
    <t>更改后：10B21</t>
  </si>
  <si>
    <t>10B21满足使用要求且材料便于采购。</t>
  </si>
  <si>
    <t>重量调整</t>
  </si>
  <si>
    <t>原：0.0142</t>
  </si>
  <si>
    <t>更改后：0.015</t>
  </si>
  <si>
    <t>零件结构调整重量发生变化。</t>
  </si>
  <si>
    <t>SHT0010313</t>
  </si>
  <si>
    <t>阻尼器上连接螺栓</t>
  </si>
  <si>
    <t>原：0.0083</t>
  </si>
  <si>
    <t>更改后：0.006</t>
  </si>
  <si>
    <t>2021.02.22</t>
  </si>
  <si>
    <t>J</t>
  </si>
  <si>
    <t>BPC0010126</t>
  </si>
  <si>
    <t>可调阻尼器（苏世博）</t>
  </si>
  <si>
    <t>轴套、衬套等零部件分开供货</t>
  </si>
  <si>
    <t>轴套、衬套等零部件由苏世博统一供货</t>
  </si>
  <si>
    <t>轴套、衬套等零部件由苏世博统一供货
因此删除零部件</t>
  </si>
  <si>
    <t>ECR0005602</t>
  </si>
  <si>
    <t>BAS0010016</t>
  </si>
  <si>
    <t>阻尼器压装复合衬套</t>
  </si>
  <si>
    <t>BAS0010017</t>
  </si>
  <si>
    <t>阻尼器上安装轴套</t>
  </si>
  <si>
    <t>BAS0010018</t>
  </si>
  <si>
    <t>阻尼器下安装轴套</t>
  </si>
  <si>
    <t>BAS0010019</t>
  </si>
  <si>
    <t>阻尼器塑料衬套</t>
  </si>
  <si>
    <t>2021.03.08</t>
  </si>
  <si>
    <t>L</t>
  </si>
  <si>
    <t>SHT0010841</t>
  </si>
  <si>
    <t>仰角调节轴套</t>
  </si>
  <si>
    <t>原：0.0045</t>
  </si>
  <si>
    <t>更改后：0.008</t>
  </si>
  <si>
    <t>仰角调节不回位。</t>
  </si>
  <si>
    <t>ECR0006183</t>
  </si>
  <si>
    <t>SHT0010119</t>
  </si>
  <si>
    <t>座框左边板焊接总成</t>
  </si>
  <si>
    <t>零件结构调整</t>
  </si>
  <si>
    <t>原数据版本A</t>
  </si>
  <si>
    <t>变更后：B</t>
  </si>
  <si>
    <t>SHT0011420</t>
  </si>
  <si>
    <t>副司机座框右边板焊接总成</t>
  </si>
  <si>
    <t>SHT0010123</t>
  </si>
  <si>
    <t>座框右边板焊接总成</t>
  </si>
  <si>
    <t>SHT0011419</t>
  </si>
  <si>
    <t>副司机座框左边板焊接总成</t>
  </si>
  <si>
    <t>2021.11.02</t>
  </si>
  <si>
    <t>M</t>
  </si>
  <si>
    <t>SHT0010120</t>
  </si>
  <si>
    <t>座框左侧外边板</t>
  </si>
  <si>
    <t>原数据版本C</t>
  </si>
  <si>
    <t>变更后：D</t>
  </si>
  <si>
    <t>座框仰角锁止机构调整。</t>
  </si>
  <si>
    <t>ECR0006707</t>
  </si>
  <si>
    <t>SHT0010124</t>
  </si>
  <si>
    <t>座框右侧外边板</t>
  </si>
  <si>
    <t>SHT0010842</t>
  </si>
  <si>
    <t>仰角拉线座框固定钣金</t>
  </si>
  <si>
    <t>原数据版本A，材料：SAPH440 T=2.0</t>
  </si>
  <si>
    <t>变更后：数据版本B    材料：SPCC T=2.5</t>
  </si>
  <si>
    <t>SHT0011422</t>
  </si>
  <si>
    <t>副司机仰角拉线座框固定钣金</t>
  </si>
  <si>
    <t>变更后：SHT0010842-仰角拉线座框固定钣金</t>
  </si>
  <si>
    <t>原数据版本B</t>
  </si>
  <si>
    <t>变更后：C</t>
  </si>
  <si>
    <t>SHT0010836</t>
  </si>
  <si>
    <t>座框骨架焊接总成</t>
  </si>
  <si>
    <t>SHT0011418</t>
  </si>
  <si>
    <t>副司机座框骨架焊接总成</t>
  </si>
  <si>
    <t>SHT0013705</t>
  </si>
  <si>
    <t>仰角凸轮钣金</t>
  </si>
  <si>
    <t>新增件</t>
  </si>
  <si>
    <t>BSP0010007</t>
  </si>
  <si>
    <t>仰角回位蜗簧</t>
  </si>
  <si>
    <t>零件结构、零件名称调整</t>
  </si>
  <si>
    <t>原：①采用涡簧结构②名称：仰角回位蜗簧</t>
  </si>
  <si>
    <t>更改后：①采用拉簧结构②名称： 仰角凸轮回位簧</t>
  </si>
  <si>
    <t>SHT0010383</t>
  </si>
  <si>
    <t>仰角调节拉线总成</t>
  </si>
  <si>
    <t>零件子级调整</t>
  </si>
  <si>
    <t>原座椅总成</t>
  </si>
  <si>
    <t>变更后调至骨架总成</t>
  </si>
  <si>
    <t>SHT0010320</t>
  </si>
  <si>
    <t>仰角调节组件</t>
  </si>
  <si>
    <t>结构调整：仰角调节组件 及子零件取消。</t>
  </si>
  <si>
    <t>结构上用：仰角凸轮钣金 替换。</t>
  </si>
  <si>
    <t>SHT0010304</t>
  </si>
  <si>
    <t>仰角解锁旋转轴</t>
  </si>
  <si>
    <t>SHT0010260</t>
  </si>
  <si>
    <t>仰角调节钣金</t>
  </si>
  <si>
    <t>SHT0010832</t>
  </si>
  <si>
    <t>仰角调节钣金旋转轴</t>
  </si>
  <si>
    <t>BFA0000391</t>
  </si>
  <si>
    <t>开口挡圈</t>
  </si>
  <si>
    <t>BFA0000285</t>
  </si>
  <si>
    <t>零件数量调整</t>
  </si>
  <si>
    <t>原：BFA0000391-开口挡圈 数量1件</t>
  </si>
  <si>
    <t>变更后：BFA0000285-开口挡圈 数量1</t>
  </si>
  <si>
    <t>BFA0010021</t>
  </si>
  <si>
    <t>内六角花形盘头螺钉</t>
  </si>
  <si>
    <t>数量调整（座框总成 子级）</t>
  </si>
  <si>
    <t>原：1件</t>
  </si>
  <si>
    <t>更改后：2件</t>
  </si>
  <si>
    <t>数量调整</t>
  </si>
  <si>
    <t>BFA0010081</t>
  </si>
  <si>
    <t>M6*16</t>
  </si>
  <si>
    <t>数量调整（减震器总成  子级）</t>
  </si>
  <si>
    <t>原：4件</t>
  </si>
  <si>
    <t>2021.09.09</t>
  </si>
  <si>
    <t>N</t>
  </si>
  <si>
    <t>SHT0011009</t>
  </si>
  <si>
    <t>后罩壳固定钣金</t>
  </si>
  <si>
    <t>结构调整</t>
  </si>
  <si>
    <t>——</t>
  </si>
  <si>
    <t>零件折弯角度调整。</t>
  </si>
  <si>
    <t xml:space="preserve">ECR0006870 </t>
  </si>
  <si>
    <t>SHT0010825</t>
  </si>
  <si>
    <t>安全带卷收器固定钣金</t>
  </si>
  <si>
    <t>原重量：0.0973</t>
  </si>
  <si>
    <t>更改后：0.112</t>
  </si>
  <si>
    <t>SHT0011259</t>
  </si>
  <si>
    <t>副司机安全带卷收器固定钣金</t>
  </si>
  <si>
    <t>SHT0011112</t>
  </si>
  <si>
    <t>安全带卷收器固定钣金焊接总成</t>
  </si>
  <si>
    <t>SHT0010825钣金单件调整总成调整</t>
  </si>
  <si>
    <t>SHT0011416</t>
  </si>
  <si>
    <t>副司机安全带卷收器固定钣金焊接总成</t>
  </si>
  <si>
    <t>SHT0011259钣金单件调整总成调整</t>
  </si>
  <si>
    <t>SHT0010214</t>
  </si>
  <si>
    <t>减震器上框后横梁焊接总成</t>
  </si>
  <si>
    <t>原：卷收器固定至外侧两孔。</t>
  </si>
  <si>
    <t>更改后：卷收器固定孔为调整为中间两孔。</t>
  </si>
  <si>
    <t>卷收器固定钣金点焊螺母位置调整。</t>
  </si>
  <si>
    <t>SHT0010818</t>
  </si>
  <si>
    <t>减震器上框后横梁焊接总成（水平减震）</t>
  </si>
  <si>
    <t>SHT0011415</t>
  </si>
  <si>
    <t>副司机减震器上框后横梁焊接总成</t>
  </si>
  <si>
    <t>SHT0010078</t>
  </si>
  <si>
    <t>调角器连动杆保护管</t>
  </si>
  <si>
    <t>形状/材质调整</t>
  </si>
  <si>
    <t>原：调角器连动杆保护管/圆管φ10*1.5 Q235</t>
  </si>
  <si>
    <t>更改后：调角器连动杆保护钢丝/ 圆钢φ8 Q235</t>
  </si>
  <si>
    <t>零件名称、材料调整、结构上避免与卷收器干涉做了避让调整。</t>
  </si>
  <si>
    <t>SHT0010780</t>
  </si>
  <si>
    <t>气袋腰托下固定点焊接总成</t>
  </si>
  <si>
    <t>SHT0010078单件调整。</t>
  </si>
  <si>
    <t>SHT0010756</t>
  </si>
  <si>
    <t>H6高配靠背骨架总成</t>
  </si>
  <si>
    <t>SHT0010758</t>
  </si>
  <si>
    <t>H6低配靠背骨架总成</t>
  </si>
  <si>
    <t>SHT0010944</t>
  </si>
  <si>
    <t>H6副司机高配靠背骨架总成</t>
  </si>
  <si>
    <t>SHT0010753</t>
  </si>
  <si>
    <t>H4高配靠背骨架焊接总成</t>
  </si>
  <si>
    <t>2021.10.10</t>
  </si>
  <si>
    <t>O</t>
  </si>
  <si>
    <t>SHT0010067</t>
  </si>
  <si>
    <t>减震器上框左右支架</t>
  </si>
  <si>
    <t>钣金开孔调整</t>
  </si>
  <si>
    <t>详见：http://jira.bjghrc.com:8090/pages/viewpage.action?pageId=197233785</t>
  </si>
  <si>
    <t>座框与减震器连接螺栓在六轴耐久实验48H后出现螺纹根部断裂问题。</t>
  </si>
  <si>
    <t>ECR0006809</t>
  </si>
  <si>
    <t>SHT0010122</t>
  </si>
  <si>
    <t>座框旋转螺栓轴套</t>
  </si>
  <si>
    <t>尺寸调整</t>
  </si>
  <si>
    <t>SHT0010207</t>
  </si>
  <si>
    <t>座框旋转轴轴套</t>
  </si>
  <si>
    <t>SHT0010206</t>
  </si>
  <si>
    <t>上框侧支架焊接总成</t>
  </si>
  <si>
    <t>BAS0010004</t>
  </si>
  <si>
    <t>座框旋转塑料轴套</t>
  </si>
  <si>
    <t>规格调整</t>
  </si>
  <si>
    <t>原易格斯：GFM-1012-17</t>
  </si>
  <si>
    <t>设变后：GFM-1213-12</t>
  </si>
  <si>
    <t>2021.10.29</t>
  </si>
  <si>
    <t>P</t>
  </si>
  <si>
    <t>原：10*20 Q235/T=1.5</t>
  </si>
  <si>
    <t>设变后：10*20 B340LA/T=1.5</t>
  </si>
  <si>
    <t>六自由度耐久座框固定管断裂。</t>
  </si>
  <si>
    <t>ECR0007029</t>
  </si>
  <si>
    <t>原数据版本E</t>
  </si>
  <si>
    <t>变更后：F</t>
  </si>
  <si>
    <t>2021.11.06</t>
  </si>
  <si>
    <t>Q</t>
  </si>
  <si>
    <t>BFA0010023</t>
  </si>
  <si>
    <t>内六角圆柱头螺钉</t>
  </si>
  <si>
    <t>原：2件</t>
  </si>
  <si>
    <t>更改后：4件</t>
  </si>
  <si>
    <t>规格相近螺栓错装问题</t>
  </si>
  <si>
    <t>ECR0007048</t>
  </si>
  <si>
    <t>BFA0010024</t>
  </si>
  <si>
    <t>更改后：0件</t>
  </si>
  <si>
    <t>2021/12/17</t>
  </si>
  <si>
    <t>R</t>
  </si>
  <si>
    <t>更改源文件自带错误信息（包含错误的更记录、用量等）</t>
  </si>
  <si>
    <t>打印签字用</t>
  </si>
  <si>
    <t>删除所有无效行（包含未开发、需要删除的内容）</t>
  </si>
  <si>
    <t>删除重汽配置及相关零件</t>
  </si>
  <si>
    <t>更新气囊：保留SHT0010230，通用，删除SHT0012205</t>
  </si>
  <si>
    <t>更新限位橡胶：上限位SHT0010213改为SHT0013995，下限位SHT0010217改为SHT0013932，水平减震缓冲块SHT0010809改为SHT0013934，材料聚氨酯更改为橡胶</t>
  </si>
  <si>
    <t>更新VDC阀：合并成一种SHT0012172，其余删除</t>
  </si>
  <si>
    <t>更新阻尼器：SHT0010827未开发，删除</t>
  </si>
  <si>
    <t>H4-3.0滑轨：保留SHT0010900，用量为2，SHT0010901和SHT0010902删除</t>
  </si>
  <si>
    <t>删除滑轨下级零件，仅保留总成</t>
  </si>
  <si>
    <t>与BAS0010005重复，将04替换为05</t>
  </si>
  <si>
    <t>H4681010099A0</t>
  </si>
  <si>
    <t>驾驶员座椅后端固定支座</t>
  </si>
  <si>
    <t>随车件删除，在整椅BOM中体现</t>
  </si>
  <si>
    <t>SHT0010781</t>
  </si>
  <si>
    <t>机械腰托下固定钢丝</t>
  </si>
  <si>
    <t>长度更正为350mm</t>
  </si>
  <si>
    <r>
      <rPr>
        <b/>
        <sz val="10"/>
        <rFont val="宋体"/>
        <charset val="134"/>
      </rPr>
      <t>设计</t>
    </r>
    <r>
      <rPr>
        <b/>
        <sz val="10"/>
        <rFont val="Arial"/>
        <charset val="134"/>
      </rPr>
      <t>:</t>
    </r>
  </si>
  <si>
    <t>校核：</t>
  </si>
  <si>
    <t>标准化：</t>
  </si>
  <si>
    <t>3.0平台骨架 EBOM</t>
  </si>
  <si>
    <t>SHT0010034</t>
  </si>
  <si>
    <t>SHT0014102</t>
  </si>
  <si>
    <t>SHT0010065</t>
  </si>
  <si>
    <t>SHT0010918</t>
  </si>
  <si>
    <t>SHT0014097</t>
  </si>
  <si>
    <t>会签：</t>
  </si>
  <si>
    <t>中文名称</t>
  </si>
  <si>
    <r>
      <rPr>
        <b/>
        <sz val="10"/>
        <rFont val="宋体"/>
        <charset val="134"/>
      </rPr>
      <t>批准</t>
    </r>
    <r>
      <rPr>
        <b/>
        <sz val="10"/>
        <rFont val="Arial"/>
        <charset val="134"/>
      </rPr>
      <t xml:space="preserve">: </t>
    </r>
  </si>
  <si>
    <t>日期：</t>
  </si>
  <si>
    <t>规格型号</t>
  </si>
  <si>
    <t>H6主驾高配（VDC阀）</t>
  </si>
  <si>
    <t>H6主驾低配（VDC阀）</t>
  </si>
  <si>
    <t>副驾驶标准悬挂座椅（戴姆勒）</t>
  </si>
  <si>
    <t>福田2021高配选装（GTL-C）</t>
  </si>
  <si>
    <t>版本：【R】</t>
  </si>
  <si>
    <t>安全带高调、水平减震</t>
  </si>
  <si>
    <t>安全带高调、无水平减震</t>
  </si>
  <si>
    <t>无安全带高调、无水平减震</t>
  </si>
  <si>
    <t>说明：</t>
  </si>
  <si>
    <t>重量</t>
  </si>
  <si>
    <t>价格</t>
  </si>
  <si>
    <t>序号</t>
  </si>
  <si>
    <t>装配等级</t>
  </si>
  <si>
    <t>QAD号</t>
  </si>
  <si>
    <t>零件描述</t>
  </si>
  <si>
    <t>重要度</t>
  </si>
  <si>
    <t>单位</t>
  </si>
  <si>
    <t>数据版本</t>
  </si>
  <si>
    <t>零件负责人</t>
  </si>
  <si>
    <t>图纸</t>
  </si>
  <si>
    <t>图纸号</t>
  </si>
  <si>
    <t>图纸版本</t>
  </si>
  <si>
    <t>是否申请新零件号</t>
  </si>
  <si>
    <r>
      <rPr>
        <sz val="10"/>
        <rFont val="宋体"/>
        <charset val="134"/>
      </rPr>
      <t>沿用件</t>
    </r>
    <r>
      <rPr>
        <sz val="10"/>
        <rFont val="Arial"/>
        <charset val="134"/>
      </rPr>
      <t xml:space="preserve">            Y/N</t>
    </r>
  </si>
  <si>
    <r>
      <rPr>
        <sz val="10"/>
        <rFont val="宋体"/>
        <charset val="134"/>
      </rPr>
      <t>零件类别</t>
    </r>
  </si>
  <si>
    <t>材料</t>
  </si>
  <si>
    <t>材料标准</t>
  </si>
  <si>
    <t>轮廓尺寸
(长*宽*高)</t>
  </si>
  <si>
    <t>重量
（Kg）</t>
  </si>
  <si>
    <t>重量更改记录</t>
  </si>
  <si>
    <t>表面处理</t>
  </si>
  <si>
    <t>工艺方式</t>
  </si>
  <si>
    <t>工艺规格</t>
  </si>
  <si>
    <t>工艺用量(kg)</t>
  </si>
  <si>
    <t>材料利用率</t>
  </si>
  <si>
    <t>焊接长度(cm)</t>
  </si>
  <si>
    <t>涂装面积(㎡)</t>
  </si>
  <si>
    <t>工时(min)</t>
  </si>
  <si>
    <t>人数</t>
  </si>
  <si>
    <t>外购/自制</t>
  </si>
  <si>
    <t>供应商/工序</t>
  </si>
  <si>
    <t>零件属性</t>
  </si>
  <si>
    <t>用量</t>
  </si>
  <si>
    <t>长</t>
  </si>
  <si>
    <t>宽</t>
  </si>
  <si>
    <t>高</t>
  </si>
  <si>
    <t>ea</t>
  </si>
  <si>
    <t>付园</t>
  </si>
  <si>
    <t>Y</t>
  </si>
  <si>
    <t>装配总成件</t>
  </si>
  <si>
    <t>ASSY</t>
  </si>
  <si>
    <t>组装</t>
  </si>
  <si>
    <t>河北自制</t>
  </si>
  <si>
    <t>骨架组装车间</t>
  </si>
  <si>
    <t>戴姆勒专属</t>
  </si>
  <si>
    <t>SHT0010777</t>
  </si>
  <si>
    <t>H4高配靠背骨架总成</t>
  </si>
  <si>
    <t>原名：福田2020司机靠背骨架总成，更新为：H4高配靠背骨架总成20201225</t>
  </si>
  <si>
    <t>福田专属</t>
  </si>
  <si>
    <t>SHT0002446</t>
  </si>
  <si>
    <t>H6高配靠背骨架焊接总成电泳</t>
  </si>
  <si>
    <t>具有：安全带高调、气袋腰托、双扶手</t>
  </si>
  <si>
    <t>焊接总成件</t>
  </si>
  <si>
    <t>喷涂</t>
  </si>
  <si>
    <t>电泳车间</t>
  </si>
  <si>
    <t>SHT0002447</t>
  </si>
  <si>
    <t>H6低配靠背骨架焊接总成电泳</t>
  </si>
  <si>
    <t>①安全带上有效固定点位置不同。②靠背骨架造型方案不同</t>
  </si>
  <si>
    <t>SHT0002448</t>
  </si>
  <si>
    <t>H6副司机高配靠背骨架焊接总成电泳</t>
  </si>
  <si>
    <t>H6副司机高配靠背骨架焊接总成，与H6低配靠背骨架焊接总成</t>
  </si>
  <si>
    <t>SHT0010752</t>
  </si>
  <si>
    <t>H6高配靠背骨架焊接总成</t>
  </si>
  <si>
    <t>骨架具有：安全带高调、气袋腰托、双扶手【N】ECR0006870</t>
  </si>
  <si>
    <r>
      <rPr>
        <sz val="10"/>
        <rFont val="宋体"/>
        <charset val="134"/>
        <scheme val="minor"/>
      </rPr>
      <t>SHT0010752</t>
    </r>
  </si>
  <si>
    <t>焊接</t>
  </si>
  <si>
    <t>焊接车间</t>
  </si>
  <si>
    <t xml:space="preserve">原名：福田2020选装靠背骨架焊接总成 更新为：H4高配靠背骨架焊接总成-20201225  【N】ECR0006870 </t>
  </si>
  <si>
    <t>喷涂/电泳</t>
  </si>
  <si>
    <t>SHT0010754</t>
  </si>
  <si>
    <t>H6低配靠背骨架焊接总成</t>
  </si>
  <si>
    <t>骨架与SHT0010752相比①安全带上有效固定点位置不同。②靠背骨架造型方案不同【N】ECR0006870</t>
  </si>
  <si>
    <t>SHT0011400</t>
  </si>
  <si>
    <t>H6副司机高配靠背骨架焊接总成</t>
  </si>
  <si>
    <t>H6副司机高配靠背骨架焊接总成，与H6低配靠背骨架焊接总成 【N】ECR0006870</t>
  </si>
  <si>
    <t>戴姆勒副司机</t>
  </si>
  <si>
    <t>SHT0010763</t>
  </si>
  <si>
    <t>H6肩部支撑钢丝</t>
  </si>
  <si>
    <t>线材件</t>
  </si>
  <si>
    <t>Q235  Φ8</t>
  </si>
  <si>
    <t>φ8-GB/T 342        Q235-GB/T 700</t>
  </si>
  <si>
    <t>64*130*258</t>
  </si>
  <si>
    <t>折弯</t>
  </si>
  <si>
    <t>河北外购</t>
  </si>
  <si>
    <t>海兴中盛弹簧有限公司</t>
  </si>
  <si>
    <t>SHT0011900</t>
  </si>
  <si>
    <t>福田肩部支撑钢丝</t>
  </si>
  <si>
    <t>原名：福田2020肩部支撑钢丝 更改为：福田肩部支撑钢丝</t>
  </si>
  <si>
    <t>SHT0010759</t>
  </si>
  <si>
    <t>靠背弯管焊接总成（H6低配）</t>
  </si>
  <si>
    <t>主副驾通用件</t>
  </si>
  <si>
    <t>过程虚拟件</t>
  </si>
  <si>
    <t>SHT0010760</t>
  </si>
  <si>
    <t>靠背弯管焊接总成（H6高配）</t>
  </si>
  <si>
    <t>安全带高调骨架</t>
  </si>
  <si>
    <t>SHT0010762</t>
  </si>
  <si>
    <t>靠背弯管焊接总成（福田选装）</t>
  </si>
  <si>
    <t>原名：靠背弯管焊接总成（福田2020选装） 更改为：靠背弯管焊接总成（福田选装）</t>
  </si>
  <si>
    <t>SHT0010764</t>
  </si>
  <si>
    <t>H6高配座椅头枕管</t>
  </si>
  <si>
    <t>管材件</t>
  </si>
  <si>
    <t>QSTE340TM   
Φ20*2.0</t>
  </si>
  <si>
    <t>54.3*417*468</t>
  </si>
  <si>
    <t>弯管</t>
  </si>
  <si>
    <t>弯管车间</t>
  </si>
  <si>
    <t>SHT0010765</t>
  </si>
  <si>
    <t>H6低配座椅头枕管</t>
  </si>
  <si>
    <t>SHT0010766</t>
  </si>
  <si>
    <t>福田选装头枕管</t>
  </si>
  <si>
    <t>原名：福田2020选装头枕管  更改为：福田选装头枕管</t>
  </si>
  <si>
    <t>SHT0010294</t>
  </si>
  <si>
    <t>靠背上支撑方管</t>
  </si>
  <si>
    <t>Q235
t=1.5</t>
  </si>
  <si>
    <t>20*20*422</t>
  </si>
  <si>
    <t>切断</t>
  </si>
  <si>
    <t>平台件</t>
  </si>
  <si>
    <t>【B】   QSTE340TM Ø25X2</t>
  </si>
  <si>
    <t>25*422*281</t>
  </si>
  <si>
    <t>钣金件</t>
  </si>
  <si>
    <t>【B】 Q235
 t=2.0</t>
  </si>
  <si>
    <t>2.0-GB/T 708   Q235-GB/T 700</t>
  </si>
  <si>
    <t>冲压</t>
  </si>
  <si>
    <t>冲压车间</t>
  </si>
  <si>
    <t>SHT0010066</t>
  </si>
  <si>
    <t>横衬板</t>
  </si>
  <si>
    <t>Q235
 t=2.0</t>
  </si>
  <si>
    <t>380*10*2</t>
  </si>
  <si>
    <t>SHT0010769</t>
  </si>
  <si>
    <t>横衬板（安全带高调骨架）</t>
  </si>
  <si>
    <t>298*10*2</t>
  </si>
  <si>
    <t>SHT0010770</t>
  </si>
  <si>
    <t>横衬板（H4-3.0）</t>
  </si>
  <si>
    <t>福田重汽共用件</t>
  </si>
  <si>
    <t>SHT0010296</t>
  </si>
  <si>
    <t>调角器连动杆</t>
  </si>
  <si>
    <t>Φ10x1.0 佛吉亚内部编码（S3U）：2830500X</t>
  </si>
  <si>
    <t>李朝峰</t>
  </si>
  <si>
    <t>50Mn  t=1.0</t>
  </si>
  <si>
    <t>10×425×10</t>
  </si>
  <si>
    <t>佛吉亚（无锡）座椅部件有限公司</t>
  </si>
  <si>
    <t>SCS0005505</t>
  </si>
  <si>
    <t>6804556X0001A</t>
  </si>
  <si>
    <t>主驾塑料耦合器（黑色）</t>
  </si>
  <si>
    <t xml:space="preserve">佛吉亚内部编码（S3U）:1383124X </t>
  </si>
  <si>
    <t>塑料件</t>
  </si>
  <si>
    <t>Minlon 11C40</t>
  </si>
  <si>
    <t>13.7*17.3*13.7</t>
  </si>
  <si>
    <t>SCS0005511</t>
  </si>
  <si>
    <t>6904556X0001A</t>
  </si>
  <si>
    <t>副驾塑料耦合器（自然色）</t>
  </si>
  <si>
    <t>佛吉亚内部编码（S3U）:1383125X</t>
  </si>
  <si>
    <t>SHT0010295</t>
  </si>
  <si>
    <t>安全带上固定钣焊接总成</t>
  </si>
  <si>
    <t>点焊</t>
  </si>
  <si>
    <t>SHT0010073</t>
  </si>
  <si>
    <t>安全带上固定钣金</t>
  </si>
  <si>
    <t>SPFH590 /T=2.0</t>
  </si>
  <si>
    <t>2.0-Q /BQB 301
SPFH590-Q /BQB 310</t>
  </si>
  <si>
    <t>34*170*347</t>
  </si>
  <si>
    <t>滁州岳众汽车零部件有限公司</t>
  </si>
  <si>
    <t>BFA0000400</t>
  </si>
  <si>
    <t>汽车安全带用焊接螺母</t>
  </si>
  <si>
    <t>公差7/16-20UNF-2B</t>
  </si>
  <si>
    <t>标准件</t>
  </si>
  <si>
    <t>北京三浦/上锐/苏州苏宁</t>
  </si>
  <si>
    <t>SHT0010249</t>
  </si>
  <si>
    <t>安全带上固定加强钣金</t>
  </si>
  <si>
    <t>116*19*61</t>
  </si>
  <si>
    <t>SHT0010774</t>
  </si>
  <si>
    <t>安全带高调机构固定板焊接总成</t>
  </si>
  <si>
    <t>SHT0011901</t>
  </si>
  <si>
    <t>福田安全带高调机构固定板焊接总成</t>
  </si>
  <si>
    <t>泊头市捷润五金制品有限公司</t>
  </si>
  <si>
    <t>与SHT0010774共图</t>
  </si>
  <si>
    <t>【C】SPFH590 /T=1.6</t>
  </si>
  <si>
    <t>72*173*330</t>
  </si>
  <si>
    <t>SHT0011902</t>
  </si>
  <si>
    <t>福田安全带高调机构固定板1</t>
  </si>
  <si>
    <t>BFA0000518</t>
  </si>
  <si>
    <t>M8</t>
  </si>
  <si>
    <t>北京浦东三浦标准件有限公司</t>
  </si>
  <si>
    <t>65.5*170*334</t>
  </si>
  <si>
    <t>SHT0011903</t>
  </si>
  <si>
    <t>福田安全带高调机构固定板2</t>
  </si>
  <si>
    <t>SHT0010416</t>
  </si>
  <si>
    <t>副司机安全带上固定钣焊接总成</t>
  </si>
  <si>
    <t>与副驾低配共用</t>
  </si>
  <si>
    <t>SHT0010368</t>
  </si>
  <si>
    <t>副司机安全带上固定钣金</t>
  </si>
  <si>
    <t>SHT0010369</t>
  </si>
  <si>
    <t>副司机安全带上固定加强钣金</t>
  </si>
  <si>
    <t>SHT0010779</t>
  </si>
  <si>
    <t>气袋腰托侧翼支撑钢丝</t>
  </si>
  <si>
    <t>Q235 Φ5</t>
  </si>
  <si>
    <t>φ5-GB/T 342        Q235-GB/T 700</t>
  </si>
  <si>
    <t>【N】ECR0006870 子零件SHT0010078结构调整。</t>
  </si>
  <si>
    <t>调角器连动杆保护钢丝</t>
  </si>
  <si>
    <t xml:space="preserve">【N】ECR0006870①名称变更：原 调角器连动杆保护管 变更后 调角器连动杆保护钢丝；
②材料调整：原 圆管φ10*1.5 Q235 变更后 圆钢φ8 Q235;
③结构调整：增加与卷收器的避让空间。 </t>
  </si>
  <si>
    <t>Q235 Φ8</t>
  </si>
  <si>
    <t>42*395*92</t>
  </si>
  <si>
    <t>福田戴姆勒共用件，</t>
  </si>
  <si>
    <t>5*5*350</t>
  </si>
  <si>
    <t>SHT0010081</t>
  </si>
  <si>
    <t>靠背板支撑钢丝1</t>
  </si>
  <si>
    <t>7*412*3</t>
  </si>
  <si>
    <t>SHT0010060</t>
  </si>
  <si>
    <t>安全带上支撑钢丝</t>
  </si>
  <si>
    <t>40*117*61</t>
  </si>
  <si>
    <t>SHT0010418</t>
  </si>
  <si>
    <t>安全带上支撑钢丝(副司机)</t>
  </si>
  <si>
    <t>SHT0011260</t>
  </si>
  <si>
    <t>面套钩挂钢丝</t>
  </si>
  <si>
    <t>SHT0010290</t>
  </si>
  <si>
    <t>靠背主边骨架焊接总成</t>
  </si>
  <si>
    <t>SHT0010783</t>
  </si>
  <si>
    <t>福田靠背主边骨架焊接总成</t>
  </si>
  <si>
    <t>原：靠背主边骨架焊接总成（福田标配），更改为：福田靠背主边骨架焊接总成</t>
  </si>
  <si>
    <t>SHT0010290（焊台可以共用/图纸考虑中）</t>
  </si>
  <si>
    <t>SHT0010256</t>
  </si>
  <si>
    <t>调节器解锁钣金</t>
  </si>
  <si>
    <t>SPFH590 /T=3.0</t>
  </si>
  <si>
    <t>3.0-Q/BQB 301   SPFH590 -Q/BQB310</t>
  </si>
  <si>
    <t>3*20*59.5</t>
  </si>
  <si>
    <t>无锡全盛安仁机械有限公司</t>
  </si>
  <si>
    <t>SHT0010297</t>
  </si>
  <si>
    <t>H6主驾驶主动侧圆盘</t>
  </si>
  <si>
    <t>佛吉亚S3U产品（非全齿） 佛吉亚内部编码（S3U）:2830496X(LH)</t>
  </si>
  <si>
    <t>SHT0010071</t>
  </si>
  <si>
    <t>司机主边调角器下连接板焊接总成</t>
  </si>
  <si>
    <t>SHT0010298</t>
  </si>
  <si>
    <t>司机主边调角器外板总成</t>
  </si>
  <si>
    <t>系统原零件名称为：司机主边调角器下连接板总成。现改为：司机主边调角器外板总成</t>
  </si>
  <si>
    <t>SHT0010299</t>
  </si>
  <si>
    <t>H6靠背调节手柄安装轴</t>
  </si>
  <si>
    <t>系统原零件名称为：调角器仰角解锁柱。现改为：H6靠背调节手柄安装轴</t>
  </si>
  <si>
    <t>冷镦</t>
  </si>
  <si>
    <t>Q /BQB 501
SWRCH22A-Q /BQB 517</t>
  </si>
  <si>
    <t>12.8*12.8*58</t>
  </si>
  <si>
    <t>瑞安精艺/霸州政锦</t>
  </si>
  <si>
    <t>SHT0010788</t>
  </si>
  <si>
    <t>仰角调节限位柱</t>
  </si>
  <si>
    <t>6*6*17.5</t>
  </si>
  <si>
    <t>法兰面焊接螺母</t>
  </si>
  <si>
    <t>非标件</t>
  </si>
  <si>
    <t>26*26*10</t>
  </si>
  <si>
    <t>左右对称件</t>
  </si>
  <si>
    <t>44.5*215.5*184</t>
  </si>
  <si>
    <t>SHT0010786</t>
  </si>
  <si>
    <t>罩壳固定钣金片</t>
  </si>
  <si>
    <t>SAPH440 T=2.0</t>
  </si>
  <si>
    <t xml:space="preserve">2.0-Q/BQB 301   SAPH440-Q/BQB310    </t>
  </si>
  <si>
    <t>20.4*19*15.6</t>
  </si>
  <si>
    <t>黄骅市再兴汽车配件有限公司</t>
  </si>
  <si>
    <t>SHT0010259</t>
  </si>
  <si>
    <t>仰角拉线靠背固定钣金</t>
  </si>
  <si>
    <t>25.7*21*41.8</t>
  </si>
  <si>
    <t>黄骅市正大纺织机械配件厂</t>
  </si>
  <si>
    <t>SHT0010059</t>
  </si>
  <si>
    <t>靠背调节角度限位片</t>
  </si>
  <si>
    <t>SAPH440 T=4.0</t>
  </si>
  <si>
    <t>40.5*17*9.6</t>
  </si>
  <si>
    <t>191*50.5*192</t>
  </si>
  <si>
    <t>SHT0010291</t>
  </si>
  <si>
    <t>靠背骨架左侧边板焊接总成</t>
  </si>
  <si>
    <t>SHT0011904</t>
  </si>
  <si>
    <t>福田靠背骨架左侧边板焊接总成</t>
  </si>
  <si>
    <t>SHT0010291（焊台可以共用/图纸考虑中）</t>
  </si>
  <si>
    <t>SHT0010064</t>
  </si>
  <si>
    <t>靠背骨架侧边板</t>
  </si>
  <si>
    <t>29*106515</t>
  </si>
  <si>
    <t>苏州市荣威模具有限公司</t>
  </si>
  <si>
    <t>SHT0011905</t>
  </si>
  <si>
    <t>福田靠背骨架侧边板</t>
  </si>
  <si>
    <t>SHT0011209</t>
  </si>
  <si>
    <t>左侧扶手固定加强板焊接总成</t>
  </si>
  <si>
    <t>沧州宇诺五金制造有限公司</t>
  </si>
  <si>
    <t>160.6*30.6*241</t>
  </si>
  <si>
    <t>SHT0010074</t>
  </si>
  <si>
    <t>靠背侧翼支撑钢丝</t>
  </si>
  <si>
    <t>Q235 Φ7</t>
  </si>
  <si>
    <t>φ7-GB/T 342        Q235-GB/T 700</t>
  </si>
  <si>
    <t>SHT0010292</t>
  </si>
  <si>
    <t>靠背副边骨架焊接总成</t>
  </si>
  <si>
    <t>SHT0011236</t>
  </si>
  <si>
    <t>福田靠背副边骨架焊接总成</t>
  </si>
  <si>
    <t>原名称：靠背副边骨架焊接总成（福田标配） 更改为：福田靠背副边骨架焊接总成</t>
  </si>
  <si>
    <t>SHT0010292（焊台可以共用/图纸考虑中）</t>
  </si>
  <si>
    <t>SHT0010075</t>
  </si>
  <si>
    <t>蜗簧固定钣金焊接总成</t>
  </si>
  <si>
    <t>38*109*84</t>
  </si>
  <si>
    <t>SHT0010191</t>
  </si>
  <si>
    <t>蜗簧固定钣金片1</t>
  </si>
  <si>
    <t>3.0-Q /BQB 301
SPFH590-Q /BQB 310</t>
  </si>
  <si>
    <t>SHT0010192</t>
  </si>
  <si>
    <t>蜗簧固定钣金片2</t>
  </si>
  <si>
    <t>21*18*40</t>
  </si>
  <si>
    <t>黄骅市成卓汽车部件厂</t>
  </si>
  <si>
    <t>SHT0010300</t>
  </si>
  <si>
    <t>H6主驾驶从动侧圆盘</t>
  </si>
  <si>
    <t>佛吉亚S3U产品（非全齿）。佛吉亚内部编码（S3U）:1492946X</t>
  </si>
  <si>
    <t>SHT0010042</t>
  </si>
  <si>
    <t>司机副边调角器下连接板焊接总成</t>
  </si>
  <si>
    <t>SHT0010794</t>
  </si>
  <si>
    <t xml:space="preserve">司机副边调角器下连接板A焊接分总成
</t>
  </si>
  <si>
    <t>SHT0010069</t>
  </si>
  <si>
    <t>蜗簧下固定钣金</t>
  </si>
  <si>
    <t>33*36*33</t>
  </si>
  <si>
    <t>SHT0010301</t>
  </si>
  <si>
    <t>靠背骨架右侧边板焊接总成</t>
  </si>
  <si>
    <t>与SHT0010291共图</t>
  </si>
  <si>
    <t>SHT0011906</t>
  </si>
  <si>
    <t>福田靠背骨架右侧边板焊接总成</t>
  </si>
  <si>
    <t>SHT0010068</t>
  </si>
  <si>
    <t>右侧扶手固定加强板焊接总成</t>
  </si>
  <si>
    <t>SHT0011401</t>
  </si>
  <si>
    <t>副司机高配主边骨架焊接总成</t>
  </si>
  <si>
    <t>与副驾低配存在腰托支撑钢丝差异，与主驾低配对称。</t>
  </si>
  <si>
    <t>SHT0010406</t>
  </si>
  <si>
    <t>H6副驾驶主动侧圆盘总成</t>
  </si>
  <si>
    <t>佛吉亚S3U产品（非全齿）。佛吉亚内部编码（S3U）:2830499X(RH)</t>
  </si>
  <si>
    <t>SHT0011402</t>
  </si>
  <si>
    <t>副司机高配主边调角器下连接板焊接总成</t>
  </si>
  <si>
    <t>SHT0011403</t>
  </si>
  <si>
    <t>副司机高配主边调角器外板总成</t>
  </si>
  <si>
    <t>系统原零件名称为：司机主边调角器下连接板总成。现改为：司机主边调角器外钣总成</t>
  </si>
  <si>
    <t>SHT0011404</t>
  </si>
  <si>
    <t>副司机高配副边骨架焊接总成</t>
  </si>
  <si>
    <t>SHT0010413</t>
  </si>
  <si>
    <t>副司机蜗簧固定钣金焊接总成</t>
  </si>
  <si>
    <t>与SHT0010075对称</t>
  </si>
  <si>
    <t>SHT0010384</t>
  </si>
  <si>
    <t>副驾蜗簧固定钣金片1</t>
  </si>
  <si>
    <t>SHT0010412</t>
  </si>
  <si>
    <t>H6副驾驶从动侧圆盘总成</t>
  </si>
  <si>
    <t>佛吉亚S3U产品（非全齿）。佛吉亚内部编码（S3U）:1492945X</t>
  </si>
  <si>
    <t>SHT0011405</t>
  </si>
  <si>
    <t>副司机高配副边调角器下连接板焊接总成</t>
  </si>
  <si>
    <t>SHT0010894</t>
  </si>
  <si>
    <t>副司机副边调角器下连接板A焊接分总成</t>
  </si>
  <si>
    <t>与副驾共用共号</t>
  </si>
  <si>
    <t>SHT0010257</t>
  </si>
  <si>
    <t>靠背调节铸件</t>
  </si>
  <si>
    <t>系统原零件名称为：靠背调节钣金.现改为：靠背调节铸件</t>
  </si>
  <si>
    <t>压铸</t>
  </si>
  <si>
    <t>YX041</t>
  </si>
  <si>
    <t xml:space="preserve"> GB/T 13821-2009</t>
  </si>
  <si>
    <t>31.2*16*71.5</t>
  </si>
  <si>
    <t>阳极氧化</t>
  </si>
  <si>
    <t>5%损耗</t>
  </si>
  <si>
    <t>无锡市汇源机械科技有限公司</t>
  </si>
  <si>
    <t>SHT0010258</t>
  </si>
  <si>
    <t>仰角解锁铸件</t>
  </si>
  <si>
    <t>系统原零件名称为：仰角解锁钣金.现改为：仰角解锁铸件</t>
  </si>
  <si>
    <t>48*7.5*71</t>
  </si>
  <si>
    <t>BFA0010041</t>
  </si>
  <si>
    <t>65Mn</t>
  </si>
  <si>
    <t>表面氧化</t>
  </si>
  <si>
    <t>上锐/北京三浦</t>
  </si>
  <si>
    <t>BSP0010008</t>
  </si>
  <si>
    <t>靠背调节铸件回位簧</t>
  </si>
  <si>
    <t>张龙斌</t>
  </si>
  <si>
    <t>弹簧</t>
  </si>
  <si>
    <t>7*65</t>
  </si>
  <si>
    <t>镀白锌</t>
  </si>
  <si>
    <t>BSP0010006</t>
  </si>
  <si>
    <t>靠背回位蜗簧</t>
  </si>
  <si>
    <t>12*96*128</t>
  </si>
  <si>
    <t>磷皂化</t>
  </si>
  <si>
    <t>BSP0010009</t>
  </si>
  <si>
    <t>仰角解锁铸件回位簧</t>
  </si>
  <si>
    <t>7*10*20</t>
  </si>
  <si>
    <t>SHT0002517</t>
  </si>
  <si>
    <t>扶手支架总成电泳</t>
  </si>
  <si>
    <t>电泳件</t>
  </si>
  <si>
    <t>SHT0011333</t>
  </si>
  <si>
    <t>电泳总成件</t>
  </si>
  <si>
    <t>96*92*84</t>
  </si>
  <si>
    <t>电泳（ED)</t>
  </si>
  <si>
    <t>电泳</t>
  </si>
  <si>
    <t>扶手支架总成</t>
  </si>
  <si>
    <t>焊接件</t>
  </si>
  <si>
    <t>高冰川</t>
  </si>
  <si>
    <t>SHT0011362</t>
  </si>
  <si>
    <t>扶手支架</t>
  </si>
  <si>
    <t>96*19*84</t>
  </si>
  <si>
    <t>SHT0011363</t>
  </si>
  <si>
    <t>焊接轴套</t>
  </si>
  <si>
    <t>20</t>
  </si>
  <si>
    <t>GB/T 702       20 GB/T699</t>
  </si>
  <si>
    <t>19*10*19(Φ20)</t>
  </si>
  <si>
    <t>瑞安精艺/沧州智凯</t>
  </si>
  <si>
    <t>SHT0011364</t>
  </si>
  <si>
    <t>扶手转轴</t>
  </si>
  <si>
    <t>机加工件</t>
  </si>
  <si>
    <t>35</t>
  </si>
  <si>
    <t>GB/T 702       35 GB/T699</t>
  </si>
  <si>
    <t>26*69*26(Φ26)</t>
  </si>
  <si>
    <t>BFA0010018</t>
  </si>
  <si>
    <t>六角头螺栓</t>
  </si>
  <si>
    <t>扶手支架固定使用，GB/T5782等级8.8级 预涂S级锁固胶（标准QC/T 597）</t>
  </si>
  <si>
    <t>表面处理要求：      颜色：黑色               盐雾试验要求：DIN 50021-SS,要求120小时后无基材腐蚀且不允许出现大量锌腐蚀产物，另外在供货状态以及在120℃下进行24h存放后系统抗腐蚀性必须保证。</t>
  </si>
  <si>
    <t>BFA0010019</t>
  </si>
  <si>
    <t>内六角花形低圆柱头螺钉</t>
  </si>
  <si>
    <t>靠背骨架连接使用（梅花内六角）T50 GB/T2671-1 性能等级8.8级 产品等级A级  预涂S级锁固胶（标准QC/T 597）</t>
  </si>
  <si>
    <t>上锐（常州）供应链管理有限公司</t>
  </si>
  <si>
    <t>SHT0010036</t>
  </si>
  <si>
    <t>坐盆骨架总成</t>
  </si>
  <si>
    <t>SHT0002451</t>
  </si>
  <si>
    <t>坐盆钣金电泳</t>
  </si>
  <si>
    <t>SHT0010038</t>
  </si>
  <si>
    <t>Q/BQB 403</t>
  </si>
  <si>
    <t>468*449*71</t>
  </si>
  <si>
    <t>坐盆钣金</t>
  </si>
  <si>
    <t>ST14/T=1.0</t>
  </si>
  <si>
    <t>SHT0010039</t>
  </si>
  <si>
    <t>延伸锁止钣金</t>
  </si>
  <si>
    <t>65Mn t=2.0</t>
  </si>
  <si>
    <t>2.0-GB/T 342  65Mn-GB/T 1222</t>
  </si>
  <si>
    <t>200*34*18</t>
  </si>
  <si>
    <r>
      <rPr>
        <sz val="10"/>
        <rFont val="宋体"/>
        <charset val="134"/>
      </rPr>
      <t>冷镦</t>
    </r>
    <r>
      <rPr>
        <sz val="10"/>
        <rFont val="Arial"/>
        <charset val="134"/>
      </rPr>
      <t>-</t>
    </r>
    <r>
      <rPr>
        <sz val="10"/>
        <rFont val="宋体"/>
        <charset val="134"/>
      </rPr>
      <t>紧固</t>
    </r>
  </si>
  <si>
    <t>【H】10B21</t>
  </si>
  <si>
    <t>【H】10B21-Q/XG 232-2012</t>
  </si>
  <si>
    <t>【H】</t>
  </si>
  <si>
    <t>【G】表面处理要求：颜色为黑色  。其他要求应满足DBL 9440.40 (标准依照
DBL 9440-2017)产品规定。</t>
  </si>
  <si>
    <t>天津天龙得冷成型部件有限公司</t>
  </si>
  <si>
    <t>BFA0000020</t>
  </si>
  <si>
    <t>大垫圈</t>
  </si>
  <si>
    <t>Φ8×24</t>
  </si>
  <si>
    <t>24*24*2</t>
  </si>
  <si>
    <t>镀黑锌</t>
  </si>
  <si>
    <t>北京三浦</t>
  </si>
  <si>
    <t>BFA0010020</t>
  </si>
  <si>
    <t>全金属六角法兰面锁紧螺母</t>
  </si>
  <si>
    <t>坐盆与延伸锁止钣金固定使用--性能等级为8级，产品等级A级</t>
  </si>
  <si>
    <t>北京三浦/上锐</t>
  </si>
  <si>
    <t>SHT0010033</t>
  </si>
  <si>
    <t>H6标准悬挂座椅底座模块化总成</t>
  </si>
  <si>
    <t>系统原零件名称为：底座模块化总成.现改为：H6底座模块化总成</t>
  </si>
  <si>
    <t>SHT0010803</t>
  </si>
  <si>
    <t>H6调温悬挂座椅底座模块化总成</t>
  </si>
  <si>
    <t>较H6标准悬挂座椅底座模块化总成 增加水平减震</t>
  </si>
  <si>
    <t>SHT0011015</t>
  </si>
  <si>
    <t>座椅底座模块化总成（福田选装）</t>
  </si>
  <si>
    <t>变阻尼</t>
  </si>
  <si>
    <t>SHT0011407</t>
  </si>
  <si>
    <t>H6副司机底座模块化总成</t>
  </si>
  <si>
    <t>SHT0011515</t>
  </si>
  <si>
    <t>减震器总成（VDC）</t>
  </si>
  <si>
    <t>匹配VDC阀系新增</t>
  </si>
  <si>
    <t>SHT0011516</t>
  </si>
  <si>
    <t>减震器总成（水平减震 VDC）</t>
  </si>
  <si>
    <t>SHT0011016</t>
  </si>
  <si>
    <t>减震器总成（福田选装）</t>
  </si>
  <si>
    <t>与h6相比，滑轨不同</t>
  </si>
  <si>
    <t>SHT0010790</t>
  </si>
  <si>
    <t>副司机减震器总成（VDC）</t>
  </si>
  <si>
    <t>与司机座椅减震器零件数量相同，塑料件及安全带固定板位置不同。</t>
  </si>
  <si>
    <t>SHT0010283</t>
  </si>
  <si>
    <t>H6滑轨本体</t>
  </si>
  <si>
    <t>装配总成</t>
  </si>
  <si>
    <t>张长江</t>
  </si>
  <si>
    <t>510*45*66</t>
  </si>
  <si>
    <t>1.137</t>
  </si>
  <si>
    <t>江苏力乐汽车部件股份有限公司</t>
  </si>
  <si>
    <t>SHT0011619</t>
  </si>
  <si>
    <t>滑轨解锁手柄总成</t>
  </si>
  <si>
    <t>565*245*50</t>
  </si>
  <si>
    <t>SHT0010286</t>
  </si>
  <si>
    <t>H6司机滑轨解锁手柄</t>
  </si>
  <si>
    <t>HC340/590DP T=1.5</t>
  </si>
  <si>
    <t>288*159*27</t>
  </si>
  <si>
    <t>河北新强力机械制造有限公司</t>
  </si>
  <si>
    <t>SHT0002479</t>
  </si>
  <si>
    <t>左侧滑轨解锁手柄支撑板焊接总成电泳</t>
  </si>
  <si>
    <t>SHT0011620</t>
  </si>
  <si>
    <t>455*55.5*31</t>
  </si>
  <si>
    <t>左侧滑轨解锁手柄支撑板焊接总成</t>
  </si>
  <si>
    <t>焊接总成</t>
  </si>
  <si>
    <t>SHT0011394</t>
  </si>
  <si>
    <t>左侧滑轨解锁手柄支撑板</t>
  </si>
  <si>
    <t>SPFH590 /T=2.5</t>
  </si>
  <si>
    <t>2.5-Q /BQB 301
SPFH590-Q /BQB 310</t>
  </si>
  <si>
    <t>455*50*30.5</t>
  </si>
  <si>
    <t>SHT0011395</t>
  </si>
  <si>
    <t>滑轨手柄销套</t>
  </si>
  <si>
    <t>SWRCH35K</t>
  </si>
  <si>
    <t>13*10</t>
  </si>
  <si>
    <t>SHT0002480</t>
  </si>
  <si>
    <t>右侧滑轨解锁手柄支撑板焊接总成电泳</t>
  </si>
  <si>
    <t>电泳总成</t>
  </si>
  <si>
    <t>SHT0011621</t>
  </si>
  <si>
    <t>右侧滑轨解锁手柄支撑板焊接总成</t>
  </si>
  <si>
    <t>SHT0011593</t>
  </si>
  <si>
    <t>右侧滑轨解锁手柄支撑板</t>
  </si>
  <si>
    <t>瑞安市精艺标准件有限公司</t>
  </si>
  <si>
    <t>SHT0011396</t>
  </si>
  <si>
    <t>左侧压铸压头</t>
  </si>
  <si>
    <t>119*52*50</t>
  </si>
  <si>
    <t>120*52*47</t>
  </si>
  <si>
    <t>SHT0011594</t>
  </si>
  <si>
    <t>右侧压铸压头</t>
  </si>
  <si>
    <t>120*52*48</t>
  </si>
  <si>
    <t>BSP0010012</t>
  </si>
  <si>
    <t>滑轨解锁手柄右侧回位簧</t>
  </si>
  <si>
    <t>85*10*12</t>
  </si>
  <si>
    <t>镀白锌，银色钝化</t>
  </si>
  <si>
    <t>BSP0010027</t>
  </si>
  <si>
    <t>滑轨解锁手柄左侧回位簧</t>
  </si>
  <si>
    <t>66Mn</t>
  </si>
  <si>
    <t>BFA0010037</t>
  </si>
  <si>
    <t>内梅花三角牙自攻螺钉</t>
  </si>
  <si>
    <t>滑轨压铸件固定使用</t>
  </si>
  <si>
    <t>BFA0010022</t>
  </si>
  <si>
    <t>SHT0010900</t>
  </si>
  <si>
    <t>福田2020滑轨本体</t>
  </si>
  <si>
    <t>SHT0002456</t>
  </si>
  <si>
    <t>绞架总成（VDC）电泳</t>
  </si>
  <si>
    <t>VDC阀</t>
  </si>
  <si>
    <t>SHT0011517</t>
  </si>
  <si>
    <t>绞架总成（VDC）</t>
  </si>
  <si>
    <t>SHT0011518</t>
  </si>
  <si>
    <t>内绞架总成（VDC）</t>
  </si>
  <si>
    <t>压装</t>
  </si>
  <si>
    <t>SHT0011519</t>
  </si>
  <si>
    <t>内绞架焊接总成（VDC）</t>
  </si>
  <si>
    <t>SHT0010047</t>
  </si>
  <si>
    <t>内绞架前滚轮轴</t>
  </si>
  <si>
    <t>调质处理HRC26-28</t>
  </si>
  <si>
    <t xml:space="preserve">φ16-GB/T 342
</t>
  </si>
  <si>
    <t>16*16*241</t>
  </si>
  <si>
    <t>机加</t>
  </si>
  <si>
    <t>瑞安精艺/上海努辰/霸州政锦</t>
  </si>
  <si>
    <t>SHT0011520</t>
  </si>
  <si>
    <t>内绞架支撑管（VDC）</t>
  </si>
  <si>
    <t>Q195     Ф25×3.0</t>
  </si>
  <si>
    <t>⌀25-3.0-GB/T 13793
Q195-GB/T700</t>
  </si>
  <si>
    <t>25*25*171</t>
  </si>
  <si>
    <t>高唐强盛/霸州政锦</t>
  </si>
  <si>
    <t>SHT0010049</t>
  </si>
  <si>
    <t>内绞架后转轴</t>
  </si>
  <si>
    <t>φ16-GB/T 342
35-GB/T 699</t>
  </si>
  <si>
    <t>16*16*246</t>
  </si>
  <si>
    <t>SHT0010050</t>
  </si>
  <si>
    <t>内绞架支撑钣金</t>
  </si>
  <si>
    <t>SPFH590 /T=3.5</t>
  </si>
  <si>
    <t>3.5-Q /BQB 301
SPFH590-Q /BQB 310</t>
  </si>
  <si>
    <t>385*34*65</t>
  </si>
  <si>
    <t>SHT0010051</t>
  </si>
  <si>
    <t>气囊支撑钣金</t>
  </si>
  <si>
    <t>165*144*123</t>
  </si>
  <si>
    <t>SHT0011521</t>
  </si>
  <si>
    <t>气阀安装侧阻尼器上固定钣焊接总成</t>
  </si>
  <si>
    <t>86*45.5*59</t>
  </si>
  <si>
    <t>SHT0010052</t>
  </si>
  <si>
    <t>阻尼器上固定钣金</t>
  </si>
  <si>
    <t>SHT0010137</t>
  </si>
  <si>
    <t>SPFH590 /T=4.0</t>
  </si>
  <si>
    <t>4.0-Q /BQB 301
SPFH590-Q /BQB 310</t>
  </si>
  <si>
    <t>SHT0010054</t>
  </si>
  <si>
    <t>VDC阀上固定轴</t>
  </si>
  <si>
    <t>Q /BQB 501
SWRCH35K-Q /BQB 517</t>
  </si>
  <si>
    <t>10*10*45.5</t>
  </si>
  <si>
    <t>SHT0011412</t>
  </si>
  <si>
    <t>副司机阻尼器上固定钣焊接总成</t>
  </si>
  <si>
    <t>与SHT0010137相比螺母焊接方向不同</t>
  </si>
  <si>
    <t>86*4*59</t>
  </si>
  <si>
    <t>BAS0010003</t>
  </si>
  <si>
    <t>绞架轴套</t>
  </si>
  <si>
    <t>GFM-1719-25(易格斯标准号)</t>
  </si>
  <si>
    <t>王阳光</t>
  </si>
  <si>
    <t>塑料轴套</t>
  </si>
  <si>
    <t>25*25*25</t>
  </si>
  <si>
    <t>注塑</t>
  </si>
  <si>
    <t>4%损耗</t>
  </si>
  <si>
    <t>易格斯（上海）拖链系统有限公司</t>
  </si>
  <si>
    <t>SHT0010056</t>
  </si>
  <si>
    <t>外绞架支撑板焊接总成</t>
  </si>
  <si>
    <t>385*36*65</t>
  </si>
  <si>
    <t>SHT0010057</t>
  </si>
  <si>
    <t>外绞架支撑钣金</t>
  </si>
  <si>
    <t>385*23*65</t>
  </si>
  <si>
    <t>SHT0010058</t>
  </si>
  <si>
    <t>外绞架旋转轴</t>
  </si>
  <si>
    <t>25*25*36</t>
  </si>
  <si>
    <t>机加工后，有研磨</t>
  </si>
  <si>
    <t>SHT0010306</t>
  </si>
  <si>
    <t>阻尼器下固定钣金焊接总成</t>
  </si>
  <si>
    <t>SHT0010053</t>
  </si>
  <si>
    <t>阻尼器下固定钣金</t>
  </si>
  <si>
    <t>36*31*40</t>
  </si>
  <si>
    <t>SHT0010202</t>
  </si>
  <si>
    <t>外绞架固定块</t>
  </si>
  <si>
    <t>零件颜色：本色</t>
  </si>
  <si>
    <t>PA6+GF30</t>
  </si>
  <si>
    <t>124*22.5*36</t>
  </si>
  <si>
    <t>北京瑞隆祥模具有限公司</t>
  </si>
  <si>
    <t>SHT0010807</t>
  </si>
  <si>
    <t>外绞架固定块A（水平减震）</t>
  </si>
  <si>
    <t>124*22*15</t>
  </si>
  <si>
    <t>SHT0010808</t>
  </si>
  <si>
    <t>外绞架固定块B（水平减震）</t>
  </si>
  <si>
    <t>SHT0013934</t>
  </si>
  <si>
    <t>水平减震缓冲块</t>
  </si>
  <si>
    <t>高杨</t>
  </si>
  <si>
    <t>橡胶</t>
  </si>
  <si>
    <t>33×22×18</t>
  </si>
  <si>
    <t>发泡</t>
  </si>
  <si>
    <t>8%损耗</t>
  </si>
  <si>
    <t>日照浩利橡塑制品有限公司</t>
  </si>
  <si>
    <t>SHT0010810</t>
  </si>
  <si>
    <t>水平减震活动轴</t>
  </si>
  <si>
    <t>26*18.5*22</t>
  </si>
  <si>
    <t>无锡市汇源机械技有限公司</t>
  </si>
  <si>
    <t>SHT0010203</t>
  </si>
  <si>
    <t>内绞架固定块</t>
  </si>
  <si>
    <t>75*22.5*22</t>
  </si>
  <si>
    <t>SHT0011237</t>
  </si>
  <si>
    <t>内绞架固定块支撑轴套</t>
  </si>
  <si>
    <t>与SHT0010307相比增加表面处理。</t>
  </si>
  <si>
    <t>SHT0010307</t>
  </si>
  <si>
    <t>15.3*15.3*22</t>
  </si>
  <si>
    <t>SHT0010811</t>
  </si>
  <si>
    <t>滚轮总成</t>
  </si>
  <si>
    <t>北京瑞隆祥模具制造有限公司</t>
  </si>
  <si>
    <t>SHT0010812</t>
  </si>
  <si>
    <t>滚轮金属轴</t>
  </si>
  <si>
    <t>φ28-GB/T 702
35-GB/T 699</t>
  </si>
  <si>
    <t>SHT0010813</t>
  </si>
  <si>
    <t>滚轮塑料轴</t>
  </si>
  <si>
    <t>POM</t>
  </si>
  <si>
    <t>SHT0002457</t>
  </si>
  <si>
    <t>上框侧支架焊接总成电泳</t>
  </si>
  <si>
    <t>482*35.5*53</t>
  </si>
  <si>
    <t>【B】ECR0005105零件调整详见设变ppt 【O】ECR0006809座框与减震器连接螺栓在六轴耐久实验48H后出现螺纹根部断裂问题。</t>
  </si>
  <si>
    <t>【O】ECR0006809座框与减震器连接螺栓在六轴耐久实验48H后出现螺纹根部断裂问题。</t>
  </si>
  <si>
    <t>482*24.5*53</t>
  </si>
  <si>
    <t>（螺纹M8*1.25性能等级8级）</t>
  </si>
  <si>
    <t>24*24*25.6</t>
  </si>
  <si>
    <t>瑞安精艺/沧州旭兴</t>
  </si>
  <si>
    <t>【H】上框支架异形焊接螺母</t>
  </si>
  <si>
    <t>23*23*13</t>
  </si>
  <si>
    <t>天津市天龙得冷成型部件有限公司</t>
  </si>
  <si>
    <t>SHT0002458</t>
  </si>
  <si>
    <t>上框右侧加强板电泳</t>
  </si>
  <si>
    <t>与SHT0010210对称</t>
  </si>
  <si>
    <t>SHT0010210</t>
  </si>
  <si>
    <t>172*70*43</t>
  </si>
  <si>
    <t>SHT0010209</t>
  </si>
  <si>
    <t>上框右侧加强板</t>
  </si>
  <si>
    <t>SHT0002459</t>
  </si>
  <si>
    <t>上框左侧加强板电泳</t>
  </si>
  <si>
    <t>与SHT0010209对称</t>
  </si>
  <si>
    <t>上框左侧加强板</t>
  </si>
  <si>
    <t>用于上框侧加强版与上框侧支架固定使用。</t>
  </si>
  <si>
    <t>水平减震安装需要2个</t>
  </si>
  <si>
    <t>BFA0010025</t>
  </si>
  <si>
    <t>8级 产品等级为A</t>
  </si>
  <si>
    <t>SHT0010222</t>
  </si>
  <si>
    <t>仰角连杆3总成</t>
  </si>
  <si>
    <t>SHT0011413</t>
  </si>
  <si>
    <t>副司机仰角连杆3总成</t>
  </si>
  <si>
    <t>仰角锁止钣金焊接位置不同</t>
  </si>
  <si>
    <t>BAS0010005</t>
  </si>
  <si>
    <t>仰角连杆3轴套</t>
  </si>
  <si>
    <t>GFM-1213-12(易格斯标准号)</t>
  </si>
  <si>
    <t>17*17*12</t>
  </si>
  <si>
    <t>SHT0002460</t>
  </si>
  <si>
    <t>仰角连杆3焊接总成电泳</t>
  </si>
  <si>
    <t>SHT0010224</t>
  </si>
  <si>
    <t>SHT0002476</t>
  </si>
  <si>
    <t>副司机仰角连杆3焊接总成电泳</t>
  </si>
  <si>
    <t>与左舵对称</t>
  </si>
  <si>
    <t>仰角连杆3焊接总成</t>
  </si>
  <si>
    <t>SHT0011414</t>
  </si>
  <si>
    <t>副司机仰角连杆3焊接总成</t>
  </si>
  <si>
    <t>SHT0010308</t>
  </si>
  <si>
    <t>仰角连杆3左侧钣金焊接总成</t>
  </si>
  <si>
    <t>SHT0010225</t>
  </si>
  <si>
    <t>仰角连杆轴</t>
  </si>
  <si>
    <t>与短连接杆连接使用</t>
  </si>
  <si>
    <t>SHT0010226</t>
  </si>
  <si>
    <t>仰角连杆3左侧钣金</t>
  </si>
  <si>
    <t>118*23*46</t>
  </si>
  <si>
    <t>SHT0010309</t>
  </si>
  <si>
    <t>仰角连杆3右侧钣金焊接总成</t>
  </si>
  <si>
    <t>与SHT0010308对称</t>
  </si>
  <si>
    <t>SHT0010227</t>
  </si>
  <si>
    <t>仰角连杆3右侧钣金</t>
  </si>
  <si>
    <t>与SHT0010226对称</t>
  </si>
  <si>
    <t>【B】 30CrMo /T=6.0</t>
  </si>
  <si>
    <t>77.5*6*75</t>
  </si>
  <si>
    <t>热处理（调质处理）</t>
  </si>
  <si>
    <t>无缝管</t>
  </si>
  <si>
    <t>SHT0010229（初版）</t>
  </si>
  <si>
    <t>【B】  20   Ф18×2.5</t>
  </si>
  <si>
    <t>⌀18-2.5-GB/T 3639
20-GB/T 699</t>
  </si>
  <si>
    <t>18*18*339</t>
  </si>
  <si>
    <t>SHT0002461</t>
  </si>
  <si>
    <t>仰角连杆2电泳</t>
  </si>
  <si>
    <t>SHT0010220</t>
  </si>
  <si>
    <t>5.0-Q /BQB 301
SPFH590-Q /BQB 310</t>
  </si>
  <si>
    <t>5*25*54</t>
  </si>
  <si>
    <t>仰角连杆2</t>
  </si>
  <si>
    <t>SPFH590 /T=5.0</t>
  </si>
  <si>
    <t>BAS0010006</t>
  </si>
  <si>
    <t>仰角连杆2塑料轴套</t>
  </si>
  <si>
    <t>PA6</t>
  </si>
  <si>
    <t>20*20*7.3</t>
  </si>
  <si>
    <t>BAS0010007</t>
  </si>
  <si>
    <t>仰角连杆2塑料垫片</t>
  </si>
  <si>
    <t>20*20*1.2</t>
  </si>
  <si>
    <t>【M】ECR0006707</t>
  </si>
  <si>
    <t>黑色环保达克罗</t>
  </si>
  <si>
    <t>圆柱头内六角全螺纹螺栓</t>
  </si>
  <si>
    <t>银色环保达克罗</t>
  </si>
  <si>
    <t>BFA0010026</t>
  </si>
  <si>
    <t>GB/T 96.1-2002 选用钢 硬度等级300HV</t>
  </si>
  <si>
    <t>SHT0010816</t>
  </si>
  <si>
    <t>仰角下限位胶敦</t>
  </si>
  <si>
    <t>天然橡胶</t>
  </si>
  <si>
    <t>SHT0002462</t>
  </si>
  <si>
    <t>减震前横梁焊接总成电泳</t>
  </si>
  <si>
    <t>SHT0010817</t>
  </si>
  <si>
    <t>22*265*32</t>
  </si>
  <si>
    <t>减震前横梁焊接总成</t>
  </si>
  <si>
    <t>SHT0010211</t>
  </si>
  <si>
    <t>减震前横梁</t>
  </si>
  <si>
    <t>减震前横梁支撑轴套</t>
  </si>
  <si>
    <t>SHT0002463</t>
  </si>
  <si>
    <t>上框加强板电泳</t>
  </si>
  <si>
    <t>230*19.5*37</t>
  </si>
  <si>
    <t>SHT0013995</t>
  </si>
  <si>
    <t>座椅上限位缓冲块</t>
  </si>
  <si>
    <t>26×18×29</t>
  </si>
  <si>
    <t>SHT0002464</t>
  </si>
  <si>
    <t>后罩壳固定钣金电泳</t>
  </si>
  <si>
    <t xml:space="preserve">1.5-Q/BQB 301   SAPH440-Q/BQB310    </t>
  </si>
  <si>
    <t>ECR0006870—卷收器前移，折弯角度减小固定点前移。</t>
  </si>
  <si>
    <t>SAPH440 T=1.5</t>
  </si>
  <si>
    <t>SHT0002465</t>
  </si>
  <si>
    <t>防尘罩后固定支架钣金电泳</t>
  </si>
  <si>
    <t>SHT0011010</t>
  </si>
  <si>
    <t>防尘罩后固定支架钣金</t>
  </si>
  <si>
    <t>SHT0002475</t>
  </si>
  <si>
    <t>减震器上框后横梁焊接总成电泳</t>
  </si>
  <si>
    <t>130*265*49</t>
  </si>
  <si>
    <t>SHT0002466</t>
  </si>
  <si>
    <t>减震器上框后横梁焊接总成（水平减震）电泳</t>
  </si>
  <si>
    <t>副司机减震器上框后横梁焊接总成电泳</t>
  </si>
  <si>
    <t>共3个焊接螺母</t>
  </si>
  <si>
    <t>【D】ECR0005621客户输入底支架，M8螺母强度等级由8变为10级。【N】ECR0006870 客户要求卷首器前移18mm为避免卷收器与SHT0010319干涉，卷收器中间偏移20mm。</t>
  </si>
  <si>
    <t>SHT0010215</t>
  </si>
  <si>
    <t>减震器上框后横梁</t>
  </si>
  <si>
    <t>【D】ECR0005621客户输入底支架，M8螺母强度等级由8变为10级。</t>
  </si>
  <si>
    <t>BFA0000316</t>
  </si>
  <si>
    <t>M6</t>
  </si>
  <si>
    <t>上锐</t>
  </si>
  <si>
    <t>SHT0010819</t>
  </si>
  <si>
    <t>水平减震解锁钣金旋转轴</t>
  </si>
  <si>
    <t>SHT0002467</t>
  </si>
  <si>
    <t>水平减震解锁钣金电泳</t>
  </si>
  <si>
    <t>SHT0010820</t>
  </si>
  <si>
    <t>水平减震解锁钣金</t>
  </si>
  <si>
    <t>BSP0010010</t>
  </si>
  <si>
    <t>水平减震解锁钣金回位簧</t>
  </si>
  <si>
    <t>7*44</t>
  </si>
  <si>
    <t>水平减震解锁钣金固定使用--性能等级为8级，产品等级A级</t>
  </si>
  <si>
    <t>SHT0010822</t>
  </si>
  <si>
    <t>水平减震挂钩</t>
  </si>
  <si>
    <t>71*20*41</t>
  </si>
  <si>
    <t>SHT0010823</t>
  </si>
  <si>
    <t>水平减震挂钩导向塑料件</t>
  </si>
  <si>
    <t>35*48*31.2</t>
  </si>
  <si>
    <t>SHT0010824</t>
  </si>
  <si>
    <t>水平减震挂钩轴套</t>
  </si>
  <si>
    <t>13*6.5*30</t>
  </si>
  <si>
    <t>SHT0002468</t>
  </si>
  <si>
    <t>安全带卷收器固定钣金焊接总成电泳</t>
  </si>
  <si>
    <t>SHT0002477</t>
  </si>
  <si>
    <t>副司机安全带卷收器固定钣金焊接总成电泳</t>
  </si>
  <si>
    <t>【N】ECR0006870 客户要求卷首器前移18mm钣金结构调整。</t>
  </si>
  <si>
    <t>BFA0010027</t>
  </si>
  <si>
    <t>内六角花形圆柱头螺钉</t>
  </si>
  <si>
    <t>安全带卷收器固定钣金  固定  强度等级8.8级 使用预涂S级锁固胶（标准QC/T 597）</t>
  </si>
  <si>
    <t>SHT0002469</t>
  </si>
  <si>
    <t>减震器下框左右支架钣金电泳</t>
  </si>
  <si>
    <t>SHT0010079</t>
  </si>
  <si>
    <t>455*23*31</t>
  </si>
  <si>
    <t>减震器下框左右支架钣金</t>
  </si>
  <si>
    <t>SHT0002470</t>
  </si>
  <si>
    <t>气囊下支撑钣金焊接总成电泳</t>
  </si>
  <si>
    <t>SHT0010826</t>
  </si>
  <si>
    <t>气囊下支撑钣金焊接总成</t>
  </si>
  <si>
    <t>SHT0010080</t>
  </si>
  <si>
    <t>气囊下支撑板金</t>
  </si>
  <si>
    <t>239*264*48</t>
  </si>
  <si>
    <t>SHT0010216</t>
  </si>
  <si>
    <t>气囊下支撑钣金固定轴套</t>
  </si>
  <si>
    <t>15.3*15.3*24</t>
  </si>
  <si>
    <t>高唐强盛/沧州智凯</t>
  </si>
  <si>
    <t>SHT0013932</t>
  </si>
  <si>
    <t>座椅下限位缓冲块</t>
  </si>
  <si>
    <t>49.5×32.5×18</t>
  </si>
  <si>
    <t>SHT0002471</t>
  </si>
  <si>
    <t>防尘罩支撑钣金电泳</t>
  </si>
  <si>
    <t>3.7日新增</t>
  </si>
  <si>
    <t>SHT0010240</t>
  </si>
  <si>
    <t>31*15*24</t>
  </si>
  <si>
    <t>防尘罩支撑钣金</t>
  </si>
  <si>
    <t>BFA0010028</t>
  </si>
  <si>
    <t>开口型平圆头抽芯铆钉</t>
  </si>
  <si>
    <t>公称直径d=4mm、公称长度l=8mm、钉体由铝合金（ALA）制造、钉芯由钢（St）制造、性能等级11的开口型平圆头抽芯铆钉。</t>
  </si>
  <si>
    <t>铝合金</t>
  </si>
  <si>
    <t>GB/T 12618-1990</t>
  </si>
  <si>
    <t>减震器上下框使用（螺纹M8*1.25性能等级8级）</t>
  </si>
  <si>
    <t>16*17.7*19</t>
  </si>
  <si>
    <t>减震器上框固定使用（螺纹M8*1.25性能等级8.8级 使用预涂S级锁固胶（标准QC/T 597）  T50）</t>
  </si>
  <si>
    <t>张加</t>
  </si>
  <si>
    <t>φ105.5×210</t>
  </si>
  <si>
    <t>安路普自制</t>
  </si>
  <si>
    <t>BFA0010040</t>
  </si>
  <si>
    <t>内梅花盘头带介自攻螺钉</t>
  </si>
  <si>
    <t>PT标准WN1451 K80*14气囊固定使用。不低于8.8级</t>
  </si>
  <si>
    <t>20Mn</t>
  </si>
  <si>
    <t>SHT0011934</t>
  </si>
  <si>
    <t>可调阻尼器总成</t>
  </si>
  <si>
    <t>φ38×161</t>
  </si>
  <si>
    <t>0.548</t>
  </si>
  <si>
    <t>苏世博（南京）减震系统有限公司</t>
  </si>
  <si>
    <t>SHT0011500</t>
  </si>
  <si>
    <t>变阻尼调节拉线支架</t>
  </si>
  <si>
    <t>76*46*36</t>
  </si>
  <si>
    <t>8.8级，使用预涂S级锁固胶（标准QC/T 597）</t>
  </si>
  <si>
    <t>内六角M8×35螺纹M8*1.25性能等级8.8级 使用预涂S级锁固胶（标准QC/T 597）</t>
  </si>
  <si>
    <t>【H】10B22</t>
  </si>
  <si>
    <t>VDC阀安装使用</t>
  </si>
  <si>
    <t>SHT0010231</t>
  </si>
  <si>
    <t>3.0平台防尘罩总成</t>
  </si>
  <si>
    <t>吕家朋</t>
  </si>
  <si>
    <t>SHT0011924</t>
  </si>
  <si>
    <t>3.0平台防尘罩卡扣</t>
  </si>
  <si>
    <t>注塑件</t>
  </si>
  <si>
    <t>PA66</t>
  </si>
  <si>
    <t>SHT0011923</t>
  </si>
  <si>
    <t>3.0平台防尘罩</t>
  </si>
  <si>
    <t>TPE</t>
  </si>
  <si>
    <t>BFA0000003</t>
  </si>
  <si>
    <t>SQDZ 6800004-8</t>
  </si>
  <si>
    <t>F扣</t>
  </si>
  <si>
    <t>pp</t>
  </si>
  <si>
    <t>黄骅市京港机电设备有限公司</t>
  </si>
  <si>
    <t>SHT0010041</t>
  </si>
  <si>
    <t>座框总成</t>
  </si>
  <si>
    <t>SHT0011417</t>
  </si>
  <si>
    <t>副司机座框总成</t>
  </si>
  <si>
    <t>河北亿泽</t>
  </si>
  <si>
    <t>SHT0002472</t>
  </si>
  <si>
    <t>仰角锁止齿板电泳</t>
  </si>
  <si>
    <t xml:space="preserve">原技术参数为：表面渗氮，hrc52-63,渗氮厚度dc=0.2-0.4mm  经与黄骅工厂交流后变更为表面渗氮，hrc40-45,渗氮厚度dc=0.15-0.05mm  </t>
  </si>
  <si>
    <t>【B】30CrMo /T=6.0</t>
  </si>
  <si>
    <t>6.0-Q/BQB 301
30CrMo-Q/BSQB 103</t>
  </si>
  <si>
    <t>6*53*74</t>
  </si>
  <si>
    <t>【M】ECR0006707仰角锁止结构调整-零件数量调整。</t>
  </si>
  <si>
    <t>【M】ECR0006707仰角锁止结构调整</t>
  </si>
  <si>
    <t>亮光黑色达克罗</t>
  </si>
  <si>
    <t>仰角回位拉簧</t>
  </si>
  <si>
    <t>SHT0002474</t>
  </si>
  <si>
    <t>座框骨架焊接总成电泳</t>
  </si>
  <si>
    <t>SHT0002478</t>
  </si>
  <si>
    <t>副司机座框骨架焊接总成电泳</t>
  </si>
  <si>
    <t>【B】ECR0005105【L】ECR0006183 【M】ECR0006707 【O】ECR0006809座框与减震器连接螺栓在六轴耐久实验48H后出现螺纹根部断裂问题。【P】ECR0007029</t>
  </si>
  <si>
    <t>【L】ECR0006183 【M】ECR0006707 【O】ECR0006809座框与减震器连接螺栓在六轴耐久实验48H后出现螺纹根部断裂问题。</t>
  </si>
  <si>
    <t>【L】ECR0006183【O】ECR0006809座框与减震器连接螺栓在六轴耐久实验48H后出现螺纹根部断裂问题。</t>
  </si>
  <si>
    <t>SHT0010130</t>
  </si>
  <si>
    <t>座框左侧外边板焊接总成</t>
  </si>
  <si>
    <t xml:space="preserve">【】ECR0005605  【L】ECR0006183【M】ECR0006707  </t>
  </si>
  <si>
    <t>532*28*100</t>
  </si>
  <si>
    <t>BFA0000087</t>
  </si>
  <si>
    <t>M10</t>
  </si>
  <si>
    <t>SHT0010261</t>
  </si>
  <si>
    <t>罩壳固定钣金</t>
  </si>
  <si>
    <t>【C】ECR0005241【M】ECR0006707</t>
  </si>
  <si>
    <t>SPCC T=2.5</t>
  </si>
  <si>
    <t xml:space="preserve">2.5-Q/BQB 401  SPCC-Q/BQB402   </t>
  </si>
  <si>
    <t>245*39*92</t>
  </si>
  <si>
    <t>16*16*44.5</t>
  </si>
  <si>
    <t>SHT0010131</t>
  </si>
  <si>
    <t>座框右侧外边板焊接总成</t>
  </si>
  <si>
    <t>上锐/苏州苏宁/北京三浦</t>
  </si>
  <si>
    <t>与 SHT0010121对称</t>
  </si>
  <si>
    <t>沧州智凯金属制品有限公司</t>
  </si>
  <si>
    <t>SHT0010135</t>
  </si>
  <si>
    <t>座框前连接板焊接总成</t>
  </si>
  <si>
    <t>SHT0010132</t>
  </si>
  <si>
    <t>90*359*77</t>
  </si>
  <si>
    <t>座框前连接板</t>
  </si>
  <si>
    <t>SHT0010136</t>
  </si>
  <si>
    <t>坐盆调节限位钣金</t>
  </si>
  <si>
    <t>B590 /T=5.0</t>
  </si>
  <si>
    <t>20*58*20</t>
  </si>
  <si>
    <t>【B】ECR0005105 【P】ECR0007029</t>
  </si>
  <si>
    <t>10*20 B340LA/T=1.5</t>
  </si>
  <si>
    <t>10*20*329</t>
  </si>
  <si>
    <t>SHT0010134</t>
  </si>
  <si>
    <t>坐盆延伸固定钣金</t>
  </si>
  <si>
    <t>61*32*9</t>
  </si>
  <si>
    <t>SHT0001973</t>
  </si>
  <si>
    <t>H5-6801110</t>
  </si>
  <si>
    <t>座垫延伸滑块</t>
  </si>
  <si>
    <t>PPS6345A4HD9050</t>
  </si>
  <si>
    <t>pps6345A4HD9050</t>
  </si>
  <si>
    <t>注塑车间</t>
  </si>
  <si>
    <t>BFA0000570</t>
  </si>
  <si>
    <t>大帽抽芯铆钉</t>
  </si>
  <si>
    <t>5X16</t>
  </si>
  <si>
    <t>与座框连接使用</t>
  </si>
  <si>
    <t>仰角与座框连接使用</t>
  </si>
  <si>
    <t>座框与减震器连接使用(M8*1.25性能等级8.8级 使用预涂S级锁固胶（标准QC/T 597）)</t>
  </si>
  <si>
    <t>SHT0011399</t>
  </si>
  <si>
    <t>润滑脂</t>
  </si>
  <si>
    <t>BFA0010029</t>
  </si>
  <si>
    <t>（M8×16）材质不锈钢  强度A3-70 预涂S级锁固胶（标准QC/T 597）   滑轨底支架连接使用</t>
  </si>
  <si>
    <t>不锈钢</t>
  </si>
  <si>
    <t>简单处理</t>
  </si>
  <si>
    <t>汽车标准件代号</t>
  </si>
  <si>
    <t>零件类别</t>
  </si>
  <si>
    <t>①规格要求</t>
  </si>
  <si>
    <t>②表面处理要求</t>
  </si>
  <si>
    <t>③螺纹胶</t>
  </si>
  <si>
    <t>④有毒有害要求</t>
  </si>
  <si>
    <t>表面处理方式（供应商填写）</t>
  </si>
  <si>
    <t>材料（供应商填写）</t>
  </si>
  <si>
    <t>BFA0010042</t>
  </si>
  <si>
    <t>无</t>
  </si>
  <si>
    <t>pt牙-WN 1451-k25*8 mm</t>
  </si>
  <si>
    <t xml:space="preserve">执行标准：PT-semblex                                规格：k25*8                                      螺纹标准：PT-semblex                          头部尺寸：WN1451-k25                            机械性能：GB/T 3098.5-2000 热处理后表面硬度≥450HV0.3 芯部硬度为270-390HV5;  破坏扭矩≥0.9N*M                           产品等级：A  (标准：GB 3103.1)           表面缺陷：GB 5779.1                           验收及包装：GB 90                         </t>
  </si>
  <si>
    <t>表面处理要求：      颜色：黑色               盐雾试验要求：DIN 50021-SS,要求720小时后无基材腐蚀且不允许出现大量锌腐蚀产物，另外在供货状态以及在120℃下进行24h存放后系统抗腐蚀性必须保证。</t>
  </si>
  <si>
    <t>无要求</t>
  </si>
  <si>
    <t>汽车产品中有毒有害物质应满足GB/T 30512-2014《汽车禁用物质要求》中的规定；</t>
  </si>
  <si>
    <t xml:space="preserve">亮光黑色达克罗 </t>
  </si>
  <si>
    <t>1022#-(材料标准)-(材料标准)</t>
  </si>
  <si>
    <t>BFA0010038</t>
  </si>
  <si>
    <t xml:space="preserve">螺钉固定到塑料件上-牙型及头部规格;WN 1451-k50 长度l=12mm  (pt牙)。
GB/T3098.5热处理后表面硬度≥450HV0.3芯部硬度为270-390HV10;
</t>
  </si>
  <si>
    <t xml:space="preserve">执行标准：PT-semblex                                规格：K50*12                                       螺纹标准：PT-semblex                          头部尺寸：WN1451-k50                              机械性能：GB/T 3098.5-2000 热处理后表面硬度≥450HV0.3 芯部硬度为270-390HV10;  破坏扭矩≥6.3N*M                           产品等级：A  (标准：GB 3103.1)           表面缺陷：GB 5779.1                           验收及包装：GB 90                         </t>
  </si>
  <si>
    <t>1022#-(材料标准)</t>
  </si>
  <si>
    <t xml:space="preserve">执行标准：PT-semblex                                规格：K80*14                                       螺纹标准：PT-semblex                          头部尺寸：WN1451-k80                              机械性能：GB/T 3098.5-2000 热处理后表面硬度≥450HV0.3 芯部硬度为270-390HV10;  破坏扭矩≥30.5N*M                           产品等级：A  (标准：GB 3103.1)           表面缺陷：GB 5779.1                           验收及包装：GB 90                         </t>
  </si>
  <si>
    <t xml:space="preserve"> M5*10                                  牙型为：三角牙螺纹（牙型标准依照GB 6559）头依照stp数据执行。    头部花型为：T25(花型标准为：GB/T 6188)
材料由供应商确定（要求：①能够满足强度要求。②产品无需消磁）机械性能依照GB 3098.7中 A级。</t>
  </si>
  <si>
    <t xml:space="preserve">规格：M5*10                                         螺纹标准：GB 6559   6g                           头部尺寸：采用样品数据尺寸T25(花型标准为：GB/T 6188)                               机械性能：A    (标准：GB 3098.7)                  产品等级：A  (标准：GB 3103.1)           表面缺陷：GB 5779.1                       验收及包装：GB 90                         </t>
  </si>
  <si>
    <t>10B21-Q232.1-2015</t>
  </si>
  <si>
    <t>BFA0010031</t>
  </si>
  <si>
    <t>Q2150512</t>
  </si>
  <si>
    <t>内六角花型盘头螺钉</t>
  </si>
  <si>
    <t>副驾使用   GB T 2672（M5×12） 强度8.8 预涂S级锁固胶（标准QC/T 597）            颜色：绿松色该件原材料采用 钢 且能达到8.8级，则作为优选方案（需要带磁性）</t>
  </si>
  <si>
    <t xml:space="preserve">螺栓执行标准为：GB/T 2672-2004                        规格：M5*12                                       螺纹标准：GB/T 193  6g                            头部尺寸：GB/T 2672-2004                               机械性能：8.8级                          产品等级：A  (标准：GB 3103.1)           表面缺陷：GB 5779.1                       验收及包装：GB 90                         </t>
  </si>
  <si>
    <t>预涂S级锁固胶（标准QC/T 597）            颜色：绿松色</t>
  </si>
  <si>
    <t>Q2150612</t>
  </si>
  <si>
    <t>（M6×12）材质不锈钢  强度A2-70 预涂S级锁固胶（标准QC/T 597）            颜色：绿松色-如果该件原材料采用 钢 且能达到8.8级，则作为优选方案，表面处理采用：Fe/Zn12F  镀锌膜厚12um黑色钝化中性盐雾120h(GB/T9799)</t>
  </si>
  <si>
    <t xml:space="preserve">螺栓执行标准为：GB/T 2672-2004                        规格：M6*12                                       螺纹标准：GB/T 193  6g                            头部尺寸：GB/T 2672-2004                               机械性能：8.8级                          产品等级：A  (标准：GB 3103.1)           表面缺陷：GB 5779.1                       验收及包装：GB 90                         </t>
  </si>
  <si>
    <t>7（新增件-2021/11）</t>
  </si>
  <si>
    <t>Q2150616</t>
  </si>
  <si>
    <t>ECR0006870 设变新增件（M6×16）材质不锈钢  强度A2-70 预涂S级锁固胶（标准QC/T 597）            颜色：绿松色-如果该件原材料采用 钢 且能达到8.8级，则作为优选方案，表面处理采用：Fe/Zn12F  镀锌膜厚12um黑色钝化中性盐雾120h(GB/T9799)</t>
  </si>
  <si>
    <t xml:space="preserve">螺栓执行标准为：GB/T 2672-2004                        规格：M6*16                                      螺纹标准：GB/T 193  6g                            头部尺寸：GB/T 2672-2004                               机械性能：8.8级                          产品等级：A  (标准：GB 3103.1)           表面缺陷：GB 5779.1                       验收及包装：GB 90                         </t>
  </si>
  <si>
    <r>
      <rPr>
        <sz val="10"/>
        <color theme="1"/>
        <rFont val="宋体"/>
        <charset val="134"/>
      </rPr>
      <t>表面处理要求：      颜色：</t>
    </r>
    <r>
      <rPr>
        <b/>
        <sz val="10"/>
        <color rgb="FFFF0000"/>
        <rFont val="宋体"/>
        <charset val="134"/>
      </rPr>
      <t>银色</t>
    </r>
    <r>
      <rPr>
        <sz val="10"/>
        <color theme="1"/>
        <rFont val="宋体"/>
        <charset val="134"/>
      </rPr>
      <t xml:space="preserve">              盐雾试验要求：DIN 50021-SS,要求720小时后无基材腐蚀且不允许出现大量锌腐蚀产物，另外在供货状态以及在120℃下进行24h存放后系统抗腐蚀性必须保证。</t>
    </r>
  </si>
  <si>
    <t>Q218B0640</t>
  </si>
  <si>
    <t>用于上框侧加强版与上框侧支架固定使用。-等级8.8级</t>
  </si>
  <si>
    <t xml:space="preserve">螺栓执行标准为：GB/T 70.1-2008                        规格：M6*40                                       螺纹标准：GB/T 193  6g                            头部尺寸：GB/T 70.1-2008                              机械性能：8.8级                          产品等级：A  (标准：GB 3103.1)           表面缺陷：GB 5779.1                       验收及包装：GB 90                         </t>
  </si>
  <si>
    <t>Q218B0645</t>
  </si>
  <si>
    <t xml:space="preserve">螺栓执行标准为：GB/T 70.1-2008                        规格：M6*45                                       螺纹标准：GB/T 193  6g                            头部尺寸：GB/T 70.1-2008                              机械性能：8.8级                          产品等级：A  (标准：GB 3103.1)           表面缺陷：GB 5779.1                       验收及包装：GB 90                         </t>
  </si>
  <si>
    <t>Q2100816</t>
  </si>
  <si>
    <t>安全带卷收器固定钣金  固定  强度等级8.8级 使用预涂S级锁固胶（标准QC/T 597）            颜色：绿松色</t>
  </si>
  <si>
    <t xml:space="preserve">螺栓执行标准为：GB/T6191 （现行标准GB/T2671.1-2004）                         规格：M8*16                                       螺纹标准：GB/T 193  6g                            头部尺寸：GB/T2671.1-2004                              机械性能：8.8级                          产品等级：A  (标准：GB 3103.1)           表面缺陷：GB 5779.1                       验收及包装：GB 90                         </t>
  </si>
  <si>
    <t>BFA0010033</t>
  </si>
  <si>
    <t>Q2100820</t>
  </si>
  <si>
    <t>H6副司机座框总成 连接使用-GB/T6191执行</t>
  </si>
  <si>
    <t xml:space="preserve">螺栓执行标准为：GB/T6191                          规格：M8*20                                       螺纹标准：GB/T 193  6g                            头部尺寸：GB/T2671.1-2004                             机械性能：8.8级                          产品等级：A  (标准：GB 3103.1)           表面缺陷：GB 5779.1                       验收及包装：GB 90                         </t>
  </si>
  <si>
    <t>Q2150816</t>
  </si>
  <si>
    <t>（M8×16）材质不锈钢  强度A3-70 预涂S级锁固胶（标准QC/T 597）            颜色：绿松色   滑轨底支架连接使用</t>
  </si>
  <si>
    <t xml:space="preserve">螺栓执行标准为：GB/T 2672-2004                        规格：M8*16                                       螺纹标准：GB/T 193  6g                            头部尺寸：GB/T 2672-2004                               机械性能：8.8级                          产品等级：A  (标准：GB 3103.1)           表面缺陷：GB 5779.1                       验收及包装：GB 90                         </t>
  </si>
  <si>
    <t>Q150B0825</t>
  </si>
  <si>
    <t>扶手支架固定使用，GB/T5782等级8.8级 预涂S级锁固胶（标准QC/T 597）            颜色：绿松色</t>
  </si>
  <si>
    <t xml:space="preserve">螺栓执行标准为：GB/T 5782-2000                       规格：M8*25                                     螺纹标准：GB/T 193  6g                            头部尺寸：GB/T 5782-2000                                机械性能：8.8级                          产品等级：A  (标准：GB 3103.1)           表面缺陷：GB 5779.1                       验收及包装：GB 90                         </t>
  </si>
  <si>
    <t>GB/T 6191 M10×20</t>
  </si>
  <si>
    <t>座框和靠背连接用-靠背骨架连接使用（梅花内六角）T50 GB/T2671-1 性能等级8.8级 产品等级A级  预涂S级锁固胶（标准QC/T 597）            颜色：绿松色</t>
  </si>
  <si>
    <t xml:space="preserve">螺栓执行标准为：GB/T6191-86                       规格：M10*20                                       螺纹标准：GB/T 193  6g                            头部尺寸：GB/T6191-86                              机械性能：8.8级                         产品等级：A  (标准：GB 3103.1)           表面缺陷：GB 5779.1                       验收及包装：GB 90                         </t>
  </si>
  <si>
    <t>Q33006</t>
  </si>
  <si>
    <t xml:space="preserve">螺栓执行标准为：GB/T 6187.1                       规格：M6                                       螺纹标准：GB/T 196   GB/T 1967   6H                            头部尺寸：GB/T 6187.1                               机械性能：8级                           产品等级：A  (标准：GB 3103.1)           表面缺陷：GB 5779.2                       验收及包装：GB 90                         </t>
  </si>
  <si>
    <t>Q33005</t>
  </si>
  <si>
    <t xml:space="preserve">螺栓执行标准为：GB/T 6187.1                       规格：M5                                      螺纹标准：GB/T 196   GB/T 1967   6H                            头部尺寸：GB/T 6187.1                               机械性能：8级                           产品等级：A  (标准：GB 3103.1)           表面缺陷：GB 5779.2                       验收及包装：GB 90                         </t>
  </si>
  <si>
    <t>GB/T 12618.1 4×8</t>
  </si>
  <si>
    <t>执行标准：GB/T 12618.1 4×8                   公称直径d=4mm、                                     公称长度l=8mm、                                      钉体由铝合金（ALA）制造、钉芯由钢（St）制造（镀锌处理）性能等级11的开口型平圆头抽芯铆钉。</t>
  </si>
  <si>
    <t>钉芯：镀锌处理</t>
  </si>
  <si>
    <t>钉体： 5056/5A05????-GB/T-3190                             钉芯：35/45????-GB/T 3206</t>
  </si>
  <si>
    <t>Q43650</t>
  </si>
  <si>
    <t xml:space="preserve">执行标准：GB  896                       公称直径d=5mm                             技术条件满足：GB/T 959-2017                                     </t>
  </si>
  <si>
    <t xml:space="preserve">亮光黑色达克罗（需要三浦再次确认） </t>
  </si>
  <si>
    <t>65mn-材料标准</t>
  </si>
  <si>
    <t>Q43680</t>
  </si>
  <si>
    <t xml:space="preserve">执行标准：GB  896                       公称直径d=8mm                             技术条件满足：GB/T 959-2017                                     </t>
  </si>
  <si>
    <t>亮光黑色达克罗 （需要三浦再次确认）</t>
  </si>
  <si>
    <t>SHT0010895</t>
  </si>
  <si>
    <t>（非标件） 公称直径d=16mm</t>
  </si>
  <si>
    <t xml:space="preserve">执行标准：GB  896                       公称直径d=16mm                             技术条件满足：GB/T 959-2017                                     </t>
  </si>
  <si>
    <t>BFA0010032</t>
  </si>
  <si>
    <t>Q40205</t>
  </si>
  <si>
    <t xml:space="preserve">执行标准：GB  96.1-2002                    公称直径d1=5mm                             硬度等级：300HV                                                                     </t>
  </si>
  <si>
    <t>A3-材料标准</t>
  </si>
  <si>
    <t>Q40206</t>
  </si>
  <si>
    <t xml:space="preserve">执行标准：GB  96.1-2002                    公称直径d1=6mm                             硬度等级：300HV                                                                     </t>
  </si>
  <si>
    <t>签字</t>
  </si>
  <si>
    <t>责任人会签/日期</t>
  </si>
  <si>
    <t>批准/日期</t>
  </si>
  <si>
    <t>备注：1、表格以上内容作为标准件开发的主要技术参数。全部栏目确认后双方各执一份，供方用于PPAP提交，光华荣昌用于设计存档。</t>
  </si>
  <si>
    <t>客户商品编码</t>
  </si>
  <si>
    <t>客户名称</t>
  </si>
  <si>
    <t>新编码</t>
  </si>
  <si>
    <t>标准</t>
  </si>
  <si>
    <t>规格</t>
  </si>
  <si>
    <t>材质</t>
  </si>
  <si>
    <t>性能等级</t>
  </si>
  <si>
    <t>需求数量</t>
  </si>
  <si>
    <t>供方</t>
  </si>
  <si>
    <t>时间表</t>
  </si>
  <si>
    <t>编码，询价信息调整栏</t>
  </si>
  <si>
    <t>北京光华荣昌汽车部件有限公司</t>
  </si>
  <si>
    <t>GB96</t>
  </si>
  <si>
    <t>φ6</t>
  </si>
  <si>
    <t>碳钢</t>
  </si>
  <si>
    <t>300HV</t>
  </si>
  <si>
    <t>盐雾720h</t>
  </si>
  <si>
    <t>嘉善伟悦紧固件有限公司</t>
  </si>
  <si>
    <t>20自然日</t>
  </si>
  <si>
    <t>11系列，镀层黑色环保达克罗，盐雾720h，无PPM要求</t>
  </si>
  <si>
    <t>φ5</t>
  </si>
  <si>
    <t>GB896</t>
  </si>
  <si>
    <t>φ16</t>
  </si>
  <si>
    <t>ERO</t>
  </si>
  <si>
    <t>安徽省宁国市东波紧固件有限公司（6-7年100余亩90001  16949  环境认证  具备钣金冷轧能力）</t>
  </si>
  <si>
    <t>91系列，镀层黑色环保达克罗，盐雾720h，无PPM要求，材料：弹簧钢</t>
  </si>
  <si>
    <t>φ8</t>
  </si>
  <si>
    <t>安徽省宁国市东波紧固件有限公司</t>
  </si>
  <si>
    <t>11系列，镀层黑色环保达克罗，盐雾720h，无PPM要求，材料：弹簧钢</t>
  </si>
  <si>
    <t>GB6187</t>
  </si>
  <si>
    <t>M5-0.8</t>
  </si>
  <si>
    <t>10B21</t>
  </si>
  <si>
    <t>8</t>
  </si>
  <si>
    <t>海盐丰拓五金制品有限公司</t>
  </si>
  <si>
    <t>11系列，镀层黑色环保达克罗，盐雾720h，无PPM要求，材料：碳钢</t>
  </si>
  <si>
    <t>M6-1.0</t>
  </si>
  <si>
    <t>GB6191</t>
  </si>
  <si>
    <t>M10-1.5*20</t>
  </si>
  <si>
    <t>8.8</t>
  </si>
  <si>
    <t>黑色环保达克罗+绿松色涂胶</t>
  </si>
  <si>
    <t>太仓鸿添紧固件制造有限公司</t>
  </si>
  <si>
    <t>惠州市昇沪汽车紧固件科技有限公司</t>
  </si>
  <si>
    <t>91系列，镀层黑色环保达克罗+绿松色涂胶，盐雾720h，无PPM要求，材料：碳钢</t>
  </si>
  <si>
    <t>外六角螺栓</t>
  </si>
  <si>
    <t>GB5782</t>
  </si>
  <si>
    <t>M8-1.25*25</t>
  </si>
  <si>
    <t>11系列，镀层黑色环保达克罗+绿松色涂胶，盐雾720h，无PPM要求，材料：碳钢</t>
  </si>
  <si>
    <t>GB2672</t>
  </si>
  <si>
    <t>M8-1.25*16</t>
  </si>
  <si>
    <t>GB2671</t>
  </si>
  <si>
    <t>M8-1.25*20</t>
  </si>
  <si>
    <t>GB70.1</t>
  </si>
  <si>
    <t>M6-1.0*45</t>
  </si>
  <si>
    <t>M6-1.0*40</t>
  </si>
  <si>
    <t>M6-1.0*12</t>
  </si>
  <si>
    <t>M5-0.8*12</t>
  </si>
  <si>
    <t>非标</t>
  </si>
  <si>
    <t>M5*10</t>
  </si>
  <si>
    <t>图纸要求</t>
  </si>
  <si>
    <t>91系列，镀层黑色环保达克罗，盐雾720h，无PPM要求，材料：碳钢</t>
  </si>
  <si>
    <t>PTK80*14</t>
  </si>
  <si>
    <t>1022#</t>
  </si>
  <si>
    <t>450HV0.3</t>
  </si>
  <si>
    <t>PTK50*12</t>
  </si>
  <si>
    <t>PTk25*8</t>
  </si>
  <si>
    <t>零1</t>
  </si>
  <si>
    <t>/</t>
  </si>
  <si>
    <t>侧面压点防松螺母</t>
  </si>
  <si>
    <t>M8-1.25</t>
  </si>
  <si>
    <t>黑锌</t>
  </si>
  <si>
    <t>参照样品</t>
  </si>
  <si>
    <t>编码需要停用，已重新询价，新编码：110057290</t>
  </si>
  <si>
    <t>BFA0010065</t>
  </si>
  <si>
    <t>M10-1.5*25</t>
  </si>
  <si>
    <t>亮黑达克罗+涂胶</t>
  </si>
  <si>
    <t>91系列，镀层黑色环保达克罗+涂胶，盐雾720h，无PPM要求</t>
  </si>
  <si>
    <t>BFA0010063</t>
  </si>
  <si>
    <t>内六花台阶螺栓</t>
  </si>
  <si>
    <t>M10X10</t>
  </si>
  <si>
    <t>外协厂</t>
  </si>
  <si>
    <t>常州智汇涂复工业有限公司</t>
  </si>
</sst>
</file>

<file path=xl/styles.xml><?xml version="1.0" encoding="utf-8"?>
<styleSheet xmlns="http://schemas.openxmlformats.org/spreadsheetml/2006/main">
  <numFmts count="14">
    <numFmt numFmtId="43" formatCode="_-* #,##0.00_-;\-* #,##0.00_-;_-* &quot;-&quot;??_-;_-@_-"/>
    <numFmt numFmtId="176" formatCode="_-&quot;€&quot;* #,##0_-;\-&quot;€&quot;* #,##0_-;_-&quot;€&quot;* &quot;-&quot;_-;_-@_-"/>
    <numFmt numFmtId="177" formatCode="0_ "/>
    <numFmt numFmtId="41" formatCode="_-* #,##0_-;\-* #,##0_-;_-* &quot;-&quot;_-;_-@_-"/>
    <numFmt numFmtId="178" formatCode="_-&quot;€&quot;* #,##0.00_-;\-&quot;€&quot;* #,##0.00_-;_-&quot;€&quot;* \-??_-;_-@_-"/>
    <numFmt numFmtId="179" formatCode="0_);[Red]\(0\)"/>
    <numFmt numFmtId="180" formatCode="0.0000_);[Red]\(0.0000\)"/>
    <numFmt numFmtId="181" formatCode="&quot;√&quot;"/>
    <numFmt numFmtId="182" formatCode="0.0000_ "/>
    <numFmt numFmtId="183" formatCode="0.000_ "/>
    <numFmt numFmtId="184" formatCode="0.0000"/>
    <numFmt numFmtId="185" formatCode="0.00_);[Red]\(0.00\)"/>
    <numFmt numFmtId="186" formatCode="0.0_);[Red]\(0.0\)"/>
    <numFmt numFmtId="187" formatCode="0.000_);[Red]\(0.000\)"/>
  </numFmts>
  <fonts count="68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b/>
      <sz val="10"/>
      <name val="宋体"/>
      <charset val="134"/>
      <scheme val="major"/>
    </font>
    <font>
      <sz val="10"/>
      <name val="宋体"/>
      <charset val="134"/>
      <scheme val="minor"/>
    </font>
    <font>
      <b/>
      <sz val="10"/>
      <name val="Arial"/>
      <charset val="134"/>
    </font>
    <font>
      <b/>
      <sz val="10"/>
      <name val="宋体"/>
      <charset val="134"/>
    </font>
    <font>
      <u/>
      <sz val="10"/>
      <color theme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ajor"/>
    </font>
    <font>
      <sz val="10"/>
      <name val="华文楷体"/>
      <charset val="134"/>
    </font>
    <font>
      <sz val="10"/>
      <color rgb="FFFF0000"/>
      <name val="宋体"/>
      <charset val="134"/>
      <scheme val="minor"/>
    </font>
    <font>
      <sz val="10"/>
      <color rgb="FFFF0000"/>
      <name val="Arial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name val="Arial"/>
      <charset val="134"/>
    </font>
    <font>
      <sz val="10"/>
      <name val="仿宋"/>
      <charset val="134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Arial"/>
      <charset val="134"/>
    </font>
    <font>
      <sz val="10"/>
      <color indexed="0"/>
      <name val="宋体"/>
      <charset val="134"/>
    </font>
    <font>
      <sz val="16"/>
      <name val="微软雅黑"/>
      <charset val="134"/>
    </font>
    <font>
      <sz val="12"/>
      <name val="微软雅黑"/>
      <charset val="134"/>
    </font>
    <font>
      <b/>
      <sz val="14"/>
      <name val="微软雅黑"/>
      <charset val="134"/>
    </font>
    <font>
      <b/>
      <sz val="16"/>
      <name val="微软雅黑"/>
      <charset val="134"/>
    </font>
    <font>
      <b/>
      <sz val="18"/>
      <name val="微软雅黑"/>
      <charset val="134"/>
    </font>
    <font>
      <b/>
      <sz val="20"/>
      <name val="微软雅黑"/>
      <charset val="134"/>
    </font>
    <font>
      <b/>
      <u/>
      <sz val="17"/>
      <name val="微软雅黑"/>
      <charset val="134"/>
    </font>
    <font>
      <b/>
      <sz val="17"/>
      <name val="微软雅黑"/>
      <charset val="134"/>
    </font>
    <font>
      <sz val="15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b/>
      <sz val="14"/>
      <name val="宋体"/>
      <charset val="134"/>
    </font>
    <font>
      <sz val="14"/>
      <name val="微软雅黑"/>
      <charset val="134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9"/>
      <name val="Arial"/>
      <charset val="134"/>
    </font>
    <font>
      <sz val="12"/>
      <name val="新細明體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4.3"/>
      <color theme="10"/>
      <name val="宋体"/>
      <charset val="134"/>
    </font>
    <font>
      <sz val="11"/>
      <color theme="1"/>
      <name val="Tahoma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color indexed="0"/>
      <name val="宋体"/>
      <charset val="134"/>
    </font>
    <font>
      <b/>
      <sz val="10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4" fillId="13" borderId="49" applyNumberFormat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top"/>
      <protection locked="0"/>
    </xf>
    <xf numFmtId="0" fontId="48" fillId="0" borderId="1" applyNumberFormat="0" applyFill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28" borderId="53" applyNumberFormat="0" applyFont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9" fillId="0" borderId="0"/>
    <xf numFmtId="0" fontId="59" fillId="0" borderId="0" applyNumberFormat="0" applyFill="0" applyBorder="0" applyAlignment="0" applyProtection="0">
      <alignment vertical="center"/>
    </xf>
    <xf numFmtId="0" fontId="43" fillId="0" borderId="48" applyNumberFormat="0" applyFill="0" applyAlignment="0" applyProtection="0">
      <alignment vertical="center"/>
    </xf>
    <xf numFmtId="0" fontId="57" fillId="0" borderId="48" applyNumberFormat="0" applyFill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2" fillId="0" borderId="47" applyNumberFormat="0" applyFill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7" fillId="18" borderId="50" applyNumberFormat="0" applyAlignment="0" applyProtection="0">
      <alignment vertical="center"/>
    </xf>
    <xf numFmtId="0" fontId="61" fillId="18" borderId="49" applyNumberFormat="0" applyAlignment="0" applyProtection="0">
      <alignment vertical="center"/>
    </xf>
    <xf numFmtId="0" fontId="40" fillId="11" borderId="46" applyNumberFormat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50" fillId="0" borderId="51" applyNumberFormat="0" applyFill="0" applyAlignment="0" applyProtection="0">
      <alignment vertical="center"/>
    </xf>
    <xf numFmtId="0" fontId="62" fillId="0" borderId="54" applyNumberFormat="0" applyFill="0" applyAlignment="0" applyProtection="0">
      <alignment vertical="center"/>
    </xf>
    <xf numFmtId="0" fontId="63" fillId="36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8" fillId="0" borderId="1" applyNumberFormat="0" applyFill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56" fillId="24" borderId="52" applyNumberFormat="0" applyFont="0" applyAlignment="0" applyProtection="0">
      <alignment vertical="center"/>
    </xf>
    <xf numFmtId="0" fontId="48" fillId="0" borderId="1" applyNumberFormat="0" applyFill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55" fillId="0" borderId="0"/>
    <xf numFmtId="0" fontId="41" fillId="23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55" fillId="0" borderId="0"/>
    <xf numFmtId="0" fontId="41" fillId="22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8" fillId="0" borderId="1" applyNumberFormat="0" applyFill="0" applyBorder="0" applyAlignment="0" applyProtection="0">
      <alignment vertical="center"/>
    </xf>
    <xf numFmtId="0" fontId="55" fillId="0" borderId="0"/>
    <xf numFmtId="0" fontId="64" fillId="0" borderId="0" applyNumberFormat="0" applyBorder="0" applyProtection="0">
      <alignment vertical="center"/>
    </xf>
    <xf numFmtId="0" fontId="54" fillId="0" borderId="0"/>
    <xf numFmtId="0" fontId="56" fillId="24" borderId="52" applyNumberFormat="0" applyFont="0" applyAlignment="0" applyProtection="0">
      <alignment vertical="center"/>
    </xf>
    <xf numFmtId="0" fontId="0" fillId="0" borderId="0">
      <alignment vertical="center"/>
    </xf>
    <xf numFmtId="0" fontId="55" fillId="0" borderId="0"/>
    <xf numFmtId="0" fontId="56" fillId="24" borderId="52" applyNumberFormat="0" applyFont="0" applyAlignment="0" applyProtection="0">
      <alignment vertical="center"/>
    </xf>
    <xf numFmtId="0" fontId="56" fillId="24" borderId="52" applyNumberFormat="0" applyFont="0" applyAlignment="0" applyProtection="0">
      <alignment vertical="center"/>
    </xf>
    <xf numFmtId="0" fontId="56" fillId="24" borderId="52" applyNumberFormat="0" applyFont="0" applyAlignment="0" applyProtection="0">
      <alignment vertical="center"/>
    </xf>
    <xf numFmtId="0" fontId="56" fillId="24" borderId="52" applyNumberFormat="0" applyFont="0" applyAlignment="0" applyProtection="0">
      <alignment vertical="center"/>
    </xf>
  </cellStyleXfs>
  <cellXfs count="40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3" borderId="1" xfId="0" applyNumberFormat="1" applyFont="1" applyFill="1" applyBorder="1" applyAlignment="1" applyProtection="1">
      <alignment horizontal="center" vertical="center" wrapText="1"/>
    </xf>
    <xf numFmtId="0" fontId="1" fillId="4" borderId="1" xfId="0" applyNumberFormat="1" applyFont="1" applyFill="1" applyBorder="1" applyAlignment="1" applyProtection="1">
      <alignment horizontal="center" vertical="center" wrapText="1"/>
    </xf>
    <xf numFmtId="0" fontId="1" fillId="4" borderId="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3" borderId="1" xfId="0" applyNumberFormat="1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 applyProtection="1">
      <alignment horizontal="left" vertical="center"/>
    </xf>
    <xf numFmtId="0" fontId="1" fillId="4" borderId="1" xfId="0" applyFont="1" applyFill="1" applyBorder="1" applyAlignment="1">
      <alignment horizontal="left" vertical="center" wrapText="1"/>
    </xf>
    <xf numFmtId="0" fontId="1" fillId="5" borderId="1" xfId="0" applyNumberFormat="1" applyFont="1" applyFill="1" applyBorder="1" applyAlignment="1" applyProtection="1">
      <alignment horizontal="left" vertical="center" wrapText="1"/>
    </xf>
    <xf numFmtId="0" fontId="1" fillId="2" borderId="1" xfId="0" applyNumberFormat="1" applyFont="1" applyFill="1" applyBorder="1" applyAlignment="1" applyProtection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0" borderId="2" xfId="1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1" applyNumberFormat="1" applyFont="1" applyFill="1" applyBorder="1" applyAlignment="1" applyProtection="1">
      <alignment horizontal="center" vertical="center" wrapText="1"/>
      <protection locked="0"/>
    </xf>
    <xf numFmtId="179" fontId="3" fillId="0" borderId="2" xfId="61" applyNumberFormat="1" applyFont="1" applyFill="1" applyBorder="1" applyAlignment="1" applyProtection="1">
      <alignment horizontal="center" vertical="center" wrapText="1"/>
      <protection locked="0"/>
    </xf>
    <xf numFmtId="179" fontId="3" fillId="0" borderId="1" xfId="61" applyNumberFormat="1" applyFont="1" applyFill="1" applyBorder="1" applyAlignment="1" applyProtection="1">
      <alignment horizontal="center" vertical="center" wrapText="1"/>
      <protection locked="0"/>
    </xf>
    <xf numFmtId="179" fontId="4" fillId="0" borderId="2" xfId="61" applyNumberFormat="1" applyFont="1" applyFill="1" applyBorder="1" applyAlignment="1" applyProtection="1">
      <alignment horizontal="center" vertical="center" wrapText="1"/>
      <protection locked="0"/>
    </xf>
    <xf numFmtId="179" fontId="3" fillId="0" borderId="3" xfId="61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center" vertical="center" textRotation="255" wrapText="1"/>
    </xf>
    <xf numFmtId="0" fontId="5" fillId="0" borderId="5" xfId="0" applyFont="1" applyBorder="1" applyAlignment="1">
      <alignment horizontal="center" vertical="center" textRotation="255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center" textRotation="255" wrapText="1"/>
    </xf>
    <xf numFmtId="0" fontId="5" fillId="0" borderId="7" xfId="0" applyFont="1" applyBorder="1" applyAlignment="1">
      <alignment horizontal="center" vertical="center" textRotation="255" wrapText="1"/>
    </xf>
    <xf numFmtId="0" fontId="0" fillId="0" borderId="7" xfId="0" applyBorder="1" applyAlignment="1">
      <alignment horizontal="center"/>
    </xf>
    <xf numFmtId="0" fontId="5" fillId="0" borderId="7" xfId="0" applyFont="1" applyBorder="1" applyAlignment="1">
      <alignment horizontal="center" vertical="top" wrapText="1"/>
    </xf>
    <xf numFmtId="0" fontId="2" fillId="0" borderId="8" xfId="61" applyNumberFormat="1" applyFont="1" applyFill="1" applyBorder="1" applyAlignment="1" applyProtection="1">
      <alignment horizontal="center" vertical="center" wrapText="1"/>
      <protection locked="0"/>
    </xf>
    <xf numFmtId="179" fontId="3" fillId="6" borderId="1" xfId="61" applyNumberFormat="1" applyFont="1" applyFill="1" applyBorder="1" applyAlignment="1" applyProtection="1">
      <alignment horizontal="center" vertical="center" wrapText="1"/>
      <protection locked="0"/>
    </xf>
    <xf numFmtId="0" fontId="5" fillId="0" borderId="8" xfId="11" applyFont="1" applyFill="1" applyBorder="1" applyAlignment="1" applyProtection="1">
      <alignment horizontal="center" vertical="center" wrapText="1"/>
      <protection locked="0"/>
    </xf>
    <xf numFmtId="0" fontId="3" fillId="0" borderId="8" xfId="11" applyFont="1" applyFill="1" applyBorder="1" applyAlignment="1" applyProtection="1">
      <alignment horizontal="center" vertical="center" wrapText="1"/>
      <protection locked="0"/>
    </xf>
    <xf numFmtId="0" fontId="5" fillId="0" borderId="8" xfId="61" applyNumberFormat="1" applyFont="1" applyFill="1" applyBorder="1" applyAlignment="1" applyProtection="1">
      <alignment horizontal="center" vertical="center" wrapText="1"/>
      <protection locked="0"/>
    </xf>
    <xf numFmtId="179" fontId="3" fillId="6" borderId="3" xfId="61" applyNumberFormat="1" applyFont="1" applyFill="1" applyBorder="1" applyAlignment="1" applyProtection="1">
      <alignment horizontal="center" vertical="center" wrapText="1"/>
      <protection locked="0"/>
    </xf>
    <xf numFmtId="0" fontId="5" fillId="0" borderId="9" xfId="11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6" fillId="0" borderId="0" xfId="11" applyFont="1" applyFill="1" applyBorder="1" applyAlignment="1" applyProtection="1">
      <alignment horizontal="center" vertical="center" wrapText="1"/>
      <protection locked="0"/>
    </xf>
    <xf numFmtId="0" fontId="6" fillId="0" borderId="0" xfId="6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61" applyFont="1" applyFill="1" applyBorder="1" applyAlignment="1" applyProtection="1">
      <alignment horizontal="center" vertical="center" wrapText="1"/>
      <protection locked="0"/>
    </xf>
    <xf numFmtId="0" fontId="7" fillId="0" borderId="0" xfId="61" applyNumberFormat="1" applyFont="1" applyFill="1" applyBorder="1" applyAlignment="1" applyProtection="1">
      <alignment horizontal="center" vertical="center" wrapText="1"/>
      <protection locked="0"/>
    </xf>
    <xf numFmtId="49" fontId="6" fillId="0" borderId="0" xfId="61" applyNumberFormat="1" applyFont="1" applyFill="1" applyBorder="1" applyAlignment="1" applyProtection="1">
      <alignment horizontal="center" vertical="center" wrapText="1"/>
      <protection locked="0"/>
    </xf>
    <xf numFmtId="180" fontId="6" fillId="0" borderId="0" xfId="6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6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61" applyFont="1" applyFill="1" applyBorder="1" applyAlignment="1" applyProtection="1">
      <alignment horizontal="left" vertical="center"/>
      <protection locked="0"/>
    </xf>
    <xf numFmtId="0" fontId="10" fillId="0" borderId="1" xfId="61" applyFont="1" applyFill="1" applyBorder="1" applyAlignment="1" applyProtection="1">
      <alignment horizontal="left" vertical="center"/>
      <protection locked="0"/>
    </xf>
    <xf numFmtId="0" fontId="9" fillId="0" borderId="1" xfId="61" applyFont="1" applyFill="1" applyBorder="1" applyAlignment="1" applyProtection="1">
      <alignment horizontal="left" vertical="center" wrapText="1"/>
      <protection locked="0"/>
    </xf>
    <xf numFmtId="0" fontId="10" fillId="0" borderId="1" xfId="61" applyFont="1" applyFill="1" applyBorder="1" applyAlignment="1" applyProtection="1">
      <alignment horizontal="left" vertical="center" wrapText="1"/>
      <protection locked="0"/>
    </xf>
    <xf numFmtId="0" fontId="5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6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61" applyFont="1" applyFill="1" applyBorder="1" applyAlignment="1" applyProtection="1">
      <alignment horizontal="center" vertical="center" wrapText="1"/>
      <protection locked="0"/>
    </xf>
    <xf numFmtId="181" fontId="8" fillId="0" borderId="1" xfId="61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61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61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6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5" fillId="0" borderId="12" xfId="61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1" fillId="0" borderId="1" xfId="10" applyFont="1" applyFill="1" applyBorder="1" applyAlignment="1" applyProtection="1">
      <alignment horizontal="center" vertical="center" wrapText="1"/>
    </xf>
    <xf numFmtId="0" fontId="5" fillId="0" borderId="1" xfId="62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8" fillId="0" borderId="1" xfId="6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7" fillId="0" borderId="1" xfId="61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61" applyNumberFormat="1" applyFont="1" applyFill="1" applyBorder="1" applyAlignment="1" applyProtection="1">
      <alignment horizontal="center" vertical="center" wrapText="1"/>
      <protection locked="0"/>
    </xf>
    <xf numFmtId="49" fontId="13" fillId="0" borderId="1" xfId="6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61" applyNumberFormat="1" applyFont="1" applyFill="1" applyBorder="1" applyAlignment="1" applyProtection="1">
      <alignment horizontal="center" vertical="center" wrapText="1"/>
    </xf>
    <xf numFmtId="49" fontId="8" fillId="0" borderId="1" xfId="11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6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61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61" applyNumberFormat="1" applyFont="1" applyFill="1" applyBorder="1" applyAlignment="1" applyProtection="1">
      <alignment horizontal="center" vertical="center" wrapText="1"/>
      <protection locked="0"/>
    </xf>
    <xf numFmtId="182" fontId="8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62" applyFont="1" applyFill="1" applyBorder="1" applyAlignment="1">
      <alignment horizontal="center" vertical="center"/>
    </xf>
    <xf numFmtId="0" fontId="8" fillId="0" borderId="1" xfId="11" applyFont="1" applyFill="1" applyBorder="1" applyAlignment="1" applyProtection="1">
      <alignment horizontal="center" vertical="center" wrapText="1"/>
      <protection locked="0"/>
    </xf>
    <xf numFmtId="49" fontId="12" fillId="0" borderId="1" xfId="11" applyNumberFormat="1" applyFont="1" applyFill="1" applyBorder="1" applyAlignment="1" applyProtection="1">
      <alignment horizontal="center" vertical="center" wrapText="1"/>
      <protection locked="0"/>
    </xf>
    <xf numFmtId="183" fontId="14" fillId="0" borderId="1" xfId="0" applyNumberFormat="1" applyFont="1" applyFill="1" applyBorder="1" applyAlignment="1">
      <alignment horizontal="center" vertical="center" wrapText="1"/>
    </xf>
    <xf numFmtId="0" fontId="10" fillId="0" borderId="13" xfId="61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11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11" applyNumberFormat="1" applyFont="1" applyFill="1" applyBorder="1" applyAlignment="1" applyProtection="1">
      <alignment horizontal="center" vertical="center" wrapText="1"/>
      <protection locked="0"/>
    </xf>
    <xf numFmtId="180" fontId="5" fillId="0" borderId="1" xfId="61" applyNumberFormat="1" applyFont="1" applyFill="1" applyBorder="1" applyAlignment="1" applyProtection="1">
      <alignment horizontal="center" vertical="center" wrapText="1"/>
    </xf>
    <xf numFmtId="49" fontId="8" fillId="0" borderId="1" xfId="11" applyNumberFormat="1" applyFont="1" applyFill="1" applyBorder="1" applyAlignment="1" applyProtection="1">
      <alignment horizontal="center" vertical="center" wrapText="1"/>
    </xf>
    <xf numFmtId="180" fontId="5" fillId="0" borderId="1" xfId="6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61" applyFont="1" applyFill="1" applyBorder="1" applyAlignment="1" applyProtection="1">
      <alignment horizontal="center" vertical="center" wrapText="1"/>
    </xf>
    <xf numFmtId="184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10" fillId="0" borderId="3" xfId="61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61" applyNumberFormat="1" applyFont="1" applyFill="1" applyBorder="1" applyAlignment="1" applyProtection="1">
      <alignment horizontal="center" vertical="center" wrapText="1"/>
      <protection locked="0"/>
    </xf>
    <xf numFmtId="0" fontId="10" fillId="0" borderId="14" xfId="61" applyNumberFormat="1" applyFont="1" applyFill="1" applyBorder="1" applyAlignment="1" applyProtection="1">
      <alignment horizontal="center" vertical="center" wrapText="1"/>
      <protection locked="0"/>
    </xf>
    <xf numFmtId="0" fontId="10" fillId="0" borderId="12" xfId="61" applyNumberFormat="1" applyFont="1" applyFill="1" applyBorder="1" applyAlignment="1" applyProtection="1">
      <alignment horizontal="center" vertical="center" wrapText="1"/>
      <protection locked="0"/>
    </xf>
    <xf numFmtId="185" fontId="5" fillId="7" borderId="3" xfId="63" applyNumberFormat="1" applyFont="1" applyFill="1" applyBorder="1" applyAlignment="1">
      <alignment horizontal="center" vertical="center" wrapText="1"/>
    </xf>
    <xf numFmtId="186" fontId="5" fillId="7" borderId="15" xfId="63" applyNumberFormat="1" applyFont="1" applyFill="1" applyBorder="1" applyAlignment="1">
      <alignment horizontal="center" vertical="center" wrapText="1"/>
    </xf>
    <xf numFmtId="186" fontId="5" fillId="7" borderId="16" xfId="63" applyNumberFormat="1" applyFont="1" applyFill="1" applyBorder="1" applyAlignment="1">
      <alignment horizontal="center" vertical="center" wrapText="1"/>
    </xf>
    <xf numFmtId="186" fontId="5" fillId="7" borderId="17" xfId="63" applyNumberFormat="1" applyFont="1" applyFill="1" applyBorder="1" applyAlignment="1">
      <alignment horizontal="center" vertical="center" wrapText="1"/>
    </xf>
    <xf numFmtId="180" fontId="5" fillId="7" borderId="3" xfId="63" applyNumberFormat="1" applyFont="1" applyFill="1" applyBorder="1" applyAlignment="1">
      <alignment horizontal="center" vertical="center" wrapText="1"/>
    </xf>
    <xf numFmtId="10" fontId="5" fillId="7" borderId="3" xfId="63" applyNumberFormat="1" applyFont="1" applyFill="1" applyBorder="1" applyAlignment="1">
      <alignment horizontal="center" vertical="center" wrapText="1"/>
    </xf>
    <xf numFmtId="186" fontId="5" fillId="7" borderId="3" xfId="63" applyNumberFormat="1" applyFont="1" applyFill="1" applyBorder="1" applyAlignment="1">
      <alignment horizontal="center" vertical="center" wrapText="1"/>
    </xf>
    <xf numFmtId="185" fontId="5" fillId="7" borderId="12" xfId="63" applyNumberFormat="1" applyFont="1" applyFill="1" applyBorder="1" applyAlignment="1">
      <alignment horizontal="center" vertical="center" wrapText="1"/>
    </xf>
    <xf numFmtId="186" fontId="5" fillId="7" borderId="1" xfId="63" applyNumberFormat="1" applyFont="1" applyFill="1" applyBorder="1" applyAlignment="1">
      <alignment horizontal="center" vertical="center" wrapText="1"/>
    </xf>
    <xf numFmtId="180" fontId="5" fillId="7" borderId="12" xfId="63" applyNumberFormat="1" applyFont="1" applyFill="1" applyBorder="1" applyAlignment="1">
      <alignment horizontal="center" vertical="center" wrapText="1"/>
    </xf>
    <xf numFmtId="10" fontId="5" fillId="7" borderId="12" xfId="63" applyNumberFormat="1" applyFont="1" applyFill="1" applyBorder="1" applyAlignment="1">
      <alignment horizontal="center" vertical="center" wrapText="1"/>
    </xf>
    <xf numFmtId="186" fontId="5" fillId="7" borderId="12" xfId="63" applyNumberFormat="1" applyFont="1" applyFill="1" applyBorder="1" applyAlignment="1">
      <alignment horizontal="center" vertical="center" wrapText="1"/>
    </xf>
    <xf numFmtId="0" fontId="8" fillId="7" borderId="12" xfId="15" applyFont="1" applyFill="1" applyBorder="1" applyAlignment="1">
      <alignment horizontal="center" vertical="center" wrapText="1"/>
    </xf>
    <xf numFmtId="186" fontId="8" fillId="7" borderId="12" xfId="15" applyNumberFormat="1" applyFont="1" applyFill="1" applyBorder="1" applyAlignment="1">
      <alignment horizontal="center" vertical="center" wrapText="1"/>
    </xf>
    <xf numFmtId="180" fontId="8" fillId="7" borderId="12" xfId="15" applyNumberFormat="1" applyFont="1" applyFill="1" applyBorder="1" applyAlignment="1">
      <alignment horizontal="center" vertical="center" wrapText="1"/>
    </xf>
    <xf numFmtId="180" fontId="5" fillId="7" borderId="1" xfId="0" applyNumberFormat="1" applyFont="1" applyFill="1" applyBorder="1" applyAlignment="1">
      <alignment horizontal="center" vertical="center" wrapText="1"/>
    </xf>
    <xf numFmtId="0" fontId="8" fillId="7" borderId="1" xfId="15" applyFont="1" applyFill="1" applyBorder="1" applyAlignment="1">
      <alignment horizontal="center" vertical="center" wrapText="1"/>
    </xf>
    <xf numFmtId="186" fontId="8" fillId="7" borderId="1" xfId="44" applyNumberFormat="1" applyFont="1" applyFill="1" applyBorder="1" applyAlignment="1" applyProtection="1">
      <alignment horizontal="center" vertical="center" wrapText="1"/>
      <protection locked="0"/>
    </xf>
    <xf numFmtId="186" fontId="8" fillId="7" borderId="1" xfId="47" applyNumberFormat="1" applyFont="1" applyFill="1" applyBorder="1" applyAlignment="1" applyProtection="1">
      <alignment horizontal="center" vertical="center" wrapText="1"/>
      <protection locked="0"/>
    </xf>
    <xf numFmtId="180" fontId="8" fillId="7" borderId="1" xfId="15" applyNumberFormat="1" applyFont="1" applyFill="1" applyBorder="1" applyAlignment="1">
      <alignment horizontal="center" vertical="center"/>
    </xf>
    <xf numFmtId="10" fontId="8" fillId="7" borderId="1" xfId="47" applyNumberFormat="1" applyFont="1" applyFill="1" applyBorder="1" applyAlignment="1" applyProtection="1">
      <alignment horizontal="center" vertical="center" wrapText="1"/>
      <protection locked="0"/>
    </xf>
    <xf numFmtId="186" fontId="8" fillId="7" borderId="1" xfId="15" applyNumberFormat="1" applyFont="1" applyFill="1" applyBorder="1" applyAlignment="1">
      <alignment horizontal="center" vertical="center"/>
    </xf>
    <xf numFmtId="49" fontId="5" fillId="7" borderId="1" xfId="11" applyNumberFormat="1" applyFont="1" applyFill="1" applyBorder="1" applyAlignment="1" applyProtection="1">
      <alignment horizontal="center" vertical="center" wrapText="1"/>
      <protection locked="0"/>
    </xf>
    <xf numFmtId="0" fontId="8" fillId="7" borderId="1" xfId="60" applyNumberFormat="1" applyFont="1" applyFill="1" applyBorder="1" applyAlignment="1" applyProtection="1">
      <alignment horizontal="center" vertical="center" wrapText="1"/>
      <protection locked="0"/>
    </xf>
    <xf numFmtId="186" fontId="8" fillId="7" borderId="1" xfId="60" applyNumberFormat="1" applyFont="1" applyFill="1" applyBorder="1" applyAlignment="1" applyProtection="1">
      <alignment horizontal="center" vertical="center" wrapText="1"/>
      <protection locked="0"/>
    </xf>
    <xf numFmtId="180" fontId="8" fillId="7" borderId="1" xfId="60" applyNumberFormat="1" applyFont="1" applyFill="1" applyBorder="1" applyAlignment="1" applyProtection="1">
      <alignment horizontal="center" vertical="center" wrapText="1"/>
      <protection locked="0"/>
    </xf>
    <xf numFmtId="10" fontId="8" fillId="7" borderId="1" xfId="60" applyNumberFormat="1" applyFont="1" applyFill="1" applyBorder="1" applyAlignment="1" applyProtection="1">
      <alignment horizontal="center" vertical="center" wrapText="1"/>
      <protection locked="0"/>
    </xf>
    <xf numFmtId="186" fontId="8" fillId="7" borderId="1" xfId="15" applyNumberFormat="1" applyFont="1" applyFill="1" applyBorder="1" applyAlignment="1">
      <alignment horizontal="center" vertical="center" wrapText="1"/>
    </xf>
    <xf numFmtId="186" fontId="8" fillId="7" borderId="3" xfId="60" applyNumberFormat="1" applyFont="1" applyFill="1" applyBorder="1" applyAlignment="1" applyProtection="1">
      <alignment horizontal="center" vertical="center" wrapText="1"/>
      <protection locked="0"/>
    </xf>
    <xf numFmtId="180" fontId="8" fillId="7" borderId="3" xfId="60" applyNumberFormat="1" applyFont="1" applyFill="1" applyBorder="1" applyAlignment="1" applyProtection="1">
      <alignment horizontal="center" vertical="center" wrapText="1"/>
      <protection locked="0"/>
    </xf>
    <xf numFmtId="180" fontId="8" fillId="7" borderId="3" xfId="15" applyNumberFormat="1" applyFont="1" applyFill="1" applyBorder="1" applyAlignment="1">
      <alignment horizontal="center" vertical="center"/>
    </xf>
    <xf numFmtId="186" fontId="8" fillId="2" borderId="1" xfId="15" applyNumberFormat="1" applyFont="1" applyFill="1" applyBorder="1" applyAlignment="1">
      <alignment horizontal="center" vertical="center" wrapText="1"/>
    </xf>
    <xf numFmtId="186" fontId="8" fillId="2" borderId="3" xfId="60" applyNumberFormat="1" applyFont="1" applyFill="1" applyBorder="1" applyAlignment="1" applyProtection="1">
      <alignment horizontal="center" vertical="center" wrapText="1"/>
      <protection locked="0"/>
    </xf>
    <xf numFmtId="0" fontId="5" fillId="7" borderId="1" xfId="11" applyNumberFormat="1" applyFont="1" applyFill="1" applyBorder="1" applyAlignment="1" applyProtection="1">
      <alignment horizontal="center" vertical="center" wrapText="1"/>
      <protection locked="0"/>
    </xf>
    <xf numFmtId="186" fontId="5" fillId="7" borderId="1" xfId="11" applyNumberFormat="1" applyFont="1" applyFill="1" applyBorder="1" applyAlignment="1" applyProtection="1">
      <alignment horizontal="center" vertical="center" wrapText="1"/>
      <protection locked="0"/>
    </xf>
    <xf numFmtId="180" fontId="5" fillId="7" borderId="1" xfId="11" applyNumberFormat="1" applyFont="1" applyFill="1" applyBorder="1" applyAlignment="1" applyProtection="1">
      <alignment horizontal="center" vertical="center" wrapText="1"/>
      <protection locked="0"/>
    </xf>
    <xf numFmtId="0" fontId="8" fillId="7" borderId="1" xfId="15" applyFont="1" applyFill="1" applyBorder="1" applyAlignment="1">
      <alignment horizontal="center" vertical="center"/>
    </xf>
    <xf numFmtId="0" fontId="8" fillId="7" borderId="12" xfId="15" applyNumberFormat="1" applyFont="1" applyFill="1" applyBorder="1" applyAlignment="1">
      <alignment horizontal="center" vertical="center" wrapText="1"/>
    </xf>
    <xf numFmtId="186" fontId="8" fillId="2" borderId="1" xfId="60" applyNumberFormat="1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>
      <alignment horizontal="center" vertical="center" wrapText="1"/>
    </xf>
    <xf numFmtId="186" fontId="5" fillId="7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18" xfId="6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horizontal="center" vertical="center" wrapText="1"/>
    </xf>
    <xf numFmtId="0" fontId="3" fillId="0" borderId="1" xfId="66" applyFont="1" applyFill="1" applyBorder="1" applyAlignment="1" applyProtection="1">
      <alignment horizontal="center" vertical="center" wrapText="1"/>
      <protection locked="0"/>
    </xf>
    <xf numFmtId="0" fontId="2" fillId="0" borderId="1" xfId="61" applyNumberFormat="1" applyFont="1" applyFill="1" applyBorder="1" applyAlignment="1" applyProtection="1">
      <alignment horizontal="center" vertical="center" wrapText="1"/>
      <protection locked="0"/>
    </xf>
    <xf numFmtId="179" fontId="5" fillId="7" borderId="3" xfId="63" applyNumberFormat="1" applyFont="1" applyFill="1" applyBorder="1" applyAlignment="1">
      <alignment horizontal="center" vertical="center" wrapText="1"/>
    </xf>
    <xf numFmtId="0" fontId="5" fillId="8" borderId="1" xfId="61" applyFont="1" applyFill="1" applyBorder="1" applyAlignment="1" applyProtection="1">
      <alignment horizontal="center" vertical="center" wrapText="1"/>
      <protection locked="0"/>
    </xf>
    <xf numFmtId="0" fontId="5" fillId="0" borderId="3" xfId="61" applyFont="1" applyFill="1" applyBorder="1" applyAlignment="1" applyProtection="1">
      <alignment horizontal="center" vertical="center" wrapText="1"/>
      <protection locked="0"/>
    </xf>
    <xf numFmtId="0" fontId="8" fillId="0" borderId="1" xfId="11" applyFont="1" applyFill="1" applyBorder="1" applyAlignment="1" applyProtection="1">
      <alignment horizontal="center" vertical="center" wrapText="1" shrinkToFit="1"/>
      <protection locked="0"/>
    </xf>
    <xf numFmtId="179" fontId="5" fillId="7" borderId="12" xfId="63" applyNumberFormat="1" applyFont="1" applyFill="1" applyBorder="1" applyAlignment="1">
      <alignment horizontal="center" vertical="center" wrapText="1"/>
    </xf>
    <xf numFmtId="0" fontId="5" fillId="0" borderId="12" xfId="61" applyFont="1" applyFill="1" applyBorder="1" applyAlignment="1" applyProtection="1">
      <alignment horizontal="center" vertical="center" wrapText="1"/>
      <protection locked="0"/>
    </xf>
    <xf numFmtId="0" fontId="5" fillId="0" borderId="1" xfId="61" applyFont="1" applyFill="1" applyBorder="1" applyAlignment="1" applyProtection="1">
      <alignment horizontal="center" vertical="center" wrapText="1"/>
      <protection locked="0"/>
    </xf>
    <xf numFmtId="0" fontId="5" fillId="7" borderId="1" xfId="15" applyFont="1" applyFill="1" applyBorder="1" applyAlignment="1">
      <alignment horizontal="center" vertical="center" wrapText="1"/>
    </xf>
    <xf numFmtId="0" fontId="8" fillId="0" borderId="1" xfId="62" applyFont="1" applyFill="1" applyBorder="1" applyAlignment="1">
      <alignment horizontal="center" vertical="center"/>
    </xf>
    <xf numFmtId="0" fontId="5" fillId="6" borderId="1" xfId="61" applyFont="1" applyFill="1" applyBorder="1" applyAlignment="1" applyProtection="1">
      <alignment horizontal="center" vertical="center" wrapText="1"/>
      <protection locked="0"/>
    </xf>
    <xf numFmtId="0" fontId="5" fillId="7" borderId="1" xfId="0" applyNumberFormat="1" applyFont="1" applyFill="1" applyBorder="1" applyAlignment="1">
      <alignment horizontal="center" vertical="center" wrapText="1"/>
    </xf>
    <xf numFmtId="187" fontId="12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5" fillId="8" borderId="19" xfId="61" applyFont="1" applyFill="1" applyBorder="1" applyAlignment="1" applyProtection="1">
      <alignment horizontal="center" vertical="center" wrapText="1"/>
      <protection locked="0"/>
    </xf>
    <xf numFmtId="49" fontId="4" fillId="0" borderId="1" xfId="6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15" fillId="2" borderId="1" xfId="11" applyNumberFormat="1" applyFont="1" applyFill="1" applyBorder="1" applyAlignment="1" applyProtection="1">
      <alignment horizontal="center" vertical="center" wrapText="1"/>
      <protection locked="0"/>
    </xf>
    <xf numFmtId="49" fontId="4" fillId="2" borderId="1" xfId="61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6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61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49" fontId="5" fillId="2" borderId="1" xfId="61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61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4" fillId="0" borderId="1" xfId="61" applyNumberFormat="1" applyFont="1" applyFill="1" applyBorder="1" applyAlignment="1" applyProtection="1">
      <alignment horizontal="center" vertical="center" wrapText="1"/>
    </xf>
    <xf numFmtId="49" fontId="15" fillId="0" borderId="1" xfId="11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61" applyNumberFormat="1" applyFont="1" applyFill="1" applyBorder="1" applyAlignment="1" applyProtection="1">
      <alignment horizontal="center" vertical="center" wrapText="1"/>
      <protection locked="0"/>
    </xf>
    <xf numFmtId="49" fontId="16" fillId="0" borderId="1" xfId="6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62" applyFont="1" applyFill="1" applyBorder="1" applyAlignment="1">
      <alignment horizontal="center" vertical="center"/>
    </xf>
    <xf numFmtId="0" fontId="15" fillId="0" borderId="1" xfId="61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11" applyNumberFormat="1" applyFont="1" applyFill="1" applyBorder="1" applyAlignment="1" applyProtection="1">
      <alignment horizontal="center" vertical="center" wrapText="1"/>
      <protection locked="0"/>
    </xf>
    <xf numFmtId="180" fontId="4" fillId="0" borderId="1" xfId="61" applyNumberFormat="1" applyFont="1" applyFill="1" applyBorder="1" applyAlignment="1" applyProtection="1">
      <alignment horizontal="center" vertical="center" wrapText="1"/>
    </xf>
    <xf numFmtId="49" fontId="15" fillId="0" borderId="1" xfId="11" applyNumberFormat="1" applyFont="1" applyFill="1" applyBorder="1" applyAlignment="1" applyProtection="1">
      <alignment horizontal="center" vertical="center" wrapText="1"/>
    </xf>
    <xf numFmtId="180" fontId="5" fillId="0" borderId="1" xfId="0" applyNumberFormat="1" applyFont="1" applyFill="1" applyBorder="1" applyAlignment="1" applyProtection="1">
      <alignment horizontal="center" vertical="center"/>
    </xf>
    <xf numFmtId="0" fontId="15" fillId="7" borderId="12" xfId="15" applyFont="1" applyFill="1" applyBorder="1" applyAlignment="1">
      <alignment horizontal="center" vertical="center" wrapText="1"/>
    </xf>
    <xf numFmtId="186" fontId="15" fillId="7" borderId="12" xfId="15" applyNumberFormat="1" applyFont="1" applyFill="1" applyBorder="1" applyAlignment="1">
      <alignment horizontal="center" vertical="center" wrapText="1"/>
    </xf>
    <xf numFmtId="180" fontId="15" fillId="7" borderId="12" xfId="15" applyNumberFormat="1" applyFont="1" applyFill="1" applyBorder="1" applyAlignment="1">
      <alignment horizontal="center" vertical="center" wrapText="1"/>
    </xf>
    <xf numFmtId="0" fontId="15" fillId="7" borderId="1" xfId="60" applyNumberFormat="1" applyFont="1" applyFill="1" applyBorder="1" applyAlignment="1" applyProtection="1">
      <alignment horizontal="center" vertical="center" wrapText="1"/>
      <protection locked="0"/>
    </xf>
    <xf numFmtId="186" fontId="15" fillId="7" borderId="1" xfId="60" applyNumberFormat="1" applyFont="1" applyFill="1" applyBorder="1" applyAlignment="1" applyProtection="1">
      <alignment horizontal="center" vertical="center" wrapText="1"/>
      <protection locked="0"/>
    </xf>
    <xf numFmtId="180" fontId="15" fillId="7" borderId="1" xfId="60" applyNumberFormat="1" applyFont="1" applyFill="1" applyBorder="1" applyAlignment="1" applyProtection="1">
      <alignment horizontal="center" vertical="center" wrapText="1"/>
      <protection locked="0"/>
    </xf>
    <xf numFmtId="10" fontId="15" fillId="7" borderId="1" xfId="60" applyNumberFormat="1" applyFont="1" applyFill="1" applyBorder="1" applyAlignment="1" applyProtection="1">
      <alignment horizontal="center" vertical="center" wrapText="1"/>
      <protection locked="0"/>
    </xf>
    <xf numFmtId="180" fontId="15" fillId="7" borderId="1" xfId="15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186" fontId="4" fillId="7" borderId="1" xfId="0" applyNumberFormat="1" applyFont="1" applyFill="1" applyBorder="1" applyAlignment="1">
      <alignment horizontal="center" vertical="center" wrapText="1"/>
    </xf>
    <xf numFmtId="180" fontId="4" fillId="7" borderId="1" xfId="0" applyNumberFormat="1" applyFont="1" applyFill="1" applyBorder="1" applyAlignment="1">
      <alignment horizontal="center" vertical="center" wrapText="1"/>
    </xf>
    <xf numFmtId="0" fontId="4" fillId="8" borderId="19" xfId="61" applyFont="1" applyFill="1" applyBorder="1" applyAlignment="1" applyProtection="1">
      <alignment horizontal="center" vertical="center" wrapText="1"/>
      <protection locked="0"/>
    </xf>
    <xf numFmtId="0" fontId="4" fillId="6" borderId="1" xfId="61" applyFont="1" applyFill="1" applyBorder="1" applyAlignment="1" applyProtection="1">
      <alignment horizontal="center" vertical="center" wrapText="1"/>
      <protection locked="0"/>
    </xf>
    <xf numFmtId="0" fontId="12" fillId="0" borderId="1" xfId="61" applyFont="1" applyFill="1" applyBorder="1" applyAlignment="1" applyProtection="1">
      <alignment horizontal="center" vertical="center" wrapText="1"/>
      <protection locked="0"/>
    </xf>
    <xf numFmtId="49" fontId="3" fillId="0" borderId="1" xfId="61" applyNumberFormat="1" applyFont="1" applyFill="1" applyBorder="1" applyAlignment="1" applyProtection="1">
      <alignment horizontal="center" vertical="center" wrapText="1"/>
      <protection locked="0"/>
    </xf>
    <xf numFmtId="49" fontId="17" fillId="2" borderId="1" xfId="61" applyNumberFormat="1" applyFont="1" applyFill="1" applyBorder="1" applyAlignment="1" applyProtection="1">
      <alignment horizontal="center" vertical="center" wrapText="1"/>
      <protection locked="0"/>
    </xf>
    <xf numFmtId="0" fontId="17" fillId="2" borderId="1" xfId="61" applyNumberFormat="1" applyFont="1" applyFill="1" applyBorder="1" applyAlignment="1" applyProtection="1">
      <alignment horizontal="center" vertical="center" wrapText="1"/>
      <protection locked="0"/>
    </xf>
    <xf numFmtId="0" fontId="18" fillId="0" borderId="1" xfId="61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61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49" fontId="17" fillId="0" borderId="1" xfId="61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61" applyNumberFormat="1" applyFont="1" applyFill="1" applyBorder="1" applyAlignment="1" applyProtection="1">
      <alignment horizontal="center" vertical="center" wrapText="1"/>
    </xf>
    <xf numFmtId="49" fontId="19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Fill="1" applyBorder="1" applyAlignment="1">
      <alignment horizontal="center" vertical="center" wrapText="1"/>
    </xf>
    <xf numFmtId="49" fontId="21" fillId="0" borderId="1" xfId="61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1" applyNumberFormat="1" applyFont="1" applyFill="1" applyBorder="1" applyAlignment="1" applyProtection="1">
      <alignment horizontal="center" vertical="center" wrapText="1"/>
      <protection locked="0"/>
    </xf>
    <xf numFmtId="182" fontId="12" fillId="0" borderId="1" xfId="0" applyNumberFormat="1" applyFont="1" applyFill="1" applyBorder="1" applyAlignment="1">
      <alignment horizontal="center" vertical="center"/>
    </xf>
    <xf numFmtId="180" fontId="12" fillId="0" borderId="1" xfId="0" applyNumberFormat="1" applyFont="1" applyFill="1" applyBorder="1" applyAlignment="1">
      <alignment horizontal="center" vertical="center"/>
    </xf>
    <xf numFmtId="0" fontId="12" fillId="0" borderId="1" xfId="15" applyFont="1" applyFill="1" applyBorder="1" applyAlignment="1">
      <alignment horizontal="center" vertical="center"/>
    </xf>
    <xf numFmtId="0" fontId="22" fillId="0" borderId="1" xfId="61" applyFont="1" applyFill="1" applyBorder="1" applyAlignment="1" applyProtection="1">
      <alignment horizontal="center" vertical="center" wrapText="1"/>
      <protection locked="0"/>
    </xf>
    <xf numFmtId="49" fontId="17" fillId="0" borderId="1" xfId="11" applyNumberFormat="1" applyFont="1" applyFill="1" applyBorder="1" applyAlignment="1" applyProtection="1">
      <alignment horizontal="center" vertical="center" wrapText="1"/>
      <protection locked="0"/>
    </xf>
    <xf numFmtId="180" fontId="17" fillId="0" borderId="1" xfId="61" applyNumberFormat="1" applyFont="1" applyFill="1" applyBorder="1" applyAlignment="1" applyProtection="1">
      <alignment horizontal="center" vertical="center" wrapText="1"/>
    </xf>
    <xf numFmtId="180" fontId="17" fillId="0" borderId="1" xfId="61" applyNumberFormat="1" applyFont="1" applyFill="1" applyBorder="1" applyAlignment="1" applyProtection="1">
      <alignment horizontal="center" vertical="center" wrapText="1"/>
      <protection locked="0"/>
    </xf>
    <xf numFmtId="183" fontId="23" fillId="0" borderId="1" xfId="15" applyNumberFormat="1" applyFont="1" applyFill="1" applyBorder="1" applyAlignment="1">
      <alignment horizontal="center" vertical="center"/>
    </xf>
    <xf numFmtId="180" fontId="3" fillId="0" borderId="1" xfId="61" applyNumberFormat="1" applyFont="1" applyFill="1" applyBorder="1" applyAlignment="1" applyProtection="1">
      <alignment horizontal="center" vertical="center" wrapText="1"/>
    </xf>
    <xf numFmtId="0" fontId="17" fillId="0" borderId="1" xfId="61" applyFont="1" applyFill="1" applyBorder="1" applyAlignment="1" applyProtection="1">
      <alignment horizontal="center" vertical="center" wrapText="1"/>
      <protection locked="0"/>
    </xf>
    <xf numFmtId="0" fontId="19" fillId="0" borderId="1" xfId="11" applyFont="1" applyFill="1" applyBorder="1" applyAlignment="1" applyProtection="1">
      <alignment horizontal="center" vertical="center" wrapText="1" shrinkToFit="1"/>
      <protection locked="0"/>
    </xf>
    <xf numFmtId="180" fontId="8" fillId="7" borderId="12" xfId="15" applyNumberFormat="1" applyFont="1" applyFill="1" applyBorder="1" applyAlignment="1">
      <alignment horizontal="center" vertical="center" wrapText="1"/>
    </xf>
    <xf numFmtId="0" fontId="5" fillId="7" borderId="1" xfId="61" applyNumberFormat="1" applyFont="1" applyFill="1" applyBorder="1" applyAlignment="1" applyProtection="1">
      <alignment horizontal="center" vertical="center" wrapText="1"/>
      <protection locked="0"/>
    </xf>
    <xf numFmtId="186" fontId="5" fillId="7" borderId="1" xfId="60" applyNumberFormat="1" applyFont="1" applyFill="1" applyBorder="1" applyAlignment="1" applyProtection="1">
      <alignment horizontal="center" vertical="center" wrapText="1"/>
      <protection locked="0"/>
    </xf>
    <xf numFmtId="186" fontId="8" fillId="7" borderId="12" xfId="60" applyNumberFormat="1" applyFont="1" applyFill="1" applyBorder="1" applyAlignment="1" applyProtection="1">
      <alignment horizontal="center" vertical="center" wrapText="1"/>
      <protection locked="0"/>
    </xf>
    <xf numFmtId="180" fontId="8" fillId="7" borderId="12" xfId="60" applyNumberFormat="1" applyFont="1" applyFill="1" applyBorder="1" applyAlignment="1" applyProtection="1">
      <alignment horizontal="center" vertical="center" wrapText="1"/>
      <protection locked="0"/>
    </xf>
    <xf numFmtId="0" fontId="5" fillId="8" borderId="1" xfId="61" applyNumberFormat="1" applyFont="1" applyFill="1" applyBorder="1" applyAlignment="1" applyProtection="1">
      <alignment horizontal="center" vertical="center" wrapText="1"/>
      <protection locked="0"/>
    </xf>
    <xf numFmtId="49" fontId="5" fillId="8" borderId="1" xfId="11" applyNumberFormat="1" applyFont="1" applyFill="1" applyBorder="1" applyAlignment="1" applyProtection="1">
      <alignment horizontal="center" vertical="center" wrapText="1"/>
      <protection locked="0"/>
    </xf>
    <xf numFmtId="9" fontId="5" fillId="0" borderId="1" xfId="14" applyFont="1" applyFill="1" applyBorder="1" applyAlignment="1" applyProtection="1">
      <alignment horizontal="center" vertical="center" wrapText="1"/>
      <protection locked="0"/>
    </xf>
    <xf numFmtId="0" fontId="8" fillId="7" borderId="12" xfId="15" applyFont="1" applyFill="1" applyBorder="1" applyAlignment="1">
      <alignment horizontal="center" vertical="center"/>
    </xf>
    <xf numFmtId="180" fontId="5" fillId="7" borderId="1" xfId="61" applyNumberFormat="1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>
      <alignment horizontal="center" vertical="center"/>
    </xf>
    <xf numFmtId="0" fontId="5" fillId="8" borderId="1" xfId="0" applyNumberFormat="1" applyFont="1" applyFill="1" applyBorder="1" applyAlignment="1">
      <alignment horizontal="center" vertical="center" wrapText="1"/>
    </xf>
    <xf numFmtId="49" fontId="8" fillId="0" borderId="1" xfId="15" applyNumberFormat="1" applyFont="1" applyFill="1" applyBorder="1" applyAlignment="1">
      <alignment horizontal="center" vertical="center" wrapText="1"/>
    </xf>
    <xf numFmtId="49" fontId="5" fillId="8" borderId="1" xfId="61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66" applyFont="1" applyBorder="1" applyAlignment="1">
      <alignment horizontal="center" vertical="center" wrapText="1"/>
    </xf>
    <xf numFmtId="0" fontId="5" fillId="0" borderId="1" xfId="66" applyFont="1" applyFill="1" applyBorder="1" applyAlignment="1">
      <alignment horizontal="center" vertical="center"/>
    </xf>
    <xf numFmtId="177" fontId="8" fillId="2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3" fillId="0" borderId="1" xfId="5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horizontal="center" vertical="center" wrapText="1"/>
    </xf>
    <xf numFmtId="0" fontId="8" fillId="2" borderId="1" xfId="1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</xf>
    <xf numFmtId="0" fontId="6" fillId="0" borderId="1" xfId="11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12" fillId="0" borderId="1" xfId="61" applyNumberFormat="1" applyFont="1" applyFill="1" applyBorder="1" applyAlignment="1" applyProtection="1">
      <alignment horizontal="center" vertical="center" wrapText="1"/>
      <protection locked="0"/>
    </xf>
    <xf numFmtId="180" fontId="12" fillId="0" borderId="1" xfId="61" applyNumberFormat="1" applyFont="1" applyFill="1" applyBorder="1" applyAlignment="1" applyProtection="1">
      <alignment horizontal="center" vertical="center" wrapText="1"/>
      <protection locked="0"/>
    </xf>
    <xf numFmtId="0" fontId="4" fillId="8" borderId="1" xfId="61" applyFont="1" applyFill="1" applyBorder="1" applyAlignment="1" applyProtection="1">
      <alignment horizontal="center" vertical="center" wrapText="1"/>
      <protection locked="0"/>
    </xf>
    <xf numFmtId="0" fontId="8" fillId="0" borderId="1" xfId="15" applyNumberFormat="1" applyFont="1" applyFill="1" applyBorder="1" applyAlignment="1">
      <alignment horizontal="center" vertical="center" wrapText="1"/>
    </xf>
    <xf numFmtId="0" fontId="25" fillId="0" borderId="1" xfId="61" applyNumberFormat="1" applyFont="1" applyFill="1" applyBorder="1" applyAlignment="1" applyProtection="1">
      <alignment horizontal="center" vertical="center" wrapText="1"/>
      <protection locked="0"/>
    </xf>
    <xf numFmtId="0" fontId="5" fillId="8" borderId="19" xfId="0" applyNumberFormat="1" applyFont="1" applyFill="1" applyBorder="1" applyAlignment="1">
      <alignment horizontal="center" vertical="center" wrapText="1"/>
    </xf>
    <xf numFmtId="177" fontId="15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49" fontId="5" fillId="0" borderId="1" xfId="11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186" fontId="8" fillId="2" borderId="12" xfId="15" applyNumberFormat="1" applyFont="1" applyFill="1" applyBorder="1" applyAlignment="1">
      <alignment horizontal="center" vertical="center" wrapText="1"/>
    </xf>
    <xf numFmtId="0" fontId="8" fillId="7" borderId="1" xfId="15" applyNumberFormat="1" applyFont="1" applyFill="1" applyBorder="1" applyAlignment="1">
      <alignment horizontal="center" vertical="center" wrapText="1"/>
    </xf>
    <xf numFmtId="0" fontId="27" fillId="0" borderId="0" xfId="22" applyFont="1" applyFill="1" applyAlignment="1">
      <alignment vertical="center"/>
    </xf>
    <xf numFmtId="0" fontId="27" fillId="0" borderId="0" xfId="22" applyFont="1" applyAlignment="1">
      <alignment vertical="center"/>
    </xf>
    <xf numFmtId="0" fontId="28" fillId="0" borderId="0" xfId="22" applyFont="1" applyFill="1" applyAlignment="1">
      <alignment vertical="center"/>
    </xf>
    <xf numFmtId="0" fontId="28" fillId="0" borderId="0" xfId="22" applyFont="1" applyAlignment="1">
      <alignment vertical="center"/>
    </xf>
    <xf numFmtId="0" fontId="28" fillId="0" borderId="0" xfId="22" applyFont="1" applyAlignment="1">
      <alignment horizontal="center" vertical="center" wrapText="1"/>
    </xf>
    <xf numFmtId="0" fontId="28" fillId="0" borderId="0" xfId="22" applyFont="1" applyAlignment="1">
      <alignment vertical="center" wrapText="1"/>
    </xf>
    <xf numFmtId="0" fontId="29" fillId="0" borderId="0" xfId="22" applyFont="1" applyFill="1" applyBorder="1" applyAlignment="1">
      <alignment horizontal="center" vertical="center"/>
    </xf>
    <xf numFmtId="0" fontId="30" fillId="0" borderId="0" xfId="22" applyFont="1" applyFill="1" applyBorder="1" applyAlignment="1">
      <alignment vertical="center"/>
    </xf>
    <xf numFmtId="0" fontId="29" fillId="0" borderId="0" xfId="22" applyFont="1" applyFill="1" applyBorder="1" applyAlignment="1">
      <alignment horizontal="left" vertical="center"/>
    </xf>
    <xf numFmtId="0" fontId="31" fillId="0" borderId="0" xfId="22" applyFont="1" applyFill="1" applyBorder="1" applyAlignment="1">
      <alignment horizontal="center" vertical="center"/>
    </xf>
    <xf numFmtId="0" fontId="29" fillId="0" borderId="20" xfId="22" applyFont="1" applyFill="1" applyBorder="1" applyAlignment="1">
      <alignment horizontal="left" vertical="center"/>
    </xf>
    <xf numFmtId="0" fontId="31" fillId="0" borderId="0" xfId="22" applyFont="1" applyFill="1" applyBorder="1" applyAlignment="1">
      <alignment horizontal="left" vertical="center"/>
    </xf>
    <xf numFmtId="0" fontId="32" fillId="0" borderId="0" xfId="22" applyFont="1" applyFill="1" applyBorder="1" applyAlignment="1">
      <alignment horizontal="center" vertical="center"/>
    </xf>
    <xf numFmtId="0" fontId="29" fillId="9" borderId="21" xfId="22" applyFont="1" applyFill="1" applyBorder="1" applyAlignment="1">
      <alignment horizontal="center" vertical="center" wrapText="1"/>
    </xf>
    <xf numFmtId="0" fontId="29" fillId="9" borderId="22" xfId="22" applyFont="1" applyFill="1" applyBorder="1" applyAlignment="1">
      <alignment horizontal="center" vertical="center" wrapText="1"/>
    </xf>
    <xf numFmtId="0" fontId="31" fillId="9" borderId="23" xfId="22" applyFont="1" applyFill="1" applyBorder="1" applyAlignment="1">
      <alignment horizontal="center" vertical="center"/>
    </xf>
    <xf numFmtId="0" fontId="31" fillId="9" borderId="24" xfId="22" applyFont="1" applyFill="1" applyBorder="1" applyAlignment="1">
      <alignment horizontal="center" vertical="center"/>
    </xf>
    <xf numFmtId="0" fontId="31" fillId="9" borderId="25" xfId="22" applyFont="1" applyFill="1" applyBorder="1" applyAlignment="1">
      <alignment horizontal="center" vertical="center"/>
    </xf>
    <xf numFmtId="0" fontId="33" fillId="0" borderId="16" xfId="22" applyFont="1" applyFill="1" applyBorder="1" applyAlignment="1">
      <alignment horizontal="center" vertical="center"/>
    </xf>
    <xf numFmtId="0" fontId="29" fillId="9" borderId="26" xfId="22" applyFont="1" applyFill="1" applyBorder="1" applyAlignment="1">
      <alignment horizontal="center" vertical="center" wrapText="1"/>
    </xf>
    <xf numFmtId="0" fontId="29" fillId="9" borderId="27" xfId="22" applyFont="1" applyFill="1" applyBorder="1" applyAlignment="1">
      <alignment horizontal="center" vertical="center" wrapText="1"/>
    </xf>
    <xf numFmtId="0" fontId="31" fillId="9" borderId="28" xfId="22" applyFont="1" applyFill="1" applyBorder="1" applyAlignment="1">
      <alignment horizontal="center" vertical="center"/>
    </xf>
    <xf numFmtId="0" fontId="31" fillId="9" borderId="29" xfId="22" applyFont="1" applyFill="1" applyBorder="1" applyAlignment="1">
      <alignment horizontal="center" vertical="center"/>
    </xf>
    <xf numFmtId="0" fontId="31" fillId="9" borderId="0" xfId="22" applyFont="1" applyFill="1" applyBorder="1" applyAlignment="1">
      <alignment horizontal="center" vertical="center"/>
    </xf>
    <xf numFmtId="0" fontId="34" fillId="9" borderId="0" xfId="22" applyFont="1" applyFill="1" applyBorder="1" applyAlignment="1">
      <alignment horizontal="center" vertical="center"/>
    </xf>
    <xf numFmtId="0" fontId="28" fillId="0" borderId="21" xfId="52" applyFont="1" applyFill="1" applyBorder="1" applyAlignment="1">
      <alignment horizontal="center" vertical="center" wrapText="1"/>
    </xf>
    <xf numFmtId="0" fontId="28" fillId="0" borderId="30" xfId="52" applyFont="1" applyFill="1" applyBorder="1" applyAlignment="1">
      <alignment horizontal="center" vertical="center" wrapText="1"/>
    </xf>
    <xf numFmtId="0" fontId="28" fillId="0" borderId="4" xfId="52" applyFont="1" applyBorder="1" applyAlignment="1">
      <alignment horizontal="center" vertical="center"/>
    </xf>
    <xf numFmtId="0" fontId="28" fillId="0" borderId="31" xfId="52" applyFont="1" applyBorder="1" applyAlignment="1">
      <alignment horizontal="center" vertical="center"/>
    </xf>
    <xf numFmtId="0" fontId="28" fillId="0" borderId="32" xfId="52" applyFont="1" applyBorder="1" applyAlignment="1">
      <alignment horizontal="center" vertical="center"/>
    </xf>
    <xf numFmtId="0" fontId="28" fillId="0" borderId="21" xfId="52" applyFont="1" applyBorder="1" applyAlignment="1">
      <alignment horizontal="center" vertical="center"/>
    </xf>
    <xf numFmtId="0" fontId="28" fillId="0" borderId="30" xfId="52" applyFont="1" applyBorder="1" applyAlignment="1">
      <alignment horizontal="center" vertical="center"/>
    </xf>
    <xf numFmtId="0" fontId="28" fillId="0" borderId="24" xfId="52" applyFont="1" applyBorder="1" applyAlignment="1">
      <alignment horizontal="center" vertical="center"/>
    </xf>
    <xf numFmtId="0" fontId="28" fillId="0" borderId="14" xfId="52" applyFont="1" applyBorder="1" applyAlignment="1">
      <alignment horizontal="center" vertical="center"/>
    </xf>
    <xf numFmtId="0" fontId="35" fillId="0" borderId="13" xfId="52" applyFont="1" applyBorder="1" applyAlignment="1">
      <alignment horizontal="center" vertical="center"/>
    </xf>
    <xf numFmtId="0" fontId="35" fillId="0" borderId="33" xfId="52" applyFont="1" applyBorder="1" applyAlignment="1">
      <alignment horizontal="center" vertical="center"/>
    </xf>
    <xf numFmtId="0" fontId="28" fillId="0" borderId="26" xfId="52" applyFont="1" applyBorder="1" applyAlignment="1">
      <alignment horizontal="center" vertical="center"/>
    </xf>
    <xf numFmtId="0" fontId="28" fillId="0" borderId="0" xfId="52" applyFont="1" applyBorder="1" applyAlignment="1">
      <alignment horizontal="center" vertical="center"/>
    </xf>
    <xf numFmtId="0" fontId="28" fillId="0" borderId="29" xfId="52" applyFont="1" applyBorder="1" applyAlignment="1">
      <alignment horizontal="center" vertical="center"/>
    </xf>
    <xf numFmtId="0" fontId="28" fillId="0" borderId="34" xfId="52" applyFont="1" applyBorder="1" applyAlignment="1">
      <alignment horizontal="center" vertical="center"/>
    </xf>
    <xf numFmtId="0" fontId="28" fillId="0" borderId="20" xfId="52" applyFont="1" applyBorder="1" applyAlignment="1">
      <alignment horizontal="center" vertical="center"/>
    </xf>
    <xf numFmtId="0" fontId="28" fillId="0" borderId="35" xfId="52" applyFont="1" applyBorder="1" applyAlignment="1">
      <alignment horizontal="center" vertical="center"/>
    </xf>
    <xf numFmtId="0" fontId="35" fillId="0" borderId="1" xfId="52" applyFont="1" applyBorder="1" applyAlignment="1">
      <alignment horizontal="center" vertical="center"/>
    </xf>
    <xf numFmtId="0" fontId="28" fillId="0" borderId="12" xfId="22" applyFont="1" applyFill="1" applyBorder="1" applyAlignment="1">
      <alignment horizontal="center" vertical="center"/>
    </xf>
    <xf numFmtId="0" fontId="28" fillId="0" borderId="0" xfId="22" applyFont="1" applyFill="1" applyBorder="1" applyAlignment="1">
      <alignment vertical="center"/>
    </xf>
    <xf numFmtId="0" fontId="28" fillId="0" borderId="0" xfId="22" applyFont="1" applyFill="1" applyBorder="1" applyAlignment="1">
      <alignment horizontal="center" vertical="center"/>
    </xf>
    <xf numFmtId="0" fontId="28" fillId="0" borderId="1" xfId="22" applyFont="1" applyFill="1" applyBorder="1" applyAlignment="1">
      <alignment vertical="center"/>
    </xf>
    <xf numFmtId="0" fontId="28" fillId="0" borderId="1" xfId="22" applyFont="1" applyFill="1" applyBorder="1" applyAlignment="1">
      <alignment horizontal="center" vertical="center"/>
    </xf>
    <xf numFmtId="0" fontId="36" fillId="0" borderId="1" xfId="22" applyFont="1" applyFill="1" applyBorder="1" applyAlignment="1">
      <alignment horizontal="center" vertical="center"/>
    </xf>
    <xf numFmtId="58" fontId="36" fillId="0" borderId="1" xfId="0" applyNumberFormat="1" applyFont="1" applyFill="1" applyBorder="1" applyAlignment="1">
      <alignment horizontal="center" vertical="center"/>
    </xf>
    <xf numFmtId="0" fontId="36" fillId="0" borderId="1" xfId="0" applyNumberFormat="1" applyFont="1" applyFill="1" applyBorder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37" fillId="0" borderId="1" xfId="61" applyNumberFormat="1" applyFont="1" applyFill="1" applyBorder="1" applyAlignment="1" applyProtection="1">
      <alignment horizontal="center" vertical="center" wrapText="1"/>
      <protection locked="0"/>
    </xf>
    <xf numFmtId="49" fontId="36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36" fillId="0" borderId="1" xfId="61" applyNumberFormat="1" applyFont="1" applyFill="1" applyBorder="1" applyAlignment="1" applyProtection="1">
      <alignment horizontal="center" vertical="center" wrapText="1"/>
      <protection locked="0"/>
    </xf>
    <xf numFmtId="49" fontId="36" fillId="0" borderId="1" xfId="61" applyNumberFormat="1" applyFont="1" applyFill="1" applyBorder="1" applyAlignment="1" applyProtection="1">
      <alignment horizontal="center" vertical="center" wrapText="1"/>
      <protection locked="0"/>
    </xf>
    <xf numFmtId="0" fontId="36" fillId="0" borderId="1" xfId="22" applyFont="1" applyFill="1" applyBorder="1" applyAlignment="1">
      <alignment horizontal="center" vertical="center" wrapText="1"/>
    </xf>
    <xf numFmtId="49" fontId="36" fillId="0" borderId="1" xfId="22" applyNumberFormat="1" applyFont="1" applyFill="1" applyBorder="1" applyAlignment="1">
      <alignment horizontal="center" vertical="center"/>
    </xf>
    <xf numFmtId="0" fontId="36" fillId="0" borderId="1" xfId="22" applyFont="1" applyFill="1" applyBorder="1" applyAlignment="1">
      <alignment vertical="center"/>
    </xf>
    <xf numFmtId="49" fontId="36" fillId="10" borderId="1" xfId="61" applyNumberFormat="1" applyFont="1" applyFill="1" applyBorder="1" applyAlignment="1" applyProtection="1">
      <alignment horizontal="center" vertical="center" wrapText="1"/>
      <protection locked="0"/>
    </xf>
    <xf numFmtId="0" fontId="36" fillId="10" borderId="1" xfId="0" applyFont="1" applyFill="1" applyBorder="1" applyAlignment="1">
      <alignment horizontal="left" vertical="center" wrapText="1"/>
    </xf>
    <xf numFmtId="0" fontId="36" fillId="10" borderId="1" xfId="15" applyNumberFormat="1" applyFont="1" applyFill="1" applyBorder="1" applyAlignment="1">
      <alignment horizontal="center" vertical="center" wrapText="1"/>
    </xf>
    <xf numFmtId="177" fontId="37" fillId="0" borderId="1" xfId="0" applyNumberFormat="1" applyFont="1" applyFill="1" applyBorder="1" applyAlignment="1">
      <alignment horizontal="center" vertical="center" wrapText="1"/>
    </xf>
    <xf numFmtId="49" fontId="36" fillId="0" borderId="1" xfId="15" applyNumberFormat="1" applyFont="1" applyFill="1" applyBorder="1" applyAlignment="1">
      <alignment horizontal="center" vertical="center" wrapText="1"/>
    </xf>
    <xf numFmtId="0" fontId="36" fillId="0" borderId="1" xfId="15" applyNumberFormat="1" applyFont="1" applyFill="1" applyBorder="1" applyAlignment="1">
      <alignment horizontal="center" vertical="center" wrapText="1"/>
    </xf>
    <xf numFmtId="0" fontId="28" fillId="0" borderId="36" xfId="52" applyFont="1" applyBorder="1" applyAlignment="1">
      <alignment horizontal="center" vertical="center"/>
    </xf>
    <xf numFmtId="0" fontId="28" fillId="0" borderId="5" xfId="52" applyFont="1" applyBorder="1" applyAlignment="1">
      <alignment horizontal="center" vertical="center"/>
    </xf>
    <xf numFmtId="0" fontId="35" fillId="0" borderId="18" xfId="52" applyFont="1" applyBorder="1" applyAlignment="1">
      <alignment horizontal="center" vertical="center"/>
    </xf>
    <xf numFmtId="0" fontId="35" fillId="0" borderId="13" xfId="52" applyFont="1" applyBorder="1" applyAlignment="1">
      <alignment horizontal="center" vertical="center" wrapText="1"/>
    </xf>
    <xf numFmtId="0" fontId="35" fillId="0" borderId="33" xfId="52" applyFont="1" applyBorder="1" applyAlignment="1">
      <alignment horizontal="center" vertical="center" wrapText="1"/>
    </xf>
    <xf numFmtId="0" fontId="35" fillId="0" borderId="1" xfId="52" applyFont="1" applyBorder="1" applyAlignment="1">
      <alignment horizontal="center" vertical="center" wrapText="1"/>
    </xf>
    <xf numFmtId="0" fontId="28" fillId="0" borderId="18" xfId="22" applyFont="1" applyFill="1" applyBorder="1" applyAlignment="1">
      <alignment horizontal="center" vertical="center"/>
    </xf>
    <xf numFmtId="0" fontId="36" fillId="0" borderId="18" xfId="22" applyFont="1" applyFill="1" applyBorder="1" applyAlignment="1">
      <alignment horizontal="center" vertical="center"/>
    </xf>
    <xf numFmtId="0" fontId="36" fillId="0" borderId="0" xfId="22" applyFont="1" applyFill="1" applyBorder="1" applyAlignment="1">
      <alignment horizontal="center" vertical="center"/>
    </xf>
    <xf numFmtId="0" fontId="30" fillId="0" borderId="0" xfId="22" applyFont="1" applyFill="1" applyBorder="1" applyAlignment="1">
      <alignment horizontal="left" vertical="center" wrapText="1"/>
    </xf>
    <xf numFmtId="0" fontId="27" fillId="0" borderId="0" xfId="22" applyFont="1" applyFill="1" applyBorder="1" applyAlignment="1">
      <alignment vertical="center"/>
    </xf>
    <xf numFmtId="0" fontId="30" fillId="0" borderId="14" xfId="22" applyFont="1" applyFill="1" applyBorder="1" applyAlignment="1">
      <alignment horizontal="left" vertical="center" wrapText="1"/>
    </xf>
    <xf numFmtId="0" fontId="33" fillId="9" borderId="17" xfId="22" applyFont="1" applyFill="1" applyBorder="1" applyAlignment="1">
      <alignment horizontal="center" vertical="center"/>
    </xf>
    <xf numFmtId="0" fontId="38" fillId="0" borderId="13" xfId="22" applyFont="1" applyFill="1" applyBorder="1" applyAlignment="1">
      <alignment horizontal="center" vertical="center"/>
    </xf>
    <xf numFmtId="0" fontId="38" fillId="0" borderId="18" xfId="22" applyFont="1" applyFill="1" applyBorder="1" applyAlignment="1">
      <alignment horizontal="center" vertical="center"/>
    </xf>
    <xf numFmtId="0" fontId="38" fillId="0" borderId="12" xfId="22" applyFont="1" applyFill="1" applyBorder="1" applyAlignment="1">
      <alignment horizontal="center" vertical="center"/>
    </xf>
    <xf numFmtId="0" fontId="27" fillId="0" borderId="0" xfId="22" applyFont="1" applyBorder="1" applyAlignment="1">
      <alignment vertical="center"/>
    </xf>
    <xf numFmtId="0" fontId="39" fillId="0" borderId="37" xfId="22" applyFont="1" applyFill="1" applyBorder="1" applyAlignment="1">
      <alignment horizontal="center" vertical="center"/>
    </xf>
    <xf numFmtId="0" fontId="39" fillId="0" borderId="38" xfId="22" applyFont="1" applyFill="1" applyBorder="1" applyAlignment="1">
      <alignment horizontal="center" vertical="center"/>
    </xf>
    <xf numFmtId="0" fontId="39" fillId="0" borderId="7" xfId="22" applyFont="1" applyFill="1" applyBorder="1" applyAlignment="1">
      <alignment horizontal="center" vertical="center"/>
    </xf>
    <xf numFmtId="0" fontId="28" fillId="0" borderId="31" xfId="22" applyFont="1" applyBorder="1" applyAlignment="1">
      <alignment horizontal="center" vertical="center"/>
    </xf>
    <xf numFmtId="0" fontId="35" fillId="0" borderId="18" xfId="52" applyFont="1" applyBorder="1" applyAlignment="1">
      <alignment horizontal="center" vertical="center" wrapText="1"/>
    </xf>
    <xf numFmtId="0" fontId="35" fillId="0" borderId="13" xfId="22" applyFont="1" applyBorder="1" applyAlignment="1">
      <alignment horizontal="center" vertical="center"/>
    </xf>
    <xf numFmtId="0" fontId="35" fillId="0" borderId="1" xfId="22" applyFont="1" applyBorder="1" applyAlignment="1">
      <alignment horizontal="center" vertical="center"/>
    </xf>
    <xf numFmtId="0" fontId="36" fillId="0" borderId="13" xfId="22" applyFont="1" applyFill="1" applyBorder="1" applyAlignment="1">
      <alignment horizontal="center" vertical="center"/>
    </xf>
    <xf numFmtId="49" fontId="36" fillId="0" borderId="13" xfId="22" applyNumberFormat="1" applyFont="1" applyFill="1" applyBorder="1" applyAlignment="1">
      <alignment horizontal="center" vertical="center"/>
    </xf>
    <xf numFmtId="49" fontId="36" fillId="0" borderId="18" xfId="22" applyNumberFormat="1" applyFont="1" applyFill="1" applyBorder="1" applyAlignment="1">
      <alignment horizontal="center" vertical="center"/>
    </xf>
    <xf numFmtId="0" fontId="36" fillId="0" borderId="33" xfId="22" applyFont="1" applyFill="1" applyBorder="1" applyAlignment="1">
      <alignment horizontal="center" vertical="center"/>
    </xf>
    <xf numFmtId="0" fontId="36" fillId="0" borderId="1" xfId="22" applyFont="1" applyFill="1" applyBorder="1" applyAlignment="1">
      <alignment horizontal="left" vertical="center"/>
    </xf>
    <xf numFmtId="0" fontId="36" fillId="0" borderId="1" xfId="52" applyFont="1" applyFill="1" applyBorder="1" applyAlignment="1">
      <alignment horizontal="center" vertical="center"/>
    </xf>
    <xf numFmtId="49" fontId="36" fillId="0" borderId="0" xfId="22" applyNumberFormat="1" applyFont="1" applyFill="1" applyBorder="1" applyAlignment="1">
      <alignment horizontal="center" vertical="center"/>
    </xf>
    <xf numFmtId="0" fontId="36" fillId="0" borderId="0" xfId="22" applyFont="1" applyFill="1" applyBorder="1" applyAlignment="1">
      <alignment horizontal="left" vertical="center"/>
    </xf>
    <xf numFmtId="0" fontId="38" fillId="0" borderId="12" xfId="52" applyFont="1" applyFill="1" applyBorder="1" applyAlignment="1">
      <alignment horizontal="center" vertical="center"/>
    </xf>
    <xf numFmtId="0" fontId="38" fillId="0" borderId="39" xfId="22" applyFont="1" applyFill="1" applyBorder="1" applyAlignment="1">
      <alignment horizontal="center" vertical="center"/>
    </xf>
    <xf numFmtId="0" fontId="27" fillId="0" borderId="0" xfId="22" applyFont="1" applyFill="1" applyBorder="1" applyAlignment="1">
      <alignment vertical="center" wrapText="1"/>
    </xf>
    <xf numFmtId="58" fontId="38" fillId="0" borderId="7" xfId="22" applyNumberFormat="1" applyFont="1" applyFill="1" applyBorder="1" applyAlignment="1">
      <alignment horizontal="center" vertical="center" shrinkToFit="1"/>
    </xf>
    <xf numFmtId="58" fontId="39" fillId="0" borderId="37" xfId="22" applyNumberFormat="1" applyFont="1" applyFill="1" applyBorder="1" applyAlignment="1">
      <alignment horizontal="center" vertical="center" shrinkToFit="1"/>
    </xf>
    <xf numFmtId="58" fontId="39" fillId="0" borderId="40" xfId="22" applyNumberFormat="1" applyFont="1" applyBorder="1" applyAlignment="1">
      <alignment horizontal="center" vertical="center" shrinkToFit="1"/>
    </xf>
    <xf numFmtId="0" fontId="28" fillId="0" borderId="32" xfId="22" applyFont="1" applyBorder="1" applyAlignment="1">
      <alignment horizontal="center" vertical="center"/>
    </xf>
    <xf numFmtId="0" fontId="28" fillId="0" borderId="36" xfId="22" applyFont="1" applyBorder="1" applyAlignment="1">
      <alignment horizontal="center" vertical="center"/>
    </xf>
    <xf numFmtId="0" fontId="28" fillId="0" borderId="41" xfId="22" applyFont="1" applyBorder="1" applyAlignment="1">
      <alignment horizontal="center" vertical="center"/>
    </xf>
    <xf numFmtId="0" fontId="35" fillId="0" borderId="33" xfId="22" applyFont="1" applyBorder="1" applyAlignment="1">
      <alignment horizontal="center" vertical="center"/>
    </xf>
    <xf numFmtId="0" fontId="35" fillId="0" borderId="18" xfId="22" applyFont="1" applyBorder="1" applyAlignment="1">
      <alignment horizontal="center" vertical="center"/>
    </xf>
    <xf numFmtId="0" fontId="28" fillId="0" borderId="1" xfId="22" applyFont="1" applyBorder="1" applyAlignment="1">
      <alignment horizontal="center" vertical="center"/>
    </xf>
    <xf numFmtId="0" fontId="28" fillId="0" borderId="8" xfId="22" applyFont="1" applyBorder="1" applyAlignment="1">
      <alignment horizontal="center" vertical="center"/>
    </xf>
    <xf numFmtId="0" fontId="28" fillId="0" borderId="18" xfId="22" applyFont="1" applyBorder="1" applyAlignment="1">
      <alignment horizontal="center" vertical="center"/>
    </xf>
    <xf numFmtId="0" fontId="28" fillId="0" borderId="33" xfId="22" applyFont="1" applyFill="1" applyBorder="1" applyAlignment="1">
      <alignment horizontal="center" vertical="center"/>
    </xf>
    <xf numFmtId="0" fontId="28" fillId="0" borderId="42" xfId="22" applyFont="1" applyFill="1" applyBorder="1" applyAlignment="1">
      <alignment horizontal="center" vertical="center"/>
    </xf>
    <xf numFmtId="0" fontId="28" fillId="0" borderId="8" xfId="22" applyFont="1" applyFill="1" applyBorder="1" applyAlignment="1">
      <alignment horizontal="center" vertical="center"/>
    </xf>
    <xf numFmtId="0" fontId="36" fillId="0" borderId="8" xfId="22" applyFont="1" applyFill="1" applyBorder="1" applyAlignment="1">
      <alignment horizontal="center" vertical="center"/>
    </xf>
    <xf numFmtId="0" fontId="36" fillId="0" borderId="16" xfId="22" applyFont="1" applyFill="1" applyBorder="1" applyAlignment="1">
      <alignment horizontal="center" vertical="center"/>
    </xf>
    <xf numFmtId="0" fontId="36" fillId="0" borderId="43" xfId="22" applyFont="1" applyFill="1" applyBorder="1" applyAlignment="1">
      <alignment horizontal="center" vertical="center"/>
    </xf>
    <xf numFmtId="0" fontId="36" fillId="0" borderId="42" xfId="22" applyFont="1" applyFill="1" applyBorder="1" applyAlignment="1">
      <alignment horizontal="center" vertical="center"/>
    </xf>
    <xf numFmtId="177" fontId="36" fillId="0" borderId="1" xfId="0" applyNumberFormat="1" applyFont="1" applyFill="1" applyBorder="1" applyAlignment="1">
      <alignment horizontal="center" vertical="center" wrapText="1"/>
    </xf>
    <xf numFmtId="177" fontId="36" fillId="4" borderId="1" xfId="0" applyNumberFormat="1" applyFont="1" applyFill="1" applyBorder="1" applyAlignment="1">
      <alignment horizontal="center" vertical="center" wrapText="1"/>
    </xf>
    <xf numFmtId="0" fontId="36" fillId="4" borderId="1" xfId="61" applyNumberFormat="1" applyFont="1" applyFill="1" applyBorder="1" applyAlignment="1" applyProtection="1">
      <alignment horizontal="center" vertical="center" wrapText="1"/>
      <protection locked="0"/>
    </xf>
    <xf numFmtId="0" fontId="36" fillId="0" borderId="1" xfId="0" applyNumberFormat="1" applyFont="1" applyFill="1" applyBorder="1" applyAlignment="1">
      <alignment horizontal="center" vertical="center" wrapText="1"/>
    </xf>
    <xf numFmtId="0" fontId="36" fillId="0" borderId="1" xfId="22" applyFont="1" applyFill="1" applyBorder="1" applyAlignment="1">
      <alignment horizontal="left" vertical="top" wrapText="1"/>
    </xf>
    <xf numFmtId="0" fontId="36" fillId="0" borderId="1" xfId="22" applyFont="1" applyFill="1" applyBorder="1" applyAlignment="1">
      <alignment horizontal="center" vertical="top" wrapText="1"/>
    </xf>
    <xf numFmtId="0" fontId="36" fillId="0" borderId="0" xfId="22" applyFont="1" applyAlignment="1">
      <alignment vertical="center"/>
    </xf>
    <xf numFmtId="49" fontId="36" fillId="4" borderId="1" xfId="61" applyNumberFormat="1" applyFont="1" applyFill="1" applyBorder="1" applyAlignment="1" applyProtection="1">
      <alignment horizontal="center" vertical="center" wrapText="1"/>
      <protection locked="0"/>
    </xf>
    <xf numFmtId="0" fontId="37" fillId="0" borderId="1" xfId="0" applyFont="1" applyFill="1" applyBorder="1" applyAlignment="1">
      <alignment horizontal="center" vertical="center"/>
    </xf>
    <xf numFmtId="0" fontId="36" fillId="0" borderId="13" xfId="22" applyFont="1" applyFill="1" applyBorder="1" applyAlignment="1">
      <alignment horizontal="center" vertical="center" wrapText="1"/>
    </xf>
    <xf numFmtId="0" fontId="36" fillId="0" borderId="33" xfId="22" applyFont="1" applyFill="1" applyBorder="1" applyAlignment="1">
      <alignment horizontal="center" vertical="center" wrapText="1"/>
    </xf>
    <xf numFmtId="0" fontId="36" fillId="0" borderId="13" xfId="22" applyFont="1" applyBorder="1" applyAlignment="1">
      <alignment horizontal="center" vertical="center" wrapText="1"/>
    </xf>
    <xf numFmtId="0" fontId="36" fillId="0" borderId="33" xfId="22" applyFont="1" applyBorder="1" applyAlignment="1">
      <alignment horizontal="center" vertical="center" wrapText="1"/>
    </xf>
    <xf numFmtId="0" fontId="36" fillId="0" borderId="1" xfId="22" applyFont="1" applyBorder="1" applyAlignment="1">
      <alignment horizontal="center" vertical="center" wrapText="1"/>
    </xf>
    <xf numFmtId="0" fontId="36" fillId="0" borderId="0" xfId="22" applyFont="1" applyFill="1" applyAlignment="1">
      <alignment vertical="center"/>
    </xf>
    <xf numFmtId="0" fontId="36" fillId="0" borderId="18" xfId="22" applyFont="1" applyFill="1" applyBorder="1" applyAlignment="1">
      <alignment horizontal="center" vertical="center" wrapText="1"/>
    </xf>
    <xf numFmtId="0" fontId="36" fillId="0" borderId="15" xfId="22" applyFont="1" applyFill="1" applyBorder="1" applyAlignment="1">
      <alignment horizontal="center" vertical="center" wrapText="1"/>
    </xf>
    <xf numFmtId="0" fontId="36" fillId="0" borderId="16" xfId="22" applyFont="1" applyFill="1" applyBorder="1" applyAlignment="1">
      <alignment horizontal="center" vertical="center" wrapText="1"/>
    </xf>
    <xf numFmtId="0" fontId="36" fillId="0" borderId="17" xfId="22" applyFont="1" applyFill="1" applyBorder="1" applyAlignment="1">
      <alignment horizontal="center" vertical="center" wrapText="1"/>
    </xf>
    <xf numFmtId="0" fontId="36" fillId="0" borderId="28" xfId="22" applyFont="1" applyFill="1" applyBorder="1" applyAlignment="1">
      <alignment horizontal="center" vertical="center" wrapText="1"/>
    </xf>
    <xf numFmtId="0" fontId="36" fillId="0" borderId="0" xfId="22" applyFont="1" applyFill="1" applyBorder="1" applyAlignment="1">
      <alignment horizontal="center" vertical="center" wrapText="1"/>
    </xf>
    <xf numFmtId="0" fontId="36" fillId="0" borderId="27" xfId="22" applyFont="1" applyFill="1" applyBorder="1" applyAlignment="1">
      <alignment horizontal="center" vertical="center" wrapText="1"/>
    </xf>
    <xf numFmtId="0" fontId="36" fillId="0" borderId="18" xfId="22" applyFont="1" applyBorder="1" applyAlignment="1">
      <alignment horizontal="center" vertical="center" wrapText="1"/>
    </xf>
    <xf numFmtId="0" fontId="36" fillId="0" borderId="44" xfId="22" applyFont="1" applyFill="1" applyBorder="1" applyAlignment="1">
      <alignment horizontal="center" vertical="center" wrapText="1"/>
    </xf>
    <xf numFmtId="0" fontId="36" fillId="0" borderId="14" xfId="22" applyFont="1" applyFill="1" applyBorder="1" applyAlignment="1">
      <alignment horizontal="center" vertical="center" wrapText="1"/>
    </xf>
    <xf numFmtId="0" fontId="36" fillId="0" borderId="45" xfId="22" applyFont="1" applyFill="1" applyBorder="1" applyAlignment="1">
      <alignment horizontal="center" vertical="center" wrapText="1"/>
    </xf>
  </cellXfs>
  <cellStyles count="7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3 2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超链接" xfId="10" builtinId="8"/>
    <cellStyle name="BOM_Level_Below3" xfId="11"/>
    <cellStyle name="60% - 强调文字颜色 3" xfId="12" builtinId="40"/>
    <cellStyle name="常规 40" xfId="13"/>
    <cellStyle name="百分比" xfId="14" builtinId="5"/>
    <cellStyle name="常规 2 27" xfId="15"/>
    <cellStyle name="已访问的超链接" xfId="16" builtinId="9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5 2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BOM_Level_Below3 3 5" xfId="44"/>
    <cellStyle name="强调文字颜色 3" xfId="45" builtinId="37"/>
    <cellStyle name="注释 10 2" xfId="46"/>
    <cellStyle name="BOM_Level_Below3 3 6" xfId="4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常规 2 2" xfId="52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60% - 强调文字颜色 6" xfId="58" builtinId="52"/>
    <cellStyle name="BOM_Level_1" xfId="59"/>
    <cellStyle name="BOM_Level_Below3 3" xfId="60"/>
    <cellStyle name="样式 1" xfId="61"/>
    <cellStyle name="常规 2" xfId="62"/>
    <cellStyle name="常规 3" xfId="63"/>
    <cellStyle name="注释 10" xfId="64"/>
    <cellStyle name="常规 3 30" xfId="65"/>
    <cellStyle name="样式 1 10" xfId="66"/>
    <cellStyle name="注释 10 3" xfId="67"/>
    <cellStyle name="注释 10 4" xfId="68"/>
    <cellStyle name="注释 10 5" xfId="69"/>
    <cellStyle name="注释 10 6" xfId="70"/>
  </cellStyles>
  <dxfs count="8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7030A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9" tint="-0.499984740745262"/>
        </patternFill>
      </fill>
    </dxf>
    <dxf>
      <font>
        <color rgb="FFFF0000"/>
      </font>
      <fill>
        <patternFill patternType="solid">
          <bgColor theme="5" tint="0.599963377788629"/>
        </patternFill>
      </fill>
    </dxf>
    <dxf>
      <fill>
        <patternFill patternType="solid">
          <bgColor rgb="FFFF0000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9" Type="http://schemas.openxmlformats.org/officeDocument/2006/relationships/image" Target="../media/image99.emf"/><Relationship Id="rId98" Type="http://schemas.openxmlformats.org/officeDocument/2006/relationships/image" Target="../media/image98.png"/><Relationship Id="rId97" Type="http://schemas.openxmlformats.org/officeDocument/2006/relationships/image" Target="../media/image97.png"/><Relationship Id="rId96" Type="http://schemas.openxmlformats.org/officeDocument/2006/relationships/image" Target="../media/image96.emf"/><Relationship Id="rId95" Type="http://schemas.openxmlformats.org/officeDocument/2006/relationships/image" Target="../media/image95.emf"/><Relationship Id="rId94" Type="http://schemas.openxmlformats.org/officeDocument/2006/relationships/image" Target="../media/image94.emf"/><Relationship Id="rId93" Type="http://schemas.openxmlformats.org/officeDocument/2006/relationships/image" Target="../media/image93.emf"/><Relationship Id="rId92" Type="http://schemas.openxmlformats.org/officeDocument/2006/relationships/image" Target="../media/image92.emf"/><Relationship Id="rId91" Type="http://schemas.openxmlformats.org/officeDocument/2006/relationships/image" Target="../media/image91.emf"/><Relationship Id="rId90" Type="http://schemas.openxmlformats.org/officeDocument/2006/relationships/image" Target="../media/image90.emf"/><Relationship Id="rId9" Type="http://schemas.openxmlformats.org/officeDocument/2006/relationships/image" Target="../media/image9.emf"/><Relationship Id="rId89" Type="http://schemas.openxmlformats.org/officeDocument/2006/relationships/image" Target="../media/image89.emf"/><Relationship Id="rId88" Type="http://schemas.openxmlformats.org/officeDocument/2006/relationships/image" Target="../media/image88.emf"/><Relationship Id="rId87" Type="http://schemas.openxmlformats.org/officeDocument/2006/relationships/image" Target="../media/image87.emf"/><Relationship Id="rId86" Type="http://schemas.openxmlformats.org/officeDocument/2006/relationships/image" Target="../media/image86.emf"/><Relationship Id="rId85" Type="http://schemas.openxmlformats.org/officeDocument/2006/relationships/image" Target="../media/image85.emf"/><Relationship Id="rId84" Type="http://schemas.openxmlformats.org/officeDocument/2006/relationships/image" Target="../media/image84.emf"/><Relationship Id="rId83" Type="http://schemas.openxmlformats.org/officeDocument/2006/relationships/image" Target="../media/image83.emf"/><Relationship Id="rId82" Type="http://schemas.openxmlformats.org/officeDocument/2006/relationships/image" Target="../media/image82.emf"/><Relationship Id="rId81" Type="http://schemas.openxmlformats.org/officeDocument/2006/relationships/image" Target="../media/image81.emf"/><Relationship Id="rId80" Type="http://schemas.openxmlformats.org/officeDocument/2006/relationships/image" Target="../media/image80.emf"/><Relationship Id="rId8" Type="http://schemas.openxmlformats.org/officeDocument/2006/relationships/image" Target="../media/image8.emf"/><Relationship Id="rId79" Type="http://schemas.openxmlformats.org/officeDocument/2006/relationships/image" Target="../media/image79.emf"/><Relationship Id="rId78" Type="http://schemas.openxmlformats.org/officeDocument/2006/relationships/image" Target="../media/image78.emf"/><Relationship Id="rId77" Type="http://schemas.openxmlformats.org/officeDocument/2006/relationships/image" Target="../media/image77.emf"/><Relationship Id="rId76" Type="http://schemas.openxmlformats.org/officeDocument/2006/relationships/image" Target="../media/image76.emf"/><Relationship Id="rId75" Type="http://schemas.openxmlformats.org/officeDocument/2006/relationships/image" Target="../media/image75.emf"/><Relationship Id="rId74" Type="http://schemas.openxmlformats.org/officeDocument/2006/relationships/image" Target="../media/image74.emf"/><Relationship Id="rId73" Type="http://schemas.openxmlformats.org/officeDocument/2006/relationships/image" Target="../media/image73.emf"/><Relationship Id="rId72" Type="http://schemas.openxmlformats.org/officeDocument/2006/relationships/image" Target="../media/image72.emf"/><Relationship Id="rId71" Type="http://schemas.openxmlformats.org/officeDocument/2006/relationships/image" Target="../media/image71.emf"/><Relationship Id="rId70" Type="http://schemas.openxmlformats.org/officeDocument/2006/relationships/image" Target="../media/image70.emf"/><Relationship Id="rId7" Type="http://schemas.openxmlformats.org/officeDocument/2006/relationships/image" Target="../media/image7.emf"/><Relationship Id="rId69" Type="http://schemas.openxmlformats.org/officeDocument/2006/relationships/image" Target="../media/image69.emf"/><Relationship Id="rId68" Type="http://schemas.openxmlformats.org/officeDocument/2006/relationships/image" Target="../media/image68.emf"/><Relationship Id="rId67" Type="http://schemas.openxmlformats.org/officeDocument/2006/relationships/image" Target="../media/image67.emf"/><Relationship Id="rId66" Type="http://schemas.openxmlformats.org/officeDocument/2006/relationships/image" Target="../media/image66.emf"/><Relationship Id="rId65" Type="http://schemas.openxmlformats.org/officeDocument/2006/relationships/image" Target="../media/image65.emf"/><Relationship Id="rId64" Type="http://schemas.openxmlformats.org/officeDocument/2006/relationships/image" Target="../media/image64.emf"/><Relationship Id="rId63" Type="http://schemas.openxmlformats.org/officeDocument/2006/relationships/image" Target="../media/image63.emf"/><Relationship Id="rId62" Type="http://schemas.openxmlformats.org/officeDocument/2006/relationships/image" Target="../media/image62.emf"/><Relationship Id="rId61" Type="http://schemas.openxmlformats.org/officeDocument/2006/relationships/image" Target="../media/image61.emf"/><Relationship Id="rId60" Type="http://schemas.openxmlformats.org/officeDocument/2006/relationships/image" Target="../media/image60.emf"/><Relationship Id="rId6" Type="http://schemas.openxmlformats.org/officeDocument/2006/relationships/image" Target="../media/image6.emf"/><Relationship Id="rId59" Type="http://schemas.openxmlformats.org/officeDocument/2006/relationships/image" Target="../media/image59.emf"/><Relationship Id="rId58" Type="http://schemas.openxmlformats.org/officeDocument/2006/relationships/image" Target="../media/image58.emf"/><Relationship Id="rId57" Type="http://schemas.openxmlformats.org/officeDocument/2006/relationships/image" Target="../media/image57.emf"/><Relationship Id="rId56" Type="http://schemas.openxmlformats.org/officeDocument/2006/relationships/image" Target="../media/image56.emf"/><Relationship Id="rId55" Type="http://schemas.openxmlformats.org/officeDocument/2006/relationships/image" Target="../media/image55.emf"/><Relationship Id="rId54" Type="http://schemas.openxmlformats.org/officeDocument/2006/relationships/image" Target="../media/image54.emf"/><Relationship Id="rId53" Type="http://schemas.openxmlformats.org/officeDocument/2006/relationships/image" Target="../media/image53.emf"/><Relationship Id="rId52" Type="http://schemas.openxmlformats.org/officeDocument/2006/relationships/image" Target="../media/image52.png"/><Relationship Id="rId51" Type="http://schemas.openxmlformats.org/officeDocument/2006/relationships/image" Target="../media/image51.emf"/><Relationship Id="rId50" Type="http://schemas.openxmlformats.org/officeDocument/2006/relationships/image" Target="../media/image50.emf"/><Relationship Id="rId5" Type="http://schemas.openxmlformats.org/officeDocument/2006/relationships/image" Target="../media/image5.emf"/><Relationship Id="rId49" Type="http://schemas.openxmlformats.org/officeDocument/2006/relationships/image" Target="../media/image49.emf"/><Relationship Id="rId48" Type="http://schemas.openxmlformats.org/officeDocument/2006/relationships/image" Target="../media/image48.emf"/><Relationship Id="rId47" Type="http://schemas.openxmlformats.org/officeDocument/2006/relationships/image" Target="../media/image47.emf"/><Relationship Id="rId46" Type="http://schemas.openxmlformats.org/officeDocument/2006/relationships/image" Target="../media/image46.emf"/><Relationship Id="rId45" Type="http://schemas.openxmlformats.org/officeDocument/2006/relationships/image" Target="../media/image45.emf"/><Relationship Id="rId44" Type="http://schemas.openxmlformats.org/officeDocument/2006/relationships/image" Target="../media/image44.emf"/><Relationship Id="rId43" Type="http://schemas.openxmlformats.org/officeDocument/2006/relationships/image" Target="../media/image43.emf"/><Relationship Id="rId42" Type="http://schemas.openxmlformats.org/officeDocument/2006/relationships/image" Target="../media/image42.emf"/><Relationship Id="rId41" Type="http://schemas.openxmlformats.org/officeDocument/2006/relationships/image" Target="../media/image41.emf"/><Relationship Id="rId40" Type="http://schemas.openxmlformats.org/officeDocument/2006/relationships/image" Target="../media/image40.emf"/><Relationship Id="rId4" Type="http://schemas.openxmlformats.org/officeDocument/2006/relationships/image" Target="../media/image4.emf"/><Relationship Id="rId39" Type="http://schemas.openxmlformats.org/officeDocument/2006/relationships/image" Target="../media/image39.emf"/><Relationship Id="rId38" Type="http://schemas.openxmlformats.org/officeDocument/2006/relationships/image" Target="../media/image38.emf"/><Relationship Id="rId37" Type="http://schemas.openxmlformats.org/officeDocument/2006/relationships/image" Target="../media/image37.emf"/><Relationship Id="rId36" Type="http://schemas.openxmlformats.org/officeDocument/2006/relationships/image" Target="../media/image36.emf"/><Relationship Id="rId35" Type="http://schemas.openxmlformats.org/officeDocument/2006/relationships/image" Target="../media/image35.emf"/><Relationship Id="rId34" Type="http://schemas.openxmlformats.org/officeDocument/2006/relationships/image" Target="../media/image34.emf"/><Relationship Id="rId33" Type="http://schemas.openxmlformats.org/officeDocument/2006/relationships/image" Target="../media/image33.emf"/><Relationship Id="rId32" Type="http://schemas.openxmlformats.org/officeDocument/2006/relationships/image" Target="../media/image32.emf"/><Relationship Id="rId31" Type="http://schemas.openxmlformats.org/officeDocument/2006/relationships/image" Target="../media/image31.emf"/><Relationship Id="rId30" Type="http://schemas.openxmlformats.org/officeDocument/2006/relationships/image" Target="../media/image30.emf"/><Relationship Id="rId3" Type="http://schemas.openxmlformats.org/officeDocument/2006/relationships/image" Target="../media/image3.emf"/><Relationship Id="rId29" Type="http://schemas.openxmlformats.org/officeDocument/2006/relationships/image" Target="../media/image29.emf"/><Relationship Id="rId28" Type="http://schemas.openxmlformats.org/officeDocument/2006/relationships/image" Target="../media/image28.emf"/><Relationship Id="rId27" Type="http://schemas.openxmlformats.org/officeDocument/2006/relationships/image" Target="../media/image27.emf"/><Relationship Id="rId26" Type="http://schemas.openxmlformats.org/officeDocument/2006/relationships/image" Target="../media/image26.emf"/><Relationship Id="rId25" Type="http://schemas.openxmlformats.org/officeDocument/2006/relationships/image" Target="../media/image25.emf"/><Relationship Id="rId24" Type="http://schemas.openxmlformats.org/officeDocument/2006/relationships/image" Target="../media/image24.emf"/><Relationship Id="rId23" Type="http://schemas.openxmlformats.org/officeDocument/2006/relationships/image" Target="../media/image23.emf"/><Relationship Id="rId22" Type="http://schemas.openxmlformats.org/officeDocument/2006/relationships/image" Target="../media/image22.emf"/><Relationship Id="rId21" Type="http://schemas.openxmlformats.org/officeDocument/2006/relationships/image" Target="../media/image21.emf"/><Relationship Id="rId209" Type="http://schemas.openxmlformats.org/officeDocument/2006/relationships/image" Target="../media/image209.emf"/><Relationship Id="rId208" Type="http://schemas.openxmlformats.org/officeDocument/2006/relationships/image" Target="../media/image208.emf"/><Relationship Id="rId207" Type="http://schemas.openxmlformats.org/officeDocument/2006/relationships/image" Target="../media/image207.emf"/><Relationship Id="rId206" Type="http://schemas.openxmlformats.org/officeDocument/2006/relationships/image" Target="../media/image206.emf"/><Relationship Id="rId205" Type="http://schemas.openxmlformats.org/officeDocument/2006/relationships/image" Target="../media/image205.emf"/><Relationship Id="rId204" Type="http://schemas.openxmlformats.org/officeDocument/2006/relationships/image" Target="../media/image204.emf"/><Relationship Id="rId203" Type="http://schemas.openxmlformats.org/officeDocument/2006/relationships/image" Target="../media/image203.emf"/><Relationship Id="rId202" Type="http://schemas.openxmlformats.org/officeDocument/2006/relationships/image" Target="../media/image202.emf"/><Relationship Id="rId201" Type="http://schemas.openxmlformats.org/officeDocument/2006/relationships/image" Target="../media/image201.emf"/><Relationship Id="rId200" Type="http://schemas.openxmlformats.org/officeDocument/2006/relationships/image" Target="../media/image200.emf"/><Relationship Id="rId20" Type="http://schemas.openxmlformats.org/officeDocument/2006/relationships/image" Target="../media/image20.emf"/><Relationship Id="rId2" Type="http://schemas.openxmlformats.org/officeDocument/2006/relationships/image" Target="../media/image2.emf"/><Relationship Id="rId199" Type="http://schemas.openxmlformats.org/officeDocument/2006/relationships/image" Target="../media/image199.emf"/><Relationship Id="rId198" Type="http://schemas.openxmlformats.org/officeDocument/2006/relationships/image" Target="../media/image198.emf"/><Relationship Id="rId197" Type="http://schemas.openxmlformats.org/officeDocument/2006/relationships/image" Target="../media/image197.emf"/><Relationship Id="rId196" Type="http://schemas.openxmlformats.org/officeDocument/2006/relationships/image" Target="../media/image196.emf"/><Relationship Id="rId195" Type="http://schemas.openxmlformats.org/officeDocument/2006/relationships/image" Target="../media/image195.emf"/><Relationship Id="rId194" Type="http://schemas.openxmlformats.org/officeDocument/2006/relationships/image" Target="../media/image194.emf"/><Relationship Id="rId193" Type="http://schemas.openxmlformats.org/officeDocument/2006/relationships/image" Target="../media/image193.png"/><Relationship Id="rId192" Type="http://schemas.openxmlformats.org/officeDocument/2006/relationships/image" Target="../media/image192.emf"/><Relationship Id="rId191" Type="http://schemas.openxmlformats.org/officeDocument/2006/relationships/image" Target="../media/image191.png"/><Relationship Id="rId190" Type="http://schemas.openxmlformats.org/officeDocument/2006/relationships/image" Target="../media/image190.png"/><Relationship Id="rId19" Type="http://schemas.openxmlformats.org/officeDocument/2006/relationships/image" Target="../media/image19.emf"/><Relationship Id="rId189" Type="http://schemas.openxmlformats.org/officeDocument/2006/relationships/image" Target="../media/image189.emf"/><Relationship Id="rId188" Type="http://schemas.openxmlformats.org/officeDocument/2006/relationships/image" Target="../media/image188.wmf"/><Relationship Id="rId187" Type="http://schemas.openxmlformats.org/officeDocument/2006/relationships/image" Target="../media/image187.wmf"/><Relationship Id="rId186" Type="http://schemas.openxmlformats.org/officeDocument/2006/relationships/image" Target="../media/image186.emf"/><Relationship Id="rId185" Type="http://schemas.openxmlformats.org/officeDocument/2006/relationships/image" Target="../media/image185.png"/><Relationship Id="rId184" Type="http://schemas.openxmlformats.org/officeDocument/2006/relationships/image" Target="../media/image184.emf"/><Relationship Id="rId183" Type="http://schemas.openxmlformats.org/officeDocument/2006/relationships/image" Target="../media/image183.emf"/><Relationship Id="rId182" Type="http://schemas.openxmlformats.org/officeDocument/2006/relationships/image" Target="../media/image182.emf"/><Relationship Id="rId181" Type="http://schemas.openxmlformats.org/officeDocument/2006/relationships/image" Target="../media/image181.emf"/><Relationship Id="rId180" Type="http://schemas.openxmlformats.org/officeDocument/2006/relationships/image" Target="../media/image180.emf"/><Relationship Id="rId18" Type="http://schemas.openxmlformats.org/officeDocument/2006/relationships/image" Target="../media/image18.emf"/><Relationship Id="rId179" Type="http://schemas.openxmlformats.org/officeDocument/2006/relationships/image" Target="../media/image179.emf"/><Relationship Id="rId178" Type="http://schemas.openxmlformats.org/officeDocument/2006/relationships/image" Target="../media/image178.emf"/><Relationship Id="rId177" Type="http://schemas.openxmlformats.org/officeDocument/2006/relationships/image" Target="../media/image177.emf"/><Relationship Id="rId176" Type="http://schemas.openxmlformats.org/officeDocument/2006/relationships/image" Target="../media/image176.emf"/><Relationship Id="rId175" Type="http://schemas.openxmlformats.org/officeDocument/2006/relationships/image" Target="../media/image175.emf"/><Relationship Id="rId174" Type="http://schemas.openxmlformats.org/officeDocument/2006/relationships/image" Target="../media/image174.emf"/><Relationship Id="rId173" Type="http://schemas.openxmlformats.org/officeDocument/2006/relationships/image" Target="../media/image173.emf"/><Relationship Id="rId172" Type="http://schemas.openxmlformats.org/officeDocument/2006/relationships/image" Target="../media/image172.emf"/><Relationship Id="rId171" Type="http://schemas.openxmlformats.org/officeDocument/2006/relationships/image" Target="../media/image171.emf"/><Relationship Id="rId170" Type="http://schemas.openxmlformats.org/officeDocument/2006/relationships/image" Target="../media/image170.emf"/><Relationship Id="rId17" Type="http://schemas.openxmlformats.org/officeDocument/2006/relationships/image" Target="../media/image17.emf"/><Relationship Id="rId169" Type="http://schemas.openxmlformats.org/officeDocument/2006/relationships/image" Target="../media/image169.emf"/><Relationship Id="rId168" Type="http://schemas.openxmlformats.org/officeDocument/2006/relationships/image" Target="../media/image168.emf"/><Relationship Id="rId167" Type="http://schemas.openxmlformats.org/officeDocument/2006/relationships/image" Target="../media/image167.emf"/><Relationship Id="rId166" Type="http://schemas.openxmlformats.org/officeDocument/2006/relationships/image" Target="../media/image166.emf"/><Relationship Id="rId165" Type="http://schemas.openxmlformats.org/officeDocument/2006/relationships/image" Target="../media/image165.emf"/><Relationship Id="rId164" Type="http://schemas.openxmlformats.org/officeDocument/2006/relationships/image" Target="../media/image164.png"/><Relationship Id="rId163" Type="http://schemas.openxmlformats.org/officeDocument/2006/relationships/image" Target="../media/image163.png"/><Relationship Id="rId162" Type="http://schemas.openxmlformats.org/officeDocument/2006/relationships/image" Target="../media/image162.png"/><Relationship Id="rId161" Type="http://schemas.openxmlformats.org/officeDocument/2006/relationships/image" Target="../media/image161.emf"/><Relationship Id="rId160" Type="http://schemas.openxmlformats.org/officeDocument/2006/relationships/image" Target="../media/image160.emf"/><Relationship Id="rId16" Type="http://schemas.openxmlformats.org/officeDocument/2006/relationships/image" Target="../media/image16.emf"/><Relationship Id="rId159" Type="http://schemas.openxmlformats.org/officeDocument/2006/relationships/image" Target="../media/image159.emf"/><Relationship Id="rId158" Type="http://schemas.openxmlformats.org/officeDocument/2006/relationships/image" Target="../media/image158.emf"/><Relationship Id="rId157" Type="http://schemas.openxmlformats.org/officeDocument/2006/relationships/image" Target="../media/image157.emf"/><Relationship Id="rId156" Type="http://schemas.openxmlformats.org/officeDocument/2006/relationships/image" Target="../media/image156.emf"/><Relationship Id="rId155" Type="http://schemas.openxmlformats.org/officeDocument/2006/relationships/image" Target="../media/image155.emf"/><Relationship Id="rId154" Type="http://schemas.openxmlformats.org/officeDocument/2006/relationships/image" Target="../media/image154.emf"/><Relationship Id="rId153" Type="http://schemas.openxmlformats.org/officeDocument/2006/relationships/image" Target="../media/image153.emf"/><Relationship Id="rId152" Type="http://schemas.openxmlformats.org/officeDocument/2006/relationships/image" Target="../media/image152.emf"/><Relationship Id="rId151" Type="http://schemas.openxmlformats.org/officeDocument/2006/relationships/image" Target="../media/image151.emf"/><Relationship Id="rId150" Type="http://schemas.openxmlformats.org/officeDocument/2006/relationships/image" Target="../media/image150.emf"/><Relationship Id="rId15" Type="http://schemas.openxmlformats.org/officeDocument/2006/relationships/image" Target="../media/image15.emf"/><Relationship Id="rId149" Type="http://schemas.openxmlformats.org/officeDocument/2006/relationships/image" Target="../media/image149.emf"/><Relationship Id="rId148" Type="http://schemas.openxmlformats.org/officeDocument/2006/relationships/image" Target="../media/image148.emf"/><Relationship Id="rId147" Type="http://schemas.openxmlformats.org/officeDocument/2006/relationships/image" Target="../media/image147.emf"/><Relationship Id="rId146" Type="http://schemas.openxmlformats.org/officeDocument/2006/relationships/image" Target="../media/image146.emf"/><Relationship Id="rId145" Type="http://schemas.openxmlformats.org/officeDocument/2006/relationships/image" Target="../media/image145.emf"/><Relationship Id="rId144" Type="http://schemas.openxmlformats.org/officeDocument/2006/relationships/image" Target="../media/image144.emf"/><Relationship Id="rId143" Type="http://schemas.openxmlformats.org/officeDocument/2006/relationships/image" Target="../media/image143.emf"/><Relationship Id="rId142" Type="http://schemas.openxmlformats.org/officeDocument/2006/relationships/image" Target="../media/image142.emf"/><Relationship Id="rId141" Type="http://schemas.openxmlformats.org/officeDocument/2006/relationships/image" Target="../media/image141.emf"/><Relationship Id="rId140" Type="http://schemas.openxmlformats.org/officeDocument/2006/relationships/image" Target="../media/image140.emf"/><Relationship Id="rId14" Type="http://schemas.openxmlformats.org/officeDocument/2006/relationships/image" Target="../media/image14.emf"/><Relationship Id="rId139" Type="http://schemas.openxmlformats.org/officeDocument/2006/relationships/image" Target="../media/image139.emf"/><Relationship Id="rId138" Type="http://schemas.openxmlformats.org/officeDocument/2006/relationships/image" Target="../media/image138.png"/><Relationship Id="rId137" Type="http://schemas.openxmlformats.org/officeDocument/2006/relationships/image" Target="../media/image137.emf"/><Relationship Id="rId136" Type="http://schemas.openxmlformats.org/officeDocument/2006/relationships/image" Target="../media/image136.emf"/><Relationship Id="rId135" Type="http://schemas.openxmlformats.org/officeDocument/2006/relationships/image" Target="../media/image135.emf"/><Relationship Id="rId134" Type="http://schemas.openxmlformats.org/officeDocument/2006/relationships/image" Target="../media/image134.emf"/><Relationship Id="rId133" Type="http://schemas.openxmlformats.org/officeDocument/2006/relationships/image" Target="../media/image133.emf"/><Relationship Id="rId132" Type="http://schemas.openxmlformats.org/officeDocument/2006/relationships/image" Target="../media/image132.png"/><Relationship Id="rId131" Type="http://schemas.openxmlformats.org/officeDocument/2006/relationships/image" Target="../media/image131.emf"/><Relationship Id="rId130" Type="http://schemas.openxmlformats.org/officeDocument/2006/relationships/image" Target="../media/image130.emf"/><Relationship Id="rId13" Type="http://schemas.openxmlformats.org/officeDocument/2006/relationships/image" Target="../media/image13.emf"/><Relationship Id="rId129" Type="http://schemas.openxmlformats.org/officeDocument/2006/relationships/image" Target="../media/image129.emf"/><Relationship Id="rId128" Type="http://schemas.openxmlformats.org/officeDocument/2006/relationships/image" Target="../media/image128.emf"/><Relationship Id="rId127" Type="http://schemas.openxmlformats.org/officeDocument/2006/relationships/image" Target="../media/image127.png"/><Relationship Id="rId126" Type="http://schemas.openxmlformats.org/officeDocument/2006/relationships/image" Target="../media/image126.emf"/><Relationship Id="rId125" Type="http://schemas.openxmlformats.org/officeDocument/2006/relationships/image" Target="../media/image125.emf"/><Relationship Id="rId124" Type="http://schemas.openxmlformats.org/officeDocument/2006/relationships/image" Target="../media/image124.emf"/><Relationship Id="rId123" Type="http://schemas.openxmlformats.org/officeDocument/2006/relationships/image" Target="../media/image123.png"/><Relationship Id="rId122" Type="http://schemas.openxmlformats.org/officeDocument/2006/relationships/image" Target="../media/image122.emf"/><Relationship Id="rId121" Type="http://schemas.openxmlformats.org/officeDocument/2006/relationships/image" Target="../media/image121.emf"/><Relationship Id="rId120" Type="http://schemas.openxmlformats.org/officeDocument/2006/relationships/image" Target="../media/image120.emf"/><Relationship Id="rId12" Type="http://schemas.openxmlformats.org/officeDocument/2006/relationships/image" Target="../media/image12.emf"/><Relationship Id="rId119" Type="http://schemas.openxmlformats.org/officeDocument/2006/relationships/image" Target="../media/image119.emf"/><Relationship Id="rId118" Type="http://schemas.openxmlformats.org/officeDocument/2006/relationships/image" Target="../media/image118.emf"/><Relationship Id="rId117" Type="http://schemas.openxmlformats.org/officeDocument/2006/relationships/image" Target="../media/image117.emf"/><Relationship Id="rId116" Type="http://schemas.openxmlformats.org/officeDocument/2006/relationships/image" Target="../media/image116.emf"/><Relationship Id="rId115" Type="http://schemas.openxmlformats.org/officeDocument/2006/relationships/image" Target="../media/image115.emf"/><Relationship Id="rId114" Type="http://schemas.openxmlformats.org/officeDocument/2006/relationships/image" Target="../media/image114.emf"/><Relationship Id="rId113" Type="http://schemas.openxmlformats.org/officeDocument/2006/relationships/image" Target="../media/image113.emf"/><Relationship Id="rId112" Type="http://schemas.openxmlformats.org/officeDocument/2006/relationships/image" Target="../media/image112.emf"/><Relationship Id="rId111" Type="http://schemas.openxmlformats.org/officeDocument/2006/relationships/image" Target="../media/image111.emf"/><Relationship Id="rId110" Type="http://schemas.openxmlformats.org/officeDocument/2006/relationships/image" Target="../media/image110.emf"/><Relationship Id="rId11" Type="http://schemas.openxmlformats.org/officeDocument/2006/relationships/image" Target="../media/image11.emf"/><Relationship Id="rId109" Type="http://schemas.openxmlformats.org/officeDocument/2006/relationships/image" Target="../media/image109.emf"/><Relationship Id="rId108" Type="http://schemas.openxmlformats.org/officeDocument/2006/relationships/image" Target="../media/image108.emf"/><Relationship Id="rId107" Type="http://schemas.openxmlformats.org/officeDocument/2006/relationships/image" Target="../media/image107.emf"/><Relationship Id="rId106" Type="http://schemas.openxmlformats.org/officeDocument/2006/relationships/image" Target="../media/image106.emf"/><Relationship Id="rId105" Type="http://schemas.openxmlformats.org/officeDocument/2006/relationships/image" Target="../media/image105.emf"/><Relationship Id="rId104" Type="http://schemas.openxmlformats.org/officeDocument/2006/relationships/image" Target="../media/image104.emf"/><Relationship Id="rId103" Type="http://schemas.openxmlformats.org/officeDocument/2006/relationships/image" Target="../media/image103.emf"/><Relationship Id="rId102" Type="http://schemas.openxmlformats.org/officeDocument/2006/relationships/image" Target="../media/image102.emf"/><Relationship Id="rId101" Type="http://schemas.openxmlformats.org/officeDocument/2006/relationships/image" Target="../media/image101.emf"/><Relationship Id="rId100" Type="http://schemas.openxmlformats.org/officeDocument/2006/relationships/image" Target="../media/image100.emf"/><Relationship Id="rId10" Type="http://schemas.openxmlformats.org/officeDocument/2006/relationships/image" Target="../media/image10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218.emf"/><Relationship Id="rId8" Type="http://schemas.openxmlformats.org/officeDocument/2006/relationships/image" Target="../media/image217.emf"/><Relationship Id="rId7" Type="http://schemas.openxmlformats.org/officeDocument/2006/relationships/image" Target="../media/image216.emf"/><Relationship Id="rId6" Type="http://schemas.openxmlformats.org/officeDocument/2006/relationships/image" Target="../media/image215.emf"/><Relationship Id="rId5" Type="http://schemas.openxmlformats.org/officeDocument/2006/relationships/image" Target="../media/image214.emf"/><Relationship Id="rId4" Type="http://schemas.openxmlformats.org/officeDocument/2006/relationships/image" Target="../media/image213.emf"/><Relationship Id="rId3" Type="http://schemas.openxmlformats.org/officeDocument/2006/relationships/image" Target="../media/image212.emf"/><Relationship Id="rId2" Type="http://schemas.openxmlformats.org/officeDocument/2006/relationships/image" Target="../media/image211.emf"/><Relationship Id="rId16" Type="http://schemas.openxmlformats.org/officeDocument/2006/relationships/image" Target="../media/image224.emf"/><Relationship Id="rId15" Type="http://schemas.openxmlformats.org/officeDocument/2006/relationships/image" Target="../media/image192.emf"/><Relationship Id="rId14" Type="http://schemas.openxmlformats.org/officeDocument/2006/relationships/image" Target="../media/image223.emf"/><Relationship Id="rId13" Type="http://schemas.openxmlformats.org/officeDocument/2006/relationships/image" Target="../media/image222.emf"/><Relationship Id="rId12" Type="http://schemas.openxmlformats.org/officeDocument/2006/relationships/image" Target="../media/image221.emf"/><Relationship Id="rId11" Type="http://schemas.openxmlformats.org/officeDocument/2006/relationships/image" Target="../media/image220.emf"/><Relationship Id="rId10" Type="http://schemas.openxmlformats.org/officeDocument/2006/relationships/image" Target="../media/image219.emf"/><Relationship Id="rId1" Type="http://schemas.openxmlformats.org/officeDocument/2006/relationships/image" Target="../media/image210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17</xdr:col>
      <xdr:colOff>117033</xdr:colOff>
      <xdr:row>63</xdr:row>
      <xdr:rowOff>33639</xdr:rowOff>
    </xdr:from>
    <xdr:to>
      <xdr:col>17</xdr:col>
      <xdr:colOff>381000</xdr:colOff>
      <xdr:row>63</xdr:row>
      <xdr:rowOff>346972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08365" y="23026370"/>
          <a:ext cx="264160" cy="313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148637</xdr:colOff>
      <xdr:row>31</xdr:row>
      <xdr:rowOff>44011</xdr:rowOff>
    </xdr:from>
    <xdr:to>
      <xdr:col>17</xdr:col>
      <xdr:colOff>388030</xdr:colOff>
      <xdr:row>31</xdr:row>
      <xdr:rowOff>259145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40115" y="10845165"/>
          <a:ext cx="239395" cy="215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195012</xdr:colOff>
      <xdr:row>81</xdr:row>
      <xdr:rowOff>40105</xdr:rowOff>
    </xdr:from>
    <xdr:to>
      <xdr:col>17</xdr:col>
      <xdr:colOff>366462</xdr:colOff>
      <xdr:row>81</xdr:row>
      <xdr:rowOff>259594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86470" y="29891355"/>
          <a:ext cx="17145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145018</xdr:colOff>
      <xdr:row>56</xdr:row>
      <xdr:rowOff>35991</xdr:rowOff>
    </xdr:from>
    <xdr:to>
      <xdr:col>17</xdr:col>
      <xdr:colOff>420413</xdr:colOff>
      <xdr:row>56</xdr:row>
      <xdr:rowOff>328869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36305" y="20361910"/>
          <a:ext cx="275590" cy="292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215515</xdr:colOff>
      <xdr:row>40</xdr:row>
      <xdr:rowOff>26151</xdr:rowOff>
    </xdr:from>
    <xdr:to>
      <xdr:col>17</xdr:col>
      <xdr:colOff>400153</xdr:colOff>
      <xdr:row>40</xdr:row>
      <xdr:rowOff>346253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06790" y="14256385"/>
          <a:ext cx="184785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177361</xdr:colOff>
      <xdr:row>39</xdr:row>
      <xdr:rowOff>19708</xdr:rowOff>
    </xdr:from>
    <xdr:to>
      <xdr:col>17</xdr:col>
      <xdr:colOff>440120</xdr:colOff>
      <xdr:row>39</xdr:row>
      <xdr:rowOff>358850</xdr:rowOff>
    </xdr:to>
    <xdr:pic>
      <xdr:nvPicPr>
        <xdr:cNvPr id="7" name="Picture 36"/>
        <xdr:cNvPicPr>
          <a:picLocks noChangeAspect="1" noChangeArrowheads="1"/>
        </xdr:cNvPicPr>
      </xdr:nvPicPr>
      <xdr:blipFill>
        <a:blip r:embed="rId6" cstate="print"/>
        <a:srcRect l="30425" t="19721" r="22829" b="11000"/>
        <a:stretch>
          <a:fillRect/>
        </a:stretch>
      </xdr:blipFill>
      <xdr:spPr>
        <a:xfrm>
          <a:off x="8568690" y="13869035"/>
          <a:ext cx="262890" cy="33909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184830</xdr:colOff>
      <xdr:row>76</xdr:row>
      <xdr:rowOff>46553</xdr:rowOff>
    </xdr:from>
    <xdr:to>
      <xdr:col>17</xdr:col>
      <xdr:colOff>337860</xdr:colOff>
      <xdr:row>76</xdr:row>
      <xdr:rowOff>285410</xdr:rowOff>
    </xdr:to>
    <xdr:pic>
      <xdr:nvPicPr>
        <xdr:cNvPr id="9" name="图片 8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76310" y="27992705"/>
          <a:ext cx="153035" cy="238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160816</xdr:colOff>
      <xdr:row>29</xdr:row>
      <xdr:rowOff>42123</xdr:rowOff>
    </xdr:from>
    <xdr:to>
      <xdr:col>17</xdr:col>
      <xdr:colOff>462538</xdr:colOff>
      <xdr:row>29</xdr:row>
      <xdr:rowOff>329710</xdr:rowOff>
    </xdr:to>
    <xdr:pic>
      <xdr:nvPicPr>
        <xdr:cNvPr id="10" name="图片 9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52180" y="10081260"/>
          <a:ext cx="301625" cy="287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178468</xdr:colOff>
      <xdr:row>79</xdr:row>
      <xdr:rowOff>26068</xdr:rowOff>
    </xdr:from>
    <xdr:to>
      <xdr:col>17</xdr:col>
      <xdr:colOff>428345</xdr:colOff>
      <xdr:row>79</xdr:row>
      <xdr:rowOff>245555</xdr:rowOff>
    </xdr:to>
    <xdr:pic>
      <xdr:nvPicPr>
        <xdr:cNvPr id="12" name="图片 11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69960" y="29115385"/>
          <a:ext cx="24955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75036</xdr:colOff>
      <xdr:row>34</xdr:row>
      <xdr:rowOff>100501</xdr:rowOff>
    </xdr:from>
    <xdr:to>
      <xdr:col>17</xdr:col>
      <xdr:colOff>550373</xdr:colOff>
      <xdr:row>34</xdr:row>
      <xdr:rowOff>293076</xdr:rowOff>
    </xdr:to>
    <xdr:pic>
      <xdr:nvPicPr>
        <xdr:cNvPr id="13" name="Picture 13600"/>
        <xdr:cNvPicPr>
          <a:picLocks noChangeAspect="1" noChangeArrowheads="1"/>
        </xdr:cNvPicPr>
      </xdr:nvPicPr>
      <xdr:blipFill>
        <a:blip r:embed="rId10" cstate="print"/>
        <a:srcRect/>
        <a:stretch>
          <a:fillRect/>
        </a:stretch>
      </xdr:blipFill>
      <xdr:spPr>
        <a:xfrm>
          <a:off x="8466455" y="12044680"/>
          <a:ext cx="474980" cy="192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34161</xdr:colOff>
      <xdr:row>332</xdr:row>
      <xdr:rowOff>73728</xdr:rowOff>
    </xdr:from>
    <xdr:to>
      <xdr:col>17</xdr:col>
      <xdr:colOff>644769</xdr:colOff>
      <xdr:row>332</xdr:row>
      <xdr:rowOff>293077</xdr:rowOff>
    </xdr:to>
    <xdr:pic>
      <xdr:nvPicPr>
        <xdr:cNvPr id="14" name="图片 13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25180" y="125556010"/>
          <a:ext cx="61087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58465</xdr:colOff>
      <xdr:row>335</xdr:row>
      <xdr:rowOff>115451</xdr:rowOff>
    </xdr:from>
    <xdr:to>
      <xdr:col>17</xdr:col>
      <xdr:colOff>505811</xdr:colOff>
      <xdr:row>335</xdr:row>
      <xdr:rowOff>268871</xdr:rowOff>
    </xdr:to>
    <xdr:pic>
      <xdr:nvPicPr>
        <xdr:cNvPr id="15" name="图片 14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49945" y="126740285"/>
          <a:ext cx="447040" cy="153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97499</xdr:colOff>
      <xdr:row>340</xdr:row>
      <xdr:rowOff>73269</xdr:rowOff>
    </xdr:from>
    <xdr:to>
      <xdr:col>17</xdr:col>
      <xdr:colOff>561541</xdr:colOff>
      <xdr:row>340</xdr:row>
      <xdr:rowOff>293077</xdr:rowOff>
    </xdr:to>
    <xdr:pic>
      <xdr:nvPicPr>
        <xdr:cNvPr id="17" name="图片 16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88680" y="128603375"/>
          <a:ext cx="464185" cy="219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119933</xdr:colOff>
      <xdr:row>347</xdr:row>
      <xdr:rowOff>20439</xdr:rowOff>
    </xdr:from>
    <xdr:to>
      <xdr:col>17</xdr:col>
      <xdr:colOff>483576</xdr:colOff>
      <xdr:row>347</xdr:row>
      <xdr:rowOff>302062</xdr:rowOff>
    </xdr:to>
    <xdr:pic>
      <xdr:nvPicPr>
        <xdr:cNvPr id="18" name="图片 17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10905" y="131217670"/>
          <a:ext cx="363855" cy="281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66674</xdr:colOff>
      <xdr:row>353</xdr:row>
      <xdr:rowOff>53578</xdr:rowOff>
    </xdr:from>
    <xdr:to>
      <xdr:col>17</xdr:col>
      <xdr:colOff>631021</xdr:colOff>
      <xdr:row>353</xdr:row>
      <xdr:rowOff>329712</xdr:rowOff>
    </xdr:to>
    <xdr:pic>
      <xdr:nvPicPr>
        <xdr:cNvPr id="19" name="图片 18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57565" y="133536690"/>
          <a:ext cx="564515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74827</xdr:colOff>
      <xdr:row>356</xdr:row>
      <xdr:rowOff>32970</xdr:rowOff>
    </xdr:from>
    <xdr:to>
      <xdr:col>17</xdr:col>
      <xdr:colOff>654951</xdr:colOff>
      <xdr:row>356</xdr:row>
      <xdr:rowOff>359019</xdr:rowOff>
    </xdr:to>
    <xdr:pic>
      <xdr:nvPicPr>
        <xdr:cNvPr id="20" name="图片 19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65820" y="134658735"/>
          <a:ext cx="58039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121293</xdr:colOff>
      <xdr:row>192</xdr:row>
      <xdr:rowOff>118483</xdr:rowOff>
    </xdr:from>
    <xdr:to>
      <xdr:col>17</xdr:col>
      <xdr:colOff>505192</xdr:colOff>
      <xdr:row>192</xdr:row>
      <xdr:rowOff>240711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12810" y="72260460"/>
          <a:ext cx="383540" cy="122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87832</xdr:colOff>
      <xdr:row>194</xdr:row>
      <xdr:rowOff>78651</xdr:rowOff>
    </xdr:from>
    <xdr:to>
      <xdr:col>17</xdr:col>
      <xdr:colOff>449782</xdr:colOff>
      <xdr:row>194</xdr:row>
      <xdr:rowOff>210135</xdr:rowOff>
    </xdr:to>
    <xdr:pic>
      <xdr:nvPicPr>
        <xdr:cNvPr id="23" name="图片 22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79155" y="72982455"/>
          <a:ext cx="361950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69056</xdr:colOff>
      <xdr:row>195</xdr:row>
      <xdr:rowOff>53579</xdr:rowOff>
    </xdr:from>
    <xdr:to>
      <xdr:col>17</xdr:col>
      <xdr:colOff>478631</xdr:colOff>
      <xdr:row>195</xdr:row>
      <xdr:rowOff>269741</xdr:rowOff>
    </xdr:to>
    <xdr:pic>
      <xdr:nvPicPr>
        <xdr:cNvPr id="24" name="图片 23"/>
        <xdr:cNvPicPr>
          <a:picLocks noChangeAspect="1" noChangeArrowheads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60105" y="73338690"/>
          <a:ext cx="409575" cy="21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164896</xdr:colOff>
      <xdr:row>203</xdr:row>
      <xdr:rowOff>40298</xdr:rowOff>
    </xdr:from>
    <xdr:to>
      <xdr:col>17</xdr:col>
      <xdr:colOff>461970</xdr:colOff>
      <xdr:row>203</xdr:row>
      <xdr:rowOff>359020</xdr:rowOff>
    </xdr:to>
    <xdr:pic>
      <xdr:nvPicPr>
        <xdr:cNvPr id="26" name="图片 25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55990" y="76373355"/>
          <a:ext cx="297180" cy="318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64293</xdr:colOff>
      <xdr:row>204</xdr:row>
      <xdr:rowOff>64090</xdr:rowOff>
    </xdr:from>
    <xdr:to>
      <xdr:col>17</xdr:col>
      <xdr:colOff>454818</xdr:colOff>
      <xdr:row>204</xdr:row>
      <xdr:rowOff>227270</xdr:rowOff>
    </xdr:to>
    <xdr:pic>
      <xdr:nvPicPr>
        <xdr:cNvPr id="27" name="图片 26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55660" y="76777850"/>
          <a:ext cx="390525" cy="1631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70246</xdr:colOff>
      <xdr:row>205</xdr:row>
      <xdr:rowOff>85726</xdr:rowOff>
    </xdr:from>
    <xdr:to>
      <xdr:col>17</xdr:col>
      <xdr:colOff>508396</xdr:colOff>
      <xdr:row>205</xdr:row>
      <xdr:rowOff>268316</xdr:rowOff>
    </xdr:to>
    <xdr:pic>
      <xdr:nvPicPr>
        <xdr:cNvPr id="28" name="图片 27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61375" y="77181075"/>
          <a:ext cx="438150" cy="182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83970</xdr:colOff>
      <xdr:row>208</xdr:row>
      <xdr:rowOff>28040</xdr:rowOff>
    </xdr:from>
    <xdr:to>
      <xdr:col>17</xdr:col>
      <xdr:colOff>420275</xdr:colOff>
      <xdr:row>208</xdr:row>
      <xdr:rowOff>341585</xdr:rowOff>
    </xdr:to>
    <xdr:pic>
      <xdr:nvPicPr>
        <xdr:cNvPr id="30" name="图片 29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75345" y="78266290"/>
          <a:ext cx="335915" cy="313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248285</xdr:colOff>
      <xdr:row>209</xdr:row>
      <xdr:rowOff>36641</xdr:rowOff>
    </xdr:from>
    <xdr:to>
      <xdr:col>17</xdr:col>
      <xdr:colOff>359686</xdr:colOff>
      <xdr:row>209</xdr:row>
      <xdr:rowOff>240112</xdr:rowOff>
    </xdr:to>
    <xdr:pic>
      <xdr:nvPicPr>
        <xdr:cNvPr id="31" name="Picture 13535"/>
        <xdr:cNvPicPr>
          <a:picLocks noChangeAspect="1" noChangeArrowheads="1"/>
        </xdr:cNvPicPr>
      </xdr:nvPicPr>
      <xdr:blipFill>
        <a:blip r:embed="rId24" cstate="print"/>
        <a:srcRect/>
        <a:stretch>
          <a:fillRect/>
        </a:stretch>
      </xdr:blipFill>
      <xdr:spPr>
        <a:xfrm flipV="1">
          <a:off x="8639810" y="78655545"/>
          <a:ext cx="111125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145988</xdr:colOff>
      <xdr:row>210</xdr:row>
      <xdr:rowOff>74428</xdr:rowOff>
    </xdr:from>
    <xdr:to>
      <xdr:col>17</xdr:col>
      <xdr:colOff>417287</xdr:colOff>
      <xdr:row>210</xdr:row>
      <xdr:rowOff>197257</xdr:rowOff>
    </xdr:to>
    <xdr:pic>
      <xdr:nvPicPr>
        <xdr:cNvPr id="32" name="图片 31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36940" y="79074645"/>
          <a:ext cx="271780" cy="122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160550</xdr:colOff>
      <xdr:row>211</xdr:row>
      <xdr:rowOff>96072</xdr:rowOff>
    </xdr:from>
    <xdr:to>
      <xdr:col>17</xdr:col>
      <xdr:colOff>482202</xdr:colOff>
      <xdr:row>211</xdr:row>
      <xdr:rowOff>210062</xdr:rowOff>
    </xdr:to>
    <xdr:pic>
      <xdr:nvPicPr>
        <xdr:cNvPr id="33" name="图片 32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51545" y="79477235"/>
          <a:ext cx="321945" cy="113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202609</xdr:colOff>
      <xdr:row>212</xdr:row>
      <xdr:rowOff>80779</xdr:rowOff>
    </xdr:from>
    <xdr:to>
      <xdr:col>17</xdr:col>
      <xdr:colOff>397664</xdr:colOff>
      <xdr:row>212</xdr:row>
      <xdr:rowOff>250468</xdr:rowOff>
    </xdr:to>
    <xdr:pic>
      <xdr:nvPicPr>
        <xdr:cNvPr id="34" name="图片 33"/>
        <xdr:cNvPicPr>
          <a:picLocks noChangeAspect="1" noChangeArrowheads="1"/>
        </xdr:cNvPicPr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94090" y="79842995"/>
          <a:ext cx="194945" cy="16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246337</xdr:colOff>
      <xdr:row>217</xdr:row>
      <xdr:rowOff>84968</xdr:rowOff>
    </xdr:from>
    <xdr:to>
      <xdr:col>17</xdr:col>
      <xdr:colOff>372569</xdr:colOff>
      <xdr:row>217</xdr:row>
      <xdr:rowOff>240841</xdr:rowOff>
    </xdr:to>
    <xdr:pic>
      <xdr:nvPicPr>
        <xdr:cNvPr id="35" name="图片 34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37270" y="81751805"/>
          <a:ext cx="126365" cy="156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51197</xdr:colOff>
      <xdr:row>223</xdr:row>
      <xdr:rowOff>41672</xdr:rowOff>
    </xdr:from>
    <xdr:to>
      <xdr:col>17</xdr:col>
      <xdr:colOff>508397</xdr:colOff>
      <xdr:row>223</xdr:row>
      <xdr:rowOff>257046</xdr:rowOff>
    </xdr:to>
    <xdr:pic>
      <xdr:nvPicPr>
        <xdr:cNvPr id="37" name="图片 36"/>
        <xdr:cNvPicPr>
          <a:picLocks noChangeAspect="1"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42325" y="83994625"/>
          <a:ext cx="457200" cy="215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151667</xdr:colOff>
      <xdr:row>273</xdr:row>
      <xdr:rowOff>87923</xdr:rowOff>
    </xdr:from>
    <xdr:to>
      <xdr:col>17</xdr:col>
      <xdr:colOff>441030</xdr:colOff>
      <xdr:row>273</xdr:row>
      <xdr:rowOff>240888</xdr:rowOff>
    </xdr:to>
    <xdr:pic>
      <xdr:nvPicPr>
        <xdr:cNvPr id="44" name="图片 43"/>
        <xdr:cNvPicPr>
          <a:picLocks noChangeAspect="1" noChangeArrowheads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42655" y="103090980"/>
          <a:ext cx="289560" cy="1530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20974</xdr:colOff>
      <xdr:row>293</xdr:row>
      <xdr:rowOff>77116</xdr:rowOff>
    </xdr:from>
    <xdr:to>
      <xdr:col>17</xdr:col>
      <xdr:colOff>653767</xdr:colOff>
      <xdr:row>293</xdr:row>
      <xdr:rowOff>263769</xdr:rowOff>
    </xdr:to>
    <xdr:pic>
      <xdr:nvPicPr>
        <xdr:cNvPr id="45" name="图片 44"/>
        <xdr:cNvPicPr>
          <a:picLocks noChangeAspect="1" noChangeArrowheads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12480" y="110700185"/>
          <a:ext cx="632460" cy="186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117094</xdr:colOff>
      <xdr:row>300</xdr:row>
      <xdr:rowOff>63103</xdr:rowOff>
    </xdr:from>
    <xdr:to>
      <xdr:col>17</xdr:col>
      <xdr:colOff>446942</xdr:colOff>
      <xdr:row>300</xdr:row>
      <xdr:rowOff>367208</xdr:rowOff>
    </xdr:to>
    <xdr:pic>
      <xdr:nvPicPr>
        <xdr:cNvPr id="46" name="图片 45"/>
        <xdr:cNvPicPr>
          <a:picLocks noChangeAspect="1" noChangeArrowheads="1"/>
        </xdr:cNvPicPr>
      </xdr:nvPicPr>
      <xdr:blipFill>
        <a:blip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08365" y="113353215"/>
          <a:ext cx="329565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146529</xdr:colOff>
      <xdr:row>301</xdr:row>
      <xdr:rowOff>55138</xdr:rowOff>
    </xdr:from>
    <xdr:to>
      <xdr:col>17</xdr:col>
      <xdr:colOff>472228</xdr:colOff>
      <xdr:row>301</xdr:row>
      <xdr:rowOff>261631</xdr:rowOff>
    </xdr:to>
    <xdr:pic>
      <xdr:nvPicPr>
        <xdr:cNvPr id="47" name="图片 46"/>
        <xdr:cNvPicPr>
          <a:picLocks noChangeAspect="1" noChangeArrowheads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37575" y="113725960"/>
          <a:ext cx="325755" cy="207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226798</xdr:colOff>
      <xdr:row>254</xdr:row>
      <xdr:rowOff>88581</xdr:rowOff>
    </xdr:from>
    <xdr:to>
      <xdr:col>17</xdr:col>
      <xdr:colOff>414668</xdr:colOff>
      <xdr:row>254</xdr:row>
      <xdr:rowOff>240652</xdr:rowOff>
    </xdr:to>
    <xdr:pic>
      <xdr:nvPicPr>
        <xdr:cNvPr id="49" name="图片 48"/>
        <xdr:cNvPicPr>
          <a:picLocks noChangeAspect="1"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18220" y="95852615"/>
          <a:ext cx="187960" cy="151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163116</xdr:colOff>
      <xdr:row>233</xdr:row>
      <xdr:rowOff>75475</xdr:rowOff>
    </xdr:from>
    <xdr:to>
      <xdr:col>17</xdr:col>
      <xdr:colOff>495945</xdr:colOff>
      <xdr:row>233</xdr:row>
      <xdr:rowOff>256865</xdr:rowOff>
    </xdr:to>
    <xdr:pic>
      <xdr:nvPicPr>
        <xdr:cNvPr id="51" name="图片 50"/>
        <xdr:cNvPicPr>
          <a:picLocks noChangeAspect="1" noChangeArrowheads="1"/>
        </xdr:cNvPicPr>
      </xdr:nvPicPr>
      <xdr:blipFill>
        <a:blip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54085" y="87838280"/>
          <a:ext cx="333375" cy="181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109904</xdr:colOff>
      <xdr:row>235</xdr:row>
      <xdr:rowOff>51288</xdr:rowOff>
    </xdr:from>
    <xdr:to>
      <xdr:col>17</xdr:col>
      <xdr:colOff>476250</xdr:colOff>
      <xdr:row>235</xdr:row>
      <xdr:rowOff>313951</xdr:rowOff>
    </xdr:to>
    <xdr:pic>
      <xdr:nvPicPr>
        <xdr:cNvPr id="52" name="图片 51"/>
        <xdr:cNvPicPr>
          <a:picLocks noChangeAspect="1" noChangeArrowheads="1"/>
        </xdr:cNvPicPr>
      </xdr:nvPicPr>
      <xdr:blipFill>
        <a:blip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283" t="13170" r="20791" b="31375"/>
        <a:stretch>
          <a:fillRect/>
        </a:stretch>
      </xdr:blipFill>
      <xdr:spPr>
        <a:xfrm>
          <a:off x="8501380" y="88576150"/>
          <a:ext cx="366395" cy="262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79998</xdr:colOff>
      <xdr:row>238</xdr:row>
      <xdr:rowOff>71323</xdr:rowOff>
    </xdr:from>
    <xdr:to>
      <xdr:col>17</xdr:col>
      <xdr:colOff>578827</xdr:colOff>
      <xdr:row>238</xdr:row>
      <xdr:rowOff>300404</xdr:rowOff>
    </xdr:to>
    <xdr:pic>
      <xdr:nvPicPr>
        <xdr:cNvPr id="53" name="图片 52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70900" y="89739470"/>
          <a:ext cx="499110" cy="229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55685</xdr:colOff>
      <xdr:row>245</xdr:row>
      <xdr:rowOff>46892</xdr:rowOff>
    </xdr:from>
    <xdr:to>
      <xdr:col>17</xdr:col>
      <xdr:colOff>565414</xdr:colOff>
      <xdr:row>245</xdr:row>
      <xdr:rowOff>329712</xdr:rowOff>
    </xdr:to>
    <xdr:pic>
      <xdr:nvPicPr>
        <xdr:cNvPr id="55" name="图片 54"/>
        <xdr:cNvPicPr>
          <a:picLocks noChangeAspect="1" noChangeArrowheads="1"/>
        </xdr:cNvPicPr>
      </xdr:nvPicPr>
      <xdr:blipFill>
        <a:blip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46770" y="92381705"/>
          <a:ext cx="509905" cy="283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98915</xdr:colOff>
      <xdr:row>246</xdr:row>
      <xdr:rowOff>54221</xdr:rowOff>
    </xdr:from>
    <xdr:to>
      <xdr:col>17</xdr:col>
      <xdr:colOff>498230</xdr:colOff>
      <xdr:row>246</xdr:row>
      <xdr:rowOff>349453</xdr:rowOff>
    </xdr:to>
    <xdr:pic>
      <xdr:nvPicPr>
        <xdr:cNvPr id="56" name="图片 55"/>
        <xdr:cNvPicPr>
          <a:picLocks noChangeAspect="1" noChangeArrowheads="1"/>
        </xdr:cNvPicPr>
      </xdr:nvPicPr>
      <xdr:blipFill>
        <a:blip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89950" y="92770325"/>
          <a:ext cx="399415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142783</xdr:colOff>
      <xdr:row>247</xdr:row>
      <xdr:rowOff>51816</xdr:rowOff>
    </xdr:from>
    <xdr:to>
      <xdr:col>17</xdr:col>
      <xdr:colOff>503473</xdr:colOff>
      <xdr:row>247</xdr:row>
      <xdr:rowOff>322385</xdr:rowOff>
    </xdr:to>
    <xdr:pic>
      <xdr:nvPicPr>
        <xdr:cNvPr id="57" name="图片 56"/>
        <xdr:cNvPicPr>
          <a:picLocks noChangeAspect="1" noChangeArrowheads="1"/>
        </xdr:cNvPicPr>
      </xdr:nvPicPr>
      <xdr:blipFill>
        <a:blip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33765" y="93148785"/>
          <a:ext cx="360680" cy="270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78258</xdr:colOff>
      <xdr:row>304</xdr:row>
      <xdr:rowOff>53951</xdr:rowOff>
    </xdr:from>
    <xdr:to>
      <xdr:col>17</xdr:col>
      <xdr:colOff>427399</xdr:colOff>
      <xdr:row>304</xdr:row>
      <xdr:rowOff>293077</xdr:rowOff>
    </xdr:to>
    <xdr:pic>
      <xdr:nvPicPr>
        <xdr:cNvPr id="58" name="图片 57"/>
        <xdr:cNvPicPr>
          <a:picLocks noChangeAspect="1" noChangeArrowheads="1"/>
        </xdr:cNvPicPr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69630" y="114867690"/>
          <a:ext cx="349250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50677</xdr:colOff>
      <xdr:row>303</xdr:row>
      <xdr:rowOff>25972</xdr:rowOff>
    </xdr:from>
    <xdr:to>
      <xdr:col>17</xdr:col>
      <xdr:colOff>552098</xdr:colOff>
      <xdr:row>303</xdr:row>
      <xdr:rowOff>337039</xdr:rowOff>
    </xdr:to>
    <xdr:pic>
      <xdr:nvPicPr>
        <xdr:cNvPr id="59" name="图片 58"/>
        <xdr:cNvPicPr>
          <a:picLocks noChangeAspect="1" noChangeArrowheads="1"/>
        </xdr:cNvPicPr>
      </xdr:nvPicPr>
      <xdr:blipFill>
        <a:blip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41690" y="114458750"/>
          <a:ext cx="50165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223095</xdr:colOff>
      <xdr:row>297</xdr:row>
      <xdr:rowOff>38325</xdr:rowOff>
    </xdr:from>
    <xdr:to>
      <xdr:col>17</xdr:col>
      <xdr:colOff>369255</xdr:colOff>
      <xdr:row>297</xdr:row>
      <xdr:rowOff>247204</xdr:rowOff>
    </xdr:to>
    <xdr:pic>
      <xdr:nvPicPr>
        <xdr:cNvPr id="61" name="图片 60"/>
        <xdr:cNvPicPr>
          <a:picLocks noChangeAspect="1" noChangeArrowheads="1"/>
        </xdr:cNvPicPr>
      </xdr:nvPicPr>
      <xdr:blipFill>
        <a:blip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14410" y="112185450"/>
          <a:ext cx="146050" cy="208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69711</xdr:colOff>
      <xdr:row>298</xdr:row>
      <xdr:rowOff>18811</xdr:rowOff>
    </xdr:from>
    <xdr:to>
      <xdr:col>17</xdr:col>
      <xdr:colOff>446942</xdr:colOff>
      <xdr:row>298</xdr:row>
      <xdr:rowOff>344305</xdr:rowOff>
    </xdr:to>
    <xdr:pic>
      <xdr:nvPicPr>
        <xdr:cNvPr id="62" name="图片 61"/>
        <xdr:cNvPicPr>
          <a:picLocks noChangeAspect="1" noChangeArrowheads="1"/>
        </xdr:cNvPicPr>
      </xdr:nvPicPr>
      <xdr:blipFill>
        <a:blip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60740" y="112546765"/>
          <a:ext cx="377190" cy="325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70431</xdr:colOff>
      <xdr:row>249</xdr:row>
      <xdr:rowOff>29767</xdr:rowOff>
    </xdr:from>
    <xdr:to>
      <xdr:col>17</xdr:col>
      <xdr:colOff>525413</xdr:colOff>
      <xdr:row>249</xdr:row>
      <xdr:rowOff>351693</xdr:rowOff>
    </xdr:to>
    <xdr:pic>
      <xdr:nvPicPr>
        <xdr:cNvPr id="63" name="图片 62"/>
        <xdr:cNvPicPr>
          <a:picLocks noChangeAspect="1" noChangeArrowheads="1"/>
        </xdr:cNvPicPr>
      </xdr:nvPicPr>
      <xdr:blipFill>
        <a:blip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61375" y="93888560"/>
          <a:ext cx="455295" cy="321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166539</xdr:colOff>
      <xdr:row>259</xdr:row>
      <xdr:rowOff>35443</xdr:rowOff>
    </xdr:from>
    <xdr:to>
      <xdr:col>17</xdr:col>
      <xdr:colOff>484294</xdr:colOff>
      <xdr:row>259</xdr:row>
      <xdr:rowOff>329712</xdr:rowOff>
    </xdr:to>
    <xdr:pic>
      <xdr:nvPicPr>
        <xdr:cNvPr id="64" name="图片 63"/>
        <xdr:cNvPicPr>
          <a:picLocks noChangeAspect="1" noChangeArrowheads="1"/>
        </xdr:cNvPicPr>
      </xdr:nvPicPr>
      <xdr:blipFill>
        <a:blip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57895" y="97704275"/>
          <a:ext cx="317500" cy="294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80595</xdr:colOff>
      <xdr:row>309</xdr:row>
      <xdr:rowOff>65942</xdr:rowOff>
    </xdr:from>
    <xdr:to>
      <xdr:col>17</xdr:col>
      <xdr:colOff>590263</xdr:colOff>
      <xdr:row>309</xdr:row>
      <xdr:rowOff>293077</xdr:rowOff>
    </xdr:to>
    <xdr:pic>
      <xdr:nvPicPr>
        <xdr:cNvPr id="65" name="图片 64"/>
        <xdr:cNvPicPr>
          <a:picLocks noChangeAspect="1" noChangeArrowheads="1"/>
        </xdr:cNvPicPr>
      </xdr:nvPicPr>
      <xdr:blipFill>
        <a:blip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38" t="26158" r="17349" b="22527"/>
        <a:stretch>
          <a:fillRect/>
        </a:stretch>
      </xdr:blipFill>
      <xdr:spPr>
        <a:xfrm>
          <a:off x="8471535" y="116784755"/>
          <a:ext cx="509905" cy="227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122459</xdr:colOff>
      <xdr:row>241</xdr:row>
      <xdr:rowOff>47533</xdr:rowOff>
    </xdr:from>
    <xdr:to>
      <xdr:col>17</xdr:col>
      <xdr:colOff>517236</xdr:colOff>
      <xdr:row>241</xdr:row>
      <xdr:rowOff>307730</xdr:rowOff>
    </xdr:to>
    <xdr:pic>
      <xdr:nvPicPr>
        <xdr:cNvPr id="66" name="图片 65"/>
        <xdr:cNvPicPr>
          <a:picLocks noChangeAspect="1" noChangeArrowheads="1"/>
        </xdr:cNvPicPr>
      </xdr:nvPicPr>
      <xdr:blipFill>
        <a:blip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13445" y="90858340"/>
          <a:ext cx="394970" cy="260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149289</xdr:colOff>
      <xdr:row>244</xdr:row>
      <xdr:rowOff>36877</xdr:rowOff>
    </xdr:from>
    <xdr:to>
      <xdr:col>17</xdr:col>
      <xdr:colOff>410306</xdr:colOff>
      <xdr:row>244</xdr:row>
      <xdr:rowOff>342962</xdr:rowOff>
    </xdr:to>
    <xdr:pic>
      <xdr:nvPicPr>
        <xdr:cNvPr id="67" name="图片 66"/>
        <xdr:cNvPicPr>
          <a:picLocks noChangeAspect="1" noChangeArrowheads="1"/>
        </xdr:cNvPicPr>
      </xdr:nvPicPr>
      <xdr:blipFill>
        <a:blip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40750" y="91991180"/>
          <a:ext cx="260985" cy="306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155719</xdr:colOff>
      <xdr:row>243</xdr:row>
      <xdr:rowOff>25625</xdr:rowOff>
    </xdr:from>
    <xdr:to>
      <xdr:col>17</xdr:col>
      <xdr:colOff>432288</xdr:colOff>
      <xdr:row>243</xdr:row>
      <xdr:rowOff>355278</xdr:rowOff>
    </xdr:to>
    <xdr:pic>
      <xdr:nvPicPr>
        <xdr:cNvPr id="68" name="图片 67"/>
        <xdr:cNvPicPr>
          <a:picLocks noChangeAspect="1" noChangeArrowheads="1"/>
        </xdr:cNvPicPr>
      </xdr:nvPicPr>
      <xdr:blipFill>
        <a:blip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47100" y="91598750"/>
          <a:ext cx="276225" cy="329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104201</xdr:colOff>
      <xdr:row>240</xdr:row>
      <xdr:rowOff>73819</xdr:rowOff>
    </xdr:from>
    <xdr:to>
      <xdr:col>17</xdr:col>
      <xdr:colOff>450829</xdr:colOff>
      <xdr:row>240</xdr:row>
      <xdr:rowOff>232983</xdr:rowOff>
    </xdr:to>
    <xdr:pic>
      <xdr:nvPicPr>
        <xdr:cNvPr id="69" name="图片 68"/>
        <xdr:cNvPicPr>
          <a:picLocks noChangeAspect="1" noChangeArrowheads="1"/>
        </xdr:cNvPicPr>
      </xdr:nvPicPr>
      <xdr:blipFill>
        <a:blip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95665" y="90504010"/>
          <a:ext cx="346075" cy="15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119083</xdr:colOff>
      <xdr:row>37</xdr:row>
      <xdr:rowOff>30219</xdr:rowOff>
    </xdr:from>
    <xdr:to>
      <xdr:col>17</xdr:col>
      <xdr:colOff>510377</xdr:colOff>
      <xdr:row>37</xdr:row>
      <xdr:rowOff>329714</xdr:rowOff>
    </xdr:to>
    <xdr:pic>
      <xdr:nvPicPr>
        <xdr:cNvPr id="70" name="图片 69"/>
        <xdr:cNvPicPr>
          <a:picLocks noChangeAspect="1" noChangeArrowheads="1"/>
        </xdr:cNvPicPr>
      </xdr:nvPicPr>
      <xdr:blipFill>
        <a:blip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555990" y="13071475"/>
          <a:ext cx="299720" cy="391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175306</xdr:colOff>
      <xdr:row>74</xdr:row>
      <xdr:rowOff>60227</xdr:rowOff>
    </xdr:from>
    <xdr:to>
      <xdr:col>17</xdr:col>
      <xdr:colOff>372702</xdr:colOff>
      <xdr:row>74</xdr:row>
      <xdr:rowOff>241062</xdr:rowOff>
    </xdr:to>
    <xdr:pic>
      <xdr:nvPicPr>
        <xdr:cNvPr id="72" name="图片 71"/>
        <xdr:cNvPicPr>
          <a:picLocks noChangeAspect="1" noChangeArrowheads="1"/>
        </xdr:cNvPicPr>
      </xdr:nvPicPr>
      <xdr:blipFill>
        <a:blip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66785" y="27244040"/>
          <a:ext cx="19685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213168</xdr:colOff>
      <xdr:row>60</xdr:row>
      <xdr:rowOff>32586</xdr:rowOff>
    </xdr:from>
    <xdr:to>
      <xdr:col>17</xdr:col>
      <xdr:colOff>433551</xdr:colOff>
      <xdr:row>60</xdr:row>
      <xdr:rowOff>348641</xdr:rowOff>
    </xdr:to>
    <xdr:pic>
      <xdr:nvPicPr>
        <xdr:cNvPr id="73" name="图片 72"/>
        <xdr:cNvPicPr>
          <a:picLocks noChangeAspect="1" noChangeArrowheads="1"/>
        </xdr:cNvPicPr>
      </xdr:nvPicPr>
      <xdr:blipFill>
        <a:blip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04250" y="21882735"/>
          <a:ext cx="220345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154140</xdr:colOff>
      <xdr:row>307</xdr:row>
      <xdr:rowOff>49273</xdr:rowOff>
    </xdr:from>
    <xdr:to>
      <xdr:col>17</xdr:col>
      <xdr:colOff>562760</xdr:colOff>
      <xdr:row>307</xdr:row>
      <xdr:rowOff>337039</xdr:rowOff>
    </xdr:to>
    <xdr:pic>
      <xdr:nvPicPr>
        <xdr:cNvPr id="75" name="图片 74"/>
        <xdr:cNvPicPr>
          <a:picLocks noChangeAspect="1" noChangeArrowheads="1"/>
        </xdr:cNvPicPr>
      </xdr:nvPicPr>
      <xdr:blipFill>
        <a:blip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45195" y="116006245"/>
          <a:ext cx="408940" cy="287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270328</xdr:colOff>
      <xdr:row>252</xdr:row>
      <xdr:rowOff>76570</xdr:rowOff>
    </xdr:from>
    <xdr:to>
      <xdr:col>17</xdr:col>
      <xdr:colOff>472966</xdr:colOff>
      <xdr:row>252</xdr:row>
      <xdr:rowOff>260741</xdr:rowOff>
    </xdr:to>
    <xdr:pic>
      <xdr:nvPicPr>
        <xdr:cNvPr id="77" name="图片 76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8661400" y="95078550"/>
          <a:ext cx="202565" cy="184150"/>
        </a:xfrm>
        <a:prstGeom prst="rect">
          <a:avLst/>
        </a:prstGeom>
      </xdr:spPr>
    </xdr:pic>
    <xdr:clientData/>
  </xdr:twoCellAnchor>
  <xdr:twoCellAnchor>
    <xdr:from>
      <xdr:col>17</xdr:col>
      <xdr:colOff>140156</xdr:colOff>
      <xdr:row>38</xdr:row>
      <xdr:rowOff>33373</xdr:rowOff>
    </xdr:from>
    <xdr:to>
      <xdr:col>17</xdr:col>
      <xdr:colOff>508992</xdr:colOff>
      <xdr:row>38</xdr:row>
      <xdr:rowOff>366349</xdr:rowOff>
    </xdr:to>
    <xdr:pic>
      <xdr:nvPicPr>
        <xdr:cNvPr id="79" name="图片 78"/>
        <xdr:cNvPicPr>
          <a:picLocks noChangeAspect="1" noChangeArrowheads="1"/>
        </xdr:cNvPicPr>
      </xdr:nvPicPr>
      <xdr:blipFill>
        <a:blip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549005" y="13483590"/>
          <a:ext cx="333375" cy="368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173497</xdr:colOff>
      <xdr:row>317</xdr:row>
      <xdr:rowOff>41673</xdr:rowOff>
    </xdr:from>
    <xdr:to>
      <xdr:col>17</xdr:col>
      <xdr:colOff>434578</xdr:colOff>
      <xdr:row>317</xdr:row>
      <xdr:rowOff>253744</xdr:rowOff>
    </xdr:to>
    <xdr:pic>
      <xdr:nvPicPr>
        <xdr:cNvPr id="80" name="图片 79"/>
        <xdr:cNvPicPr>
          <a:picLocks noChangeAspect="1" noChangeArrowheads="1"/>
        </xdr:cNvPicPr>
      </xdr:nvPicPr>
      <xdr:blipFill>
        <a:blip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64880" y="119808625"/>
          <a:ext cx="260985" cy="212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124239</xdr:colOff>
      <xdr:row>302</xdr:row>
      <xdr:rowOff>29459</xdr:rowOff>
    </xdr:from>
    <xdr:to>
      <xdr:col>17</xdr:col>
      <xdr:colOff>347996</xdr:colOff>
      <xdr:row>302</xdr:row>
      <xdr:rowOff>281253</xdr:rowOff>
    </xdr:to>
    <xdr:pic>
      <xdr:nvPicPr>
        <xdr:cNvPr id="81" name="图片 80"/>
        <xdr:cNvPicPr>
          <a:picLocks noChangeAspect="1" noChangeArrowheads="1"/>
        </xdr:cNvPicPr>
      </xdr:nvPicPr>
      <xdr:blipFill>
        <a:blip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15350" y="114081560"/>
          <a:ext cx="224155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51515</xdr:colOff>
      <xdr:row>54</xdr:row>
      <xdr:rowOff>45224</xdr:rowOff>
    </xdr:from>
    <xdr:to>
      <xdr:col>17</xdr:col>
      <xdr:colOff>486102</xdr:colOff>
      <xdr:row>54</xdr:row>
      <xdr:rowOff>273824</xdr:rowOff>
    </xdr:to>
    <xdr:pic>
      <xdr:nvPicPr>
        <xdr:cNvPr id="84" name="图片 83"/>
        <xdr:cNvPicPr>
          <a:picLocks noChangeAspect="1" noChangeArrowheads="1"/>
        </xdr:cNvPicPr>
      </xdr:nvPicPr>
      <xdr:blipFill>
        <a:blip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42960" y="19609435"/>
          <a:ext cx="43434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111718</xdr:colOff>
      <xdr:row>65</xdr:row>
      <xdr:rowOff>42111</xdr:rowOff>
    </xdr:from>
    <xdr:to>
      <xdr:col>17</xdr:col>
      <xdr:colOff>400859</xdr:colOff>
      <xdr:row>65</xdr:row>
      <xdr:rowOff>303725</xdr:rowOff>
    </xdr:to>
    <xdr:pic>
      <xdr:nvPicPr>
        <xdr:cNvPr id="86" name="图片 85"/>
        <xdr:cNvPicPr>
          <a:picLocks noChangeAspect="1" noChangeArrowheads="1"/>
        </xdr:cNvPicPr>
      </xdr:nvPicPr>
      <xdr:blipFill>
        <a:blip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02650" y="23797260"/>
          <a:ext cx="289560" cy="261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197518</xdr:colOff>
      <xdr:row>69</xdr:row>
      <xdr:rowOff>38101</xdr:rowOff>
    </xdr:from>
    <xdr:to>
      <xdr:col>17</xdr:col>
      <xdr:colOff>356252</xdr:colOff>
      <xdr:row>69</xdr:row>
      <xdr:rowOff>270711</xdr:rowOff>
    </xdr:to>
    <xdr:pic>
      <xdr:nvPicPr>
        <xdr:cNvPr id="90" name="图片 89"/>
        <xdr:cNvPicPr>
          <a:picLocks noChangeAspect="1" noChangeArrowheads="1"/>
        </xdr:cNvPicPr>
      </xdr:nvPicPr>
      <xdr:blipFill>
        <a:blip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89010" y="25317450"/>
          <a:ext cx="158750" cy="232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132872</xdr:colOff>
      <xdr:row>87</xdr:row>
      <xdr:rowOff>22940</xdr:rowOff>
    </xdr:from>
    <xdr:to>
      <xdr:col>17</xdr:col>
      <xdr:colOff>437672</xdr:colOff>
      <xdr:row>87</xdr:row>
      <xdr:rowOff>251539</xdr:rowOff>
    </xdr:to>
    <xdr:pic>
      <xdr:nvPicPr>
        <xdr:cNvPr id="96" name="Picture 13595"/>
        <xdr:cNvPicPr>
          <a:picLocks noChangeAspect="1" noChangeArrowheads="1"/>
        </xdr:cNvPicPr>
      </xdr:nvPicPr>
      <xdr:blipFill>
        <a:blip r:embed="rId58" cstate="print"/>
        <a:srcRect/>
        <a:stretch>
          <a:fillRect/>
        </a:stretch>
      </xdr:blipFill>
      <xdr:spPr>
        <a:xfrm>
          <a:off x="8524240" y="32160210"/>
          <a:ext cx="3048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153126</xdr:colOff>
      <xdr:row>84</xdr:row>
      <xdr:rowOff>56839</xdr:rowOff>
    </xdr:from>
    <xdr:to>
      <xdr:col>17</xdr:col>
      <xdr:colOff>353151</xdr:colOff>
      <xdr:row>84</xdr:row>
      <xdr:rowOff>228703</xdr:rowOff>
    </xdr:to>
    <xdr:pic>
      <xdr:nvPicPr>
        <xdr:cNvPr id="97" name="图片 96"/>
        <xdr:cNvPicPr>
          <a:picLocks noChangeAspect="1" noChangeArrowheads="1"/>
        </xdr:cNvPicPr>
      </xdr:nvPicPr>
      <xdr:blipFill>
        <a:blip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44560" y="31050865"/>
          <a:ext cx="200025" cy="172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146886</xdr:colOff>
      <xdr:row>85</xdr:row>
      <xdr:rowOff>47626</xdr:rowOff>
    </xdr:from>
    <xdr:to>
      <xdr:col>17</xdr:col>
      <xdr:colOff>358904</xdr:colOff>
      <xdr:row>85</xdr:row>
      <xdr:rowOff>235620</xdr:rowOff>
    </xdr:to>
    <xdr:pic>
      <xdr:nvPicPr>
        <xdr:cNvPr id="98" name="图片 97"/>
        <xdr:cNvPicPr>
          <a:picLocks noChangeAspect="1" noChangeArrowheads="1"/>
        </xdr:cNvPicPr>
      </xdr:nvPicPr>
      <xdr:blipFill>
        <a:blip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38210" y="31422975"/>
          <a:ext cx="212090" cy="187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137362</xdr:colOff>
      <xdr:row>86</xdr:row>
      <xdr:rowOff>36095</xdr:rowOff>
    </xdr:from>
    <xdr:to>
      <xdr:col>17</xdr:col>
      <xdr:colOff>356436</xdr:colOff>
      <xdr:row>86</xdr:row>
      <xdr:rowOff>275529</xdr:rowOff>
    </xdr:to>
    <xdr:pic>
      <xdr:nvPicPr>
        <xdr:cNvPr id="99" name="图片 98"/>
        <xdr:cNvPicPr>
          <a:picLocks noChangeAspect="1" noChangeArrowheads="1"/>
        </xdr:cNvPicPr>
      </xdr:nvPicPr>
      <xdr:blipFill>
        <a:blip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28685" y="31791910"/>
          <a:ext cx="219075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147194</xdr:colOff>
      <xdr:row>88</xdr:row>
      <xdr:rowOff>50633</xdr:rowOff>
    </xdr:from>
    <xdr:to>
      <xdr:col>17</xdr:col>
      <xdr:colOff>412170</xdr:colOff>
      <xdr:row>88</xdr:row>
      <xdr:rowOff>283667</xdr:rowOff>
    </xdr:to>
    <xdr:pic>
      <xdr:nvPicPr>
        <xdr:cNvPr id="100" name="图片 99"/>
        <xdr:cNvPicPr>
          <a:picLocks noChangeAspect="1" noChangeArrowheads="1"/>
        </xdr:cNvPicPr>
      </xdr:nvPicPr>
      <xdr:blipFill>
        <a:blip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38210" y="32568515"/>
          <a:ext cx="265430" cy="233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194300</xdr:colOff>
      <xdr:row>94</xdr:row>
      <xdr:rowOff>47103</xdr:rowOff>
    </xdr:from>
    <xdr:to>
      <xdr:col>17</xdr:col>
      <xdr:colOff>380536</xdr:colOff>
      <xdr:row>94</xdr:row>
      <xdr:rowOff>257107</xdr:rowOff>
    </xdr:to>
    <xdr:pic>
      <xdr:nvPicPr>
        <xdr:cNvPr id="101" name="图片 100"/>
        <xdr:cNvPicPr>
          <a:picLocks noChangeAspect="1" noChangeArrowheads="1"/>
        </xdr:cNvPicPr>
      </xdr:nvPicPr>
      <xdr:blipFill>
        <a:blip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85200" y="34851340"/>
          <a:ext cx="18669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167034</xdr:colOff>
      <xdr:row>92</xdr:row>
      <xdr:rowOff>27711</xdr:rowOff>
    </xdr:from>
    <xdr:to>
      <xdr:col>17</xdr:col>
      <xdr:colOff>370974</xdr:colOff>
      <xdr:row>92</xdr:row>
      <xdr:rowOff>285750</xdr:rowOff>
    </xdr:to>
    <xdr:pic>
      <xdr:nvPicPr>
        <xdr:cNvPr id="105" name="图片 104"/>
        <xdr:cNvPicPr>
          <a:picLocks noChangeAspect="1" noChangeArrowheads="1"/>
        </xdr:cNvPicPr>
      </xdr:nvPicPr>
      <xdr:blipFill>
        <a:blip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58530" y="34069655"/>
          <a:ext cx="203835" cy="258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207007</xdr:colOff>
      <xdr:row>103</xdr:row>
      <xdr:rowOff>80403</xdr:rowOff>
    </xdr:from>
    <xdr:to>
      <xdr:col>17</xdr:col>
      <xdr:colOff>349882</xdr:colOff>
      <xdr:row>103</xdr:row>
      <xdr:rowOff>185506</xdr:rowOff>
    </xdr:to>
    <xdr:pic>
      <xdr:nvPicPr>
        <xdr:cNvPr id="107" name="图片 106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97900" y="38313360"/>
          <a:ext cx="142875" cy="105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194204</xdr:colOff>
      <xdr:row>98</xdr:row>
      <xdr:rowOff>55146</xdr:rowOff>
    </xdr:from>
    <xdr:to>
      <xdr:col>17</xdr:col>
      <xdr:colOff>364642</xdr:colOff>
      <xdr:row>98</xdr:row>
      <xdr:rowOff>266157</xdr:rowOff>
    </xdr:to>
    <xdr:pic>
      <xdr:nvPicPr>
        <xdr:cNvPr id="108" name="图片 107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85200" y="36382960"/>
          <a:ext cx="170815" cy="211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202242</xdr:colOff>
      <xdr:row>96</xdr:row>
      <xdr:rowOff>47238</xdr:rowOff>
    </xdr:from>
    <xdr:to>
      <xdr:col>17</xdr:col>
      <xdr:colOff>327416</xdr:colOff>
      <xdr:row>96</xdr:row>
      <xdr:rowOff>265697</xdr:rowOff>
    </xdr:to>
    <xdr:pic>
      <xdr:nvPicPr>
        <xdr:cNvPr id="109" name="图片 108"/>
        <xdr:cNvPicPr>
          <a:picLocks noChangeAspect="1" noChangeArrowheads="1"/>
        </xdr:cNvPicPr>
      </xdr:nvPicPr>
      <xdr:blipFill>
        <a:blip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93455" y="35613340"/>
          <a:ext cx="125095" cy="218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240069</xdr:colOff>
      <xdr:row>102</xdr:row>
      <xdr:rowOff>49642</xdr:rowOff>
    </xdr:from>
    <xdr:to>
      <xdr:col>17</xdr:col>
      <xdr:colOff>313370</xdr:colOff>
      <xdr:row>102</xdr:row>
      <xdr:rowOff>177187</xdr:rowOff>
    </xdr:to>
    <xdr:pic>
      <xdr:nvPicPr>
        <xdr:cNvPr id="110" name="Picture 13535"/>
        <xdr:cNvPicPr>
          <a:picLocks noChangeAspect="1" noChangeArrowheads="1"/>
        </xdr:cNvPicPr>
      </xdr:nvPicPr>
      <xdr:blipFill>
        <a:blip r:embed="rId24" cstate="print"/>
        <a:srcRect/>
        <a:stretch>
          <a:fillRect/>
        </a:stretch>
      </xdr:blipFill>
      <xdr:spPr>
        <a:xfrm flipV="1">
          <a:off x="8631555" y="37901880"/>
          <a:ext cx="73025" cy="127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106790</xdr:colOff>
      <xdr:row>101</xdr:row>
      <xdr:rowOff>58905</xdr:rowOff>
    </xdr:from>
    <xdr:to>
      <xdr:col>17</xdr:col>
      <xdr:colOff>453631</xdr:colOff>
      <xdr:row>101</xdr:row>
      <xdr:rowOff>256793</xdr:rowOff>
    </xdr:to>
    <xdr:pic>
      <xdr:nvPicPr>
        <xdr:cNvPr id="111" name="图片 110"/>
        <xdr:cNvPicPr>
          <a:picLocks noChangeAspect="1" noChangeArrowheads="1"/>
        </xdr:cNvPicPr>
      </xdr:nvPicPr>
      <xdr:blipFill>
        <a:blip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98205" y="37529770"/>
          <a:ext cx="346710" cy="198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172846</xdr:colOff>
      <xdr:row>153</xdr:row>
      <xdr:rowOff>35594</xdr:rowOff>
    </xdr:from>
    <xdr:to>
      <xdr:col>17</xdr:col>
      <xdr:colOff>437062</xdr:colOff>
      <xdr:row>153</xdr:row>
      <xdr:rowOff>264195</xdr:rowOff>
    </xdr:to>
    <xdr:pic>
      <xdr:nvPicPr>
        <xdr:cNvPr id="114" name="图片 113"/>
        <xdr:cNvPicPr>
          <a:picLocks noChangeAspect="1" noChangeArrowheads="1"/>
        </xdr:cNvPicPr>
      </xdr:nvPicPr>
      <xdr:blipFill>
        <a:blip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64245" y="57318910"/>
          <a:ext cx="26416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171101</xdr:colOff>
      <xdr:row>154</xdr:row>
      <xdr:rowOff>58986</xdr:rowOff>
    </xdr:from>
    <xdr:to>
      <xdr:col>17</xdr:col>
      <xdr:colOff>428276</xdr:colOff>
      <xdr:row>154</xdr:row>
      <xdr:rowOff>288803</xdr:rowOff>
    </xdr:to>
    <xdr:pic>
      <xdr:nvPicPr>
        <xdr:cNvPr id="116" name="图片 115"/>
        <xdr:cNvPicPr>
          <a:picLocks noChangeAspect="1" noChangeArrowheads="1"/>
        </xdr:cNvPicPr>
      </xdr:nvPicPr>
      <xdr:blipFill>
        <a:blip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62340" y="57722770"/>
          <a:ext cx="257175" cy="229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157413</xdr:colOff>
      <xdr:row>142</xdr:row>
      <xdr:rowOff>17546</xdr:rowOff>
    </xdr:from>
    <xdr:to>
      <xdr:col>17</xdr:col>
      <xdr:colOff>347913</xdr:colOff>
      <xdr:row>142</xdr:row>
      <xdr:rowOff>286251</xdr:rowOff>
    </xdr:to>
    <xdr:pic>
      <xdr:nvPicPr>
        <xdr:cNvPr id="117" name="图片 116"/>
        <xdr:cNvPicPr>
          <a:picLocks noChangeAspect="1" noChangeArrowheads="1"/>
        </xdr:cNvPicPr>
      </xdr:nvPicPr>
      <xdr:blipFill>
        <a:blip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48370" y="53109495"/>
          <a:ext cx="190500" cy="268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178508</xdr:colOff>
      <xdr:row>143</xdr:row>
      <xdr:rowOff>109366</xdr:rowOff>
    </xdr:from>
    <xdr:to>
      <xdr:col>17</xdr:col>
      <xdr:colOff>362320</xdr:colOff>
      <xdr:row>143</xdr:row>
      <xdr:rowOff>209012</xdr:rowOff>
    </xdr:to>
    <xdr:pic>
      <xdr:nvPicPr>
        <xdr:cNvPr id="118" name="图片 117"/>
        <xdr:cNvPicPr>
          <a:picLocks noChangeAspect="1" noChangeArrowheads="1"/>
        </xdr:cNvPicPr>
      </xdr:nvPicPr>
      <xdr:blipFill>
        <a:blip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69960" y="53582570"/>
          <a:ext cx="183515" cy="99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39995</xdr:colOff>
      <xdr:row>145</xdr:row>
      <xdr:rowOff>48159</xdr:rowOff>
    </xdr:from>
    <xdr:to>
      <xdr:col>17</xdr:col>
      <xdr:colOff>590708</xdr:colOff>
      <xdr:row>145</xdr:row>
      <xdr:rowOff>337039</xdr:rowOff>
    </xdr:to>
    <xdr:pic>
      <xdr:nvPicPr>
        <xdr:cNvPr id="120" name="图片 119"/>
        <xdr:cNvPicPr>
          <a:picLocks noChangeAspect="1" noChangeArrowheads="1"/>
        </xdr:cNvPicPr>
      </xdr:nvPicPr>
      <xdr:blipFill>
        <a:blip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30895" y="54282975"/>
          <a:ext cx="551180" cy="288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204558</xdr:colOff>
      <xdr:row>155</xdr:row>
      <xdr:rowOff>48890</xdr:rowOff>
    </xdr:from>
    <xdr:to>
      <xdr:col>17</xdr:col>
      <xdr:colOff>419162</xdr:colOff>
      <xdr:row>155</xdr:row>
      <xdr:rowOff>269207</xdr:rowOff>
    </xdr:to>
    <xdr:pic>
      <xdr:nvPicPr>
        <xdr:cNvPr id="122" name="图片 121"/>
        <xdr:cNvPicPr>
          <a:picLocks noChangeAspect="1" noChangeArrowheads="1"/>
        </xdr:cNvPicPr>
      </xdr:nvPicPr>
      <xdr:blipFill>
        <a:blip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95995" y="58093610"/>
          <a:ext cx="214630" cy="220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218832</xdr:colOff>
      <xdr:row>157</xdr:row>
      <xdr:rowOff>37097</xdr:rowOff>
    </xdr:from>
    <xdr:to>
      <xdr:col>17</xdr:col>
      <xdr:colOff>474062</xdr:colOff>
      <xdr:row>157</xdr:row>
      <xdr:rowOff>298824</xdr:rowOff>
    </xdr:to>
    <xdr:pic>
      <xdr:nvPicPr>
        <xdr:cNvPr id="123" name="图片 122"/>
        <xdr:cNvPicPr>
          <a:picLocks noChangeAspect="1" noChangeArrowheads="1"/>
        </xdr:cNvPicPr>
      </xdr:nvPicPr>
      <xdr:blipFill>
        <a:blip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09965" y="58844180"/>
          <a:ext cx="255270" cy="261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117876</xdr:colOff>
      <xdr:row>158</xdr:row>
      <xdr:rowOff>66196</xdr:rowOff>
    </xdr:from>
    <xdr:to>
      <xdr:col>17</xdr:col>
      <xdr:colOff>505901</xdr:colOff>
      <xdr:row>158</xdr:row>
      <xdr:rowOff>257524</xdr:rowOff>
    </xdr:to>
    <xdr:pic>
      <xdr:nvPicPr>
        <xdr:cNvPr id="124" name="图片 123"/>
        <xdr:cNvPicPr>
          <a:picLocks noChangeAspect="1" noChangeArrowheads="1"/>
        </xdr:cNvPicPr>
      </xdr:nvPicPr>
      <xdr:blipFill>
        <a:blip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09000" y="59254390"/>
          <a:ext cx="387985" cy="191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207043</xdr:colOff>
      <xdr:row>161</xdr:row>
      <xdr:rowOff>59155</xdr:rowOff>
    </xdr:from>
    <xdr:to>
      <xdr:col>17</xdr:col>
      <xdr:colOff>411904</xdr:colOff>
      <xdr:row>161</xdr:row>
      <xdr:rowOff>259594</xdr:rowOff>
    </xdr:to>
    <xdr:pic>
      <xdr:nvPicPr>
        <xdr:cNvPr id="126" name="图片 125"/>
        <xdr:cNvPicPr>
          <a:picLocks noChangeAspect="1" noChangeArrowheads="1"/>
        </xdr:cNvPicPr>
      </xdr:nvPicPr>
      <xdr:blipFill>
        <a:blip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98535" y="60390405"/>
          <a:ext cx="20447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212056</xdr:colOff>
      <xdr:row>159</xdr:row>
      <xdr:rowOff>24062</xdr:rowOff>
    </xdr:from>
    <xdr:to>
      <xdr:col>17</xdr:col>
      <xdr:colOff>391027</xdr:colOff>
      <xdr:row>159</xdr:row>
      <xdr:rowOff>272679</xdr:rowOff>
    </xdr:to>
    <xdr:pic>
      <xdr:nvPicPr>
        <xdr:cNvPr id="127" name="图片 126"/>
        <xdr:cNvPicPr>
          <a:picLocks noChangeAspect="1" noChangeArrowheads="1"/>
        </xdr:cNvPicPr>
      </xdr:nvPicPr>
      <xdr:blipFill>
        <a:blip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02980" y="59592845"/>
          <a:ext cx="179070" cy="248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151398</xdr:colOff>
      <xdr:row>162</xdr:row>
      <xdr:rowOff>72800</xdr:rowOff>
    </xdr:from>
    <xdr:to>
      <xdr:col>17</xdr:col>
      <xdr:colOff>449706</xdr:colOff>
      <xdr:row>162</xdr:row>
      <xdr:rowOff>255016</xdr:rowOff>
    </xdr:to>
    <xdr:pic>
      <xdr:nvPicPr>
        <xdr:cNvPr id="128" name="图片 127"/>
        <xdr:cNvPicPr>
          <a:picLocks noChangeAspect="1" noChangeArrowheads="1"/>
        </xdr:cNvPicPr>
      </xdr:nvPicPr>
      <xdr:blipFill>
        <a:blip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42655" y="60784740"/>
          <a:ext cx="298450" cy="182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192312</xdr:colOff>
      <xdr:row>196</xdr:row>
      <xdr:rowOff>75009</xdr:rowOff>
    </xdr:from>
    <xdr:to>
      <xdr:col>17</xdr:col>
      <xdr:colOff>376273</xdr:colOff>
      <xdr:row>196</xdr:row>
      <xdr:rowOff>217884</xdr:rowOff>
    </xdr:to>
    <xdr:pic>
      <xdr:nvPicPr>
        <xdr:cNvPr id="132" name="图片 131"/>
        <xdr:cNvPicPr>
          <a:picLocks noChangeAspect="1" noChangeArrowheads="1"/>
        </xdr:cNvPicPr>
      </xdr:nvPicPr>
      <xdr:blipFill>
        <a:blip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83295" y="73741280"/>
          <a:ext cx="18415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187662</xdr:colOff>
      <xdr:row>202</xdr:row>
      <xdr:rowOff>95250</xdr:rowOff>
    </xdr:from>
    <xdr:to>
      <xdr:col>17</xdr:col>
      <xdr:colOff>451045</xdr:colOff>
      <xdr:row>202</xdr:row>
      <xdr:rowOff>248064</xdr:rowOff>
    </xdr:to>
    <xdr:pic>
      <xdr:nvPicPr>
        <xdr:cNvPr id="133" name="图片 132"/>
        <xdr:cNvPicPr>
          <a:picLocks noChangeAspect="1" noChangeArrowheads="1"/>
        </xdr:cNvPicPr>
      </xdr:nvPicPr>
      <xdr:blipFill>
        <a:blip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78850" y="76047600"/>
          <a:ext cx="26352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238857</xdr:colOff>
      <xdr:row>219</xdr:row>
      <xdr:rowOff>76201</xdr:rowOff>
    </xdr:from>
    <xdr:to>
      <xdr:col>17</xdr:col>
      <xdr:colOff>404864</xdr:colOff>
      <xdr:row>219</xdr:row>
      <xdr:rowOff>248066</xdr:rowOff>
    </xdr:to>
    <xdr:pic>
      <xdr:nvPicPr>
        <xdr:cNvPr id="134" name="图片 133"/>
        <xdr:cNvPicPr>
          <a:picLocks noChangeAspect="1" noChangeArrowheads="1"/>
        </xdr:cNvPicPr>
      </xdr:nvPicPr>
      <xdr:blipFill>
        <a:blip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30285" y="82505550"/>
          <a:ext cx="16573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227661</xdr:colOff>
      <xdr:row>220</xdr:row>
      <xdr:rowOff>49142</xdr:rowOff>
    </xdr:from>
    <xdr:to>
      <xdr:col>17</xdr:col>
      <xdr:colOff>385050</xdr:colOff>
      <xdr:row>220</xdr:row>
      <xdr:rowOff>270014</xdr:rowOff>
    </xdr:to>
    <xdr:pic>
      <xdr:nvPicPr>
        <xdr:cNvPr id="135" name="图片 134"/>
        <xdr:cNvPicPr>
          <a:picLocks noChangeAspect="1" noChangeArrowheads="1"/>
        </xdr:cNvPicPr>
      </xdr:nvPicPr>
      <xdr:blipFill>
        <a:blip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18855" y="82859245"/>
          <a:ext cx="157480" cy="22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35168</xdr:colOff>
      <xdr:row>258</xdr:row>
      <xdr:rowOff>18500</xdr:rowOff>
    </xdr:from>
    <xdr:to>
      <xdr:col>17</xdr:col>
      <xdr:colOff>627902</xdr:colOff>
      <xdr:row>258</xdr:row>
      <xdr:rowOff>322385</xdr:rowOff>
    </xdr:to>
    <xdr:pic>
      <xdr:nvPicPr>
        <xdr:cNvPr id="137" name="图片 136"/>
        <xdr:cNvPicPr>
          <a:picLocks noChangeAspect="1" noChangeArrowheads="1"/>
        </xdr:cNvPicPr>
      </xdr:nvPicPr>
      <xdr:blipFill>
        <a:blip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26450" y="97306765"/>
          <a:ext cx="592455" cy="303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215412</xdr:colOff>
      <xdr:row>270</xdr:row>
      <xdr:rowOff>59899</xdr:rowOff>
    </xdr:from>
    <xdr:to>
      <xdr:col>17</xdr:col>
      <xdr:colOff>415437</xdr:colOff>
      <xdr:row>270</xdr:row>
      <xdr:rowOff>254265</xdr:rowOff>
    </xdr:to>
    <xdr:pic>
      <xdr:nvPicPr>
        <xdr:cNvPr id="139" name="图片 138"/>
        <xdr:cNvPicPr>
          <a:picLocks noChangeAspect="1" noChangeArrowheads="1"/>
        </xdr:cNvPicPr>
      </xdr:nvPicPr>
      <xdr:blipFill>
        <a:blip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06790" y="101920040"/>
          <a:ext cx="200025" cy="194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134128</xdr:colOff>
      <xdr:row>274</xdr:row>
      <xdr:rowOff>35626</xdr:rowOff>
    </xdr:from>
    <xdr:to>
      <xdr:col>17</xdr:col>
      <xdr:colOff>326677</xdr:colOff>
      <xdr:row>274</xdr:row>
      <xdr:rowOff>295603</xdr:rowOff>
    </xdr:to>
    <xdr:pic>
      <xdr:nvPicPr>
        <xdr:cNvPr id="140" name="Picture 13535"/>
        <xdr:cNvPicPr>
          <a:picLocks noChangeAspect="1" noChangeArrowheads="1"/>
        </xdr:cNvPicPr>
      </xdr:nvPicPr>
      <xdr:blipFill>
        <a:blip r:embed="rId24" cstate="print"/>
        <a:srcRect/>
        <a:stretch>
          <a:fillRect/>
        </a:stretch>
      </xdr:blipFill>
      <xdr:spPr>
        <a:xfrm flipV="1">
          <a:off x="8525510" y="103419910"/>
          <a:ext cx="192405" cy="259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167695</xdr:colOff>
      <xdr:row>291</xdr:row>
      <xdr:rowOff>26837</xdr:rowOff>
    </xdr:from>
    <xdr:to>
      <xdr:col>17</xdr:col>
      <xdr:colOff>454268</xdr:colOff>
      <xdr:row>291</xdr:row>
      <xdr:rowOff>332524</xdr:rowOff>
    </xdr:to>
    <xdr:pic>
      <xdr:nvPicPr>
        <xdr:cNvPr id="142" name="图片 141"/>
        <xdr:cNvPicPr>
          <a:picLocks noChangeAspect="1" noChangeArrowheads="1"/>
        </xdr:cNvPicPr>
      </xdr:nvPicPr>
      <xdr:blipFill>
        <a:blip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59165" y="109888020"/>
          <a:ext cx="286385" cy="305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126206</xdr:colOff>
      <xdr:row>231</xdr:row>
      <xdr:rowOff>99461</xdr:rowOff>
    </xdr:from>
    <xdr:to>
      <xdr:col>17</xdr:col>
      <xdr:colOff>469107</xdr:colOff>
      <xdr:row>231</xdr:row>
      <xdr:rowOff>234482</xdr:rowOff>
    </xdr:to>
    <xdr:pic>
      <xdr:nvPicPr>
        <xdr:cNvPr id="143" name="图片 142"/>
        <xdr:cNvPicPr>
          <a:picLocks noChangeAspect="1" noChangeArrowheads="1"/>
        </xdr:cNvPicPr>
      </xdr:nvPicPr>
      <xdr:blipFill>
        <a:blip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17255" y="87100410"/>
          <a:ext cx="342900" cy="135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176276</xdr:colOff>
      <xdr:row>232</xdr:row>
      <xdr:rowOff>81920</xdr:rowOff>
    </xdr:from>
    <xdr:to>
      <xdr:col>17</xdr:col>
      <xdr:colOff>438287</xdr:colOff>
      <xdr:row>232</xdr:row>
      <xdr:rowOff>263309</xdr:rowOff>
    </xdr:to>
    <xdr:pic>
      <xdr:nvPicPr>
        <xdr:cNvPr id="145" name="图片 144"/>
        <xdr:cNvPicPr>
          <a:picLocks noChangeAspect="1" noChangeArrowheads="1"/>
        </xdr:cNvPicPr>
      </xdr:nvPicPr>
      <xdr:blipFill>
        <a:blip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67420" y="87464265"/>
          <a:ext cx="26225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214679</xdr:colOff>
      <xdr:row>296</xdr:row>
      <xdr:rowOff>29949</xdr:rowOff>
    </xdr:from>
    <xdr:to>
      <xdr:col>17</xdr:col>
      <xdr:colOff>388614</xdr:colOff>
      <xdr:row>296</xdr:row>
      <xdr:rowOff>270876</xdr:rowOff>
    </xdr:to>
    <xdr:pic>
      <xdr:nvPicPr>
        <xdr:cNvPr id="146" name="图片 145"/>
        <xdr:cNvPicPr>
          <a:picLocks noChangeAspect="1" noChangeArrowheads="1"/>
        </xdr:cNvPicPr>
      </xdr:nvPicPr>
      <xdr:blipFill>
        <a:blip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06155" y="111796195"/>
          <a:ext cx="173355" cy="240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188393</xdr:colOff>
      <xdr:row>295</xdr:row>
      <xdr:rowOff>66584</xdr:rowOff>
    </xdr:from>
    <xdr:to>
      <xdr:col>17</xdr:col>
      <xdr:colOff>388418</xdr:colOff>
      <xdr:row>295</xdr:row>
      <xdr:rowOff>240520</xdr:rowOff>
    </xdr:to>
    <xdr:pic>
      <xdr:nvPicPr>
        <xdr:cNvPr id="147" name="图片 146"/>
        <xdr:cNvPicPr>
          <a:picLocks noChangeAspect="1" noChangeArrowheads="1"/>
        </xdr:cNvPicPr>
      </xdr:nvPicPr>
      <xdr:blipFill>
        <a:blip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79485" y="111451390"/>
          <a:ext cx="200025" cy="173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190864</xdr:colOff>
      <xdr:row>250</xdr:row>
      <xdr:rowOff>39477</xdr:rowOff>
    </xdr:from>
    <xdr:to>
      <xdr:col>17</xdr:col>
      <xdr:colOff>439615</xdr:colOff>
      <xdr:row>250</xdr:row>
      <xdr:rowOff>319683</xdr:rowOff>
    </xdr:to>
    <xdr:pic>
      <xdr:nvPicPr>
        <xdr:cNvPr id="149" name="图片 148"/>
        <xdr:cNvPicPr>
          <a:picLocks noChangeAspect="1" noChangeArrowheads="1"/>
        </xdr:cNvPicPr>
      </xdr:nvPicPr>
      <xdr:blipFill>
        <a:blip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279"/>
        <a:stretch>
          <a:fillRect/>
        </a:stretch>
      </xdr:blipFill>
      <xdr:spPr>
        <a:xfrm>
          <a:off x="8582025" y="94279720"/>
          <a:ext cx="248920" cy="2800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174015</xdr:colOff>
      <xdr:row>251</xdr:row>
      <xdr:rowOff>52021</xdr:rowOff>
    </xdr:from>
    <xdr:to>
      <xdr:col>17</xdr:col>
      <xdr:colOff>439615</xdr:colOff>
      <xdr:row>251</xdr:row>
      <xdr:rowOff>319112</xdr:rowOff>
    </xdr:to>
    <xdr:pic>
      <xdr:nvPicPr>
        <xdr:cNvPr id="150" name="图片 149"/>
        <xdr:cNvPicPr>
          <a:picLocks noChangeAspect="1" noChangeArrowheads="1"/>
        </xdr:cNvPicPr>
      </xdr:nvPicPr>
      <xdr:blipFill>
        <a:blip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65515" y="94672785"/>
          <a:ext cx="265430" cy="267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173648</xdr:colOff>
      <xdr:row>255</xdr:row>
      <xdr:rowOff>30040</xdr:rowOff>
    </xdr:from>
    <xdr:to>
      <xdr:col>17</xdr:col>
      <xdr:colOff>467742</xdr:colOff>
      <xdr:row>255</xdr:row>
      <xdr:rowOff>344365</xdr:rowOff>
    </xdr:to>
    <xdr:pic>
      <xdr:nvPicPr>
        <xdr:cNvPr id="151" name="图片 150"/>
        <xdr:cNvPicPr>
          <a:picLocks noChangeAspect="1" noChangeArrowheads="1"/>
        </xdr:cNvPicPr>
      </xdr:nvPicPr>
      <xdr:blipFill>
        <a:blip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64880" y="96175195"/>
          <a:ext cx="294005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123824</xdr:colOff>
      <xdr:row>313</xdr:row>
      <xdr:rowOff>56418</xdr:rowOff>
    </xdr:from>
    <xdr:to>
      <xdr:col>17</xdr:col>
      <xdr:colOff>351691</xdr:colOff>
      <xdr:row>313</xdr:row>
      <xdr:rowOff>312906</xdr:rowOff>
    </xdr:to>
    <xdr:pic>
      <xdr:nvPicPr>
        <xdr:cNvPr id="154" name="图片 153"/>
        <xdr:cNvPicPr>
          <a:picLocks noChangeAspect="1" noChangeArrowheads="1"/>
        </xdr:cNvPicPr>
      </xdr:nvPicPr>
      <xdr:blipFill>
        <a:blip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14715" y="118299230"/>
          <a:ext cx="227965" cy="256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106558</xdr:colOff>
      <xdr:row>322</xdr:row>
      <xdr:rowOff>48295</xdr:rowOff>
    </xdr:from>
    <xdr:to>
      <xdr:col>17</xdr:col>
      <xdr:colOff>481431</xdr:colOff>
      <xdr:row>322</xdr:row>
      <xdr:rowOff>307731</xdr:rowOff>
    </xdr:to>
    <xdr:pic>
      <xdr:nvPicPr>
        <xdr:cNvPr id="156" name="图片 155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8497570" y="121720610"/>
          <a:ext cx="375285" cy="259080"/>
        </a:xfrm>
        <a:prstGeom prst="rect">
          <a:avLst/>
        </a:prstGeom>
      </xdr:spPr>
    </xdr:pic>
    <xdr:clientData/>
  </xdr:twoCellAnchor>
  <xdr:twoCellAnchor>
    <xdr:from>
      <xdr:col>17</xdr:col>
      <xdr:colOff>124588</xdr:colOff>
      <xdr:row>323</xdr:row>
      <xdr:rowOff>78426</xdr:rowOff>
    </xdr:from>
    <xdr:to>
      <xdr:col>17</xdr:col>
      <xdr:colOff>464236</xdr:colOff>
      <xdr:row>323</xdr:row>
      <xdr:rowOff>313373</xdr:rowOff>
    </xdr:to>
    <xdr:pic>
      <xdr:nvPicPr>
        <xdr:cNvPr id="157" name="图片 156"/>
        <xdr:cNvPicPr>
          <a:picLocks noChangeAspect="1" noChangeArrowheads="1"/>
        </xdr:cNvPicPr>
      </xdr:nvPicPr>
      <xdr:blipFill>
        <a:blip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21415556">
          <a:off x="8515985" y="122131455"/>
          <a:ext cx="339725" cy="23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82618</xdr:colOff>
      <xdr:row>330</xdr:row>
      <xdr:rowOff>78670</xdr:rowOff>
    </xdr:from>
    <xdr:to>
      <xdr:col>17</xdr:col>
      <xdr:colOff>564174</xdr:colOff>
      <xdr:row>330</xdr:row>
      <xdr:rowOff>329711</xdr:rowOff>
    </xdr:to>
    <xdr:pic>
      <xdr:nvPicPr>
        <xdr:cNvPr id="163" name="图片 162"/>
        <xdr:cNvPicPr>
          <a:picLocks noChangeAspect="1" noChangeArrowheads="1"/>
        </xdr:cNvPicPr>
      </xdr:nvPicPr>
      <xdr:blipFill>
        <a:blip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74075" y="124798455"/>
          <a:ext cx="48133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151668</xdr:colOff>
      <xdr:row>349</xdr:row>
      <xdr:rowOff>46159</xdr:rowOff>
    </xdr:from>
    <xdr:to>
      <xdr:col>17</xdr:col>
      <xdr:colOff>496987</xdr:colOff>
      <xdr:row>349</xdr:row>
      <xdr:rowOff>307731</xdr:rowOff>
    </xdr:to>
    <xdr:pic>
      <xdr:nvPicPr>
        <xdr:cNvPr id="164" name="图片 163"/>
        <xdr:cNvPicPr>
          <a:picLocks noChangeAspect="1" noChangeArrowheads="1"/>
        </xdr:cNvPicPr>
      </xdr:nvPicPr>
      <xdr:blipFill>
        <a:blip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42655" y="132005070"/>
          <a:ext cx="345440" cy="261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27476</xdr:colOff>
      <xdr:row>357</xdr:row>
      <xdr:rowOff>44054</xdr:rowOff>
    </xdr:from>
    <xdr:to>
      <xdr:col>17</xdr:col>
      <xdr:colOff>395654</xdr:colOff>
      <xdr:row>357</xdr:row>
      <xdr:rowOff>352610</xdr:rowOff>
    </xdr:to>
    <xdr:pic>
      <xdr:nvPicPr>
        <xdr:cNvPr id="167" name="图片 166"/>
        <xdr:cNvPicPr>
          <a:picLocks noChangeAspect="1" noChangeArrowheads="1"/>
        </xdr:cNvPicPr>
      </xdr:nvPicPr>
      <xdr:blipFill>
        <a:blip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824" b="13196"/>
        <a:stretch>
          <a:fillRect/>
        </a:stretch>
      </xdr:blipFill>
      <xdr:spPr>
        <a:xfrm>
          <a:off x="8418830" y="135051165"/>
          <a:ext cx="368300" cy="308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69303</xdr:colOff>
      <xdr:row>344</xdr:row>
      <xdr:rowOff>72587</xdr:rowOff>
    </xdr:from>
    <xdr:to>
      <xdr:col>17</xdr:col>
      <xdr:colOff>574128</xdr:colOff>
      <xdr:row>344</xdr:row>
      <xdr:rowOff>331873</xdr:rowOff>
    </xdr:to>
    <xdr:pic>
      <xdr:nvPicPr>
        <xdr:cNvPr id="168" name="图片 167"/>
        <xdr:cNvPicPr>
          <a:picLocks noChangeAspect="1" noChangeArrowheads="1"/>
        </xdr:cNvPicPr>
      </xdr:nvPicPr>
      <xdr:blipFill>
        <a:blip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60740" y="130126740"/>
          <a:ext cx="504825" cy="25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118463</xdr:colOff>
      <xdr:row>346</xdr:row>
      <xdr:rowOff>39203</xdr:rowOff>
    </xdr:from>
    <xdr:to>
      <xdr:col>17</xdr:col>
      <xdr:colOff>448125</xdr:colOff>
      <xdr:row>346</xdr:row>
      <xdr:rowOff>308258</xdr:rowOff>
    </xdr:to>
    <xdr:pic>
      <xdr:nvPicPr>
        <xdr:cNvPr id="170" name="Picture 13534"/>
        <xdr:cNvPicPr>
          <a:picLocks noChangeAspect="1" noChangeArrowheads="1"/>
        </xdr:cNvPicPr>
      </xdr:nvPicPr>
      <xdr:blipFill>
        <a:blip r:embed="rId24" cstate="print"/>
        <a:srcRect/>
        <a:stretch>
          <a:fillRect/>
        </a:stretch>
      </xdr:blipFill>
      <xdr:spPr>
        <a:xfrm rot="214180">
          <a:off x="8509635" y="130855085"/>
          <a:ext cx="329565" cy="2692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34216</xdr:colOff>
      <xdr:row>358</xdr:row>
      <xdr:rowOff>35200</xdr:rowOff>
    </xdr:from>
    <xdr:to>
      <xdr:col>17</xdr:col>
      <xdr:colOff>674077</xdr:colOff>
      <xdr:row>358</xdr:row>
      <xdr:rowOff>337039</xdr:rowOff>
    </xdr:to>
    <xdr:pic>
      <xdr:nvPicPr>
        <xdr:cNvPr id="171" name="图片 170"/>
        <xdr:cNvPicPr>
          <a:picLocks noChangeAspect="1"/>
        </xdr:cNvPicPr>
      </xdr:nvPicPr>
      <xdr:blipFill>
        <a:blip r:embed="rId97" cstate="print"/>
        <a:stretch>
          <a:fillRect/>
        </a:stretch>
      </xdr:blipFill>
      <xdr:spPr>
        <a:xfrm>
          <a:off x="8425180" y="135423275"/>
          <a:ext cx="640080" cy="301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153865</xdr:colOff>
      <xdr:row>359</xdr:row>
      <xdr:rowOff>42740</xdr:rowOff>
    </xdr:from>
    <xdr:to>
      <xdr:col>17</xdr:col>
      <xdr:colOff>498231</xdr:colOff>
      <xdr:row>359</xdr:row>
      <xdr:rowOff>329712</xdr:rowOff>
    </xdr:to>
    <xdr:pic>
      <xdr:nvPicPr>
        <xdr:cNvPr id="172" name="图片 171"/>
        <xdr:cNvPicPr>
          <a:picLocks noChangeAspect="1"/>
        </xdr:cNvPicPr>
      </xdr:nvPicPr>
      <xdr:blipFill>
        <a:blip r:embed="rId98" cstate="print"/>
        <a:srcRect l="16382" t="23622" r="9599" b="13386"/>
        <a:stretch>
          <a:fillRect/>
        </a:stretch>
      </xdr:blipFill>
      <xdr:spPr>
        <a:xfrm>
          <a:off x="8545195" y="135811895"/>
          <a:ext cx="344170" cy="287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109075</xdr:colOff>
      <xdr:row>361</xdr:row>
      <xdr:rowOff>50780</xdr:rowOff>
    </xdr:from>
    <xdr:to>
      <xdr:col>17</xdr:col>
      <xdr:colOff>454268</xdr:colOff>
      <xdr:row>361</xdr:row>
      <xdr:rowOff>359324</xdr:rowOff>
    </xdr:to>
    <xdr:pic>
      <xdr:nvPicPr>
        <xdr:cNvPr id="173" name="图片 172"/>
        <xdr:cNvPicPr>
          <a:picLocks noChangeAspect="1" noChangeArrowheads="1"/>
        </xdr:cNvPicPr>
      </xdr:nvPicPr>
      <xdr:blipFill>
        <a:blip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00110" y="136581515"/>
          <a:ext cx="345440" cy="308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220078</xdr:colOff>
      <xdr:row>61</xdr:row>
      <xdr:rowOff>23562</xdr:rowOff>
    </xdr:from>
    <xdr:to>
      <xdr:col>17</xdr:col>
      <xdr:colOff>407276</xdr:colOff>
      <xdr:row>61</xdr:row>
      <xdr:rowOff>352552</xdr:rowOff>
    </xdr:to>
    <xdr:pic>
      <xdr:nvPicPr>
        <xdr:cNvPr id="196" name="图片 195"/>
        <xdr:cNvPicPr>
          <a:picLocks noChangeAspect="1" noChangeArrowheads="1"/>
        </xdr:cNvPicPr>
      </xdr:nvPicPr>
      <xdr:blipFill>
        <a:blip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11235" y="22254845"/>
          <a:ext cx="187325" cy="32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163429</xdr:colOff>
      <xdr:row>73</xdr:row>
      <xdr:rowOff>76200</xdr:rowOff>
    </xdr:from>
    <xdr:to>
      <xdr:col>17</xdr:col>
      <xdr:colOff>376934</xdr:colOff>
      <xdr:row>73</xdr:row>
      <xdr:rowOff>248064</xdr:rowOff>
    </xdr:to>
    <xdr:pic>
      <xdr:nvPicPr>
        <xdr:cNvPr id="200" name="图片 199"/>
        <xdr:cNvPicPr>
          <a:picLocks noChangeAspect="1" noChangeArrowheads="1"/>
        </xdr:cNvPicPr>
      </xdr:nvPicPr>
      <xdr:blipFill>
        <a:blip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54720" y="26879550"/>
          <a:ext cx="21336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209797</xdr:colOff>
      <xdr:row>221</xdr:row>
      <xdr:rowOff>105349</xdr:rowOff>
    </xdr:from>
    <xdr:to>
      <xdr:col>17</xdr:col>
      <xdr:colOff>438396</xdr:colOff>
      <xdr:row>221</xdr:row>
      <xdr:rowOff>275600</xdr:rowOff>
    </xdr:to>
    <xdr:pic>
      <xdr:nvPicPr>
        <xdr:cNvPr id="209" name="图片 208"/>
        <xdr:cNvPicPr>
          <a:picLocks noChangeAspect="1" noChangeArrowheads="1"/>
        </xdr:cNvPicPr>
      </xdr:nvPicPr>
      <xdr:blipFill>
        <a:blip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01075" y="83296125"/>
          <a:ext cx="228600" cy="170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182441</xdr:colOff>
      <xdr:row>93</xdr:row>
      <xdr:rowOff>55206</xdr:rowOff>
    </xdr:from>
    <xdr:to>
      <xdr:col>17</xdr:col>
      <xdr:colOff>355876</xdr:colOff>
      <xdr:row>93</xdr:row>
      <xdr:rowOff>240323</xdr:rowOff>
    </xdr:to>
    <xdr:pic>
      <xdr:nvPicPr>
        <xdr:cNvPr id="212" name="图片 211"/>
        <xdr:cNvPicPr>
          <a:picLocks noChangeAspect="1" noChangeArrowheads="1"/>
        </xdr:cNvPicPr>
      </xdr:nvPicPr>
      <xdr:blipFill>
        <a:blip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73770" y="34477960"/>
          <a:ext cx="173355" cy="185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134985</xdr:colOff>
      <xdr:row>70</xdr:row>
      <xdr:rowOff>82303</xdr:rowOff>
    </xdr:from>
    <xdr:to>
      <xdr:col>17</xdr:col>
      <xdr:colOff>441770</xdr:colOff>
      <xdr:row>70</xdr:row>
      <xdr:rowOff>256238</xdr:rowOff>
    </xdr:to>
    <xdr:pic>
      <xdr:nvPicPr>
        <xdr:cNvPr id="213" name="图片 212"/>
        <xdr:cNvPicPr>
          <a:picLocks noChangeAspect="1" noChangeArrowheads="1"/>
        </xdr:cNvPicPr>
      </xdr:nvPicPr>
      <xdr:blipFill>
        <a:blip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26145" y="25742265"/>
          <a:ext cx="306705" cy="173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102792</xdr:colOff>
      <xdr:row>207</xdr:row>
      <xdr:rowOff>59826</xdr:rowOff>
    </xdr:from>
    <xdr:to>
      <xdr:col>17</xdr:col>
      <xdr:colOff>446397</xdr:colOff>
      <xdr:row>207</xdr:row>
      <xdr:rowOff>328448</xdr:rowOff>
    </xdr:to>
    <xdr:pic>
      <xdr:nvPicPr>
        <xdr:cNvPr id="223" name="图片 222"/>
        <xdr:cNvPicPr>
          <a:picLocks noChangeAspect="1" noChangeArrowheads="1"/>
        </xdr:cNvPicPr>
      </xdr:nvPicPr>
      <xdr:blipFill>
        <a:blip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93760" y="77917040"/>
          <a:ext cx="343535" cy="268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44511</xdr:colOff>
      <xdr:row>352</xdr:row>
      <xdr:rowOff>29676</xdr:rowOff>
    </xdr:from>
    <xdr:to>
      <xdr:col>17</xdr:col>
      <xdr:colOff>659859</xdr:colOff>
      <xdr:row>352</xdr:row>
      <xdr:rowOff>300404</xdr:rowOff>
    </xdr:to>
    <xdr:pic>
      <xdr:nvPicPr>
        <xdr:cNvPr id="230" name="图片 229"/>
        <xdr:cNvPicPr>
          <a:picLocks noChangeAspect="1" noChangeArrowheads="1"/>
        </xdr:cNvPicPr>
      </xdr:nvPicPr>
      <xdr:blipFill>
        <a:blip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35975" y="133131560"/>
          <a:ext cx="615315" cy="271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99646</xdr:colOff>
      <xdr:row>348</xdr:row>
      <xdr:rowOff>32239</xdr:rowOff>
    </xdr:from>
    <xdr:to>
      <xdr:col>17</xdr:col>
      <xdr:colOff>611778</xdr:colOff>
      <xdr:row>348</xdr:row>
      <xdr:rowOff>366346</xdr:rowOff>
    </xdr:to>
    <xdr:pic>
      <xdr:nvPicPr>
        <xdr:cNvPr id="231" name="图片 230"/>
        <xdr:cNvPicPr>
          <a:picLocks noChangeAspect="1" noChangeArrowheads="1"/>
        </xdr:cNvPicPr>
      </xdr:nvPicPr>
      <xdr:blipFill>
        <a:blip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90585" y="131610100"/>
          <a:ext cx="512445" cy="334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250581</xdr:colOff>
      <xdr:row>341</xdr:row>
      <xdr:rowOff>49823</xdr:rowOff>
    </xdr:from>
    <xdr:to>
      <xdr:col>17</xdr:col>
      <xdr:colOff>391575</xdr:colOff>
      <xdr:row>341</xdr:row>
      <xdr:rowOff>240323</xdr:rowOff>
    </xdr:to>
    <xdr:pic>
      <xdr:nvPicPr>
        <xdr:cNvPr id="232" name="图片 231"/>
        <xdr:cNvPicPr>
          <a:picLocks noChangeAspect="1" noChangeArrowheads="1"/>
        </xdr:cNvPicPr>
      </xdr:nvPicPr>
      <xdr:blipFill>
        <a:blip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41715" y="128960880"/>
          <a:ext cx="14097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16565</xdr:colOff>
      <xdr:row>342</xdr:row>
      <xdr:rowOff>69692</xdr:rowOff>
    </xdr:from>
    <xdr:to>
      <xdr:col>17</xdr:col>
      <xdr:colOff>352425</xdr:colOff>
      <xdr:row>342</xdr:row>
      <xdr:rowOff>248093</xdr:rowOff>
    </xdr:to>
    <xdr:pic>
      <xdr:nvPicPr>
        <xdr:cNvPr id="233" name="图片 232"/>
        <xdr:cNvPicPr>
          <a:picLocks noChangeAspect="1" noChangeArrowheads="1"/>
        </xdr:cNvPicPr>
      </xdr:nvPicPr>
      <xdr:blipFill>
        <a:blip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08035" y="129361565"/>
          <a:ext cx="335915" cy="178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36257</xdr:colOff>
      <xdr:row>334</xdr:row>
      <xdr:rowOff>100480</xdr:rowOff>
    </xdr:from>
    <xdr:to>
      <xdr:col>17</xdr:col>
      <xdr:colOff>651472</xdr:colOff>
      <xdr:row>334</xdr:row>
      <xdr:rowOff>271097</xdr:rowOff>
    </xdr:to>
    <xdr:pic>
      <xdr:nvPicPr>
        <xdr:cNvPr id="242" name="图片 241"/>
        <xdr:cNvPicPr>
          <a:picLocks noChangeAspect="1" noChangeArrowheads="1"/>
        </xdr:cNvPicPr>
      </xdr:nvPicPr>
      <xdr:blipFill>
        <a:blip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27720" y="126344680"/>
          <a:ext cx="614680" cy="170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200025</xdr:colOff>
      <xdr:row>335</xdr:row>
      <xdr:rowOff>0</xdr:rowOff>
    </xdr:from>
    <xdr:to>
      <xdr:col>17</xdr:col>
      <xdr:colOff>905427</xdr:colOff>
      <xdr:row>335</xdr:row>
      <xdr:rowOff>0</xdr:rowOff>
    </xdr:to>
    <xdr:pic>
      <xdr:nvPicPr>
        <xdr:cNvPr id="243" name="图片 242"/>
        <xdr:cNvPicPr>
          <a:picLocks noChangeAspect="1" noChangeArrowheads="1"/>
        </xdr:cNvPicPr>
      </xdr:nvPicPr>
      <xdr:blipFill>
        <a:blip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91550" y="126625350"/>
          <a:ext cx="4857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213013</xdr:colOff>
      <xdr:row>33</xdr:row>
      <xdr:rowOff>50580</xdr:rowOff>
    </xdr:from>
    <xdr:to>
      <xdr:col>17</xdr:col>
      <xdr:colOff>414306</xdr:colOff>
      <xdr:row>33</xdr:row>
      <xdr:rowOff>265714</xdr:rowOff>
    </xdr:to>
    <xdr:pic>
      <xdr:nvPicPr>
        <xdr:cNvPr id="245" name="图片 244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04250" y="11613515"/>
          <a:ext cx="201295" cy="215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119809</xdr:colOff>
      <xdr:row>28</xdr:row>
      <xdr:rowOff>66674</xdr:rowOff>
    </xdr:from>
    <xdr:to>
      <xdr:col>17</xdr:col>
      <xdr:colOff>554993</xdr:colOff>
      <xdr:row>28</xdr:row>
      <xdr:rowOff>322384</xdr:rowOff>
    </xdr:to>
    <xdr:pic>
      <xdr:nvPicPr>
        <xdr:cNvPr id="246" name="图片 245"/>
        <xdr:cNvPicPr>
          <a:picLocks noChangeAspect="1" noChangeArrowheads="1"/>
        </xdr:cNvPicPr>
      </xdr:nvPicPr>
      <xdr:blipFill>
        <a:blip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10905" y="9724390"/>
          <a:ext cx="435610" cy="255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44132</xdr:colOff>
      <xdr:row>53</xdr:row>
      <xdr:rowOff>65828</xdr:rowOff>
    </xdr:from>
    <xdr:to>
      <xdr:col>17</xdr:col>
      <xdr:colOff>604345</xdr:colOff>
      <xdr:row>53</xdr:row>
      <xdr:rowOff>328447</xdr:rowOff>
    </xdr:to>
    <xdr:pic>
      <xdr:nvPicPr>
        <xdr:cNvPr id="247" name="图片 246"/>
        <xdr:cNvPicPr>
          <a:picLocks noChangeAspect="1" noChangeArrowheads="1"/>
        </xdr:cNvPicPr>
      </xdr:nvPicPr>
      <xdr:blipFill>
        <a:blip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35340" y="19248755"/>
          <a:ext cx="560070" cy="262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55222</xdr:colOff>
      <xdr:row>30</xdr:row>
      <xdr:rowOff>47547</xdr:rowOff>
    </xdr:from>
    <xdr:to>
      <xdr:col>17</xdr:col>
      <xdr:colOff>649833</xdr:colOff>
      <xdr:row>30</xdr:row>
      <xdr:rowOff>263769</xdr:rowOff>
    </xdr:to>
    <xdr:pic>
      <xdr:nvPicPr>
        <xdr:cNvPr id="249" name="图片 248"/>
        <xdr:cNvPicPr>
          <a:picLocks noChangeAspect="1" noChangeArrowheads="1"/>
        </xdr:cNvPicPr>
      </xdr:nvPicPr>
      <xdr:blipFill>
        <a:blip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46135" y="10467340"/>
          <a:ext cx="594995" cy="216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112265</xdr:colOff>
      <xdr:row>52</xdr:row>
      <xdr:rowOff>56840</xdr:rowOff>
    </xdr:from>
    <xdr:to>
      <xdr:col>17</xdr:col>
      <xdr:colOff>442167</xdr:colOff>
      <xdr:row>52</xdr:row>
      <xdr:rowOff>321879</xdr:rowOff>
    </xdr:to>
    <xdr:pic>
      <xdr:nvPicPr>
        <xdr:cNvPr id="250" name="图片 249"/>
        <xdr:cNvPicPr>
          <a:picLocks noChangeAspect="1" noChangeArrowheads="1"/>
        </xdr:cNvPicPr>
      </xdr:nvPicPr>
      <xdr:blipFill>
        <a:blip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03285" y="18858865"/>
          <a:ext cx="330200" cy="264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108214</xdr:colOff>
      <xdr:row>32</xdr:row>
      <xdr:rowOff>70059</xdr:rowOff>
    </xdr:from>
    <xdr:to>
      <xdr:col>17</xdr:col>
      <xdr:colOff>524288</xdr:colOff>
      <xdr:row>32</xdr:row>
      <xdr:rowOff>278422</xdr:rowOff>
    </xdr:to>
    <xdr:pic>
      <xdr:nvPicPr>
        <xdr:cNvPr id="253" name="图片 25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99475" y="11252200"/>
          <a:ext cx="415925" cy="208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149393</xdr:colOff>
      <xdr:row>163</xdr:row>
      <xdr:rowOff>59657</xdr:rowOff>
    </xdr:from>
    <xdr:to>
      <xdr:col>17</xdr:col>
      <xdr:colOff>406568</xdr:colOff>
      <xdr:row>163</xdr:row>
      <xdr:rowOff>271727</xdr:rowOff>
    </xdr:to>
    <xdr:pic>
      <xdr:nvPicPr>
        <xdr:cNvPr id="258" name="图片 257"/>
        <xdr:cNvPicPr>
          <a:picLocks noChangeAspect="1" noChangeArrowheads="1"/>
        </xdr:cNvPicPr>
      </xdr:nvPicPr>
      <xdr:blipFill>
        <a:blip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40750" y="61152405"/>
          <a:ext cx="257175" cy="212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138473</xdr:colOff>
      <xdr:row>275</xdr:row>
      <xdr:rowOff>25846</xdr:rowOff>
    </xdr:from>
    <xdr:to>
      <xdr:col>17</xdr:col>
      <xdr:colOff>367862</xdr:colOff>
      <xdr:row>275</xdr:row>
      <xdr:rowOff>295335</xdr:rowOff>
    </xdr:to>
    <xdr:pic>
      <xdr:nvPicPr>
        <xdr:cNvPr id="260" name="Picture 13535"/>
        <xdr:cNvPicPr>
          <a:picLocks noChangeAspect="1" noChangeArrowheads="1"/>
        </xdr:cNvPicPr>
      </xdr:nvPicPr>
      <xdr:blipFill>
        <a:blip r:embed="rId24" cstate="print"/>
        <a:srcRect/>
        <a:stretch>
          <a:fillRect/>
        </a:stretch>
      </xdr:blipFill>
      <xdr:spPr>
        <a:xfrm flipV="1">
          <a:off x="8529955" y="103790750"/>
          <a:ext cx="229235" cy="269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110729</xdr:colOff>
      <xdr:row>271</xdr:row>
      <xdr:rowOff>44053</xdr:rowOff>
    </xdr:from>
    <xdr:to>
      <xdr:col>17</xdr:col>
      <xdr:colOff>472679</xdr:colOff>
      <xdr:row>271</xdr:row>
      <xdr:rowOff>274911</xdr:rowOff>
    </xdr:to>
    <xdr:pic>
      <xdr:nvPicPr>
        <xdr:cNvPr id="261" name="图片 260"/>
        <xdr:cNvPicPr>
          <a:picLocks noChangeAspect="1" noChangeArrowheads="1"/>
        </xdr:cNvPicPr>
      </xdr:nvPicPr>
      <xdr:blipFill>
        <a:blip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02015" y="102285165"/>
          <a:ext cx="361950" cy="2305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151942</xdr:colOff>
      <xdr:row>276</xdr:row>
      <xdr:rowOff>39842</xdr:rowOff>
    </xdr:from>
    <xdr:to>
      <xdr:col>17</xdr:col>
      <xdr:colOff>323392</xdr:colOff>
      <xdr:row>276</xdr:row>
      <xdr:rowOff>307164</xdr:rowOff>
    </xdr:to>
    <xdr:pic>
      <xdr:nvPicPr>
        <xdr:cNvPr id="262" name="图片 261"/>
        <xdr:cNvPicPr>
          <a:picLocks noChangeAspect="1" noChangeArrowheads="1"/>
        </xdr:cNvPicPr>
      </xdr:nvPicPr>
      <xdr:blipFill>
        <a:blip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43290" y="104185720"/>
          <a:ext cx="171450" cy="267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184547</xdr:colOff>
      <xdr:row>281</xdr:row>
      <xdr:rowOff>35718</xdr:rowOff>
    </xdr:from>
    <xdr:to>
      <xdr:col>17</xdr:col>
      <xdr:colOff>500451</xdr:colOff>
      <xdr:row>281</xdr:row>
      <xdr:rowOff>344365</xdr:rowOff>
    </xdr:to>
    <xdr:pic>
      <xdr:nvPicPr>
        <xdr:cNvPr id="264" name="图片 263"/>
        <xdr:cNvPicPr>
          <a:picLocks noChangeAspect="1" noChangeArrowheads="1"/>
        </xdr:cNvPicPr>
      </xdr:nvPicPr>
      <xdr:blipFill>
        <a:blip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75675" y="106086910"/>
          <a:ext cx="316230" cy="308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176120</xdr:colOff>
      <xdr:row>283</xdr:row>
      <xdr:rowOff>61820</xdr:rowOff>
    </xdr:from>
    <xdr:to>
      <xdr:col>17</xdr:col>
      <xdr:colOff>542192</xdr:colOff>
      <xdr:row>283</xdr:row>
      <xdr:rowOff>328934</xdr:rowOff>
    </xdr:to>
    <xdr:pic>
      <xdr:nvPicPr>
        <xdr:cNvPr id="265" name="图片 264"/>
        <xdr:cNvPicPr>
          <a:picLocks noChangeAspect="1" noChangeArrowheads="1"/>
        </xdr:cNvPicPr>
      </xdr:nvPicPr>
      <xdr:blipFill>
        <a:blip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67420" y="106874945"/>
          <a:ext cx="365760" cy="267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207169</xdr:colOff>
      <xdr:row>282</xdr:row>
      <xdr:rowOff>47625</xdr:rowOff>
    </xdr:from>
    <xdr:to>
      <xdr:col>17</xdr:col>
      <xdr:colOff>424960</xdr:colOff>
      <xdr:row>282</xdr:row>
      <xdr:rowOff>343444</xdr:rowOff>
    </xdr:to>
    <xdr:pic>
      <xdr:nvPicPr>
        <xdr:cNvPr id="266" name="图片 265"/>
        <xdr:cNvPicPr>
          <a:picLocks noChangeAspect="1" noChangeArrowheads="1"/>
        </xdr:cNvPicPr>
      </xdr:nvPicPr>
      <xdr:blipFill>
        <a:blip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98535" y="106479975"/>
          <a:ext cx="217805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183081</xdr:colOff>
      <xdr:row>279</xdr:row>
      <xdr:rowOff>41489</xdr:rowOff>
    </xdr:from>
    <xdr:to>
      <xdr:col>17</xdr:col>
      <xdr:colOff>468922</xdr:colOff>
      <xdr:row>279</xdr:row>
      <xdr:rowOff>344366</xdr:rowOff>
    </xdr:to>
    <xdr:pic>
      <xdr:nvPicPr>
        <xdr:cNvPr id="267" name="图片 266"/>
        <xdr:cNvPicPr>
          <a:picLocks noChangeAspect="1" noChangeArrowheads="1"/>
        </xdr:cNvPicPr>
      </xdr:nvPicPr>
      <xdr:blipFill>
        <a:blip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74405" y="105330625"/>
          <a:ext cx="28575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128587</xdr:colOff>
      <xdr:row>213</xdr:row>
      <xdr:rowOff>38100</xdr:rowOff>
    </xdr:from>
    <xdr:to>
      <xdr:col>17</xdr:col>
      <xdr:colOff>440980</xdr:colOff>
      <xdr:row>213</xdr:row>
      <xdr:rowOff>267890</xdr:rowOff>
    </xdr:to>
    <xdr:pic>
      <xdr:nvPicPr>
        <xdr:cNvPr id="268" name="图片 267"/>
        <xdr:cNvPicPr>
          <a:picLocks noChangeAspect="1" noChangeArrowheads="1"/>
        </xdr:cNvPicPr>
      </xdr:nvPicPr>
      <xdr:blipFill>
        <a:blip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19795" y="80181450"/>
          <a:ext cx="312420" cy="229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158354</xdr:colOff>
      <xdr:row>214</xdr:row>
      <xdr:rowOff>40482</xdr:rowOff>
    </xdr:from>
    <xdr:to>
      <xdr:col>17</xdr:col>
      <xdr:colOff>472679</xdr:colOff>
      <xdr:row>214</xdr:row>
      <xdr:rowOff>231351</xdr:rowOff>
    </xdr:to>
    <xdr:pic>
      <xdr:nvPicPr>
        <xdr:cNvPr id="269" name="图片 268"/>
        <xdr:cNvPicPr>
          <a:picLocks noChangeAspect="1" noChangeArrowheads="1"/>
        </xdr:cNvPicPr>
      </xdr:nvPicPr>
      <xdr:blipFill>
        <a:blip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49640" y="80564355"/>
          <a:ext cx="314325" cy="191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115956</xdr:colOff>
      <xdr:row>215</xdr:row>
      <xdr:rowOff>51197</xdr:rowOff>
    </xdr:from>
    <xdr:to>
      <xdr:col>17</xdr:col>
      <xdr:colOff>373673</xdr:colOff>
      <xdr:row>215</xdr:row>
      <xdr:rowOff>368931</xdr:rowOff>
    </xdr:to>
    <xdr:pic>
      <xdr:nvPicPr>
        <xdr:cNvPr id="270" name="图片 269"/>
        <xdr:cNvPicPr>
          <a:picLocks noChangeAspect="1" noChangeArrowheads="1"/>
        </xdr:cNvPicPr>
      </xdr:nvPicPr>
      <xdr:blipFill>
        <a:blip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07095" y="80956150"/>
          <a:ext cx="257810" cy="31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207170</xdr:colOff>
      <xdr:row>216</xdr:row>
      <xdr:rowOff>44053</xdr:rowOff>
    </xdr:from>
    <xdr:to>
      <xdr:col>17</xdr:col>
      <xdr:colOff>407195</xdr:colOff>
      <xdr:row>216</xdr:row>
      <xdr:rowOff>275406</xdr:rowOff>
    </xdr:to>
    <xdr:pic>
      <xdr:nvPicPr>
        <xdr:cNvPr id="271" name="图片 270"/>
        <xdr:cNvPicPr>
          <a:picLocks noChangeAspect="1" noChangeArrowheads="1"/>
        </xdr:cNvPicPr>
      </xdr:nvPicPr>
      <xdr:blipFill>
        <a:blip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98535" y="81330165"/>
          <a:ext cx="200025" cy="231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186886</xdr:colOff>
      <xdr:row>35</xdr:row>
      <xdr:rowOff>54852</xdr:rowOff>
    </xdr:from>
    <xdr:to>
      <xdr:col>17</xdr:col>
      <xdr:colOff>492185</xdr:colOff>
      <xdr:row>35</xdr:row>
      <xdr:rowOff>366346</xdr:rowOff>
    </xdr:to>
    <xdr:pic>
      <xdr:nvPicPr>
        <xdr:cNvPr id="278" name="图片 277"/>
        <xdr:cNvPicPr>
          <a:picLocks noChangeAspect="1"/>
        </xdr:cNvPicPr>
      </xdr:nvPicPr>
      <xdr:blipFill>
        <a:blip r:embed="rId123"/>
        <a:stretch>
          <a:fillRect/>
        </a:stretch>
      </xdr:blipFill>
      <xdr:spPr>
        <a:xfrm>
          <a:off x="8578215" y="12379960"/>
          <a:ext cx="305435" cy="311150"/>
        </a:xfrm>
        <a:prstGeom prst="rect">
          <a:avLst/>
        </a:prstGeom>
      </xdr:spPr>
    </xdr:pic>
    <xdr:clientData/>
  </xdr:twoCellAnchor>
  <xdr:twoCellAnchor>
    <xdr:from>
      <xdr:col>17</xdr:col>
      <xdr:colOff>39107</xdr:colOff>
      <xdr:row>354</xdr:row>
      <xdr:rowOff>29309</xdr:rowOff>
    </xdr:from>
    <xdr:to>
      <xdr:col>17</xdr:col>
      <xdr:colOff>593480</xdr:colOff>
      <xdr:row>354</xdr:row>
      <xdr:rowOff>360997</xdr:rowOff>
    </xdr:to>
    <xdr:pic>
      <xdr:nvPicPr>
        <xdr:cNvPr id="279" name="图片 278"/>
        <xdr:cNvPicPr>
          <a:picLocks noChangeAspect="1" noChangeArrowheads="1"/>
        </xdr:cNvPicPr>
      </xdr:nvPicPr>
      <xdr:blipFill>
        <a:blip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30" b="19084"/>
        <a:stretch>
          <a:fillRect/>
        </a:stretch>
      </xdr:blipFill>
      <xdr:spPr>
        <a:xfrm>
          <a:off x="8430260" y="133893560"/>
          <a:ext cx="554355" cy="331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107615</xdr:colOff>
      <xdr:row>257</xdr:row>
      <xdr:rowOff>40571</xdr:rowOff>
    </xdr:from>
    <xdr:to>
      <xdr:col>17</xdr:col>
      <xdr:colOff>566308</xdr:colOff>
      <xdr:row>257</xdr:row>
      <xdr:rowOff>337038</xdr:rowOff>
    </xdr:to>
    <xdr:pic>
      <xdr:nvPicPr>
        <xdr:cNvPr id="296" name="图片 295"/>
        <xdr:cNvPicPr>
          <a:picLocks noChangeAspect="1" noChangeArrowheads="1"/>
        </xdr:cNvPicPr>
      </xdr:nvPicPr>
      <xdr:blipFill>
        <a:blip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98840" y="96947355"/>
          <a:ext cx="458470" cy="296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146886</xdr:colOff>
      <xdr:row>164</xdr:row>
      <xdr:rowOff>30079</xdr:rowOff>
    </xdr:from>
    <xdr:to>
      <xdr:col>17</xdr:col>
      <xdr:colOff>451685</xdr:colOff>
      <xdr:row>164</xdr:row>
      <xdr:rowOff>251023</xdr:rowOff>
    </xdr:to>
    <xdr:pic>
      <xdr:nvPicPr>
        <xdr:cNvPr id="295" name="图片 294"/>
        <xdr:cNvPicPr>
          <a:picLocks noChangeAspect="1" noChangeArrowheads="1"/>
        </xdr:cNvPicPr>
      </xdr:nvPicPr>
      <xdr:blipFill>
        <a:blip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38210" y="61504195"/>
          <a:ext cx="304800" cy="22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89027</xdr:colOff>
      <xdr:row>266</xdr:row>
      <xdr:rowOff>54010</xdr:rowOff>
    </xdr:from>
    <xdr:to>
      <xdr:col>17</xdr:col>
      <xdr:colOff>582003</xdr:colOff>
      <xdr:row>266</xdr:row>
      <xdr:rowOff>329712</xdr:rowOff>
    </xdr:to>
    <xdr:pic>
      <xdr:nvPicPr>
        <xdr:cNvPr id="301" name="图片 300"/>
        <xdr:cNvPicPr>
          <a:picLocks noChangeAspect="1" noChangeArrowheads="1"/>
        </xdr:cNvPicPr>
      </xdr:nvPicPr>
      <xdr:blipFill>
        <a:blip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80425" y="100390325"/>
          <a:ext cx="492760" cy="275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87923</xdr:colOff>
      <xdr:row>290</xdr:row>
      <xdr:rowOff>29308</xdr:rowOff>
    </xdr:from>
    <xdr:to>
      <xdr:col>17</xdr:col>
      <xdr:colOff>373673</xdr:colOff>
      <xdr:row>290</xdr:row>
      <xdr:rowOff>364626</xdr:rowOff>
    </xdr:to>
    <xdr:pic>
      <xdr:nvPicPr>
        <xdr:cNvPr id="299" name="Picture 36"/>
        <xdr:cNvPicPr>
          <a:picLocks noChangeAspect="1" noChangeArrowheads="1"/>
        </xdr:cNvPicPr>
      </xdr:nvPicPr>
      <xdr:blipFill>
        <a:blip r:embed="rId6" cstate="print"/>
        <a:srcRect l="31565" t="16499" r="20530" b="9744"/>
        <a:stretch>
          <a:fillRect/>
        </a:stretch>
      </xdr:blipFill>
      <xdr:spPr>
        <a:xfrm>
          <a:off x="8479155" y="109509560"/>
          <a:ext cx="285750" cy="33528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140369</xdr:colOff>
      <xdr:row>78</xdr:row>
      <xdr:rowOff>38145</xdr:rowOff>
    </xdr:from>
    <xdr:to>
      <xdr:col>17</xdr:col>
      <xdr:colOff>413899</xdr:colOff>
      <xdr:row>78</xdr:row>
      <xdr:rowOff>255671</xdr:rowOff>
    </xdr:to>
    <xdr:pic>
      <xdr:nvPicPr>
        <xdr:cNvPr id="138" name="图片 137"/>
        <xdr:cNvPicPr>
          <a:picLocks noChangeAspect="1"/>
        </xdr:cNvPicPr>
      </xdr:nvPicPr>
      <xdr:blipFill>
        <a:blip r:embed="rId127"/>
        <a:stretch>
          <a:fillRect/>
        </a:stretch>
      </xdr:blipFill>
      <xdr:spPr>
        <a:xfrm>
          <a:off x="8531860" y="28746450"/>
          <a:ext cx="273050" cy="217170"/>
        </a:xfrm>
        <a:prstGeom prst="rect">
          <a:avLst/>
        </a:prstGeom>
      </xdr:spPr>
    </xdr:pic>
    <xdr:clientData/>
  </xdr:twoCellAnchor>
  <xdr:twoCellAnchor>
    <xdr:from>
      <xdr:col>17</xdr:col>
      <xdr:colOff>167054</xdr:colOff>
      <xdr:row>64</xdr:row>
      <xdr:rowOff>46892</xdr:rowOff>
    </xdr:from>
    <xdr:to>
      <xdr:col>17</xdr:col>
      <xdr:colOff>418790</xdr:colOff>
      <xdr:row>64</xdr:row>
      <xdr:rowOff>308464</xdr:rowOff>
    </xdr:to>
    <xdr:pic>
      <xdr:nvPicPr>
        <xdr:cNvPr id="309" name="图片 308"/>
        <xdr:cNvPicPr>
          <a:picLocks noChangeAspect="1" noChangeArrowheads="1"/>
        </xdr:cNvPicPr>
      </xdr:nvPicPr>
      <xdr:blipFill>
        <a:blip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58530" y="23420705"/>
          <a:ext cx="251460" cy="261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74735</xdr:colOff>
      <xdr:row>172</xdr:row>
      <xdr:rowOff>56418</xdr:rowOff>
    </xdr:from>
    <xdr:to>
      <xdr:col>17</xdr:col>
      <xdr:colOff>617287</xdr:colOff>
      <xdr:row>172</xdr:row>
      <xdr:rowOff>263770</xdr:rowOff>
    </xdr:to>
    <xdr:pic>
      <xdr:nvPicPr>
        <xdr:cNvPr id="312" name="图片 311"/>
        <xdr:cNvPicPr>
          <a:picLocks noChangeAspect="1" noChangeArrowheads="1"/>
        </xdr:cNvPicPr>
      </xdr:nvPicPr>
      <xdr:blipFill>
        <a:blip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65820" y="64578230"/>
          <a:ext cx="542925" cy="207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232703</xdr:colOff>
      <xdr:row>80</xdr:row>
      <xdr:rowOff>50066</xdr:rowOff>
    </xdr:from>
    <xdr:to>
      <xdr:col>17</xdr:col>
      <xdr:colOff>334579</xdr:colOff>
      <xdr:row>80</xdr:row>
      <xdr:rowOff>215711</xdr:rowOff>
    </xdr:to>
    <xdr:pic>
      <xdr:nvPicPr>
        <xdr:cNvPr id="311" name="Picture 13535"/>
        <xdr:cNvPicPr>
          <a:picLocks noChangeAspect="1" noChangeArrowheads="1"/>
        </xdr:cNvPicPr>
      </xdr:nvPicPr>
      <xdr:blipFill>
        <a:blip r:embed="rId24" cstate="print"/>
        <a:srcRect/>
        <a:stretch>
          <a:fillRect/>
        </a:stretch>
      </xdr:blipFill>
      <xdr:spPr>
        <a:xfrm flipV="1">
          <a:off x="8623935" y="29519880"/>
          <a:ext cx="101600" cy="1657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200426</xdr:colOff>
      <xdr:row>218</xdr:row>
      <xdr:rowOff>23995</xdr:rowOff>
    </xdr:from>
    <xdr:to>
      <xdr:col>17</xdr:col>
      <xdr:colOff>384686</xdr:colOff>
      <xdr:row>218</xdr:row>
      <xdr:rowOff>261037</xdr:rowOff>
    </xdr:to>
    <xdr:pic>
      <xdr:nvPicPr>
        <xdr:cNvPr id="313" name="图片 312"/>
        <xdr:cNvPicPr>
          <a:picLocks noChangeAspect="1" noChangeArrowheads="1"/>
        </xdr:cNvPicPr>
      </xdr:nvPicPr>
      <xdr:blipFill>
        <a:blip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91550" y="82071845"/>
          <a:ext cx="184150" cy="2374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84443</xdr:colOff>
      <xdr:row>355</xdr:row>
      <xdr:rowOff>52205</xdr:rowOff>
    </xdr:from>
    <xdr:to>
      <xdr:col>17</xdr:col>
      <xdr:colOff>617308</xdr:colOff>
      <xdr:row>355</xdr:row>
      <xdr:rowOff>351693</xdr:rowOff>
    </xdr:to>
    <xdr:pic>
      <xdr:nvPicPr>
        <xdr:cNvPr id="315" name="图片 314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75345" y="134297420"/>
          <a:ext cx="533400" cy="299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89851</xdr:colOff>
      <xdr:row>59</xdr:row>
      <xdr:rowOff>23523</xdr:rowOff>
    </xdr:from>
    <xdr:to>
      <xdr:col>17</xdr:col>
      <xdr:colOff>490001</xdr:colOff>
      <xdr:row>59</xdr:row>
      <xdr:rowOff>335017</xdr:rowOff>
    </xdr:to>
    <xdr:pic>
      <xdr:nvPicPr>
        <xdr:cNvPr id="319" name="图片 318"/>
        <xdr:cNvPicPr>
          <a:picLocks noChangeAspect="1" noChangeArrowheads="1"/>
        </xdr:cNvPicPr>
      </xdr:nvPicPr>
      <xdr:blipFill>
        <a:blip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81060" y="21492845"/>
          <a:ext cx="40005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105907</xdr:colOff>
      <xdr:row>360</xdr:row>
      <xdr:rowOff>54158</xdr:rowOff>
    </xdr:from>
    <xdr:to>
      <xdr:col>17</xdr:col>
      <xdr:colOff>417633</xdr:colOff>
      <xdr:row>360</xdr:row>
      <xdr:rowOff>347686</xdr:rowOff>
    </xdr:to>
    <xdr:pic>
      <xdr:nvPicPr>
        <xdr:cNvPr id="324" name="图片 323"/>
        <xdr:cNvPicPr>
          <a:picLocks noChangeAspect="1" noChangeArrowheads="1"/>
        </xdr:cNvPicPr>
      </xdr:nvPicPr>
      <xdr:blipFill>
        <a:blip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8496935" y="136204325"/>
          <a:ext cx="311785" cy="293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141615</xdr:colOff>
      <xdr:row>144</xdr:row>
      <xdr:rowOff>47070</xdr:rowOff>
    </xdr:from>
    <xdr:to>
      <xdr:col>17</xdr:col>
      <xdr:colOff>357987</xdr:colOff>
      <xdr:row>144</xdr:row>
      <xdr:rowOff>260247</xdr:rowOff>
    </xdr:to>
    <xdr:pic>
      <xdr:nvPicPr>
        <xdr:cNvPr id="42" name="图片 41"/>
        <xdr:cNvPicPr>
          <a:picLocks noChangeAspect="1"/>
        </xdr:cNvPicPr>
      </xdr:nvPicPr>
      <xdr:blipFill>
        <a:blip r:embed="rId132"/>
        <a:stretch>
          <a:fillRect/>
        </a:stretch>
      </xdr:blipFill>
      <xdr:spPr>
        <a:xfrm>
          <a:off x="8533130" y="53901340"/>
          <a:ext cx="215900" cy="212725"/>
        </a:xfrm>
        <a:prstGeom prst="rect">
          <a:avLst/>
        </a:prstGeom>
      </xdr:spPr>
    </xdr:pic>
    <xdr:clientData/>
  </xdr:twoCellAnchor>
  <xdr:twoCellAnchor>
    <xdr:from>
      <xdr:col>17</xdr:col>
      <xdr:colOff>180036</xdr:colOff>
      <xdr:row>50</xdr:row>
      <xdr:rowOff>71710</xdr:rowOff>
    </xdr:from>
    <xdr:to>
      <xdr:col>17</xdr:col>
      <xdr:colOff>446689</xdr:colOff>
      <xdr:row>50</xdr:row>
      <xdr:rowOff>344628</xdr:rowOff>
    </xdr:to>
    <xdr:pic>
      <xdr:nvPicPr>
        <xdr:cNvPr id="333" name="图片 332"/>
        <xdr:cNvPicPr>
          <a:picLocks noChangeAspect="1" noChangeArrowheads="1"/>
        </xdr:cNvPicPr>
      </xdr:nvPicPr>
      <xdr:blipFill>
        <a:blip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71230" y="18111470"/>
          <a:ext cx="266700" cy="27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67832</xdr:colOff>
      <xdr:row>49</xdr:row>
      <xdr:rowOff>32338</xdr:rowOff>
    </xdr:from>
    <xdr:to>
      <xdr:col>17</xdr:col>
      <xdr:colOff>558362</xdr:colOff>
      <xdr:row>49</xdr:row>
      <xdr:rowOff>345799</xdr:rowOff>
    </xdr:to>
    <xdr:pic>
      <xdr:nvPicPr>
        <xdr:cNvPr id="334" name="图片 333"/>
        <xdr:cNvPicPr>
          <a:picLocks noChangeAspect="1" noChangeArrowheads="1"/>
        </xdr:cNvPicPr>
      </xdr:nvPicPr>
      <xdr:blipFill>
        <a:blip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58835" y="17691100"/>
          <a:ext cx="490855" cy="313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65350</xdr:colOff>
      <xdr:row>51</xdr:row>
      <xdr:rowOff>63179</xdr:rowOff>
    </xdr:from>
    <xdr:to>
      <xdr:col>17</xdr:col>
      <xdr:colOff>452350</xdr:colOff>
      <xdr:row>51</xdr:row>
      <xdr:rowOff>335016</xdr:rowOff>
    </xdr:to>
    <xdr:pic>
      <xdr:nvPicPr>
        <xdr:cNvPr id="335" name="图片 334"/>
        <xdr:cNvPicPr>
          <a:picLocks noChangeAspect="1" noChangeArrowheads="1"/>
        </xdr:cNvPicPr>
      </xdr:nvPicPr>
      <xdr:blipFill>
        <a:blip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56295" y="18484215"/>
          <a:ext cx="387350" cy="271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82534</xdr:colOff>
      <xdr:row>48</xdr:row>
      <xdr:rowOff>32590</xdr:rowOff>
    </xdr:from>
    <xdr:to>
      <xdr:col>17</xdr:col>
      <xdr:colOff>437784</xdr:colOff>
      <xdr:row>48</xdr:row>
      <xdr:rowOff>315309</xdr:rowOff>
    </xdr:to>
    <xdr:pic>
      <xdr:nvPicPr>
        <xdr:cNvPr id="336" name="图片 335"/>
        <xdr:cNvPicPr>
          <a:picLocks noChangeAspect="1" noChangeArrowheads="1"/>
        </xdr:cNvPicPr>
      </xdr:nvPicPr>
      <xdr:blipFill>
        <a:blip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510270" y="17274540"/>
          <a:ext cx="282575" cy="354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75296</xdr:colOff>
      <xdr:row>58</xdr:row>
      <xdr:rowOff>82524</xdr:rowOff>
    </xdr:from>
    <xdr:to>
      <xdr:col>17</xdr:col>
      <xdr:colOff>467337</xdr:colOff>
      <xdr:row>58</xdr:row>
      <xdr:rowOff>315310</xdr:rowOff>
    </xdr:to>
    <xdr:pic>
      <xdr:nvPicPr>
        <xdr:cNvPr id="337" name="图片 336"/>
        <xdr:cNvPicPr>
          <a:picLocks noChangeAspect="1" noChangeArrowheads="1"/>
        </xdr:cNvPicPr>
      </xdr:nvPicPr>
      <xdr:blipFill>
        <a:blip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66455" y="21170265"/>
          <a:ext cx="391795" cy="233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114795</xdr:colOff>
      <xdr:row>168</xdr:row>
      <xdr:rowOff>38882</xdr:rowOff>
    </xdr:from>
    <xdr:to>
      <xdr:col>17</xdr:col>
      <xdr:colOff>488757</xdr:colOff>
      <xdr:row>168</xdr:row>
      <xdr:rowOff>321879</xdr:rowOff>
    </xdr:to>
    <xdr:pic>
      <xdr:nvPicPr>
        <xdr:cNvPr id="345" name="图片 344"/>
        <xdr:cNvPicPr>
          <a:picLocks noChangeAspect="1" noChangeArrowheads="1"/>
        </xdr:cNvPicPr>
      </xdr:nvPicPr>
      <xdr:blipFill>
        <a:blip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05825" y="63037085"/>
          <a:ext cx="374015" cy="282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150171</xdr:colOff>
      <xdr:row>286</xdr:row>
      <xdr:rowOff>71753</xdr:rowOff>
    </xdr:from>
    <xdr:to>
      <xdr:col>17</xdr:col>
      <xdr:colOff>547828</xdr:colOff>
      <xdr:row>286</xdr:row>
      <xdr:rowOff>300404</xdr:rowOff>
    </xdr:to>
    <xdr:pic>
      <xdr:nvPicPr>
        <xdr:cNvPr id="354" name="图片 353"/>
        <xdr:cNvPicPr>
          <a:picLocks noChangeAspect="1"/>
        </xdr:cNvPicPr>
      </xdr:nvPicPr>
      <xdr:blipFill>
        <a:blip r:embed="rId138"/>
        <a:stretch>
          <a:fillRect/>
        </a:stretch>
      </xdr:blipFill>
      <xdr:spPr>
        <a:xfrm>
          <a:off x="8541385" y="108027470"/>
          <a:ext cx="397510" cy="229235"/>
        </a:xfrm>
        <a:prstGeom prst="rect">
          <a:avLst/>
        </a:prstGeom>
      </xdr:spPr>
    </xdr:pic>
    <xdr:clientData/>
  </xdr:twoCellAnchor>
  <xdr:twoCellAnchor>
    <xdr:from>
      <xdr:col>17</xdr:col>
      <xdr:colOff>173919</xdr:colOff>
      <xdr:row>106</xdr:row>
      <xdr:rowOff>29755</xdr:rowOff>
    </xdr:from>
    <xdr:to>
      <xdr:col>17</xdr:col>
      <xdr:colOff>345909</xdr:colOff>
      <xdr:row>106</xdr:row>
      <xdr:rowOff>293076</xdr:rowOff>
    </xdr:to>
    <xdr:pic>
      <xdr:nvPicPr>
        <xdr:cNvPr id="347" name="图片 346"/>
        <xdr:cNvPicPr>
          <a:picLocks noChangeAspect="1" noChangeArrowheads="1"/>
        </xdr:cNvPicPr>
      </xdr:nvPicPr>
      <xdr:blipFill>
        <a:blip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64880" y="39405560"/>
          <a:ext cx="172085" cy="263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56563</xdr:colOff>
      <xdr:row>109</xdr:row>
      <xdr:rowOff>115805</xdr:rowOff>
    </xdr:from>
    <xdr:to>
      <xdr:col>17</xdr:col>
      <xdr:colOff>281583</xdr:colOff>
      <xdr:row>109</xdr:row>
      <xdr:rowOff>197867</xdr:rowOff>
    </xdr:to>
    <xdr:pic>
      <xdr:nvPicPr>
        <xdr:cNvPr id="349" name="图片 348"/>
        <xdr:cNvPicPr>
          <a:picLocks noChangeAspect="1" noChangeArrowheads="1"/>
        </xdr:cNvPicPr>
      </xdr:nvPicPr>
      <xdr:blipFill>
        <a:blip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48040" y="40634920"/>
          <a:ext cx="224790" cy="81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119546</xdr:colOff>
      <xdr:row>110</xdr:row>
      <xdr:rowOff>15717</xdr:rowOff>
    </xdr:from>
    <xdr:to>
      <xdr:col>17</xdr:col>
      <xdr:colOff>401054</xdr:colOff>
      <xdr:row>110</xdr:row>
      <xdr:rowOff>280736</xdr:rowOff>
    </xdr:to>
    <xdr:pic>
      <xdr:nvPicPr>
        <xdr:cNvPr id="355" name="图片 354"/>
        <xdr:cNvPicPr>
          <a:picLocks noChangeAspect="1" noChangeArrowheads="1"/>
        </xdr:cNvPicPr>
      </xdr:nvPicPr>
      <xdr:blipFill>
        <a:blip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10905" y="40915590"/>
          <a:ext cx="281305" cy="265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107303</xdr:colOff>
      <xdr:row>114</xdr:row>
      <xdr:rowOff>46993</xdr:rowOff>
    </xdr:from>
    <xdr:to>
      <xdr:col>17</xdr:col>
      <xdr:colOff>414088</xdr:colOff>
      <xdr:row>114</xdr:row>
      <xdr:rowOff>287603</xdr:rowOff>
    </xdr:to>
    <xdr:pic>
      <xdr:nvPicPr>
        <xdr:cNvPr id="360" name="图片 359"/>
        <xdr:cNvPicPr>
          <a:picLocks noChangeAspect="1" noChangeArrowheads="1"/>
        </xdr:cNvPicPr>
      </xdr:nvPicPr>
      <xdr:blipFill>
        <a:blip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98205" y="42471340"/>
          <a:ext cx="307340" cy="240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191458</xdr:colOff>
      <xdr:row>115</xdr:row>
      <xdr:rowOff>68681</xdr:rowOff>
    </xdr:from>
    <xdr:to>
      <xdr:col>17</xdr:col>
      <xdr:colOff>367682</xdr:colOff>
      <xdr:row>115</xdr:row>
      <xdr:rowOff>199134</xdr:rowOff>
    </xdr:to>
    <xdr:pic>
      <xdr:nvPicPr>
        <xdr:cNvPr id="381" name="图片 380"/>
        <xdr:cNvPicPr>
          <a:picLocks noChangeAspect="1" noChangeArrowheads="1"/>
        </xdr:cNvPicPr>
      </xdr:nvPicPr>
      <xdr:blipFill>
        <a:blip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82660" y="42873930"/>
          <a:ext cx="17653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206310</xdr:colOff>
      <xdr:row>112</xdr:row>
      <xdr:rowOff>74426</xdr:rowOff>
    </xdr:from>
    <xdr:to>
      <xdr:col>17</xdr:col>
      <xdr:colOff>370146</xdr:colOff>
      <xdr:row>112</xdr:row>
      <xdr:rowOff>287380</xdr:rowOff>
    </xdr:to>
    <xdr:pic>
      <xdr:nvPicPr>
        <xdr:cNvPr id="382" name="图片 381"/>
        <xdr:cNvPicPr>
          <a:picLocks noChangeAspect="1" noChangeArrowheads="1"/>
        </xdr:cNvPicPr>
      </xdr:nvPicPr>
      <xdr:blipFill>
        <a:blip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97265" y="41736645"/>
          <a:ext cx="163830" cy="212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109905</xdr:colOff>
      <xdr:row>122</xdr:row>
      <xdr:rowOff>68593</xdr:rowOff>
    </xdr:from>
    <xdr:to>
      <xdr:col>17</xdr:col>
      <xdr:colOff>304800</xdr:colOff>
      <xdr:row>122</xdr:row>
      <xdr:rowOff>264098</xdr:rowOff>
    </xdr:to>
    <xdr:pic>
      <xdr:nvPicPr>
        <xdr:cNvPr id="384" name="图片 383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01380" y="45540930"/>
          <a:ext cx="194945" cy="194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193432</xdr:colOff>
      <xdr:row>118</xdr:row>
      <xdr:rowOff>45887</xdr:rowOff>
    </xdr:from>
    <xdr:to>
      <xdr:col>17</xdr:col>
      <xdr:colOff>394087</xdr:colOff>
      <xdr:row>118</xdr:row>
      <xdr:rowOff>293537</xdr:rowOff>
    </xdr:to>
    <xdr:pic>
      <xdr:nvPicPr>
        <xdr:cNvPr id="385" name="图片 384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84565" y="43994070"/>
          <a:ext cx="20066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216124</xdr:colOff>
      <xdr:row>117</xdr:row>
      <xdr:rowOff>59194</xdr:rowOff>
    </xdr:from>
    <xdr:to>
      <xdr:col>17</xdr:col>
      <xdr:colOff>367282</xdr:colOff>
      <xdr:row>117</xdr:row>
      <xdr:rowOff>256289</xdr:rowOff>
    </xdr:to>
    <xdr:pic>
      <xdr:nvPicPr>
        <xdr:cNvPr id="386" name="图片 385"/>
        <xdr:cNvPicPr>
          <a:picLocks noChangeAspect="1" noChangeArrowheads="1"/>
        </xdr:cNvPicPr>
      </xdr:nvPicPr>
      <xdr:blipFill>
        <a:blip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07425" y="43626405"/>
          <a:ext cx="151130" cy="19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92136</xdr:colOff>
      <xdr:row>120</xdr:row>
      <xdr:rowOff>53120</xdr:rowOff>
    </xdr:from>
    <xdr:to>
      <xdr:col>17</xdr:col>
      <xdr:colOff>438977</xdr:colOff>
      <xdr:row>120</xdr:row>
      <xdr:rowOff>250236</xdr:rowOff>
    </xdr:to>
    <xdr:pic>
      <xdr:nvPicPr>
        <xdr:cNvPr id="388" name="图片 387"/>
        <xdr:cNvPicPr>
          <a:picLocks noChangeAspect="1" noChangeArrowheads="1"/>
        </xdr:cNvPicPr>
      </xdr:nvPicPr>
      <xdr:blipFill>
        <a:blip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83600" y="44763055"/>
          <a:ext cx="346710" cy="197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167055</xdr:colOff>
      <xdr:row>126</xdr:row>
      <xdr:rowOff>76201</xdr:rowOff>
    </xdr:from>
    <xdr:to>
      <xdr:col>17</xdr:col>
      <xdr:colOff>386129</xdr:colOff>
      <xdr:row>126</xdr:row>
      <xdr:rowOff>248959</xdr:rowOff>
    </xdr:to>
    <xdr:pic>
      <xdr:nvPicPr>
        <xdr:cNvPr id="398" name="图片 397"/>
        <xdr:cNvPicPr>
          <a:picLocks noChangeAspect="1" noChangeArrowheads="1"/>
        </xdr:cNvPicPr>
      </xdr:nvPicPr>
      <xdr:blipFill>
        <a:blip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58530" y="47072550"/>
          <a:ext cx="21907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161193</xdr:colOff>
      <xdr:row>124</xdr:row>
      <xdr:rowOff>27072</xdr:rowOff>
    </xdr:from>
    <xdr:to>
      <xdr:col>17</xdr:col>
      <xdr:colOff>396040</xdr:colOff>
      <xdr:row>124</xdr:row>
      <xdr:rowOff>264560</xdr:rowOff>
    </xdr:to>
    <xdr:pic>
      <xdr:nvPicPr>
        <xdr:cNvPr id="404" name="图片 403"/>
        <xdr:cNvPicPr>
          <a:picLocks noChangeAspect="1" noChangeArrowheads="1"/>
        </xdr:cNvPicPr>
      </xdr:nvPicPr>
      <xdr:blipFill>
        <a:blip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52180" y="46261020"/>
          <a:ext cx="234950" cy="2374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146538</xdr:colOff>
      <xdr:row>125</xdr:row>
      <xdr:rowOff>54259</xdr:rowOff>
    </xdr:from>
    <xdr:to>
      <xdr:col>17</xdr:col>
      <xdr:colOff>432288</xdr:colOff>
      <xdr:row>125</xdr:row>
      <xdr:rowOff>275025</xdr:rowOff>
    </xdr:to>
    <xdr:pic>
      <xdr:nvPicPr>
        <xdr:cNvPr id="405" name="图片 404"/>
        <xdr:cNvPicPr>
          <a:picLocks noChangeAspect="1" noChangeArrowheads="1"/>
        </xdr:cNvPicPr>
      </xdr:nvPicPr>
      <xdr:blipFill>
        <a:blip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37575" y="46669325"/>
          <a:ext cx="285750" cy="22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140970</xdr:colOff>
      <xdr:row>127</xdr:row>
      <xdr:rowOff>83097</xdr:rowOff>
    </xdr:from>
    <xdr:to>
      <xdr:col>17</xdr:col>
      <xdr:colOff>445770</xdr:colOff>
      <xdr:row>127</xdr:row>
      <xdr:rowOff>245021</xdr:rowOff>
    </xdr:to>
    <xdr:pic>
      <xdr:nvPicPr>
        <xdr:cNvPr id="407" name="Picture 13595"/>
        <xdr:cNvPicPr>
          <a:picLocks noChangeAspect="1" noChangeArrowheads="1"/>
        </xdr:cNvPicPr>
      </xdr:nvPicPr>
      <xdr:blipFill>
        <a:blip r:embed="rId58" cstate="print"/>
        <a:srcRect/>
        <a:stretch>
          <a:fillRect/>
        </a:stretch>
      </xdr:blipFill>
      <xdr:spPr>
        <a:xfrm>
          <a:off x="8532495" y="4745990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148736</xdr:colOff>
      <xdr:row>128</xdr:row>
      <xdr:rowOff>49090</xdr:rowOff>
    </xdr:from>
    <xdr:to>
      <xdr:col>17</xdr:col>
      <xdr:colOff>413712</xdr:colOff>
      <xdr:row>128</xdr:row>
      <xdr:rowOff>287215</xdr:rowOff>
    </xdr:to>
    <xdr:pic>
      <xdr:nvPicPr>
        <xdr:cNvPr id="408" name="图片 407"/>
        <xdr:cNvPicPr>
          <a:picLocks noChangeAspect="1" noChangeArrowheads="1"/>
        </xdr:cNvPicPr>
      </xdr:nvPicPr>
      <xdr:blipFill>
        <a:blip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40115" y="47807245"/>
          <a:ext cx="26479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204327</xdr:colOff>
      <xdr:row>129</xdr:row>
      <xdr:rowOff>70625</xdr:rowOff>
    </xdr:from>
    <xdr:to>
      <xdr:col>17</xdr:col>
      <xdr:colOff>390563</xdr:colOff>
      <xdr:row>129</xdr:row>
      <xdr:rowOff>213915</xdr:rowOff>
    </xdr:to>
    <xdr:pic>
      <xdr:nvPicPr>
        <xdr:cNvPr id="409" name="图片 408"/>
        <xdr:cNvPicPr>
          <a:picLocks noChangeAspect="1" noChangeArrowheads="1"/>
        </xdr:cNvPicPr>
      </xdr:nvPicPr>
      <xdr:blipFill>
        <a:blip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95360" y="48209835"/>
          <a:ext cx="18669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342900</xdr:colOff>
      <xdr:row>129</xdr:row>
      <xdr:rowOff>0</xdr:rowOff>
    </xdr:from>
    <xdr:to>
      <xdr:col>17</xdr:col>
      <xdr:colOff>619125</xdr:colOff>
      <xdr:row>129</xdr:row>
      <xdr:rowOff>0</xdr:rowOff>
    </xdr:to>
    <xdr:pic>
      <xdr:nvPicPr>
        <xdr:cNvPr id="415" name="图片 414"/>
        <xdr:cNvPicPr>
          <a:picLocks noChangeAspect="1" noChangeArrowheads="1"/>
        </xdr:cNvPicPr>
      </xdr:nvPicPr>
      <xdr:blipFill>
        <a:blip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34425" y="48139350"/>
          <a:ext cx="2762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218502</xdr:colOff>
      <xdr:row>133</xdr:row>
      <xdr:rowOff>50788</xdr:rowOff>
    </xdr:from>
    <xdr:to>
      <xdr:col>17</xdr:col>
      <xdr:colOff>391937</xdr:colOff>
      <xdr:row>133</xdr:row>
      <xdr:rowOff>235905</xdr:rowOff>
    </xdr:to>
    <xdr:pic>
      <xdr:nvPicPr>
        <xdr:cNvPr id="416" name="图片 415"/>
        <xdr:cNvPicPr>
          <a:picLocks noChangeAspect="1" noChangeArrowheads="1"/>
        </xdr:cNvPicPr>
      </xdr:nvPicPr>
      <xdr:blipFill>
        <a:blip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09965" y="49713515"/>
          <a:ext cx="173355" cy="185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247650</xdr:colOff>
      <xdr:row>132</xdr:row>
      <xdr:rowOff>38101</xdr:rowOff>
    </xdr:from>
    <xdr:to>
      <xdr:col>17</xdr:col>
      <xdr:colOff>402816</xdr:colOff>
      <xdr:row>132</xdr:row>
      <xdr:rowOff>225592</xdr:rowOff>
    </xdr:to>
    <xdr:pic>
      <xdr:nvPicPr>
        <xdr:cNvPr id="421" name="图片 420"/>
        <xdr:cNvPicPr>
          <a:picLocks noChangeAspect="1" noChangeArrowheads="1"/>
        </xdr:cNvPicPr>
      </xdr:nvPicPr>
      <xdr:blipFill>
        <a:blip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39175" y="49320450"/>
          <a:ext cx="154940" cy="187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179972</xdr:colOff>
      <xdr:row>141</xdr:row>
      <xdr:rowOff>55144</xdr:rowOff>
    </xdr:from>
    <xdr:to>
      <xdr:col>17</xdr:col>
      <xdr:colOff>351422</xdr:colOff>
      <xdr:row>141</xdr:row>
      <xdr:rowOff>274633</xdr:rowOff>
    </xdr:to>
    <xdr:pic>
      <xdr:nvPicPr>
        <xdr:cNvPr id="422" name="图片 42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71230" y="52765960"/>
          <a:ext cx="171450" cy="219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219922</xdr:colOff>
      <xdr:row>137</xdr:row>
      <xdr:rowOff>76632</xdr:rowOff>
    </xdr:from>
    <xdr:to>
      <xdr:col>17</xdr:col>
      <xdr:colOff>372952</xdr:colOff>
      <xdr:row>137</xdr:row>
      <xdr:rowOff>248814</xdr:rowOff>
    </xdr:to>
    <xdr:pic>
      <xdr:nvPicPr>
        <xdr:cNvPr id="423" name="图片 422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11235" y="51263550"/>
          <a:ext cx="153035" cy="172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188494</xdr:colOff>
      <xdr:row>139</xdr:row>
      <xdr:rowOff>51134</xdr:rowOff>
    </xdr:from>
    <xdr:to>
      <xdr:col>17</xdr:col>
      <xdr:colOff>438371</xdr:colOff>
      <xdr:row>139</xdr:row>
      <xdr:rowOff>270621</xdr:rowOff>
    </xdr:to>
    <xdr:pic>
      <xdr:nvPicPr>
        <xdr:cNvPr id="424" name="图片 423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79485" y="52000150"/>
          <a:ext cx="250190" cy="219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238589</xdr:colOff>
      <xdr:row>136</xdr:row>
      <xdr:rowOff>42348</xdr:rowOff>
    </xdr:from>
    <xdr:to>
      <xdr:col>17</xdr:col>
      <xdr:colOff>335623</xdr:colOff>
      <xdr:row>136</xdr:row>
      <xdr:rowOff>245426</xdr:rowOff>
    </xdr:to>
    <xdr:pic>
      <xdr:nvPicPr>
        <xdr:cNvPr id="425" name="图片 424"/>
        <xdr:cNvPicPr>
          <a:picLocks noChangeAspect="1" noChangeArrowheads="1"/>
        </xdr:cNvPicPr>
      </xdr:nvPicPr>
      <xdr:blipFill>
        <a:blip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29650" y="50848260"/>
          <a:ext cx="97155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213561</xdr:colOff>
      <xdr:row>135</xdr:row>
      <xdr:rowOff>36094</xdr:rowOff>
    </xdr:from>
    <xdr:to>
      <xdr:col>17</xdr:col>
      <xdr:colOff>427066</xdr:colOff>
      <xdr:row>135</xdr:row>
      <xdr:rowOff>274633</xdr:rowOff>
    </xdr:to>
    <xdr:pic>
      <xdr:nvPicPr>
        <xdr:cNvPr id="427" name="图片 426"/>
        <xdr:cNvPicPr>
          <a:picLocks noChangeAspect="1" noChangeArrowheads="1"/>
        </xdr:cNvPicPr>
      </xdr:nvPicPr>
      <xdr:blipFill>
        <a:blip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04885" y="50460910"/>
          <a:ext cx="213360" cy="238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150396</xdr:colOff>
      <xdr:row>138</xdr:row>
      <xdr:rowOff>43159</xdr:rowOff>
    </xdr:from>
    <xdr:to>
      <xdr:col>17</xdr:col>
      <xdr:colOff>398712</xdr:colOff>
      <xdr:row>138</xdr:row>
      <xdr:rowOff>240633</xdr:rowOff>
    </xdr:to>
    <xdr:pic>
      <xdr:nvPicPr>
        <xdr:cNvPr id="431" name="图片 430"/>
        <xdr:cNvPicPr>
          <a:picLocks noChangeAspect="1"/>
        </xdr:cNvPicPr>
      </xdr:nvPicPr>
      <xdr:blipFill>
        <a:blip r:embed="rId127"/>
        <a:stretch>
          <a:fillRect/>
        </a:stretch>
      </xdr:blipFill>
      <xdr:spPr>
        <a:xfrm>
          <a:off x="8541385" y="51610895"/>
          <a:ext cx="248285" cy="197485"/>
        </a:xfrm>
        <a:prstGeom prst="rect">
          <a:avLst/>
        </a:prstGeom>
      </xdr:spPr>
    </xdr:pic>
    <xdr:clientData/>
  </xdr:twoCellAnchor>
  <xdr:twoCellAnchor>
    <xdr:from>
      <xdr:col>17</xdr:col>
      <xdr:colOff>214038</xdr:colOff>
      <xdr:row>272</xdr:row>
      <xdr:rowOff>62647</xdr:rowOff>
    </xdr:from>
    <xdr:to>
      <xdr:col>17</xdr:col>
      <xdr:colOff>414063</xdr:colOff>
      <xdr:row>272</xdr:row>
      <xdr:rowOff>247488</xdr:rowOff>
    </xdr:to>
    <xdr:pic>
      <xdr:nvPicPr>
        <xdr:cNvPr id="434" name="图片 433"/>
        <xdr:cNvPicPr>
          <a:picLocks noChangeAspect="1" noChangeArrowheads="1"/>
        </xdr:cNvPicPr>
      </xdr:nvPicPr>
      <xdr:blipFill>
        <a:blip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05520" y="102684580"/>
          <a:ext cx="200025" cy="184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183585</xdr:colOff>
      <xdr:row>337</xdr:row>
      <xdr:rowOff>50664</xdr:rowOff>
    </xdr:from>
    <xdr:to>
      <xdr:col>17</xdr:col>
      <xdr:colOff>440116</xdr:colOff>
      <xdr:row>337</xdr:row>
      <xdr:rowOff>329712</xdr:rowOff>
    </xdr:to>
    <xdr:pic>
      <xdr:nvPicPr>
        <xdr:cNvPr id="437" name="图片 436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75040" y="127437515"/>
          <a:ext cx="256540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45982</xdr:colOff>
      <xdr:row>343</xdr:row>
      <xdr:rowOff>89395</xdr:rowOff>
    </xdr:from>
    <xdr:to>
      <xdr:col>17</xdr:col>
      <xdr:colOff>492278</xdr:colOff>
      <xdr:row>343</xdr:row>
      <xdr:rowOff>205351</xdr:rowOff>
    </xdr:to>
    <xdr:pic>
      <xdr:nvPicPr>
        <xdr:cNvPr id="375" name="图片 374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8437245" y="129762250"/>
          <a:ext cx="446405" cy="116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35717</xdr:colOff>
      <xdr:row>333</xdr:row>
      <xdr:rowOff>42130</xdr:rowOff>
    </xdr:from>
    <xdr:to>
      <xdr:col>17</xdr:col>
      <xdr:colOff>606794</xdr:colOff>
      <xdr:row>333</xdr:row>
      <xdr:rowOff>322385</xdr:rowOff>
    </xdr:to>
    <xdr:pic>
      <xdr:nvPicPr>
        <xdr:cNvPr id="377" name="图片 376"/>
        <xdr:cNvPicPr>
          <a:picLocks noChangeAspect="1" noChangeArrowheads="1"/>
        </xdr:cNvPicPr>
      </xdr:nvPicPr>
      <xdr:blipFill>
        <a:blip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8427085" y="125905260"/>
          <a:ext cx="570865" cy="2800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46724</xdr:colOff>
      <xdr:row>331</xdr:row>
      <xdr:rowOff>30428</xdr:rowOff>
    </xdr:from>
    <xdr:to>
      <xdr:col>17</xdr:col>
      <xdr:colOff>535197</xdr:colOff>
      <xdr:row>331</xdr:row>
      <xdr:rowOff>300403</xdr:rowOff>
    </xdr:to>
    <xdr:pic>
      <xdr:nvPicPr>
        <xdr:cNvPr id="374" name="图片 373"/>
        <xdr:cNvPicPr>
          <a:picLocks noChangeAspect="1" noChangeArrowheads="1"/>
        </xdr:cNvPicPr>
      </xdr:nvPicPr>
      <xdr:blipFill>
        <a:blip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8437880" y="125131195"/>
          <a:ext cx="488315" cy="270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178989</xdr:colOff>
      <xdr:row>72</xdr:row>
      <xdr:rowOff>42685</xdr:rowOff>
    </xdr:from>
    <xdr:to>
      <xdr:col>17</xdr:col>
      <xdr:colOff>359989</xdr:colOff>
      <xdr:row>72</xdr:row>
      <xdr:rowOff>196767</xdr:rowOff>
    </xdr:to>
    <xdr:pic>
      <xdr:nvPicPr>
        <xdr:cNvPr id="372" name="图片 371"/>
        <xdr:cNvPicPr>
          <a:picLocks noChangeAspect="1" noChangeArrowheads="1"/>
        </xdr:cNvPicPr>
      </xdr:nvPicPr>
      <xdr:blipFill>
        <a:blip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69960" y="26464895"/>
          <a:ext cx="180975" cy="153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172314</xdr:colOff>
      <xdr:row>95</xdr:row>
      <xdr:rowOff>79973</xdr:rowOff>
    </xdr:from>
    <xdr:to>
      <xdr:col>17</xdr:col>
      <xdr:colOff>353314</xdr:colOff>
      <xdr:row>95</xdr:row>
      <xdr:rowOff>228291</xdr:rowOff>
    </xdr:to>
    <xdr:pic>
      <xdr:nvPicPr>
        <xdr:cNvPr id="378" name="图片 377"/>
        <xdr:cNvPicPr>
          <a:picLocks noChangeAspect="1" noChangeArrowheads="1"/>
        </xdr:cNvPicPr>
      </xdr:nvPicPr>
      <xdr:blipFill>
        <a:blip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63610" y="35264725"/>
          <a:ext cx="180975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204696</xdr:colOff>
      <xdr:row>116</xdr:row>
      <xdr:rowOff>72353</xdr:rowOff>
    </xdr:from>
    <xdr:to>
      <xdr:col>17</xdr:col>
      <xdr:colOff>385696</xdr:colOff>
      <xdr:row>116</xdr:row>
      <xdr:rowOff>226435</xdr:rowOff>
    </xdr:to>
    <xdr:pic>
      <xdr:nvPicPr>
        <xdr:cNvPr id="390" name="图片 389"/>
        <xdr:cNvPicPr>
          <a:picLocks noChangeAspect="1" noChangeArrowheads="1"/>
        </xdr:cNvPicPr>
      </xdr:nvPicPr>
      <xdr:blipFill>
        <a:blip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95995" y="43258105"/>
          <a:ext cx="180975" cy="154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228090</xdr:colOff>
      <xdr:row>134</xdr:row>
      <xdr:rowOff>50517</xdr:rowOff>
    </xdr:from>
    <xdr:to>
      <xdr:col>17</xdr:col>
      <xdr:colOff>421106</xdr:colOff>
      <xdr:row>134</xdr:row>
      <xdr:rowOff>255611</xdr:rowOff>
    </xdr:to>
    <xdr:pic>
      <xdr:nvPicPr>
        <xdr:cNvPr id="393" name="图片 392"/>
        <xdr:cNvPicPr>
          <a:picLocks noChangeAspect="1" noChangeArrowheads="1"/>
        </xdr:cNvPicPr>
      </xdr:nvPicPr>
      <xdr:blipFill>
        <a:blip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19490" y="50094515"/>
          <a:ext cx="193040" cy="2051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98534</xdr:colOff>
      <xdr:row>43</xdr:row>
      <xdr:rowOff>26276</xdr:rowOff>
    </xdr:from>
    <xdr:to>
      <xdr:col>17</xdr:col>
      <xdr:colOff>394138</xdr:colOff>
      <xdr:row>43</xdr:row>
      <xdr:rowOff>332981</xdr:rowOff>
    </xdr:to>
    <xdr:pic>
      <xdr:nvPicPr>
        <xdr:cNvPr id="383" name="图片 382"/>
        <xdr:cNvPicPr>
          <a:picLocks noChangeAspect="1" noChangeArrowheads="1"/>
        </xdr:cNvPicPr>
      </xdr:nvPicPr>
      <xdr:blipFill>
        <a:blip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89950" y="15399385"/>
          <a:ext cx="295275" cy="306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79586</xdr:colOff>
      <xdr:row>41</xdr:row>
      <xdr:rowOff>21982</xdr:rowOff>
    </xdr:from>
    <xdr:to>
      <xdr:col>17</xdr:col>
      <xdr:colOff>393018</xdr:colOff>
      <xdr:row>41</xdr:row>
      <xdr:rowOff>341586</xdr:rowOff>
    </xdr:to>
    <xdr:pic>
      <xdr:nvPicPr>
        <xdr:cNvPr id="394" name="图片 393"/>
        <xdr:cNvPicPr>
          <a:picLocks noChangeAspect="1" noChangeArrowheads="1"/>
        </xdr:cNvPicPr>
      </xdr:nvPicPr>
      <xdr:blipFill>
        <a:blip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70900" y="14632940"/>
          <a:ext cx="313055" cy="319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124558</xdr:colOff>
      <xdr:row>121</xdr:row>
      <xdr:rowOff>80595</xdr:rowOff>
    </xdr:from>
    <xdr:to>
      <xdr:col>17</xdr:col>
      <xdr:colOff>442058</xdr:colOff>
      <xdr:row>121</xdr:row>
      <xdr:rowOff>256178</xdr:rowOff>
    </xdr:to>
    <xdr:pic>
      <xdr:nvPicPr>
        <xdr:cNvPr id="376" name="Picture 36"/>
        <xdr:cNvPicPr>
          <a:picLocks noChangeAspect="1" noChangeArrowheads="1"/>
        </xdr:cNvPicPr>
      </xdr:nvPicPr>
      <xdr:blipFill>
        <a:blip r:embed="rId6" cstate="print"/>
        <a:srcRect/>
        <a:stretch>
          <a:fillRect/>
        </a:stretch>
      </xdr:blipFill>
      <xdr:spPr>
        <a:xfrm>
          <a:off x="8515985" y="45171360"/>
          <a:ext cx="317500" cy="17589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107590</xdr:colOff>
      <xdr:row>140</xdr:row>
      <xdr:rowOff>61314</xdr:rowOff>
    </xdr:from>
    <xdr:to>
      <xdr:col>17</xdr:col>
      <xdr:colOff>425090</xdr:colOff>
      <xdr:row>140</xdr:row>
      <xdr:rowOff>236897</xdr:rowOff>
    </xdr:to>
    <xdr:pic>
      <xdr:nvPicPr>
        <xdr:cNvPr id="395" name="Picture 36"/>
        <xdr:cNvPicPr>
          <a:picLocks noChangeAspect="1" noChangeArrowheads="1"/>
        </xdr:cNvPicPr>
      </xdr:nvPicPr>
      <xdr:blipFill>
        <a:blip r:embed="rId6" cstate="print"/>
        <a:srcRect/>
        <a:stretch>
          <a:fillRect/>
        </a:stretch>
      </xdr:blipFill>
      <xdr:spPr>
        <a:xfrm>
          <a:off x="8498840" y="52391310"/>
          <a:ext cx="317500" cy="17589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134174</xdr:colOff>
      <xdr:row>201</xdr:row>
      <xdr:rowOff>101661</xdr:rowOff>
    </xdr:from>
    <xdr:to>
      <xdr:col>17</xdr:col>
      <xdr:colOff>451674</xdr:colOff>
      <xdr:row>201</xdr:row>
      <xdr:rowOff>277244</xdr:rowOff>
    </xdr:to>
    <xdr:pic>
      <xdr:nvPicPr>
        <xdr:cNvPr id="397" name="Picture 36"/>
        <xdr:cNvPicPr>
          <a:picLocks noChangeAspect="1" noChangeArrowheads="1"/>
        </xdr:cNvPicPr>
      </xdr:nvPicPr>
      <xdr:blipFill>
        <a:blip r:embed="rId6" cstate="print"/>
        <a:srcRect/>
        <a:stretch>
          <a:fillRect/>
        </a:stretch>
      </xdr:blipFill>
      <xdr:spPr>
        <a:xfrm>
          <a:off x="8525510" y="75672950"/>
          <a:ext cx="317500" cy="17526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90471</xdr:colOff>
      <xdr:row>264</xdr:row>
      <xdr:rowOff>36509</xdr:rowOff>
    </xdr:from>
    <xdr:to>
      <xdr:col>17</xdr:col>
      <xdr:colOff>581291</xdr:colOff>
      <xdr:row>264</xdr:row>
      <xdr:rowOff>300405</xdr:rowOff>
    </xdr:to>
    <xdr:pic>
      <xdr:nvPicPr>
        <xdr:cNvPr id="392" name="图片 391"/>
        <xdr:cNvPicPr>
          <a:picLocks noChangeAspect="1" noChangeArrowheads="1"/>
        </xdr:cNvPicPr>
      </xdr:nvPicPr>
      <xdr:blipFill>
        <a:blip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81695" y="99610545"/>
          <a:ext cx="490855" cy="264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199996</xdr:colOff>
      <xdr:row>200</xdr:row>
      <xdr:rowOff>55425</xdr:rowOff>
    </xdr:from>
    <xdr:to>
      <xdr:col>17</xdr:col>
      <xdr:colOff>438120</xdr:colOff>
      <xdr:row>200</xdr:row>
      <xdr:rowOff>265632</xdr:rowOff>
    </xdr:to>
    <xdr:pic>
      <xdr:nvPicPr>
        <xdr:cNvPr id="400" name="图片 399"/>
        <xdr:cNvPicPr>
          <a:picLocks noChangeAspect="1" noChangeArrowheads="1"/>
        </xdr:cNvPicPr>
      </xdr:nvPicPr>
      <xdr:blipFill>
        <a:blip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V="1">
          <a:off x="8590915" y="75245595"/>
          <a:ext cx="238125" cy="210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194537</xdr:colOff>
      <xdr:row>198</xdr:row>
      <xdr:rowOff>69056</xdr:rowOff>
    </xdr:from>
    <xdr:to>
      <xdr:col>17</xdr:col>
      <xdr:colOff>448395</xdr:colOff>
      <xdr:row>198</xdr:row>
      <xdr:rowOff>212345</xdr:rowOff>
    </xdr:to>
    <xdr:pic>
      <xdr:nvPicPr>
        <xdr:cNvPr id="387" name="图片 386"/>
        <xdr:cNvPicPr>
          <a:picLocks noChangeAspect="1" noChangeArrowheads="1"/>
        </xdr:cNvPicPr>
      </xdr:nvPicPr>
      <xdr:blipFill>
        <a:blip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85835" y="74496930"/>
          <a:ext cx="254000" cy="143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87922</xdr:colOff>
      <xdr:row>308</xdr:row>
      <xdr:rowOff>29309</xdr:rowOff>
    </xdr:from>
    <xdr:to>
      <xdr:col>17</xdr:col>
      <xdr:colOff>599891</xdr:colOff>
      <xdr:row>308</xdr:row>
      <xdr:rowOff>344367</xdr:rowOff>
    </xdr:to>
    <xdr:pic>
      <xdr:nvPicPr>
        <xdr:cNvPr id="406" name="图片 405"/>
        <xdr:cNvPicPr>
          <a:picLocks noChangeAspect="1" noChangeArrowheads="1"/>
        </xdr:cNvPicPr>
      </xdr:nvPicPr>
      <xdr:blipFill>
        <a:blip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483" t="18341" r="843" b="20125"/>
        <a:stretch>
          <a:fillRect/>
        </a:stretch>
      </xdr:blipFill>
      <xdr:spPr>
        <a:xfrm>
          <a:off x="8479155" y="116367560"/>
          <a:ext cx="511810" cy="314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147637</xdr:colOff>
      <xdr:row>199</xdr:row>
      <xdr:rowOff>47625</xdr:rowOff>
    </xdr:from>
    <xdr:to>
      <xdr:col>17</xdr:col>
      <xdr:colOff>433387</xdr:colOff>
      <xdr:row>199</xdr:row>
      <xdr:rowOff>207493</xdr:rowOff>
    </xdr:to>
    <xdr:pic>
      <xdr:nvPicPr>
        <xdr:cNvPr id="413" name="图片 412"/>
        <xdr:cNvPicPr>
          <a:picLocks noChangeAspect="1" noChangeArrowheads="1"/>
        </xdr:cNvPicPr>
      </xdr:nvPicPr>
      <xdr:blipFill>
        <a:blip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38845" y="74856975"/>
          <a:ext cx="285750" cy="159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193810</xdr:colOff>
      <xdr:row>68</xdr:row>
      <xdr:rowOff>77077</xdr:rowOff>
    </xdr:from>
    <xdr:to>
      <xdr:col>17</xdr:col>
      <xdr:colOff>350921</xdr:colOff>
      <xdr:row>68</xdr:row>
      <xdr:rowOff>255671</xdr:rowOff>
    </xdr:to>
    <xdr:pic>
      <xdr:nvPicPr>
        <xdr:cNvPr id="396" name="图片 395"/>
        <xdr:cNvPicPr>
          <a:picLocks noChangeAspect="1" noChangeArrowheads="1"/>
        </xdr:cNvPicPr>
      </xdr:nvPicPr>
      <xdr:blipFill>
        <a:blip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85200" y="24975185"/>
          <a:ext cx="156845" cy="178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197733</xdr:colOff>
      <xdr:row>90</xdr:row>
      <xdr:rowOff>77077</xdr:rowOff>
    </xdr:from>
    <xdr:to>
      <xdr:col>17</xdr:col>
      <xdr:colOff>354844</xdr:colOff>
      <xdr:row>90</xdr:row>
      <xdr:rowOff>256346</xdr:rowOff>
    </xdr:to>
    <xdr:pic>
      <xdr:nvPicPr>
        <xdr:cNvPr id="418" name="图片 417"/>
        <xdr:cNvPicPr>
          <a:picLocks noChangeAspect="1" noChangeArrowheads="1"/>
        </xdr:cNvPicPr>
      </xdr:nvPicPr>
      <xdr:blipFill>
        <a:blip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89010" y="33357185"/>
          <a:ext cx="156845" cy="179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213020</xdr:colOff>
      <xdr:row>89</xdr:row>
      <xdr:rowOff>65744</xdr:rowOff>
    </xdr:from>
    <xdr:to>
      <xdr:col>17</xdr:col>
      <xdr:colOff>389244</xdr:colOff>
      <xdr:row>89</xdr:row>
      <xdr:rowOff>196197</xdr:rowOff>
    </xdr:to>
    <xdr:pic>
      <xdr:nvPicPr>
        <xdr:cNvPr id="420" name="图片 419"/>
        <xdr:cNvPicPr>
          <a:picLocks noChangeAspect="1" noChangeArrowheads="1"/>
        </xdr:cNvPicPr>
      </xdr:nvPicPr>
      <xdr:blipFill>
        <a:blip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04250" y="32964755"/>
          <a:ext cx="175895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189568</xdr:colOff>
      <xdr:row>111</xdr:row>
      <xdr:rowOff>66665</xdr:rowOff>
    </xdr:from>
    <xdr:to>
      <xdr:col>17</xdr:col>
      <xdr:colOff>346679</xdr:colOff>
      <xdr:row>111</xdr:row>
      <xdr:rowOff>245934</xdr:rowOff>
    </xdr:to>
    <xdr:pic>
      <xdr:nvPicPr>
        <xdr:cNvPr id="430" name="图片 429"/>
        <xdr:cNvPicPr>
          <a:picLocks noChangeAspect="1" noChangeArrowheads="1"/>
        </xdr:cNvPicPr>
      </xdr:nvPicPr>
      <xdr:blipFill>
        <a:blip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80755" y="41347390"/>
          <a:ext cx="156845" cy="179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233829</xdr:colOff>
      <xdr:row>130</xdr:row>
      <xdr:rowOff>77339</xdr:rowOff>
    </xdr:from>
    <xdr:to>
      <xdr:col>17</xdr:col>
      <xdr:colOff>390940</xdr:colOff>
      <xdr:row>130</xdr:row>
      <xdr:rowOff>256608</xdr:rowOff>
    </xdr:to>
    <xdr:pic>
      <xdr:nvPicPr>
        <xdr:cNvPr id="432" name="图片 431"/>
        <xdr:cNvPicPr>
          <a:picLocks noChangeAspect="1" noChangeArrowheads="1"/>
        </xdr:cNvPicPr>
      </xdr:nvPicPr>
      <xdr:blipFill>
        <a:blip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25205" y="48597185"/>
          <a:ext cx="156845" cy="179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139945</xdr:colOff>
      <xdr:row>280</xdr:row>
      <xdr:rowOff>41031</xdr:rowOff>
    </xdr:from>
    <xdr:to>
      <xdr:col>17</xdr:col>
      <xdr:colOff>498231</xdr:colOff>
      <xdr:row>280</xdr:row>
      <xdr:rowOff>322385</xdr:rowOff>
    </xdr:to>
    <xdr:pic>
      <xdr:nvPicPr>
        <xdr:cNvPr id="380" name="图片 379"/>
        <xdr:cNvPicPr>
          <a:picLocks noChangeAspect="1" noChangeArrowheads="1"/>
        </xdr:cNvPicPr>
      </xdr:nvPicPr>
      <xdr:blipFill>
        <a:blip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31225" y="105710990"/>
          <a:ext cx="358140" cy="281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155408</xdr:colOff>
      <xdr:row>66</xdr:row>
      <xdr:rowOff>41661</xdr:rowOff>
    </xdr:from>
    <xdr:to>
      <xdr:col>17</xdr:col>
      <xdr:colOff>322970</xdr:colOff>
      <xdr:row>66</xdr:row>
      <xdr:rowOff>282800</xdr:rowOff>
    </xdr:to>
    <xdr:pic>
      <xdr:nvPicPr>
        <xdr:cNvPr id="428" name="图片 427"/>
        <xdr:cNvPicPr>
          <a:picLocks noChangeAspect="1" noChangeArrowheads="1"/>
        </xdr:cNvPicPr>
      </xdr:nvPicPr>
      <xdr:blipFill>
        <a:blip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46465" y="24177625"/>
          <a:ext cx="16764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172425</xdr:colOff>
      <xdr:row>67</xdr:row>
      <xdr:rowOff>64195</xdr:rowOff>
    </xdr:from>
    <xdr:to>
      <xdr:col>17</xdr:col>
      <xdr:colOff>396038</xdr:colOff>
      <xdr:row>67</xdr:row>
      <xdr:rowOff>231636</xdr:rowOff>
    </xdr:to>
    <xdr:pic>
      <xdr:nvPicPr>
        <xdr:cNvPr id="435" name="图片 434"/>
        <xdr:cNvPicPr>
          <a:picLocks noChangeAspect="1" noChangeArrowheads="1"/>
        </xdr:cNvPicPr>
      </xdr:nvPicPr>
      <xdr:blipFill>
        <a:blip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63610" y="24581485"/>
          <a:ext cx="223520" cy="167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203143</xdr:colOff>
      <xdr:row>91</xdr:row>
      <xdr:rowOff>81737</xdr:rowOff>
    </xdr:from>
    <xdr:to>
      <xdr:col>17</xdr:col>
      <xdr:colOff>340841</xdr:colOff>
      <xdr:row>91</xdr:row>
      <xdr:rowOff>272237</xdr:rowOff>
    </xdr:to>
    <xdr:pic>
      <xdr:nvPicPr>
        <xdr:cNvPr id="402" name="图片 401"/>
        <xdr:cNvPicPr>
          <a:picLocks noChangeAspect="1" noChangeArrowheads="1"/>
        </xdr:cNvPicPr>
      </xdr:nvPicPr>
      <xdr:blipFill>
        <a:blip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94090" y="33742630"/>
          <a:ext cx="13779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240196</xdr:colOff>
      <xdr:row>131</xdr:row>
      <xdr:rowOff>33130</xdr:rowOff>
    </xdr:from>
    <xdr:to>
      <xdr:col>17</xdr:col>
      <xdr:colOff>377894</xdr:colOff>
      <xdr:row>131</xdr:row>
      <xdr:rowOff>223630</xdr:rowOff>
    </xdr:to>
    <xdr:pic>
      <xdr:nvPicPr>
        <xdr:cNvPr id="414" name="图片 413"/>
        <xdr:cNvPicPr>
          <a:picLocks noChangeAspect="1" noChangeArrowheads="1"/>
        </xdr:cNvPicPr>
      </xdr:nvPicPr>
      <xdr:blipFill>
        <a:blip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31555" y="48934370"/>
          <a:ext cx="13779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228368</xdr:colOff>
      <xdr:row>197</xdr:row>
      <xdr:rowOff>43781</xdr:rowOff>
    </xdr:from>
    <xdr:to>
      <xdr:col>17</xdr:col>
      <xdr:colOff>428393</xdr:colOff>
      <xdr:row>197</xdr:row>
      <xdr:rowOff>269774</xdr:rowOff>
    </xdr:to>
    <xdr:pic>
      <xdr:nvPicPr>
        <xdr:cNvPr id="433" name="图片 432"/>
        <xdr:cNvPicPr>
          <a:picLocks noChangeAspect="1" noChangeArrowheads="1"/>
        </xdr:cNvPicPr>
      </xdr:nvPicPr>
      <xdr:blipFill>
        <a:blip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19490" y="74090530"/>
          <a:ext cx="200025" cy="226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188211</xdr:colOff>
      <xdr:row>189</xdr:row>
      <xdr:rowOff>58615</xdr:rowOff>
    </xdr:from>
    <xdr:to>
      <xdr:col>17</xdr:col>
      <xdr:colOff>458317</xdr:colOff>
      <xdr:row>189</xdr:row>
      <xdr:rowOff>239735</xdr:rowOff>
    </xdr:to>
    <xdr:pic>
      <xdr:nvPicPr>
        <xdr:cNvPr id="439" name="图片 438"/>
        <xdr:cNvPicPr>
          <a:picLocks noChangeAspect="1" noChangeArrowheads="1"/>
        </xdr:cNvPicPr>
      </xdr:nvPicPr>
      <xdr:blipFill>
        <a:blip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79485" y="71057770"/>
          <a:ext cx="269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249443</xdr:colOff>
      <xdr:row>191</xdr:row>
      <xdr:rowOff>82659</xdr:rowOff>
    </xdr:from>
    <xdr:to>
      <xdr:col>17</xdr:col>
      <xdr:colOff>429661</xdr:colOff>
      <xdr:row>191</xdr:row>
      <xdr:rowOff>262854</xdr:rowOff>
    </xdr:to>
    <xdr:pic>
      <xdr:nvPicPr>
        <xdr:cNvPr id="441" name="图片 440"/>
        <xdr:cNvPicPr>
          <a:picLocks noChangeAspect="1" noChangeArrowheads="1"/>
        </xdr:cNvPicPr>
      </xdr:nvPicPr>
      <xdr:blipFill>
        <a:blip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40445" y="71843900"/>
          <a:ext cx="180340" cy="179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201490</xdr:colOff>
      <xdr:row>190</xdr:row>
      <xdr:rowOff>92961</xdr:rowOff>
    </xdr:from>
    <xdr:to>
      <xdr:col>17</xdr:col>
      <xdr:colOff>423279</xdr:colOff>
      <xdr:row>190</xdr:row>
      <xdr:rowOff>254152</xdr:rowOff>
    </xdr:to>
    <xdr:pic>
      <xdr:nvPicPr>
        <xdr:cNvPr id="444" name="图片 443"/>
        <xdr:cNvPicPr>
          <a:picLocks noChangeAspect="1" noChangeArrowheads="1"/>
        </xdr:cNvPicPr>
      </xdr:nvPicPr>
      <xdr:blipFill>
        <a:blip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92820" y="71473060"/>
          <a:ext cx="221615" cy="161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196311</xdr:colOff>
      <xdr:row>20</xdr:row>
      <xdr:rowOff>61347</xdr:rowOff>
    </xdr:from>
    <xdr:to>
      <xdr:col>17</xdr:col>
      <xdr:colOff>450148</xdr:colOff>
      <xdr:row>20</xdr:row>
      <xdr:rowOff>337038</xdr:rowOff>
    </xdr:to>
    <xdr:pic>
      <xdr:nvPicPr>
        <xdr:cNvPr id="412" name="图片 411"/>
        <xdr:cNvPicPr>
          <a:picLocks noChangeAspect="1" noChangeArrowheads="1"/>
        </xdr:cNvPicPr>
      </xdr:nvPicPr>
      <xdr:blipFill>
        <a:blip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87740" y="6671310"/>
          <a:ext cx="253365" cy="275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122166</xdr:colOff>
      <xdr:row>149</xdr:row>
      <xdr:rowOff>36171</xdr:rowOff>
    </xdr:from>
    <xdr:to>
      <xdr:col>17</xdr:col>
      <xdr:colOff>455541</xdr:colOff>
      <xdr:row>149</xdr:row>
      <xdr:rowOff>241906</xdr:rowOff>
    </xdr:to>
    <xdr:pic>
      <xdr:nvPicPr>
        <xdr:cNvPr id="446" name="图片 445"/>
        <xdr:cNvPicPr>
          <a:picLocks noChangeAspect="1" noChangeArrowheads="1"/>
        </xdr:cNvPicPr>
      </xdr:nvPicPr>
      <xdr:blipFill>
        <a:blip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13445" y="55794910"/>
          <a:ext cx="333375" cy="205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128839</xdr:colOff>
      <xdr:row>150</xdr:row>
      <xdr:rowOff>34706</xdr:rowOff>
    </xdr:from>
    <xdr:to>
      <xdr:col>17</xdr:col>
      <xdr:colOff>386037</xdr:colOff>
      <xdr:row>150</xdr:row>
      <xdr:rowOff>261841</xdr:rowOff>
    </xdr:to>
    <xdr:pic>
      <xdr:nvPicPr>
        <xdr:cNvPr id="447" name="图片 446"/>
        <xdr:cNvPicPr>
          <a:picLocks noChangeAspect="1"/>
        </xdr:cNvPicPr>
      </xdr:nvPicPr>
      <xdr:blipFill>
        <a:blip r:embed="rId162"/>
        <a:stretch>
          <a:fillRect/>
        </a:stretch>
      </xdr:blipFill>
      <xdr:spPr>
        <a:xfrm>
          <a:off x="8519795" y="56174640"/>
          <a:ext cx="257175" cy="227330"/>
        </a:xfrm>
        <a:prstGeom prst="rect">
          <a:avLst/>
        </a:prstGeom>
      </xdr:spPr>
    </xdr:pic>
    <xdr:clientData/>
  </xdr:twoCellAnchor>
  <xdr:twoCellAnchor>
    <xdr:from>
      <xdr:col>17</xdr:col>
      <xdr:colOff>157336</xdr:colOff>
      <xdr:row>151</xdr:row>
      <xdr:rowOff>72498</xdr:rowOff>
    </xdr:from>
    <xdr:to>
      <xdr:col>17</xdr:col>
      <xdr:colOff>406693</xdr:colOff>
      <xdr:row>151</xdr:row>
      <xdr:rowOff>277576</xdr:rowOff>
    </xdr:to>
    <xdr:pic>
      <xdr:nvPicPr>
        <xdr:cNvPr id="451" name="图片 450"/>
        <xdr:cNvPicPr>
          <a:picLocks noChangeAspect="1"/>
        </xdr:cNvPicPr>
      </xdr:nvPicPr>
      <xdr:blipFill>
        <a:blip r:embed="rId163"/>
        <a:stretch>
          <a:fillRect/>
        </a:stretch>
      </xdr:blipFill>
      <xdr:spPr>
        <a:xfrm>
          <a:off x="8548370" y="56593740"/>
          <a:ext cx="249555" cy="205105"/>
        </a:xfrm>
        <a:prstGeom prst="rect">
          <a:avLst/>
        </a:prstGeom>
      </xdr:spPr>
    </xdr:pic>
    <xdr:clientData/>
  </xdr:twoCellAnchor>
  <xdr:twoCellAnchor>
    <xdr:from>
      <xdr:col>17</xdr:col>
      <xdr:colOff>201684</xdr:colOff>
      <xdr:row>152</xdr:row>
      <xdr:rowOff>34321</xdr:rowOff>
    </xdr:from>
    <xdr:to>
      <xdr:col>17</xdr:col>
      <xdr:colOff>391826</xdr:colOff>
      <xdr:row>152</xdr:row>
      <xdr:rowOff>226943</xdr:rowOff>
    </xdr:to>
    <xdr:pic>
      <xdr:nvPicPr>
        <xdr:cNvPr id="453" name="图片 452"/>
        <xdr:cNvPicPr>
          <a:picLocks noChangeAspect="1"/>
        </xdr:cNvPicPr>
      </xdr:nvPicPr>
      <xdr:blipFill>
        <a:blip r:embed="rId164"/>
        <a:stretch>
          <a:fillRect/>
        </a:stretch>
      </xdr:blipFill>
      <xdr:spPr>
        <a:xfrm rot="21333770">
          <a:off x="8592820" y="56936640"/>
          <a:ext cx="190500" cy="192405"/>
        </a:xfrm>
        <a:prstGeom prst="rect">
          <a:avLst/>
        </a:prstGeom>
      </xdr:spPr>
    </xdr:pic>
    <xdr:clientData/>
  </xdr:twoCellAnchor>
  <xdr:twoCellAnchor>
    <xdr:from>
      <xdr:col>17</xdr:col>
      <xdr:colOff>64399</xdr:colOff>
      <xdr:row>147</xdr:row>
      <xdr:rowOff>62085</xdr:rowOff>
    </xdr:from>
    <xdr:to>
      <xdr:col>17</xdr:col>
      <xdr:colOff>672044</xdr:colOff>
      <xdr:row>147</xdr:row>
      <xdr:rowOff>307730</xdr:rowOff>
    </xdr:to>
    <xdr:pic>
      <xdr:nvPicPr>
        <xdr:cNvPr id="455" name="图片 454"/>
        <xdr:cNvPicPr>
          <a:picLocks noChangeAspect="1" noChangeArrowheads="1"/>
        </xdr:cNvPicPr>
      </xdr:nvPicPr>
      <xdr:blipFill>
        <a:blip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55660" y="55058945"/>
          <a:ext cx="607695" cy="245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211015</xdr:colOff>
      <xdr:row>311</xdr:row>
      <xdr:rowOff>40664</xdr:rowOff>
    </xdr:from>
    <xdr:to>
      <xdr:col>17</xdr:col>
      <xdr:colOff>427387</xdr:colOff>
      <xdr:row>311</xdr:row>
      <xdr:rowOff>261805</xdr:rowOff>
    </xdr:to>
    <xdr:pic>
      <xdr:nvPicPr>
        <xdr:cNvPr id="459" name="图片 458"/>
        <xdr:cNvPicPr>
          <a:picLocks noChangeAspect="1"/>
        </xdr:cNvPicPr>
      </xdr:nvPicPr>
      <xdr:blipFill>
        <a:blip r:embed="rId132"/>
        <a:stretch>
          <a:fillRect/>
        </a:stretch>
      </xdr:blipFill>
      <xdr:spPr>
        <a:xfrm>
          <a:off x="8602345" y="117521990"/>
          <a:ext cx="216535" cy="220980"/>
        </a:xfrm>
        <a:prstGeom prst="rect">
          <a:avLst/>
        </a:prstGeom>
      </xdr:spPr>
    </xdr:pic>
    <xdr:clientData/>
  </xdr:twoCellAnchor>
  <xdr:twoCellAnchor>
    <xdr:from>
      <xdr:col>17</xdr:col>
      <xdr:colOff>208360</xdr:colOff>
      <xdr:row>312</xdr:row>
      <xdr:rowOff>54769</xdr:rowOff>
    </xdr:from>
    <xdr:to>
      <xdr:col>17</xdr:col>
      <xdr:colOff>424732</xdr:colOff>
      <xdr:row>312</xdr:row>
      <xdr:rowOff>275910</xdr:rowOff>
    </xdr:to>
    <xdr:pic>
      <xdr:nvPicPr>
        <xdr:cNvPr id="460" name="图片 459"/>
        <xdr:cNvPicPr>
          <a:picLocks noChangeAspect="1"/>
        </xdr:cNvPicPr>
      </xdr:nvPicPr>
      <xdr:blipFill>
        <a:blip r:embed="rId132"/>
        <a:stretch>
          <a:fillRect/>
        </a:stretch>
      </xdr:blipFill>
      <xdr:spPr>
        <a:xfrm>
          <a:off x="8599805" y="117916960"/>
          <a:ext cx="215900" cy="220980"/>
        </a:xfrm>
        <a:prstGeom prst="rect">
          <a:avLst/>
        </a:prstGeom>
      </xdr:spPr>
    </xdr:pic>
    <xdr:clientData/>
  </xdr:twoCellAnchor>
  <xdr:twoCellAnchor>
    <xdr:from>
      <xdr:col>17</xdr:col>
      <xdr:colOff>77876</xdr:colOff>
      <xdr:row>166</xdr:row>
      <xdr:rowOff>34936</xdr:rowOff>
    </xdr:from>
    <xdr:to>
      <xdr:col>17</xdr:col>
      <xdr:colOff>420414</xdr:colOff>
      <xdr:row>166</xdr:row>
      <xdr:rowOff>347310</xdr:rowOff>
    </xdr:to>
    <xdr:pic>
      <xdr:nvPicPr>
        <xdr:cNvPr id="461" name="图片 460"/>
        <xdr:cNvPicPr>
          <a:picLocks noChangeAspect="1" noChangeArrowheads="1"/>
        </xdr:cNvPicPr>
      </xdr:nvPicPr>
      <xdr:blipFill>
        <a:blip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68995" y="62271275"/>
          <a:ext cx="342900" cy="311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65085</xdr:colOff>
      <xdr:row>167</xdr:row>
      <xdr:rowOff>29922</xdr:rowOff>
    </xdr:from>
    <xdr:to>
      <xdr:col>17</xdr:col>
      <xdr:colOff>420414</xdr:colOff>
      <xdr:row>167</xdr:row>
      <xdr:rowOff>353961</xdr:rowOff>
    </xdr:to>
    <xdr:pic>
      <xdr:nvPicPr>
        <xdr:cNvPr id="462" name="图片 461"/>
        <xdr:cNvPicPr>
          <a:picLocks noChangeAspect="1" noChangeArrowheads="1"/>
        </xdr:cNvPicPr>
      </xdr:nvPicPr>
      <xdr:blipFill>
        <a:blip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56295" y="62647195"/>
          <a:ext cx="35560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110649</xdr:colOff>
      <xdr:row>175</xdr:row>
      <xdr:rowOff>127619</xdr:rowOff>
    </xdr:from>
    <xdr:to>
      <xdr:col>17</xdr:col>
      <xdr:colOff>571501</xdr:colOff>
      <xdr:row>175</xdr:row>
      <xdr:rowOff>340295</xdr:rowOff>
    </xdr:to>
    <xdr:pic>
      <xdr:nvPicPr>
        <xdr:cNvPr id="471" name="图片 470"/>
        <xdr:cNvPicPr>
          <a:picLocks noChangeAspect="1" noChangeArrowheads="1"/>
        </xdr:cNvPicPr>
      </xdr:nvPicPr>
      <xdr:blipFill>
        <a:blip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02015" y="65792350"/>
          <a:ext cx="461010" cy="212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67712</xdr:colOff>
      <xdr:row>179</xdr:row>
      <xdr:rowOff>42951</xdr:rowOff>
    </xdr:from>
    <xdr:to>
      <xdr:col>17</xdr:col>
      <xdr:colOff>609716</xdr:colOff>
      <xdr:row>179</xdr:row>
      <xdr:rowOff>293077</xdr:rowOff>
    </xdr:to>
    <xdr:pic>
      <xdr:nvPicPr>
        <xdr:cNvPr id="472" name="图片 471"/>
        <xdr:cNvPicPr>
          <a:picLocks noChangeAspect="1" noChangeArrowheads="1"/>
        </xdr:cNvPicPr>
      </xdr:nvPicPr>
      <xdr:blipFill>
        <a:blip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58835" y="67231895"/>
          <a:ext cx="542290" cy="250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49469</xdr:colOff>
      <xdr:row>181</xdr:row>
      <xdr:rowOff>46711</xdr:rowOff>
    </xdr:from>
    <xdr:to>
      <xdr:col>17</xdr:col>
      <xdr:colOff>612202</xdr:colOff>
      <xdr:row>181</xdr:row>
      <xdr:rowOff>307730</xdr:rowOff>
    </xdr:to>
    <xdr:pic>
      <xdr:nvPicPr>
        <xdr:cNvPr id="473" name="图片 472"/>
        <xdr:cNvPicPr>
          <a:picLocks noChangeAspect="1" noChangeArrowheads="1"/>
        </xdr:cNvPicPr>
      </xdr:nvPicPr>
      <xdr:blipFill>
        <a:blip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40420" y="67997705"/>
          <a:ext cx="563245" cy="260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69776</xdr:colOff>
      <xdr:row>182</xdr:row>
      <xdr:rowOff>34987</xdr:rowOff>
    </xdr:from>
    <xdr:to>
      <xdr:col>17</xdr:col>
      <xdr:colOff>643246</xdr:colOff>
      <xdr:row>182</xdr:row>
      <xdr:rowOff>300404</xdr:rowOff>
    </xdr:to>
    <xdr:pic>
      <xdr:nvPicPr>
        <xdr:cNvPr id="474" name="图片 473"/>
        <xdr:cNvPicPr>
          <a:picLocks noChangeAspect="1" noChangeArrowheads="1"/>
        </xdr:cNvPicPr>
      </xdr:nvPicPr>
      <xdr:blipFill>
        <a:blip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60740" y="68367275"/>
          <a:ext cx="573405" cy="265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92975</xdr:colOff>
      <xdr:row>176</xdr:row>
      <xdr:rowOff>25518</xdr:rowOff>
    </xdr:from>
    <xdr:to>
      <xdr:col>17</xdr:col>
      <xdr:colOff>483576</xdr:colOff>
      <xdr:row>176</xdr:row>
      <xdr:rowOff>359938</xdr:rowOff>
    </xdr:to>
    <xdr:pic>
      <xdr:nvPicPr>
        <xdr:cNvPr id="476" name="图片 475"/>
        <xdr:cNvPicPr>
          <a:picLocks noChangeAspect="1" noChangeArrowheads="1"/>
        </xdr:cNvPicPr>
      </xdr:nvPicPr>
      <xdr:blipFill>
        <a:blip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84235" y="66071750"/>
          <a:ext cx="390525" cy="334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145780</xdr:colOff>
      <xdr:row>183</xdr:row>
      <xdr:rowOff>23862</xdr:rowOff>
    </xdr:from>
    <xdr:to>
      <xdr:col>17</xdr:col>
      <xdr:colOff>461595</xdr:colOff>
      <xdr:row>183</xdr:row>
      <xdr:rowOff>294252</xdr:rowOff>
    </xdr:to>
    <xdr:pic>
      <xdr:nvPicPr>
        <xdr:cNvPr id="478" name="图片 477"/>
        <xdr:cNvPicPr>
          <a:picLocks noChangeAspect="1" noChangeArrowheads="1"/>
        </xdr:cNvPicPr>
      </xdr:nvPicPr>
      <xdr:blipFill>
        <a:blip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36940" y="68736845"/>
          <a:ext cx="315595" cy="270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112431</xdr:colOff>
      <xdr:row>170</xdr:row>
      <xdr:rowOff>54826</xdr:rowOff>
    </xdr:from>
    <xdr:to>
      <xdr:col>17</xdr:col>
      <xdr:colOff>588024</xdr:colOff>
      <xdr:row>170</xdr:row>
      <xdr:rowOff>329712</xdr:rowOff>
    </xdr:to>
    <xdr:pic>
      <xdr:nvPicPr>
        <xdr:cNvPr id="483" name="图片 482"/>
        <xdr:cNvPicPr>
          <a:picLocks noChangeAspect="1" noChangeArrowheads="1"/>
        </xdr:cNvPicPr>
      </xdr:nvPicPr>
      <xdr:blipFill>
        <a:blip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03920" y="63814960"/>
          <a:ext cx="475615" cy="274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86660</xdr:colOff>
      <xdr:row>171</xdr:row>
      <xdr:rowOff>84719</xdr:rowOff>
    </xdr:from>
    <xdr:to>
      <xdr:col>17</xdr:col>
      <xdr:colOff>547947</xdr:colOff>
      <xdr:row>171</xdr:row>
      <xdr:rowOff>322385</xdr:rowOff>
    </xdr:to>
    <xdr:pic>
      <xdr:nvPicPr>
        <xdr:cNvPr id="485" name="图片 484"/>
        <xdr:cNvPicPr>
          <a:picLocks noChangeAspect="1" noChangeArrowheads="1"/>
        </xdr:cNvPicPr>
      </xdr:nvPicPr>
      <xdr:blipFill>
        <a:blip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77885" y="64225805"/>
          <a:ext cx="461010" cy="2374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63669</xdr:colOff>
      <xdr:row>180</xdr:row>
      <xdr:rowOff>25518</xdr:rowOff>
    </xdr:from>
    <xdr:to>
      <xdr:col>17</xdr:col>
      <xdr:colOff>439615</xdr:colOff>
      <xdr:row>180</xdr:row>
      <xdr:rowOff>347390</xdr:rowOff>
    </xdr:to>
    <xdr:pic>
      <xdr:nvPicPr>
        <xdr:cNvPr id="417" name="图片 416"/>
        <xdr:cNvPicPr>
          <a:picLocks noChangeAspect="1" noChangeArrowheads="1"/>
        </xdr:cNvPicPr>
      </xdr:nvPicPr>
      <xdr:blipFill>
        <a:blip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55025" y="67595750"/>
          <a:ext cx="375920" cy="321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164748</xdr:colOff>
      <xdr:row>364</xdr:row>
      <xdr:rowOff>32296</xdr:rowOff>
    </xdr:from>
    <xdr:to>
      <xdr:col>17</xdr:col>
      <xdr:colOff>602435</xdr:colOff>
      <xdr:row>364</xdr:row>
      <xdr:rowOff>335204</xdr:rowOff>
    </xdr:to>
    <xdr:pic>
      <xdr:nvPicPr>
        <xdr:cNvPr id="450" name="图片 449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8555990" y="137706100"/>
          <a:ext cx="437515" cy="302895"/>
        </a:xfrm>
        <a:prstGeom prst="rect">
          <a:avLst/>
        </a:prstGeom>
      </xdr:spPr>
    </xdr:pic>
    <xdr:clientData/>
  </xdr:twoCellAnchor>
  <xdr:twoCellAnchor>
    <xdr:from>
      <xdr:col>17</xdr:col>
      <xdr:colOff>57978</xdr:colOff>
      <xdr:row>178</xdr:row>
      <xdr:rowOff>49696</xdr:rowOff>
    </xdr:from>
    <xdr:to>
      <xdr:col>17</xdr:col>
      <xdr:colOff>650214</xdr:colOff>
      <xdr:row>178</xdr:row>
      <xdr:rowOff>249116</xdr:rowOff>
    </xdr:to>
    <xdr:pic>
      <xdr:nvPicPr>
        <xdr:cNvPr id="449" name="图片 448"/>
        <xdr:cNvPicPr>
          <a:picLocks noChangeAspect="1" noChangeArrowheads="1"/>
        </xdr:cNvPicPr>
      </xdr:nvPicPr>
      <xdr:blipFill>
        <a:blip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49310" y="66857880"/>
          <a:ext cx="591820" cy="199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198976</xdr:colOff>
      <xdr:row>36</xdr:row>
      <xdr:rowOff>46757</xdr:rowOff>
    </xdr:from>
    <xdr:to>
      <xdr:col>17</xdr:col>
      <xdr:colOff>520211</xdr:colOff>
      <xdr:row>36</xdr:row>
      <xdr:rowOff>357634</xdr:rowOff>
    </xdr:to>
    <xdr:pic>
      <xdr:nvPicPr>
        <xdr:cNvPr id="440" name="图片 439"/>
        <xdr:cNvPicPr>
          <a:picLocks noChangeAspect="1"/>
        </xdr:cNvPicPr>
      </xdr:nvPicPr>
      <xdr:blipFill>
        <a:blip r:embed="rId123"/>
        <a:stretch>
          <a:fillRect/>
        </a:stretch>
      </xdr:blipFill>
      <xdr:spPr>
        <a:xfrm>
          <a:off x="8590280" y="12752705"/>
          <a:ext cx="321310" cy="311150"/>
        </a:xfrm>
        <a:prstGeom prst="rect">
          <a:avLst/>
        </a:prstGeom>
      </xdr:spPr>
    </xdr:pic>
    <xdr:clientData/>
  </xdr:twoCellAnchor>
  <xdr:twoCellAnchor>
    <xdr:from>
      <xdr:col>17</xdr:col>
      <xdr:colOff>86205</xdr:colOff>
      <xdr:row>186</xdr:row>
      <xdr:rowOff>29990</xdr:rowOff>
    </xdr:from>
    <xdr:to>
      <xdr:col>17</xdr:col>
      <xdr:colOff>409575</xdr:colOff>
      <xdr:row>186</xdr:row>
      <xdr:rowOff>360487</xdr:rowOff>
    </xdr:to>
    <xdr:pic>
      <xdr:nvPicPr>
        <xdr:cNvPr id="438" name="图片 437"/>
        <xdr:cNvPicPr>
          <a:picLocks noChangeAspect="1"/>
        </xdr:cNvPicPr>
      </xdr:nvPicPr>
      <xdr:blipFill>
        <a:blip r:embed="rId132"/>
        <a:stretch>
          <a:fillRect/>
        </a:stretch>
      </xdr:blipFill>
      <xdr:spPr>
        <a:xfrm>
          <a:off x="8477250" y="69886195"/>
          <a:ext cx="323850" cy="330200"/>
        </a:xfrm>
        <a:prstGeom prst="rect">
          <a:avLst/>
        </a:prstGeom>
      </xdr:spPr>
    </xdr:pic>
    <xdr:clientData/>
  </xdr:twoCellAnchor>
  <xdr:twoCellAnchor>
    <xdr:from>
      <xdr:col>17</xdr:col>
      <xdr:colOff>145381</xdr:colOff>
      <xdr:row>165</xdr:row>
      <xdr:rowOff>40106</xdr:rowOff>
    </xdr:from>
    <xdr:to>
      <xdr:col>17</xdr:col>
      <xdr:colOff>450180</xdr:colOff>
      <xdr:row>165</xdr:row>
      <xdr:rowOff>261050</xdr:rowOff>
    </xdr:to>
    <xdr:pic>
      <xdr:nvPicPr>
        <xdr:cNvPr id="454" name="图片 453"/>
        <xdr:cNvPicPr>
          <a:picLocks noChangeAspect="1" noChangeArrowheads="1"/>
        </xdr:cNvPicPr>
      </xdr:nvPicPr>
      <xdr:blipFill>
        <a:blip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36305" y="61895355"/>
          <a:ext cx="304800" cy="22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69605</xdr:colOff>
      <xdr:row>146</xdr:row>
      <xdr:rowOff>35169</xdr:rowOff>
    </xdr:from>
    <xdr:to>
      <xdr:col>17</xdr:col>
      <xdr:colOff>442068</xdr:colOff>
      <xdr:row>146</xdr:row>
      <xdr:rowOff>351693</xdr:rowOff>
    </xdr:to>
    <xdr:pic>
      <xdr:nvPicPr>
        <xdr:cNvPr id="448" name="图片 447"/>
        <xdr:cNvPicPr>
          <a:picLocks noChangeAspect="1" noChangeArrowheads="1"/>
        </xdr:cNvPicPr>
      </xdr:nvPicPr>
      <xdr:blipFill>
        <a:blip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60740" y="54651275"/>
          <a:ext cx="372745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95251</xdr:colOff>
      <xdr:row>174</xdr:row>
      <xdr:rowOff>36634</xdr:rowOff>
    </xdr:from>
    <xdr:to>
      <xdr:col>17</xdr:col>
      <xdr:colOff>547825</xdr:colOff>
      <xdr:row>174</xdr:row>
      <xdr:rowOff>278423</xdr:rowOff>
    </xdr:to>
    <xdr:pic>
      <xdr:nvPicPr>
        <xdr:cNvPr id="452" name="图片 451"/>
        <xdr:cNvPicPr>
          <a:picLocks noChangeAspect="1" noChangeArrowheads="1"/>
        </xdr:cNvPicPr>
      </xdr:nvPicPr>
      <xdr:blipFill>
        <a:blip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86775" y="65320545"/>
          <a:ext cx="452120" cy="241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141514</xdr:colOff>
      <xdr:row>26</xdr:row>
      <xdr:rowOff>48987</xdr:rowOff>
    </xdr:from>
    <xdr:to>
      <xdr:col>17</xdr:col>
      <xdr:colOff>432288</xdr:colOff>
      <xdr:row>26</xdr:row>
      <xdr:rowOff>347891</xdr:rowOff>
    </xdr:to>
    <xdr:pic>
      <xdr:nvPicPr>
        <xdr:cNvPr id="486" name="图片 485"/>
        <xdr:cNvPicPr>
          <a:picLocks noChangeAspect="1" noChangeArrowheads="1"/>
        </xdr:cNvPicPr>
      </xdr:nvPicPr>
      <xdr:blipFill>
        <a:blip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32495" y="8945245"/>
          <a:ext cx="290830" cy="29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94335</xdr:colOff>
      <xdr:row>18</xdr:row>
      <xdr:rowOff>46709</xdr:rowOff>
    </xdr:from>
    <xdr:to>
      <xdr:col>17</xdr:col>
      <xdr:colOff>337038</xdr:colOff>
      <xdr:row>18</xdr:row>
      <xdr:rowOff>349781</xdr:rowOff>
    </xdr:to>
    <xdr:pic>
      <xdr:nvPicPr>
        <xdr:cNvPr id="442" name="图片 441"/>
        <xdr:cNvPicPr>
          <a:picLocks noChangeAspect="1" noChangeArrowheads="1"/>
        </xdr:cNvPicPr>
      </xdr:nvPicPr>
      <xdr:blipFill>
        <a:blip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85505" y="5894705"/>
          <a:ext cx="24257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142875</xdr:colOff>
      <xdr:row>19</xdr:row>
      <xdr:rowOff>47625</xdr:rowOff>
    </xdr:from>
    <xdr:to>
      <xdr:col>17</xdr:col>
      <xdr:colOff>389282</xdr:colOff>
      <xdr:row>19</xdr:row>
      <xdr:rowOff>292553</xdr:rowOff>
    </xdr:to>
    <xdr:pic>
      <xdr:nvPicPr>
        <xdr:cNvPr id="484" name="图片 483"/>
        <xdr:cNvPicPr>
          <a:picLocks noChangeAspect="1" noChangeArrowheads="1"/>
        </xdr:cNvPicPr>
      </xdr:nvPicPr>
      <xdr:blipFill>
        <a:blip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8534400" y="6276975"/>
          <a:ext cx="246380" cy="24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131885</xdr:colOff>
      <xdr:row>25</xdr:row>
      <xdr:rowOff>36634</xdr:rowOff>
    </xdr:from>
    <xdr:to>
      <xdr:col>17</xdr:col>
      <xdr:colOff>426970</xdr:colOff>
      <xdr:row>25</xdr:row>
      <xdr:rowOff>337037</xdr:rowOff>
    </xdr:to>
    <xdr:pic>
      <xdr:nvPicPr>
        <xdr:cNvPr id="487" name="图片 486"/>
        <xdr:cNvPicPr>
          <a:picLocks noChangeAspect="1" noChangeArrowheads="1"/>
        </xdr:cNvPicPr>
      </xdr:nvPicPr>
      <xdr:blipFill>
        <a:blip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22970" y="8551545"/>
          <a:ext cx="295275" cy="3003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106806</xdr:colOff>
      <xdr:row>16</xdr:row>
      <xdr:rowOff>33618</xdr:rowOff>
    </xdr:from>
    <xdr:to>
      <xdr:col>17</xdr:col>
      <xdr:colOff>337038</xdr:colOff>
      <xdr:row>16</xdr:row>
      <xdr:rowOff>349664</xdr:rowOff>
    </xdr:to>
    <xdr:pic>
      <xdr:nvPicPr>
        <xdr:cNvPr id="488" name="图片 487"/>
        <xdr:cNvPicPr>
          <a:picLocks noChangeAspect="1" noChangeArrowheads="1"/>
        </xdr:cNvPicPr>
      </xdr:nvPicPr>
      <xdr:blipFill>
        <a:blip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98205" y="5119370"/>
          <a:ext cx="22987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156730</xdr:colOff>
      <xdr:row>261</xdr:row>
      <xdr:rowOff>43324</xdr:rowOff>
    </xdr:from>
    <xdr:to>
      <xdr:col>17</xdr:col>
      <xdr:colOff>454267</xdr:colOff>
      <xdr:row>261</xdr:row>
      <xdr:rowOff>339722</xdr:rowOff>
    </xdr:to>
    <xdr:pic>
      <xdr:nvPicPr>
        <xdr:cNvPr id="490" name="图片 489"/>
        <xdr:cNvPicPr>
          <a:picLocks noChangeAspect="1" noChangeArrowheads="1"/>
        </xdr:cNvPicPr>
      </xdr:nvPicPr>
      <xdr:blipFill>
        <a:blip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47735" y="98474530"/>
          <a:ext cx="297815" cy="295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140805</xdr:colOff>
      <xdr:row>100</xdr:row>
      <xdr:rowOff>41413</xdr:rowOff>
    </xdr:from>
    <xdr:to>
      <xdr:col>17</xdr:col>
      <xdr:colOff>312357</xdr:colOff>
      <xdr:row>100</xdr:row>
      <xdr:rowOff>274433</xdr:rowOff>
    </xdr:to>
    <xdr:pic>
      <xdr:nvPicPr>
        <xdr:cNvPr id="498" name="图片 497"/>
        <xdr:cNvPicPr>
          <a:picLocks noChangeAspect="1" noChangeArrowheads="1"/>
        </xdr:cNvPicPr>
      </xdr:nvPicPr>
      <xdr:blipFill>
        <a:blip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31860" y="37131625"/>
          <a:ext cx="171450" cy="233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107674</xdr:colOff>
      <xdr:row>104</xdr:row>
      <xdr:rowOff>57979</xdr:rowOff>
    </xdr:from>
    <xdr:to>
      <xdr:col>17</xdr:col>
      <xdr:colOff>423756</xdr:colOff>
      <xdr:row>104</xdr:row>
      <xdr:rowOff>223631</xdr:rowOff>
    </xdr:to>
    <xdr:pic>
      <xdr:nvPicPr>
        <xdr:cNvPr id="500" name="图片 499"/>
        <xdr:cNvPicPr>
          <a:picLocks noChangeAspect="1" noChangeArrowheads="1"/>
        </xdr:cNvPicPr>
      </xdr:nvPicPr>
      <xdr:blipFill>
        <a:blip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98840" y="38672135"/>
          <a:ext cx="316230" cy="165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173935</xdr:colOff>
      <xdr:row>119</xdr:row>
      <xdr:rowOff>74544</xdr:rowOff>
    </xdr:from>
    <xdr:to>
      <xdr:col>17</xdr:col>
      <xdr:colOff>343502</xdr:colOff>
      <xdr:row>119</xdr:row>
      <xdr:rowOff>272371</xdr:rowOff>
    </xdr:to>
    <xdr:pic>
      <xdr:nvPicPr>
        <xdr:cNvPr id="501" name="图片 500"/>
        <xdr:cNvPicPr>
          <a:picLocks noChangeAspect="1" noChangeArrowheads="1"/>
        </xdr:cNvPicPr>
      </xdr:nvPicPr>
      <xdr:blipFill>
        <a:blip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64880" y="44403645"/>
          <a:ext cx="169545" cy="197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104775</xdr:colOff>
      <xdr:row>262</xdr:row>
      <xdr:rowOff>41715</xdr:rowOff>
    </xdr:from>
    <xdr:to>
      <xdr:col>17</xdr:col>
      <xdr:colOff>409533</xdr:colOff>
      <xdr:row>262</xdr:row>
      <xdr:rowOff>335016</xdr:rowOff>
    </xdr:to>
    <xdr:pic>
      <xdr:nvPicPr>
        <xdr:cNvPr id="497" name="图片 496" descr="SHANG"/>
        <xdr:cNvPicPr>
          <a:picLocks noChangeAspect="1"/>
        </xdr:cNvPicPr>
      </xdr:nvPicPr>
      <xdr:blipFill>
        <a:blip r:embed="rId185" cstate="print"/>
        <a:stretch>
          <a:fillRect/>
        </a:stretch>
      </xdr:blipFill>
      <xdr:spPr>
        <a:xfrm>
          <a:off x="8496300" y="98853625"/>
          <a:ext cx="304165" cy="293370"/>
        </a:xfrm>
        <a:prstGeom prst="rect">
          <a:avLst/>
        </a:prstGeom>
      </xdr:spPr>
    </xdr:pic>
    <xdr:clientData/>
  </xdr:twoCellAnchor>
  <xdr:twoCellAnchor>
    <xdr:from>
      <xdr:col>17</xdr:col>
      <xdr:colOff>126720</xdr:colOff>
      <xdr:row>107</xdr:row>
      <xdr:rowOff>35719</xdr:rowOff>
    </xdr:from>
    <xdr:to>
      <xdr:col>17</xdr:col>
      <xdr:colOff>367350</xdr:colOff>
      <xdr:row>107</xdr:row>
      <xdr:rowOff>285751</xdr:rowOff>
    </xdr:to>
    <xdr:pic>
      <xdr:nvPicPr>
        <xdr:cNvPr id="522" name="图片 521"/>
        <xdr:cNvPicPr>
          <a:picLocks noChangeAspect="1" noChangeArrowheads="1"/>
        </xdr:cNvPicPr>
      </xdr:nvPicPr>
      <xdr:blipFill>
        <a:blip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8517890" y="39792910"/>
          <a:ext cx="240665" cy="250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105968</xdr:colOff>
      <xdr:row>108</xdr:row>
      <xdr:rowOff>29307</xdr:rowOff>
    </xdr:from>
    <xdr:to>
      <xdr:col>17</xdr:col>
      <xdr:colOff>351692</xdr:colOff>
      <xdr:row>108</xdr:row>
      <xdr:rowOff>290921</xdr:rowOff>
    </xdr:to>
    <xdr:pic>
      <xdr:nvPicPr>
        <xdr:cNvPr id="523" name="图片 522"/>
        <xdr:cNvPicPr>
          <a:picLocks noChangeAspect="1" noChangeArrowheads="1"/>
        </xdr:cNvPicPr>
      </xdr:nvPicPr>
      <xdr:blipFill>
        <a:blip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8496935" y="40167560"/>
          <a:ext cx="245745" cy="261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141034</xdr:colOff>
      <xdr:row>22</xdr:row>
      <xdr:rowOff>62311</xdr:rowOff>
    </xdr:from>
    <xdr:to>
      <xdr:col>17</xdr:col>
      <xdr:colOff>381607</xdr:colOff>
      <xdr:row>22</xdr:row>
      <xdr:rowOff>344364</xdr:rowOff>
    </xdr:to>
    <xdr:pic>
      <xdr:nvPicPr>
        <xdr:cNvPr id="525" name="图片 524"/>
        <xdr:cNvPicPr>
          <a:picLocks noChangeAspect="1" noChangeArrowheads="1"/>
        </xdr:cNvPicPr>
      </xdr:nvPicPr>
      <xdr:blipFill>
        <a:blip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32495" y="7434580"/>
          <a:ext cx="240030" cy="281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108585</xdr:colOff>
      <xdr:row>278</xdr:row>
      <xdr:rowOff>37465</xdr:rowOff>
    </xdr:from>
    <xdr:to>
      <xdr:col>17</xdr:col>
      <xdr:colOff>495727</xdr:colOff>
      <xdr:row>278</xdr:row>
      <xdr:rowOff>337039</xdr:rowOff>
    </xdr:to>
    <xdr:pic>
      <xdr:nvPicPr>
        <xdr:cNvPr id="8" name="图片 7"/>
        <xdr:cNvPicPr>
          <a:picLocks noChangeAspect="1"/>
        </xdr:cNvPicPr>
      </xdr:nvPicPr>
      <xdr:blipFill>
        <a:blip r:embed="rId187"/>
        <a:stretch>
          <a:fillRect/>
        </a:stretch>
      </xdr:blipFill>
      <xdr:spPr>
        <a:xfrm>
          <a:off x="8500110" y="104945815"/>
          <a:ext cx="386715" cy="299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193675</xdr:colOff>
      <xdr:row>105</xdr:row>
      <xdr:rowOff>53975</xdr:rowOff>
    </xdr:from>
    <xdr:to>
      <xdr:col>17</xdr:col>
      <xdr:colOff>370840</xdr:colOff>
      <xdr:row>105</xdr:row>
      <xdr:rowOff>267970</xdr:rowOff>
    </xdr:to>
    <xdr:pic>
      <xdr:nvPicPr>
        <xdr:cNvPr id="16" name="图片 15"/>
        <xdr:cNvPicPr>
          <a:picLocks noChangeAspect="1"/>
        </xdr:cNvPicPr>
      </xdr:nvPicPr>
      <xdr:blipFill>
        <a:blip r:embed="rId188"/>
        <a:stretch>
          <a:fillRect/>
        </a:stretch>
      </xdr:blipFill>
      <xdr:spPr>
        <a:xfrm>
          <a:off x="8585200" y="39049325"/>
          <a:ext cx="17716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125751</xdr:colOff>
      <xdr:row>62</xdr:row>
      <xdr:rowOff>46968</xdr:rowOff>
    </xdr:from>
    <xdr:to>
      <xdr:col>17</xdr:col>
      <xdr:colOff>354723</xdr:colOff>
      <xdr:row>62</xdr:row>
      <xdr:rowOff>323540</xdr:rowOff>
    </xdr:to>
    <xdr:pic>
      <xdr:nvPicPr>
        <xdr:cNvPr id="25" name="图片 24"/>
        <xdr:cNvPicPr>
          <a:picLocks noChangeAspect="1"/>
        </xdr:cNvPicPr>
      </xdr:nvPicPr>
      <xdr:blipFill>
        <a:blip r:embed="rId188"/>
        <a:stretch>
          <a:fillRect/>
        </a:stretch>
      </xdr:blipFill>
      <xdr:spPr>
        <a:xfrm>
          <a:off x="8517255" y="22658705"/>
          <a:ext cx="228600" cy="276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41413</xdr:colOff>
      <xdr:row>224</xdr:row>
      <xdr:rowOff>57978</xdr:rowOff>
    </xdr:from>
    <xdr:to>
      <xdr:col>17</xdr:col>
      <xdr:colOff>468724</xdr:colOff>
      <xdr:row>224</xdr:row>
      <xdr:rowOff>266855</xdr:rowOff>
    </xdr:to>
    <xdr:pic>
      <xdr:nvPicPr>
        <xdr:cNvPr id="482" name="图片 481"/>
        <xdr:cNvPicPr>
          <a:picLocks noChangeAspect="1" noChangeArrowheads="1"/>
        </xdr:cNvPicPr>
      </xdr:nvPicPr>
      <xdr:blipFill>
        <a:blip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32800" y="84392135"/>
          <a:ext cx="427355" cy="208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196311</xdr:colOff>
      <xdr:row>21</xdr:row>
      <xdr:rowOff>61347</xdr:rowOff>
    </xdr:from>
    <xdr:to>
      <xdr:col>17</xdr:col>
      <xdr:colOff>450148</xdr:colOff>
      <xdr:row>21</xdr:row>
      <xdr:rowOff>337038</xdr:rowOff>
    </xdr:to>
    <xdr:pic>
      <xdr:nvPicPr>
        <xdr:cNvPr id="526" name="图片 525"/>
        <xdr:cNvPicPr>
          <a:picLocks noChangeAspect="1" noChangeArrowheads="1"/>
        </xdr:cNvPicPr>
      </xdr:nvPicPr>
      <xdr:blipFill>
        <a:blip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87740" y="7052310"/>
          <a:ext cx="253365" cy="275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53310</xdr:colOff>
      <xdr:row>42</xdr:row>
      <xdr:rowOff>21982</xdr:rowOff>
    </xdr:from>
    <xdr:to>
      <xdr:col>17</xdr:col>
      <xdr:colOff>379626</xdr:colOff>
      <xdr:row>42</xdr:row>
      <xdr:rowOff>354724</xdr:rowOff>
    </xdr:to>
    <xdr:pic>
      <xdr:nvPicPr>
        <xdr:cNvPr id="527" name="图片 526"/>
        <xdr:cNvPicPr>
          <a:picLocks noChangeAspect="1" noChangeArrowheads="1"/>
        </xdr:cNvPicPr>
      </xdr:nvPicPr>
      <xdr:blipFill>
        <a:blip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44230" y="15013940"/>
          <a:ext cx="326390" cy="332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124810</xdr:colOff>
      <xdr:row>44</xdr:row>
      <xdr:rowOff>19707</xdr:rowOff>
    </xdr:from>
    <xdr:to>
      <xdr:col>17</xdr:col>
      <xdr:colOff>446690</xdr:colOff>
      <xdr:row>44</xdr:row>
      <xdr:rowOff>353675</xdr:rowOff>
    </xdr:to>
    <xdr:pic>
      <xdr:nvPicPr>
        <xdr:cNvPr id="528" name="图片 527"/>
        <xdr:cNvPicPr>
          <a:picLocks noChangeAspect="1" noChangeArrowheads="1"/>
        </xdr:cNvPicPr>
      </xdr:nvPicPr>
      <xdr:blipFill>
        <a:blip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15985" y="15774035"/>
          <a:ext cx="32194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50496</xdr:colOff>
      <xdr:row>75</xdr:row>
      <xdr:rowOff>79934</xdr:rowOff>
    </xdr:from>
    <xdr:to>
      <xdr:col>17</xdr:col>
      <xdr:colOff>426983</xdr:colOff>
      <xdr:row>75</xdr:row>
      <xdr:rowOff>260769</xdr:rowOff>
    </xdr:to>
    <xdr:pic>
      <xdr:nvPicPr>
        <xdr:cNvPr id="530" name="图片 529"/>
        <xdr:cNvPicPr>
          <a:picLocks noChangeAspect="1" noChangeArrowheads="1"/>
        </xdr:cNvPicPr>
      </xdr:nvPicPr>
      <xdr:blipFill>
        <a:blip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41690" y="27644725"/>
          <a:ext cx="37655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184830</xdr:colOff>
      <xdr:row>77</xdr:row>
      <xdr:rowOff>46553</xdr:rowOff>
    </xdr:from>
    <xdr:to>
      <xdr:col>17</xdr:col>
      <xdr:colOff>337860</xdr:colOff>
      <xdr:row>77</xdr:row>
      <xdr:rowOff>285410</xdr:rowOff>
    </xdr:to>
    <xdr:pic>
      <xdr:nvPicPr>
        <xdr:cNvPr id="531" name="图片 530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76310" y="28373705"/>
          <a:ext cx="153035" cy="238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202242</xdr:colOff>
      <xdr:row>97</xdr:row>
      <xdr:rowOff>47238</xdr:rowOff>
    </xdr:from>
    <xdr:to>
      <xdr:col>17</xdr:col>
      <xdr:colOff>327416</xdr:colOff>
      <xdr:row>97</xdr:row>
      <xdr:rowOff>265697</xdr:rowOff>
    </xdr:to>
    <xdr:pic>
      <xdr:nvPicPr>
        <xdr:cNvPr id="532" name="图片 531"/>
        <xdr:cNvPicPr>
          <a:picLocks noChangeAspect="1" noChangeArrowheads="1"/>
        </xdr:cNvPicPr>
      </xdr:nvPicPr>
      <xdr:blipFill>
        <a:blip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93455" y="35994340"/>
          <a:ext cx="125095" cy="218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194204</xdr:colOff>
      <xdr:row>99</xdr:row>
      <xdr:rowOff>55146</xdr:rowOff>
    </xdr:from>
    <xdr:to>
      <xdr:col>17</xdr:col>
      <xdr:colOff>364642</xdr:colOff>
      <xdr:row>99</xdr:row>
      <xdr:rowOff>266157</xdr:rowOff>
    </xdr:to>
    <xdr:pic>
      <xdr:nvPicPr>
        <xdr:cNvPr id="533" name="图片 532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85200" y="36763960"/>
          <a:ext cx="170815" cy="211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137961</xdr:colOff>
      <xdr:row>315</xdr:row>
      <xdr:rowOff>42109</xdr:rowOff>
    </xdr:from>
    <xdr:to>
      <xdr:col>17</xdr:col>
      <xdr:colOff>410307</xdr:colOff>
      <xdr:row>315</xdr:row>
      <xdr:rowOff>348663</xdr:rowOff>
    </xdr:to>
    <xdr:pic>
      <xdr:nvPicPr>
        <xdr:cNvPr id="534" name="图片 533"/>
        <xdr:cNvPicPr>
          <a:picLocks noChangeAspect="1" noChangeArrowheads="1"/>
        </xdr:cNvPicPr>
      </xdr:nvPicPr>
      <xdr:blipFill>
        <a:blip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29320" y="119047260"/>
          <a:ext cx="272415" cy="306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50652</xdr:colOff>
      <xdr:row>314</xdr:row>
      <xdr:rowOff>26759</xdr:rowOff>
    </xdr:from>
    <xdr:to>
      <xdr:col>17</xdr:col>
      <xdr:colOff>381000</xdr:colOff>
      <xdr:row>314</xdr:row>
      <xdr:rowOff>330160</xdr:rowOff>
    </xdr:to>
    <xdr:pic>
      <xdr:nvPicPr>
        <xdr:cNvPr id="43" name="图片 42"/>
        <xdr:cNvPicPr>
          <a:picLocks noChangeAspect="1"/>
        </xdr:cNvPicPr>
      </xdr:nvPicPr>
      <xdr:blipFill>
        <a:blip r:embed="rId190"/>
        <a:stretch>
          <a:fillRect/>
        </a:stretch>
      </xdr:blipFill>
      <xdr:spPr>
        <a:xfrm>
          <a:off x="8441690" y="118651020"/>
          <a:ext cx="330835" cy="302895"/>
        </a:xfrm>
        <a:prstGeom prst="rect">
          <a:avLst/>
        </a:prstGeom>
      </xdr:spPr>
    </xdr:pic>
    <xdr:clientData/>
  </xdr:twoCellAnchor>
  <xdr:twoCellAnchor>
    <xdr:from>
      <xdr:col>17</xdr:col>
      <xdr:colOff>131125</xdr:colOff>
      <xdr:row>184</xdr:row>
      <xdr:rowOff>31188</xdr:rowOff>
    </xdr:from>
    <xdr:to>
      <xdr:col>17</xdr:col>
      <xdr:colOff>476248</xdr:colOff>
      <xdr:row>184</xdr:row>
      <xdr:rowOff>326671</xdr:rowOff>
    </xdr:to>
    <xdr:pic>
      <xdr:nvPicPr>
        <xdr:cNvPr id="536" name="图片 535"/>
        <xdr:cNvPicPr>
          <a:picLocks noChangeAspect="1" noChangeArrowheads="1"/>
        </xdr:cNvPicPr>
      </xdr:nvPicPr>
      <xdr:blipFill>
        <a:blip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22335" y="69125465"/>
          <a:ext cx="344805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61302</xdr:colOff>
      <xdr:row>306</xdr:row>
      <xdr:rowOff>92319</xdr:rowOff>
    </xdr:from>
    <xdr:to>
      <xdr:col>17</xdr:col>
      <xdr:colOff>631006</xdr:colOff>
      <xdr:row>306</xdr:row>
      <xdr:rowOff>275897</xdr:rowOff>
    </xdr:to>
    <xdr:pic>
      <xdr:nvPicPr>
        <xdr:cNvPr id="575" name="图片 574" descr="2"/>
        <xdr:cNvPicPr>
          <a:picLocks noChangeAspect="1"/>
        </xdr:cNvPicPr>
      </xdr:nvPicPr>
      <xdr:blipFill>
        <a:blip r:embed="rId191"/>
        <a:stretch>
          <a:fillRect/>
        </a:stretch>
      </xdr:blipFill>
      <xdr:spPr>
        <a:xfrm>
          <a:off x="8452485" y="115668425"/>
          <a:ext cx="569595" cy="183515"/>
        </a:xfrm>
        <a:prstGeom prst="rect">
          <a:avLst/>
        </a:prstGeom>
      </xdr:spPr>
    </xdr:pic>
    <xdr:clientData/>
  </xdr:twoCellAnchor>
  <xdr:twoCellAnchor>
    <xdr:from>
      <xdr:col>17</xdr:col>
      <xdr:colOff>91637</xdr:colOff>
      <xdr:row>185</xdr:row>
      <xdr:rowOff>27919</xdr:rowOff>
    </xdr:from>
    <xdr:to>
      <xdr:col>17</xdr:col>
      <xdr:colOff>321879</xdr:colOff>
      <xdr:row>185</xdr:row>
      <xdr:rowOff>338334</xdr:rowOff>
    </xdr:to>
    <xdr:pic>
      <xdr:nvPicPr>
        <xdr:cNvPr id="535" name="图片 534"/>
        <xdr:cNvPicPr>
          <a:picLocks noChangeAspect="1" noChangeArrowheads="1"/>
        </xdr:cNvPicPr>
      </xdr:nvPicPr>
      <xdr:blipFill>
        <a:blip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82965" y="69502655"/>
          <a:ext cx="229870" cy="310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121901</xdr:colOff>
      <xdr:row>310</xdr:row>
      <xdr:rowOff>59317</xdr:rowOff>
    </xdr:from>
    <xdr:to>
      <xdr:col>17</xdr:col>
      <xdr:colOff>385092</xdr:colOff>
      <xdr:row>310</xdr:row>
      <xdr:rowOff>345482</xdr:rowOff>
    </xdr:to>
    <xdr:pic>
      <xdr:nvPicPr>
        <xdr:cNvPr id="537" name="图片 30" descr="微信截图_20200918101345"/>
        <xdr:cNvPicPr>
          <a:picLocks noChangeAspect="1" noChangeArrowheads="1"/>
        </xdr:cNvPicPr>
      </xdr:nvPicPr>
      <xdr:blipFill>
        <a:blip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12810" y="117159405"/>
          <a:ext cx="263525" cy="28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80596</xdr:colOff>
      <xdr:row>362</xdr:row>
      <xdr:rowOff>58616</xdr:rowOff>
    </xdr:from>
    <xdr:to>
      <xdr:col>17</xdr:col>
      <xdr:colOff>456792</xdr:colOff>
      <xdr:row>362</xdr:row>
      <xdr:rowOff>344366</xdr:rowOff>
    </xdr:to>
    <xdr:pic>
      <xdr:nvPicPr>
        <xdr:cNvPr id="489" name="图片 488"/>
        <xdr:cNvPicPr>
          <a:picLocks noChangeAspect="1" noChangeArrowheads="1"/>
        </xdr:cNvPicPr>
      </xdr:nvPicPr>
      <xdr:blipFill>
        <a:blip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71535" y="136970770"/>
          <a:ext cx="37655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66261</xdr:colOff>
      <xdr:row>226</xdr:row>
      <xdr:rowOff>49696</xdr:rowOff>
    </xdr:from>
    <xdr:to>
      <xdr:col>17</xdr:col>
      <xdr:colOff>281683</xdr:colOff>
      <xdr:row>226</xdr:row>
      <xdr:rowOff>336071</xdr:rowOff>
    </xdr:to>
    <xdr:pic>
      <xdr:nvPicPr>
        <xdr:cNvPr id="491" name="图片 490"/>
        <xdr:cNvPicPr>
          <a:picLocks noChangeAspect="1" noChangeArrowheads="1"/>
        </xdr:cNvPicPr>
      </xdr:nvPicPr>
      <xdr:blipFill>
        <a:blip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57565" y="85145880"/>
          <a:ext cx="215265" cy="286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118504</xdr:colOff>
      <xdr:row>27</xdr:row>
      <xdr:rowOff>44791</xdr:rowOff>
    </xdr:from>
    <xdr:to>
      <xdr:col>17</xdr:col>
      <xdr:colOff>404834</xdr:colOff>
      <xdr:row>27</xdr:row>
      <xdr:rowOff>351692</xdr:rowOff>
    </xdr:to>
    <xdr:pic>
      <xdr:nvPicPr>
        <xdr:cNvPr id="493" name="图片 492"/>
        <xdr:cNvPicPr>
          <a:picLocks noChangeAspect="1" noChangeArrowheads="1"/>
        </xdr:cNvPicPr>
      </xdr:nvPicPr>
      <xdr:blipFill>
        <a:blip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09635" y="9321800"/>
          <a:ext cx="286385" cy="306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56067</xdr:colOff>
      <xdr:row>24</xdr:row>
      <xdr:rowOff>29307</xdr:rowOff>
    </xdr:from>
    <xdr:to>
      <xdr:col>17</xdr:col>
      <xdr:colOff>335246</xdr:colOff>
      <xdr:row>24</xdr:row>
      <xdr:rowOff>363160</xdr:rowOff>
    </xdr:to>
    <xdr:pic>
      <xdr:nvPicPr>
        <xdr:cNvPr id="496" name="图片 495"/>
        <xdr:cNvPicPr>
          <a:picLocks noChangeAspect="1" noChangeArrowheads="1"/>
        </xdr:cNvPicPr>
      </xdr:nvPicPr>
      <xdr:blipFill>
        <a:blip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47405" y="8163560"/>
          <a:ext cx="27876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133350</xdr:colOff>
      <xdr:row>55</xdr:row>
      <xdr:rowOff>57150</xdr:rowOff>
    </xdr:from>
    <xdr:to>
      <xdr:col>17</xdr:col>
      <xdr:colOff>433552</xdr:colOff>
      <xdr:row>55</xdr:row>
      <xdr:rowOff>354546</xdr:rowOff>
    </xdr:to>
    <xdr:pic>
      <xdr:nvPicPr>
        <xdr:cNvPr id="502" name="图片 501"/>
        <xdr:cNvPicPr>
          <a:picLocks noChangeAspect="1" noChangeArrowheads="1"/>
        </xdr:cNvPicPr>
      </xdr:nvPicPr>
      <xdr:blipFill>
        <a:blip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24875" y="20002500"/>
          <a:ext cx="29972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101819</xdr:colOff>
      <xdr:row>45</xdr:row>
      <xdr:rowOff>57807</xdr:rowOff>
    </xdr:from>
    <xdr:to>
      <xdr:col>17</xdr:col>
      <xdr:colOff>383809</xdr:colOff>
      <xdr:row>45</xdr:row>
      <xdr:rowOff>335017</xdr:rowOff>
    </xdr:to>
    <xdr:pic>
      <xdr:nvPicPr>
        <xdr:cNvPr id="494" name="图片 493"/>
        <xdr:cNvPicPr>
          <a:picLocks noChangeAspect="1" noChangeArrowheads="1"/>
        </xdr:cNvPicPr>
      </xdr:nvPicPr>
      <xdr:blipFill>
        <a:blip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93125" y="16193135"/>
          <a:ext cx="28194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139713</xdr:colOff>
      <xdr:row>288</xdr:row>
      <xdr:rowOff>45077</xdr:rowOff>
    </xdr:from>
    <xdr:to>
      <xdr:col>17</xdr:col>
      <xdr:colOff>395653</xdr:colOff>
      <xdr:row>288</xdr:row>
      <xdr:rowOff>340272</xdr:rowOff>
    </xdr:to>
    <xdr:pic>
      <xdr:nvPicPr>
        <xdr:cNvPr id="495" name="图片 494"/>
        <xdr:cNvPicPr>
          <a:picLocks noChangeAspect="1" noChangeArrowheads="1"/>
        </xdr:cNvPicPr>
      </xdr:nvPicPr>
      <xdr:blipFill>
        <a:blip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31225" y="108762800"/>
          <a:ext cx="255905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131884</xdr:colOff>
      <xdr:row>287</xdr:row>
      <xdr:rowOff>29308</xdr:rowOff>
    </xdr:from>
    <xdr:to>
      <xdr:col>17</xdr:col>
      <xdr:colOff>432287</xdr:colOff>
      <xdr:row>287</xdr:row>
      <xdr:rowOff>335408</xdr:rowOff>
    </xdr:to>
    <xdr:pic>
      <xdr:nvPicPr>
        <xdr:cNvPr id="504" name="图片 503"/>
        <xdr:cNvPicPr>
          <a:picLocks noChangeAspect="1" noChangeArrowheads="1"/>
        </xdr:cNvPicPr>
      </xdr:nvPicPr>
      <xdr:blipFill>
        <a:blip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22970" y="108366560"/>
          <a:ext cx="300355" cy="306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80595</xdr:colOff>
      <xdr:row>289</xdr:row>
      <xdr:rowOff>43960</xdr:rowOff>
    </xdr:from>
    <xdr:to>
      <xdr:col>17</xdr:col>
      <xdr:colOff>322383</xdr:colOff>
      <xdr:row>289</xdr:row>
      <xdr:rowOff>349763</xdr:rowOff>
    </xdr:to>
    <xdr:pic>
      <xdr:nvPicPr>
        <xdr:cNvPr id="505" name="图片 504"/>
        <xdr:cNvPicPr>
          <a:picLocks noChangeAspect="1" noChangeArrowheads="1"/>
        </xdr:cNvPicPr>
      </xdr:nvPicPr>
      <xdr:blipFill>
        <a:blip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8471535" y="109143165"/>
          <a:ext cx="241935" cy="305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41413</xdr:colOff>
      <xdr:row>223</xdr:row>
      <xdr:rowOff>57978</xdr:rowOff>
    </xdr:from>
    <xdr:to>
      <xdr:col>17</xdr:col>
      <xdr:colOff>468724</xdr:colOff>
      <xdr:row>223</xdr:row>
      <xdr:rowOff>266855</xdr:rowOff>
    </xdr:to>
    <xdr:pic>
      <xdr:nvPicPr>
        <xdr:cNvPr id="492" name="图片 491"/>
        <xdr:cNvPicPr>
          <a:picLocks noChangeAspect="1" noChangeArrowheads="1"/>
        </xdr:cNvPicPr>
      </xdr:nvPicPr>
      <xdr:blipFill>
        <a:blip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32800" y="84011135"/>
          <a:ext cx="427355" cy="208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115001</xdr:colOff>
      <xdr:row>325</xdr:row>
      <xdr:rowOff>36952</xdr:rowOff>
    </xdr:from>
    <xdr:to>
      <xdr:col>17</xdr:col>
      <xdr:colOff>340504</xdr:colOff>
      <xdr:row>325</xdr:row>
      <xdr:rowOff>329711</xdr:rowOff>
    </xdr:to>
    <xdr:pic>
      <xdr:nvPicPr>
        <xdr:cNvPr id="499" name="图片 498"/>
        <xdr:cNvPicPr>
          <a:picLocks noChangeAspect="1" noChangeArrowheads="1"/>
        </xdr:cNvPicPr>
      </xdr:nvPicPr>
      <xdr:blipFill>
        <a:blip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06460" y="122852180"/>
          <a:ext cx="225425" cy="292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38757</xdr:colOff>
      <xdr:row>345</xdr:row>
      <xdr:rowOff>82605</xdr:rowOff>
    </xdr:from>
    <xdr:to>
      <xdr:col>17</xdr:col>
      <xdr:colOff>538655</xdr:colOff>
      <xdr:row>345</xdr:row>
      <xdr:rowOff>254048</xdr:rowOff>
    </xdr:to>
    <xdr:pic>
      <xdr:nvPicPr>
        <xdr:cNvPr id="503" name="图片 502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30260" y="130517900"/>
          <a:ext cx="49974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136624</xdr:colOff>
      <xdr:row>324</xdr:row>
      <xdr:rowOff>41711</xdr:rowOff>
    </xdr:from>
    <xdr:to>
      <xdr:col>17</xdr:col>
      <xdr:colOff>432288</xdr:colOff>
      <xdr:row>324</xdr:row>
      <xdr:rowOff>343892</xdr:rowOff>
    </xdr:to>
    <xdr:pic>
      <xdr:nvPicPr>
        <xdr:cNvPr id="506" name="图片 505"/>
        <xdr:cNvPicPr>
          <a:picLocks noChangeAspect="1"/>
        </xdr:cNvPicPr>
      </xdr:nvPicPr>
      <xdr:blipFill>
        <a:blip r:embed="rId132"/>
        <a:stretch>
          <a:fillRect/>
        </a:stretch>
      </xdr:blipFill>
      <xdr:spPr>
        <a:xfrm>
          <a:off x="8528050" y="122475625"/>
          <a:ext cx="295275" cy="302260"/>
        </a:xfrm>
        <a:prstGeom prst="rect">
          <a:avLst/>
        </a:prstGeom>
      </xdr:spPr>
    </xdr:pic>
    <xdr:clientData/>
  </xdr:twoCellAnchor>
  <xdr:twoCellAnchor>
    <xdr:from>
      <xdr:col>17</xdr:col>
      <xdr:colOff>88243</xdr:colOff>
      <xdr:row>17</xdr:row>
      <xdr:rowOff>38865</xdr:rowOff>
    </xdr:from>
    <xdr:to>
      <xdr:col>17</xdr:col>
      <xdr:colOff>319073</xdr:colOff>
      <xdr:row>17</xdr:row>
      <xdr:rowOff>337038</xdr:rowOff>
    </xdr:to>
    <xdr:pic>
      <xdr:nvPicPr>
        <xdr:cNvPr id="509" name="图片 508"/>
        <xdr:cNvPicPr>
          <a:picLocks noChangeAspect="1" noChangeArrowheads="1"/>
        </xdr:cNvPicPr>
      </xdr:nvPicPr>
      <xdr:blipFill>
        <a:blip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79155" y="5506085"/>
          <a:ext cx="231140" cy="297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149405</xdr:colOff>
      <xdr:row>339</xdr:row>
      <xdr:rowOff>34087</xdr:rowOff>
    </xdr:from>
    <xdr:to>
      <xdr:col>17</xdr:col>
      <xdr:colOff>417634</xdr:colOff>
      <xdr:row>339</xdr:row>
      <xdr:rowOff>343295</xdr:rowOff>
    </xdr:to>
    <xdr:pic>
      <xdr:nvPicPr>
        <xdr:cNvPr id="514" name="图片 513"/>
        <xdr:cNvPicPr>
          <a:picLocks noChangeAspect="1" noChangeArrowheads="1"/>
        </xdr:cNvPicPr>
      </xdr:nvPicPr>
      <xdr:blipFill>
        <a:blip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40750" y="128183005"/>
          <a:ext cx="267970" cy="309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223630</xdr:colOff>
      <xdr:row>351</xdr:row>
      <xdr:rowOff>41412</xdr:rowOff>
    </xdr:from>
    <xdr:to>
      <xdr:col>17</xdr:col>
      <xdr:colOff>486433</xdr:colOff>
      <xdr:row>351</xdr:row>
      <xdr:rowOff>344365</xdr:rowOff>
    </xdr:to>
    <xdr:pic>
      <xdr:nvPicPr>
        <xdr:cNvPr id="515" name="图片 514"/>
        <xdr:cNvPicPr>
          <a:picLocks noChangeAspect="1" noChangeArrowheads="1"/>
        </xdr:cNvPicPr>
      </xdr:nvPicPr>
      <xdr:blipFill>
        <a:blip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15045" y="132762625"/>
          <a:ext cx="26289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187468</xdr:colOff>
      <xdr:row>338</xdr:row>
      <xdr:rowOff>50278</xdr:rowOff>
    </xdr:from>
    <xdr:to>
      <xdr:col>17</xdr:col>
      <xdr:colOff>439615</xdr:colOff>
      <xdr:row>338</xdr:row>
      <xdr:rowOff>342342</xdr:rowOff>
    </xdr:to>
    <xdr:pic>
      <xdr:nvPicPr>
        <xdr:cNvPr id="516" name="图片 515"/>
        <xdr:cNvPicPr>
          <a:picLocks noChangeAspect="1" noChangeArrowheads="1"/>
        </xdr:cNvPicPr>
      </xdr:nvPicPr>
      <xdr:blipFill>
        <a:blip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78850" y="127818515"/>
          <a:ext cx="252095" cy="29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147547</xdr:colOff>
      <xdr:row>350</xdr:row>
      <xdr:rowOff>29815</xdr:rowOff>
    </xdr:from>
    <xdr:to>
      <xdr:col>17</xdr:col>
      <xdr:colOff>388327</xdr:colOff>
      <xdr:row>350</xdr:row>
      <xdr:rowOff>330787</xdr:rowOff>
    </xdr:to>
    <xdr:pic>
      <xdr:nvPicPr>
        <xdr:cNvPr id="517" name="图片 516"/>
        <xdr:cNvPicPr>
          <a:picLocks noChangeAspect="1" noChangeArrowheads="1"/>
        </xdr:cNvPicPr>
      </xdr:nvPicPr>
      <xdr:blipFill>
        <a:blip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8538845" y="132369560"/>
          <a:ext cx="240665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168747</xdr:colOff>
      <xdr:row>336</xdr:row>
      <xdr:rowOff>66588</xdr:rowOff>
    </xdr:from>
    <xdr:to>
      <xdr:col>17</xdr:col>
      <xdr:colOff>469402</xdr:colOff>
      <xdr:row>336</xdr:row>
      <xdr:rowOff>318529</xdr:rowOff>
    </xdr:to>
    <xdr:pic>
      <xdr:nvPicPr>
        <xdr:cNvPr id="518" name="Picture 13534"/>
        <xdr:cNvPicPr>
          <a:picLocks noChangeAspect="1" noChangeArrowheads="1"/>
        </xdr:cNvPicPr>
      </xdr:nvPicPr>
      <xdr:blipFill>
        <a:blip r:embed="rId24" cstate="print"/>
        <a:srcRect/>
        <a:stretch>
          <a:fillRect/>
        </a:stretch>
      </xdr:blipFill>
      <xdr:spPr>
        <a:xfrm rot="214180">
          <a:off x="8559800" y="127072390"/>
          <a:ext cx="300990" cy="2520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170793</xdr:colOff>
      <xdr:row>326</xdr:row>
      <xdr:rowOff>26276</xdr:rowOff>
    </xdr:from>
    <xdr:to>
      <xdr:col>17</xdr:col>
      <xdr:colOff>417634</xdr:colOff>
      <xdr:row>326</xdr:row>
      <xdr:rowOff>335315</xdr:rowOff>
    </xdr:to>
    <xdr:pic>
      <xdr:nvPicPr>
        <xdr:cNvPr id="519" name="图片 518"/>
        <xdr:cNvPicPr>
          <a:picLocks noChangeAspect="1" noChangeArrowheads="1"/>
        </xdr:cNvPicPr>
      </xdr:nvPicPr>
      <xdr:blipFill>
        <a:blip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61705" y="123222385"/>
          <a:ext cx="247015" cy="309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243052</xdr:colOff>
      <xdr:row>253</xdr:row>
      <xdr:rowOff>72258</xdr:rowOff>
    </xdr:from>
    <xdr:to>
      <xdr:col>17</xdr:col>
      <xdr:colOff>445690</xdr:colOff>
      <xdr:row>253</xdr:row>
      <xdr:rowOff>256429</xdr:rowOff>
    </xdr:to>
    <xdr:pic>
      <xdr:nvPicPr>
        <xdr:cNvPr id="507" name="图片 506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8634095" y="95455105"/>
          <a:ext cx="202565" cy="184150"/>
        </a:xfrm>
        <a:prstGeom prst="rect">
          <a:avLst/>
        </a:prstGeom>
      </xdr:spPr>
    </xdr:pic>
    <xdr:clientData/>
  </xdr:twoCellAnchor>
  <xdr:twoCellAnchor>
    <xdr:from>
      <xdr:col>17</xdr:col>
      <xdr:colOff>28575</xdr:colOff>
      <xdr:row>187</xdr:row>
      <xdr:rowOff>28575</xdr:rowOff>
    </xdr:from>
    <xdr:to>
      <xdr:col>17</xdr:col>
      <xdr:colOff>504168</xdr:colOff>
      <xdr:row>187</xdr:row>
      <xdr:rowOff>303461</xdr:rowOff>
    </xdr:to>
    <xdr:pic>
      <xdr:nvPicPr>
        <xdr:cNvPr id="510" name="图片 509"/>
        <xdr:cNvPicPr>
          <a:picLocks noChangeAspect="1" noChangeArrowheads="1"/>
        </xdr:cNvPicPr>
      </xdr:nvPicPr>
      <xdr:blipFill>
        <a:blip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20100" y="70265925"/>
          <a:ext cx="474980" cy="274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109904</xdr:colOff>
      <xdr:row>327</xdr:row>
      <xdr:rowOff>51288</xdr:rowOff>
    </xdr:from>
    <xdr:to>
      <xdr:col>17</xdr:col>
      <xdr:colOff>476250</xdr:colOff>
      <xdr:row>327</xdr:row>
      <xdr:rowOff>313951</xdr:rowOff>
    </xdr:to>
    <xdr:pic>
      <xdr:nvPicPr>
        <xdr:cNvPr id="511" name="图片 510"/>
        <xdr:cNvPicPr>
          <a:picLocks noChangeAspect="1" noChangeArrowheads="1"/>
        </xdr:cNvPicPr>
      </xdr:nvPicPr>
      <xdr:blipFill>
        <a:blip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283" t="13170" r="20791" b="31375"/>
        <a:stretch>
          <a:fillRect/>
        </a:stretch>
      </xdr:blipFill>
      <xdr:spPr>
        <a:xfrm>
          <a:off x="8501380" y="123628150"/>
          <a:ext cx="366395" cy="262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142240</xdr:colOff>
      <xdr:row>14</xdr:row>
      <xdr:rowOff>47625</xdr:rowOff>
    </xdr:from>
    <xdr:to>
      <xdr:col>17</xdr:col>
      <xdr:colOff>351790</xdr:colOff>
      <xdr:row>14</xdr:row>
      <xdr:rowOff>292100</xdr:rowOff>
    </xdr:to>
    <xdr:pic>
      <xdr:nvPicPr>
        <xdr:cNvPr id="330" name="图片 329"/>
        <xdr:cNvPicPr>
          <a:picLocks noChangeAspect="1" noChangeArrowheads="1"/>
        </xdr:cNvPicPr>
      </xdr:nvPicPr>
      <xdr:blipFill>
        <a:blip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8533765" y="4371975"/>
          <a:ext cx="209550" cy="24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106045</xdr:colOff>
      <xdr:row>12</xdr:row>
      <xdr:rowOff>32385</xdr:rowOff>
    </xdr:from>
    <xdr:to>
      <xdr:col>17</xdr:col>
      <xdr:colOff>293370</xdr:colOff>
      <xdr:row>12</xdr:row>
      <xdr:rowOff>290195</xdr:rowOff>
    </xdr:to>
    <xdr:pic>
      <xdr:nvPicPr>
        <xdr:cNvPr id="331" name="图片 330"/>
        <xdr:cNvPicPr>
          <a:picLocks noChangeAspect="1" noChangeArrowheads="1"/>
        </xdr:cNvPicPr>
      </xdr:nvPicPr>
      <xdr:blipFill>
        <a:blip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97570" y="3594735"/>
          <a:ext cx="187325" cy="257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130175</xdr:colOff>
      <xdr:row>14</xdr:row>
      <xdr:rowOff>38735</xdr:rowOff>
    </xdr:from>
    <xdr:to>
      <xdr:col>17</xdr:col>
      <xdr:colOff>326390</xdr:colOff>
      <xdr:row>14</xdr:row>
      <xdr:rowOff>283210</xdr:rowOff>
    </xdr:to>
    <xdr:pic>
      <xdr:nvPicPr>
        <xdr:cNvPr id="332" name="图片 331"/>
        <xdr:cNvPicPr>
          <a:picLocks noChangeAspect="1" noChangeArrowheads="1"/>
        </xdr:cNvPicPr>
      </xdr:nvPicPr>
      <xdr:blipFill>
        <a:blip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21700" y="4363085"/>
          <a:ext cx="196215" cy="24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142240</xdr:colOff>
      <xdr:row>15</xdr:row>
      <xdr:rowOff>47625</xdr:rowOff>
    </xdr:from>
    <xdr:to>
      <xdr:col>17</xdr:col>
      <xdr:colOff>351790</xdr:colOff>
      <xdr:row>15</xdr:row>
      <xdr:rowOff>292100</xdr:rowOff>
    </xdr:to>
    <xdr:pic>
      <xdr:nvPicPr>
        <xdr:cNvPr id="338" name="图片 337"/>
        <xdr:cNvPicPr>
          <a:picLocks noChangeAspect="1" noChangeArrowheads="1"/>
        </xdr:cNvPicPr>
      </xdr:nvPicPr>
      <xdr:blipFill>
        <a:blip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8533765" y="4752975"/>
          <a:ext cx="209550" cy="24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131867</xdr:colOff>
      <xdr:row>148</xdr:row>
      <xdr:rowOff>98425</xdr:rowOff>
    </xdr:from>
    <xdr:to>
      <xdr:col>17</xdr:col>
      <xdr:colOff>362372</xdr:colOff>
      <xdr:row>148</xdr:row>
      <xdr:rowOff>304165</xdr:rowOff>
    </xdr:to>
    <xdr:pic>
      <xdr:nvPicPr>
        <xdr:cNvPr id="318" name="图片 317"/>
        <xdr:cNvPicPr>
          <a:picLocks noChangeAspect="1" noChangeArrowheads="1"/>
        </xdr:cNvPicPr>
      </xdr:nvPicPr>
      <xdr:blipFill>
        <a:blip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22970" y="55476775"/>
          <a:ext cx="230505" cy="205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217805</xdr:colOff>
      <xdr:row>156</xdr:row>
      <xdr:rowOff>36195</xdr:rowOff>
    </xdr:from>
    <xdr:to>
      <xdr:col>17</xdr:col>
      <xdr:colOff>351790</xdr:colOff>
      <xdr:row>156</xdr:row>
      <xdr:rowOff>297815</xdr:rowOff>
    </xdr:to>
    <xdr:pic>
      <xdr:nvPicPr>
        <xdr:cNvPr id="321" name="图片 320"/>
        <xdr:cNvPicPr>
          <a:picLocks noChangeAspect="1" noChangeArrowheads="1"/>
        </xdr:cNvPicPr>
      </xdr:nvPicPr>
      <xdr:blipFill>
        <a:blip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09330" y="58462545"/>
          <a:ext cx="133985" cy="261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138430</xdr:colOff>
      <xdr:row>173</xdr:row>
      <xdr:rowOff>65405</xdr:rowOff>
    </xdr:from>
    <xdr:to>
      <xdr:col>17</xdr:col>
      <xdr:colOff>351790</xdr:colOff>
      <xdr:row>173</xdr:row>
      <xdr:rowOff>219710</xdr:rowOff>
    </xdr:to>
    <xdr:pic>
      <xdr:nvPicPr>
        <xdr:cNvPr id="322" name="图片 321"/>
        <xdr:cNvPicPr>
          <a:picLocks noChangeAspect="1" noChangeArrowheads="1"/>
        </xdr:cNvPicPr>
      </xdr:nvPicPr>
      <xdr:blipFill>
        <a:blip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29955" y="64968755"/>
          <a:ext cx="213360" cy="154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215900</xdr:colOff>
      <xdr:row>177</xdr:row>
      <xdr:rowOff>165946</xdr:rowOff>
    </xdr:from>
    <xdr:to>
      <xdr:col>17</xdr:col>
      <xdr:colOff>510540</xdr:colOff>
      <xdr:row>177</xdr:row>
      <xdr:rowOff>318981</xdr:rowOff>
    </xdr:to>
    <xdr:pic>
      <xdr:nvPicPr>
        <xdr:cNvPr id="323" name="图片 322"/>
        <xdr:cNvPicPr>
          <a:picLocks noChangeAspect="1" noChangeArrowheads="1"/>
        </xdr:cNvPicPr>
      </xdr:nvPicPr>
      <xdr:blipFill>
        <a:blip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07425" y="66593085"/>
          <a:ext cx="294640" cy="1530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187325</xdr:colOff>
      <xdr:row>188</xdr:row>
      <xdr:rowOff>58420</xdr:rowOff>
    </xdr:from>
    <xdr:to>
      <xdr:col>17</xdr:col>
      <xdr:colOff>351790</xdr:colOff>
      <xdr:row>188</xdr:row>
      <xdr:rowOff>239395</xdr:rowOff>
    </xdr:to>
    <xdr:pic>
      <xdr:nvPicPr>
        <xdr:cNvPr id="325" name="图片 324"/>
        <xdr:cNvPicPr>
          <a:picLocks noChangeAspect="1" noChangeArrowheads="1"/>
        </xdr:cNvPicPr>
      </xdr:nvPicPr>
      <xdr:blipFill>
        <a:blip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78850" y="70676770"/>
          <a:ext cx="16446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50165</xdr:colOff>
      <xdr:row>222</xdr:row>
      <xdr:rowOff>41275</xdr:rowOff>
    </xdr:from>
    <xdr:to>
      <xdr:col>17</xdr:col>
      <xdr:colOff>351790</xdr:colOff>
      <xdr:row>222</xdr:row>
      <xdr:rowOff>256540</xdr:rowOff>
    </xdr:to>
    <xdr:pic>
      <xdr:nvPicPr>
        <xdr:cNvPr id="326" name="图片 325"/>
        <xdr:cNvPicPr>
          <a:picLocks noChangeAspect="1"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41690" y="83613625"/>
          <a:ext cx="301625" cy="215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65405</xdr:colOff>
      <xdr:row>226</xdr:row>
      <xdr:rowOff>48895</xdr:rowOff>
    </xdr:from>
    <xdr:to>
      <xdr:col>18</xdr:col>
      <xdr:colOff>280670</xdr:colOff>
      <xdr:row>226</xdr:row>
      <xdr:rowOff>335280</xdr:rowOff>
    </xdr:to>
    <xdr:pic>
      <xdr:nvPicPr>
        <xdr:cNvPr id="327" name="图片 326"/>
        <xdr:cNvPicPr>
          <a:picLocks noChangeAspect="1" noChangeArrowheads="1"/>
        </xdr:cNvPicPr>
      </xdr:nvPicPr>
      <xdr:blipFill>
        <a:blip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077325" y="85145245"/>
          <a:ext cx="0" cy="286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68685</xdr:colOff>
      <xdr:row>227</xdr:row>
      <xdr:rowOff>115253</xdr:rowOff>
    </xdr:from>
    <xdr:to>
      <xdr:col>17</xdr:col>
      <xdr:colOff>297285</xdr:colOff>
      <xdr:row>227</xdr:row>
      <xdr:rowOff>330518</xdr:rowOff>
    </xdr:to>
    <xdr:pic>
      <xdr:nvPicPr>
        <xdr:cNvPr id="328" name="图片 327"/>
        <xdr:cNvPicPr>
          <a:picLocks noChangeAspect="1" noChangeArrowheads="1"/>
        </xdr:cNvPicPr>
      </xdr:nvPicPr>
      <xdr:blipFill>
        <a:blip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466455" y="85585935"/>
          <a:ext cx="2152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66040</xdr:colOff>
      <xdr:row>236</xdr:row>
      <xdr:rowOff>190500</xdr:rowOff>
    </xdr:from>
    <xdr:to>
      <xdr:col>17</xdr:col>
      <xdr:colOff>510477</xdr:colOff>
      <xdr:row>236</xdr:row>
      <xdr:rowOff>289348</xdr:rowOff>
    </xdr:to>
    <xdr:pic>
      <xdr:nvPicPr>
        <xdr:cNvPr id="329" name="图片 328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57565" y="89096850"/>
          <a:ext cx="443865" cy="98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120650</xdr:colOff>
      <xdr:row>248</xdr:row>
      <xdr:rowOff>43815</xdr:rowOff>
    </xdr:from>
    <xdr:to>
      <xdr:col>17</xdr:col>
      <xdr:colOff>351790</xdr:colOff>
      <xdr:row>248</xdr:row>
      <xdr:rowOff>266700</xdr:rowOff>
    </xdr:to>
    <xdr:pic>
      <xdr:nvPicPr>
        <xdr:cNvPr id="340" name="图片 339"/>
        <xdr:cNvPicPr>
          <a:picLocks noChangeAspect="1" noChangeArrowheads="1"/>
        </xdr:cNvPicPr>
      </xdr:nvPicPr>
      <xdr:blipFill>
        <a:blip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12175" y="93522165"/>
          <a:ext cx="231140" cy="222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194310</xdr:colOff>
      <xdr:row>256</xdr:row>
      <xdr:rowOff>84455</xdr:rowOff>
    </xdr:from>
    <xdr:to>
      <xdr:col>17</xdr:col>
      <xdr:colOff>351790</xdr:colOff>
      <xdr:row>256</xdr:row>
      <xdr:rowOff>262890</xdr:rowOff>
    </xdr:to>
    <xdr:pic>
      <xdr:nvPicPr>
        <xdr:cNvPr id="342" name="图片 341"/>
        <xdr:cNvPicPr>
          <a:picLocks noChangeAspect="1" noChangeArrowheads="1"/>
        </xdr:cNvPicPr>
      </xdr:nvPicPr>
      <xdr:blipFill>
        <a:blip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85835" y="96610805"/>
          <a:ext cx="157480" cy="178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214630</xdr:colOff>
      <xdr:row>260</xdr:row>
      <xdr:rowOff>57150</xdr:rowOff>
    </xdr:from>
    <xdr:to>
      <xdr:col>17</xdr:col>
      <xdr:colOff>351790</xdr:colOff>
      <xdr:row>260</xdr:row>
      <xdr:rowOff>247650</xdr:rowOff>
    </xdr:to>
    <xdr:pic>
      <xdr:nvPicPr>
        <xdr:cNvPr id="343" name="图片 342"/>
        <xdr:cNvPicPr>
          <a:picLocks noChangeAspect="1" noChangeArrowheads="1"/>
        </xdr:cNvPicPr>
      </xdr:nvPicPr>
      <xdr:blipFill>
        <a:blip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06155" y="98107500"/>
          <a:ext cx="13716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147955</xdr:colOff>
      <xdr:row>263</xdr:row>
      <xdr:rowOff>86995</xdr:rowOff>
    </xdr:from>
    <xdr:to>
      <xdr:col>17</xdr:col>
      <xdr:colOff>351790</xdr:colOff>
      <xdr:row>263</xdr:row>
      <xdr:rowOff>280670</xdr:rowOff>
    </xdr:to>
    <xdr:pic>
      <xdr:nvPicPr>
        <xdr:cNvPr id="344" name="图片 343"/>
        <xdr:cNvPicPr>
          <a:picLocks noChangeAspect="1" noChangeArrowheads="1"/>
        </xdr:cNvPicPr>
      </xdr:nvPicPr>
      <xdr:blipFill>
        <a:blip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39480" y="99280345"/>
          <a:ext cx="203835" cy="193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109855</xdr:colOff>
      <xdr:row>265</xdr:row>
      <xdr:rowOff>53975</xdr:rowOff>
    </xdr:from>
    <xdr:to>
      <xdr:col>17</xdr:col>
      <xdr:colOff>351790</xdr:colOff>
      <xdr:row>265</xdr:row>
      <xdr:rowOff>269875</xdr:rowOff>
    </xdr:to>
    <xdr:pic>
      <xdr:nvPicPr>
        <xdr:cNvPr id="346" name="图片 345"/>
        <xdr:cNvPicPr>
          <a:picLocks noChangeAspect="1" noChangeArrowheads="1"/>
        </xdr:cNvPicPr>
      </xdr:nvPicPr>
      <xdr:blipFill>
        <a:blip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01380" y="100009325"/>
          <a:ext cx="241935" cy="21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214630</xdr:colOff>
      <xdr:row>267</xdr:row>
      <xdr:rowOff>59690</xdr:rowOff>
    </xdr:from>
    <xdr:to>
      <xdr:col>17</xdr:col>
      <xdr:colOff>351790</xdr:colOff>
      <xdr:row>267</xdr:row>
      <xdr:rowOff>254000</xdr:rowOff>
    </xdr:to>
    <xdr:pic>
      <xdr:nvPicPr>
        <xdr:cNvPr id="348" name="图片 347"/>
        <xdr:cNvPicPr>
          <a:picLocks noChangeAspect="1" noChangeArrowheads="1"/>
        </xdr:cNvPicPr>
      </xdr:nvPicPr>
      <xdr:blipFill>
        <a:blip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06155" y="100777040"/>
          <a:ext cx="137160" cy="194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109855</xdr:colOff>
      <xdr:row>268</xdr:row>
      <xdr:rowOff>43815</xdr:rowOff>
    </xdr:from>
    <xdr:to>
      <xdr:col>17</xdr:col>
      <xdr:colOff>351790</xdr:colOff>
      <xdr:row>268</xdr:row>
      <xdr:rowOff>274320</xdr:rowOff>
    </xdr:to>
    <xdr:pic>
      <xdr:nvPicPr>
        <xdr:cNvPr id="350" name="图片 349"/>
        <xdr:cNvPicPr>
          <a:picLocks noChangeAspect="1" noChangeArrowheads="1"/>
        </xdr:cNvPicPr>
      </xdr:nvPicPr>
      <xdr:blipFill>
        <a:blip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01380" y="101142165"/>
          <a:ext cx="241935" cy="2305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213360</xdr:colOff>
      <xdr:row>269</xdr:row>
      <xdr:rowOff>62230</xdr:rowOff>
    </xdr:from>
    <xdr:to>
      <xdr:col>17</xdr:col>
      <xdr:colOff>351790</xdr:colOff>
      <xdr:row>269</xdr:row>
      <xdr:rowOff>247015</xdr:rowOff>
    </xdr:to>
    <xdr:pic>
      <xdr:nvPicPr>
        <xdr:cNvPr id="351" name="图片 350"/>
        <xdr:cNvPicPr>
          <a:picLocks noChangeAspect="1" noChangeArrowheads="1"/>
        </xdr:cNvPicPr>
      </xdr:nvPicPr>
      <xdr:blipFill>
        <a:blip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04885" y="101541580"/>
          <a:ext cx="138430" cy="184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107950</xdr:colOff>
      <xdr:row>277</xdr:row>
      <xdr:rowOff>37465</xdr:rowOff>
    </xdr:from>
    <xdr:to>
      <xdr:col>17</xdr:col>
      <xdr:colOff>351790</xdr:colOff>
      <xdr:row>277</xdr:row>
      <xdr:rowOff>243840</xdr:rowOff>
    </xdr:to>
    <xdr:pic>
      <xdr:nvPicPr>
        <xdr:cNvPr id="356" name="图片 355"/>
        <xdr:cNvPicPr>
          <a:picLocks noChangeAspect="1"/>
        </xdr:cNvPicPr>
      </xdr:nvPicPr>
      <xdr:blipFill>
        <a:blip r:embed="rId187"/>
        <a:stretch>
          <a:fillRect/>
        </a:stretch>
      </xdr:blipFill>
      <xdr:spPr>
        <a:xfrm>
          <a:off x="8499475" y="104564815"/>
          <a:ext cx="243840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149225</xdr:colOff>
      <xdr:row>284</xdr:row>
      <xdr:rowOff>71120</xdr:rowOff>
    </xdr:from>
    <xdr:to>
      <xdr:col>17</xdr:col>
      <xdr:colOff>351790</xdr:colOff>
      <xdr:row>284</xdr:row>
      <xdr:rowOff>232410</xdr:rowOff>
    </xdr:to>
    <xdr:pic>
      <xdr:nvPicPr>
        <xdr:cNvPr id="357" name="图片 356"/>
        <xdr:cNvPicPr>
          <a:picLocks noChangeAspect="1"/>
        </xdr:cNvPicPr>
      </xdr:nvPicPr>
      <xdr:blipFill>
        <a:blip r:embed="rId138"/>
        <a:stretch>
          <a:fillRect/>
        </a:stretch>
      </xdr:blipFill>
      <xdr:spPr>
        <a:xfrm>
          <a:off x="8540750" y="107265470"/>
          <a:ext cx="202565" cy="161290"/>
        </a:xfrm>
        <a:prstGeom prst="rect">
          <a:avLst/>
        </a:prstGeom>
      </xdr:spPr>
    </xdr:pic>
    <xdr:clientData/>
  </xdr:twoCellAnchor>
  <xdr:twoCellAnchor>
    <xdr:from>
      <xdr:col>17</xdr:col>
      <xdr:colOff>85725</xdr:colOff>
      <xdr:row>285</xdr:row>
      <xdr:rowOff>78740</xdr:rowOff>
    </xdr:from>
    <xdr:to>
      <xdr:col>17</xdr:col>
      <xdr:colOff>288290</xdr:colOff>
      <xdr:row>285</xdr:row>
      <xdr:rowOff>240030</xdr:rowOff>
    </xdr:to>
    <xdr:pic>
      <xdr:nvPicPr>
        <xdr:cNvPr id="358" name="图片 357"/>
        <xdr:cNvPicPr>
          <a:picLocks noChangeAspect="1"/>
        </xdr:cNvPicPr>
      </xdr:nvPicPr>
      <xdr:blipFill>
        <a:blip r:embed="rId138"/>
        <a:stretch>
          <a:fillRect/>
        </a:stretch>
      </xdr:blipFill>
      <xdr:spPr>
        <a:xfrm>
          <a:off x="8477250" y="107654090"/>
          <a:ext cx="202565" cy="161290"/>
        </a:xfrm>
        <a:prstGeom prst="rect">
          <a:avLst/>
        </a:prstGeom>
      </xdr:spPr>
    </xdr:pic>
    <xdr:clientData/>
  </xdr:twoCellAnchor>
  <xdr:twoCellAnchor>
    <xdr:from>
      <xdr:col>17</xdr:col>
      <xdr:colOff>85725</xdr:colOff>
      <xdr:row>292</xdr:row>
      <xdr:rowOff>90805</xdr:rowOff>
    </xdr:from>
    <xdr:to>
      <xdr:col>17</xdr:col>
      <xdr:colOff>351790</xdr:colOff>
      <xdr:row>292</xdr:row>
      <xdr:rowOff>211455</xdr:rowOff>
    </xdr:to>
    <xdr:pic>
      <xdr:nvPicPr>
        <xdr:cNvPr id="361" name="图片 360"/>
        <xdr:cNvPicPr>
          <a:picLocks noChangeAspect="1" noChangeArrowheads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77250" y="110333155"/>
          <a:ext cx="266065" cy="120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187325</xdr:colOff>
      <xdr:row>294</xdr:row>
      <xdr:rowOff>66040</xdr:rowOff>
    </xdr:from>
    <xdr:to>
      <xdr:col>17</xdr:col>
      <xdr:colOff>351790</xdr:colOff>
      <xdr:row>294</xdr:row>
      <xdr:rowOff>240030</xdr:rowOff>
    </xdr:to>
    <xdr:pic>
      <xdr:nvPicPr>
        <xdr:cNvPr id="362" name="图片 361"/>
        <xdr:cNvPicPr>
          <a:picLocks noChangeAspect="1" noChangeArrowheads="1"/>
        </xdr:cNvPicPr>
      </xdr:nvPicPr>
      <xdr:blipFill>
        <a:blip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78850" y="111070390"/>
          <a:ext cx="164465" cy="173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182245</xdr:colOff>
      <xdr:row>299</xdr:row>
      <xdr:rowOff>62230</xdr:rowOff>
    </xdr:from>
    <xdr:to>
      <xdr:col>17</xdr:col>
      <xdr:colOff>351790</xdr:colOff>
      <xdr:row>299</xdr:row>
      <xdr:rowOff>250825</xdr:rowOff>
    </xdr:to>
    <xdr:pic>
      <xdr:nvPicPr>
        <xdr:cNvPr id="364" name="图片 363"/>
        <xdr:cNvPicPr>
          <a:picLocks noChangeAspect="1" noChangeArrowheads="1"/>
        </xdr:cNvPicPr>
      </xdr:nvPicPr>
      <xdr:blipFill>
        <a:blip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73770" y="112971580"/>
          <a:ext cx="169545" cy="1885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188912</xdr:colOff>
      <xdr:row>320</xdr:row>
      <xdr:rowOff>44132</xdr:rowOff>
    </xdr:from>
    <xdr:to>
      <xdr:col>17</xdr:col>
      <xdr:colOff>350202</xdr:colOff>
      <xdr:row>320</xdr:row>
      <xdr:rowOff>278447</xdr:rowOff>
    </xdr:to>
    <xdr:pic>
      <xdr:nvPicPr>
        <xdr:cNvPr id="366" name="图片 365"/>
        <xdr:cNvPicPr>
          <a:picLocks noChangeAspect="1" noChangeArrowheads="1"/>
        </xdr:cNvPicPr>
      </xdr:nvPicPr>
      <xdr:blipFill>
        <a:blip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6200000">
          <a:off x="8543290" y="120990360"/>
          <a:ext cx="234315" cy="161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132715</xdr:colOff>
      <xdr:row>328</xdr:row>
      <xdr:rowOff>85090</xdr:rowOff>
    </xdr:from>
    <xdr:to>
      <xdr:col>17</xdr:col>
      <xdr:colOff>351790</xdr:colOff>
      <xdr:row>328</xdr:row>
      <xdr:rowOff>212090</xdr:rowOff>
    </xdr:to>
    <xdr:pic>
      <xdr:nvPicPr>
        <xdr:cNvPr id="368" name="图片 367"/>
        <xdr:cNvPicPr>
          <a:picLocks noChangeAspect="1" noChangeArrowheads="1"/>
        </xdr:cNvPicPr>
      </xdr:nvPicPr>
      <xdr:blipFill>
        <a:blip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24240" y="124043440"/>
          <a:ext cx="219075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155575</xdr:colOff>
      <xdr:row>329</xdr:row>
      <xdr:rowOff>59055</xdr:rowOff>
    </xdr:from>
    <xdr:to>
      <xdr:col>17</xdr:col>
      <xdr:colOff>351790</xdr:colOff>
      <xdr:row>329</xdr:row>
      <xdr:rowOff>226060</xdr:rowOff>
    </xdr:to>
    <xdr:pic>
      <xdr:nvPicPr>
        <xdr:cNvPr id="369" name="图片 368"/>
        <xdr:cNvPicPr>
          <a:picLocks noChangeAspect="1" noChangeArrowheads="1"/>
        </xdr:cNvPicPr>
      </xdr:nvPicPr>
      <xdr:blipFill>
        <a:blip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8547100" y="124398405"/>
          <a:ext cx="196215" cy="167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161926</xdr:colOff>
      <xdr:row>160</xdr:row>
      <xdr:rowOff>47625</xdr:rowOff>
    </xdr:from>
    <xdr:to>
      <xdr:col>17</xdr:col>
      <xdr:colOff>447676</xdr:colOff>
      <xdr:row>160</xdr:row>
      <xdr:rowOff>336162</xdr:rowOff>
    </xdr:to>
    <xdr:pic>
      <xdr:nvPicPr>
        <xdr:cNvPr id="11" name="图片 10"/>
        <xdr:cNvPicPr>
          <a:picLocks noChangeAspect="1" noChangeArrowheads="1"/>
        </xdr:cNvPicPr>
      </xdr:nvPicPr>
      <xdr:blipFill>
        <a:blip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53450" y="59997975"/>
          <a:ext cx="285750" cy="288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94423</xdr:colOff>
      <xdr:row>12</xdr:row>
      <xdr:rowOff>668408</xdr:rowOff>
    </xdr:from>
    <xdr:to>
      <xdr:col>6</xdr:col>
      <xdr:colOff>361950</xdr:colOff>
      <xdr:row>12</xdr:row>
      <xdr:rowOff>1095376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08905" y="13704570"/>
          <a:ext cx="267970" cy="4273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6</xdr:row>
      <xdr:rowOff>685801</xdr:rowOff>
    </xdr:from>
    <xdr:to>
      <xdr:col>6</xdr:col>
      <xdr:colOff>476250</xdr:colOff>
      <xdr:row>6</xdr:row>
      <xdr:rowOff>1305879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91125" y="6106160"/>
          <a:ext cx="400050" cy="583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142876</xdr:colOff>
      <xdr:row>10</xdr:row>
      <xdr:rowOff>609601</xdr:rowOff>
    </xdr:from>
    <xdr:to>
      <xdr:col>6</xdr:col>
      <xdr:colOff>419780</xdr:colOff>
      <xdr:row>10</xdr:row>
      <xdr:rowOff>962025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7800" y="11107420"/>
          <a:ext cx="27686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142875</xdr:colOff>
      <xdr:row>9</xdr:row>
      <xdr:rowOff>438151</xdr:rowOff>
    </xdr:from>
    <xdr:to>
      <xdr:col>6</xdr:col>
      <xdr:colOff>376742</xdr:colOff>
      <xdr:row>9</xdr:row>
      <xdr:rowOff>704851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7800" y="9666605"/>
          <a:ext cx="23368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142875</xdr:colOff>
      <xdr:row>16</xdr:row>
      <xdr:rowOff>38101</xdr:rowOff>
    </xdr:from>
    <xdr:to>
      <xdr:col>6</xdr:col>
      <xdr:colOff>481096</xdr:colOff>
      <xdr:row>16</xdr:row>
      <xdr:rowOff>457201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7800" y="18152110"/>
          <a:ext cx="33782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224937</xdr:colOff>
      <xdr:row>7</xdr:row>
      <xdr:rowOff>326781</xdr:rowOff>
    </xdr:from>
    <xdr:to>
      <xdr:col>6</xdr:col>
      <xdr:colOff>529736</xdr:colOff>
      <xdr:row>7</xdr:row>
      <xdr:rowOff>907806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39715" y="7016115"/>
          <a:ext cx="30480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17</xdr:row>
      <xdr:rowOff>57151</xdr:rowOff>
    </xdr:from>
    <xdr:to>
      <xdr:col>6</xdr:col>
      <xdr:colOff>437464</xdr:colOff>
      <xdr:row>17</xdr:row>
      <xdr:rowOff>533400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00650" y="19440525"/>
          <a:ext cx="35115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11</xdr:row>
      <xdr:rowOff>657226</xdr:rowOff>
    </xdr:from>
    <xdr:to>
      <xdr:col>6</xdr:col>
      <xdr:colOff>371475</xdr:colOff>
      <xdr:row>11</xdr:row>
      <xdr:rowOff>1066800</xdr:rowOff>
    </xdr:to>
    <xdr:pic>
      <xdr:nvPicPr>
        <xdr:cNvPr id="9" name="图片 8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19700" y="12424410"/>
          <a:ext cx="26670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164447</xdr:colOff>
      <xdr:row>18</xdr:row>
      <xdr:rowOff>85726</xdr:rowOff>
    </xdr:from>
    <xdr:to>
      <xdr:col>6</xdr:col>
      <xdr:colOff>409576</xdr:colOff>
      <xdr:row>18</xdr:row>
      <xdr:rowOff>323568</xdr:rowOff>
    </xdr:to>
    <xdr:pic>
      <xdr:nvPicPr>
        <xdr:cNvPr id="10" name="图片 9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5282565" y="20734655"/>
          <a:ext cx="238125" cy="2451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195726</xdr:colOff>
      <xdr:row>2</xdr:row>
      <xdr:rowOff>516896</xdr:rowOff>
    </xdr:from>
    <xdr:to>
      <xdr:col>6</xdr:col>
      <xdr:colOff>528271</xdr:colOff>
      <xdr:row>2</xdr:row>
      <xdr:rowOff>852238</xdr:rowOff>
    </xdr:to>
    <xdr:pic>
      <xdr:nvPicPr>
        <xdr:cNvPr id="11" name="图片 10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10505" y="859790"/>
          <a:ext cx="332105" cy="335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76201</xdr:colOff>
      <xdr:row>13</xdr:row>
      <xdr:rowOff>564470</xdr:rowOff>
    </xdr:from>
    <xdr:to>
      <xdr:col>6</xdr:col>
      <xdr:colOff>485775</xdr:colOff>
      <xdr:row>13</xdr:row>
      <xdr:rowOff>1011932</xdr:rowOff>
    </xdr:to>
    <xdr:pic>
      <xdr:nvPicPr>
        <xdr:cNvPr id="12" name="图片 11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91125" y="14869795"/>
          <a:ext cx="409575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152400</xdr:colOff>
      <xdr:row>14</xdr:row>
      <xdr:rowOff>660067</xdr:rowOff>
    </xdr:from>
    <xdr:to>
      <xdr:col>6</xdr:col>
      <xdr:colOff>387515</xdr:colOff>
      <xdr:row>14</xdr:row>
      <xdr:rowOff>1000125</xdr:rowOff>
    </xdr:to>
    <xdr:pic>
      <xdr:nvPicPr>
        <xdr:cNvPr id="13" name="图片 12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67325" y="16235045"/>
          <a:ext cx="234950" cy="340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123826</xdr:colOff>
      <xdr:row>20</xdr:row>
      <xdr:rowOff>66675</xdr:rowOff>
    </xdr:from>
    <xdr:to>
      <xdr:col>6</xdr:col>
      <xdr:colOff>476250</xdr:colOff>
      <xdr:row>20</xdr:row>
      <xdr:rowOff>476250</xdr:rowOff>
    </xdr:to>
    <xdr:pic>
      <xdr:nvPicPr>
        <xdr:cNvPr id="14" name="图片 13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38750" y="23258145"/>
          <a:ext cx="3524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19</xdr:row>
      <xdr:rowOff>85725</xdr:rowOff>
    </xdr:from>
    <xdr:to>
      <xdr:col>6</xdr:col>
      <xdr:colOff>470045</xdr:colOff>
      <xdr:row>19</xdr:row>
      <xdr:rowOff>542925</xdr:rowOff>
    </xdr:to>
    <xdr:pic>
      <xdr:nvPicPr>
        <xdr:cNvPr id="15" name="图片 14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29225" y="22007830"/>
          <a:ext cx="35560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123826</xdr:colOff>
      <xdr:row>23</xdr:row>
      <xdr:rowOff>476251</xdr:rowOff>
    </xdr:from>
    <xdr:to>
      <xdr:col>6</xdr:col>
      <xdr:colOff>526085</xdr:colOff>
      <xdr:row>23</xdr:row>
      <xdr:rowOff>971550</xdr:rowOff>
    </xdr:to>
    <xdr:pic>
      <xdr:nvPicPr>
        <xdr:cNvPr id="16" name="图片 15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38750" y="27475815"/>
          <a:ext cx="40195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22</xdr:row>
      <xdr:rowOff>742950</xdr:rowOff>
    </xdr:from>
    <xdr:to>
      <xdr:col>6</xdr:col>
      <xdr:colOff>491353</xdr:colOff>
      <xdr:row>22</xdr:row>
      <xdr:rowOff>1209675</xdr:rowOff>
    </xdr:to>
    <xdr:pic>
      <xdr:nvPicPr>
        <xdr:cNvPr id="17" name="图片 16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91125" y="26473150"/>
          <a:ext cx="41465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133350</xdr:colOff>
      <xdr:row>21</xdr:row>
      <xdr:rowOff>95250</xdr:rowOff>
    </xdr:from>
    <xdr:to>
      <xdr:col>6</xdr:col>
      <xdr:colOff>504825</xdr:colOff>
      <xdr:row>21</xdr:row>
      <xdr:rowOff>460635</xdr:rowOff>
    </xdr:to>
    <xdr:pic>
      <xdr:nvPicPr>
        <xdr:cNvPr id="18" name="图片 17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48275" y="24556085"/>
          <a:ext cx="371475" cy="365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2</xdr:row>
      <xdr:rowOff>0</xdr:rowOff>
    </xdr:from>
    <xdr:to>
      <xdr:col>6</xdr:col>
      <xdr:colOff>472150</xdr:colOff>
      <xdr:row>2</xdr:row>
      <xdr:rowOff>0</xdr:rowOff>
    </xdr:to>
    <xdr:pic>
      <xdr:nvPicPr>
        <xdr:cNvPr id="19" name="图片 18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19700" y="342900"/>
          <a:ext cx="36703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75372</xdr:colOff>
      <xdr:row>11</xdr:row>
      <xdr:rowOff>0</xdr:rowOff>
    </xdr:from>
    <xdr:to>
      <xdr:col>6</xdr:col>
      <xdr:colOff>482876</xdr:colOff>
      <xdr:row>11</xdr:row>
      <xdr:rowOff>0</xdr:rowOff>
    </xdr:to>
    <xdr:pic>
      <xdr:nvPicPr>
        <xdr:cNvPr id="20" name="图片 19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9855" y="11767185"/>
          <a:ext cx="40767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118027</xdr:colOff>
      <xdr:row>11</xdr:row>
      <xdr:rowOff>0</xdr:rowOff>
    </xdr:from>
    <xdr:to>
      <xdr:col>6</xdr:col>
      <xdr:colOff>475670</xdr:colOff>
      <xdr:row>11</xdr:row>
      <xdr:rowOff>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32400" y="11767185"/>
          <a:ext cx="35814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115420</xdr:colOff>
      <xdr:row>3</xdr:row>
      <xdr:rowOff>691404</xdr:rowOff>
    </xdr:from>
    <xdr:to>
      <xdr:col>6</xdr:col>
      <xdr:colOff>390526</xdr:colOff>
      <xdr:row>3</xdr:row>
      <xdr:rowOff>1084084</xdr:rowOff>
    </xdr:to>
    <xdr:pic>
      <xdr:nvPicPr>
        <xdr:cNvPr id="22" name="图片 21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29860" y="2303145"/>
          <a:ext cx="275590" cy="393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83483</xdr:colOff>
      <xdr:row>4</xdr:row>
      <xdr:rowOff>761438</xdr:rowOff>
    </xdr:from>
    <xdr:to>
      <xdr:col>6</xdr:col>
      <xdr:colOff>497586</xdr:colOff>
      <xdr:row>4</xdr:row>
      <xdr:rowOff>1295399</xdr:rowOff>
    </xdr:to>
    <xdr:pic>
      <xdr:nvPicPr>
        <xdr:cNvPr id="23" name="图片 22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98110" y="3642995"/>
          <a:ext cx="414020" cy="5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11</xdr:row>
      <xdr:rowOff>0</xdr:rowOff>
    </xdr:from>
    <xdr:to>
      <xdr:col>6</xdr:col>
      <xdr:colOff>528099</xdr:colOff>
      <xdr:row>11</xdr:row>
      <xdr:rowOff>0</xdr:rowOff>
    </xdr:to>
    <xdr:pic>
      <xdr:nvPicPr>
        <xdr:cNvPr id="24" name="图片 23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19700" y="11767185"/>
          <a:ext cx="42291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68036</xdr:colOff>
      <xdr:row>15</xdr:row>
      <xdr:rowOff>598715</xdr:rowOff>
    </xdr:from>
    <xdr:to>
      <xdr:col>6</xdr:col>
      <xdr:colOff>470019</xdr:colOff>
      <xdr:row>15</xdr:row>
      <xdr:rowOff>993322</xdr:rowOff>
    </xdr:to>
    <xdr:pic>
      <xdr:nvPicPr>
        <xdr:cNvPr id="25" name="图片 24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2870" y="17442815"/>
          <a:ext cx="401955" cy="394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123826</xdr:colOff>
      <xdr:row>5</xdr:row>
      <xdr:rowOff>857250</xdr:rowOff>
    </xdr:from>
    <xdr:to>
      <xdr:col>6</xdr:col>
      <xdr:colOff>448812</xdr:colOff>
      <xdr:row>5</xdr:row>
      <xdr:rowOff>1295400</xdr:rowOff>
    </xdr:to>
    <xdr:pic>
      <xdr:nvPicPr>
        <xdr:cNvPr id="26" name="图片 25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38750" y="5008245"/>
          <a:ext cx="324485" cy="4121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224937</xdr:colOff>
      <xdr:row>8</xdr:row>
      <xdr:rowOff>326781</xdr:rowOff>
    </xdr:from>
    <xdr:to>
      <xdr:col>6</xdr:col>
      <xdr:colOff>529736</xdr:colOff>
      <xdr:row>8</xdr:row>
      <xdr:rowOff>907806</xdr:rowOff>
    </xdr:to>
    <xdr:pic>
      <xdr:nvPicPr>
        <xdr:cNvPr id="27" name="图片 26"/>
        <xdr:cNvPicPr>
          <a:picLocks noChangeAspect="1"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39715" y="8285480"/>
          <a:ext cx="30480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gram%20Files\feiq\AutoRecv%20Files\&#36158;&#27946;&#20840;(E0CB4EF841DE)(192.168.0.149)\2020-05-09%2010_21_22\H6&#21103;&#39550;-MBOM-A0-2020.03.3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gram%20Files\feiq\AutoRecv%20Files\&#36158;&#27946;&#20840;(E0CB4EF841DE)(192.168.0.149)\2020-05-09%2010_21_22\H6&#39592;&#26550;-MBOM-A0-2020.03.3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零件类型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零件类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88"/>
  <sheetViews>
    <sheetView showGridLines="0" view="pageBreakPreview" zoomScaleNormal="70" topLeftCell="A13" workbookViewId="0">
      <selection activeCell="E19" sqref="E19"/>
    </sheetView>
  </sheetViews>
  <sheetFormatPr defaultColWidth="9" defaultRowHeight="17.25"/>
  <cols>
    <col min="1" max="1" width="5.125" style="266" customWidth="1"/>
    <col min="2" max="2" width="10.875" style="266" customWidth="1"/>
    <col min="3" max="3" width="5.125" style="266" customWidth="1"/>
    <col min="4" max="4" width="6.875" style="266" customWidth="1"/>
    <col min="5" max="5" width="15.25" style="266" customWidth="1"/>
    <col min="6" max="6" width="30.875" style="266" customWidth="1"/>
    <col min="7" max="7" width="23.375" style="267" customWidth="1"/>
    <col min="8" max="8" width="18.875" style="268" customWidth="1"/>
    <col min="9" max="9" width="21.875" style="268" customWidth="1"/>
    <col min="10" max="10" width="8.5" style="266" customWidth="1"/>
    <col min="11" max="11" width="0.125" style="266" customWidth="1"/>
    <col min="12" max="12" width="25.625" style="266" customWidth="1"/>
    <col min="13" max="13" width="10.875" style="266" customWidth="1"/>
    <col min="14" max="14" width="3.5" style="266" customWidth="1"/>
    <col min="15" max="15" width="6.375" style="266" customWidth="1"/>
    <col min="16" max="16" width="5" style="266" customWidth="1"/>
    <col min="17" max="17" width="5.875" style="266" customWidth="1"/>
    <col min="18" max="18" width="7.875" style="266" customWidth="1"/>
    <col min="19" max="19" width="6.125" style="266" customWidth="1"/>
    <col min="20" max="20" width="13.125" style="266" customWidth="1"/>
    <col min="21" max="21" width="21" style="266" customWidth="1"/>
    <col min="22" max="22" width="4.625" style="266" customWidth="1"/>
    <col min="23" max="23" width="8" style="266" customWidth="1"/>
    <col min="24" max="24" width="11.5" style="266" customWidth="1"/>
    <col min="25" max="25" width="11.625" style="266" customWidth="1"/>
    <col min="26" max="26" width="13.125" style="266" customWidth="1"/>
    <col min="27" max="27" width="10" style="266" customWidth="1"/>
    <col min="28" max="28" width="11.25" style="266" customWidth="1"/>
    <col min="29" max="16384" width="9" style="266"/>
  </cols>
  <sheetData>
    <row r="1" s="263" customFormat="1" ht="16.5" customHeight="1" spans="1:29">
      <c r="A1" s="269"/>
      <c r="B1" s="269"/>
      <c r="C1" s="269"/>
      <c r="D1" s="269"/>
      <c r="E1" s="269"/>
      <c r="F1" s="269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0"/>
      <c r="U1" s="270"/>
      <c r="V1" s="270"/>
      <c r="W1" s="270"/>
      <c r="X1" s="270"/>
      <c r="Y1" s="270"/>
      <c r="Z1" s="270"/>
      <c r="AA1" s="270"/>
      <c r="AB1" s="270"/>
      <c r="AC1" s="270"/>
    </row>
    <row r="2" s="263" customFormat="1" ht="30.75" customHeight="1" spans="1:29">
      <c r="A2" s="271"/>
      <c r="B2" s="271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0"/>
      <c r="U2" s="270"/>
      <c r="V2" s="270"/>
      <c r="W2" s="270"/>
      <c r="X2" s="338" t="s">
        <v>0</v>
      </c>
      <c r="Y2" s="338"/>
      <c r="Z2" s="338"/>
      <c r="AA2" s="338"/>
      <c r="AB2" s="338"/>
      <c r="AC2" s="270"/>
    </row>
    <row r="3" s="263" customFormat="1" ht="34.5" customHeight="1" spans="1:29">
      <c r="A3" s="273" t="s">
        <v>1</v>
      </c>
      <c r="B3" s="273"/>
      <c r="C3" s="274"/>
      <c r="D3" s="274"/>
      <c r="E3" s="274"/>
      <c r="F3" s="275" t="s">
        <v>2</v>
      </c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339"/>
      <c r="U3" s="339"/>
      <c r="V3" s="339"/>
      <c r="X3" s="340"/>
      <c r="Y3" s="340"/>
      <c r="Z3" s="340"/>
      <c r="AA3" s="340"/>
      <c r="AB3" s="340"/>
      <c r="AC3" s="339"/>
    </row>
    <row r="4" s="264" customFormat="1" ht="28.5" customHeight="1" spans="1:29">
      <c r="A4" s="276" t="s">
        <v>3</v>
      </c>
      <c r="B4" s="277"/>
      <c r="C4" s="278" t="s">
        <v>4</v>
      </c>
      <c r="D4" s="279"/>
      <c r="E4" s="280"/>
      <c r="F4" s="281" t="s">
        <v>5</v>
      </c>
      <c r="G4" s="281"/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81"/>
      <c r="U4" s="341"/>
      <c r="V4" s="342" t="s">
        <v>6</v>
      </c>
      <c r="W4" s="343"/>
      <c r="X4" s="344" t="s">
        <v>7</v>
      </c>
      <c r="Y4" s="344" t="s">
        <v>8</v>
      </c>
      <c r="Z4" s="344" t="s">
        <v>9</v>
      </c>
      <c r="AA4" s="361" t="s">
        <v>10</v>
      </c>
      <c r="AB4" s="362" t="s">
        <v>11</v>
      </c>
      <c r="AC4" s="363"/>
    </row>
    <row r="5" s="264" customFormat="1" ht="36" customHeight="1" spans="1:29">
      <c r="A5" s="282"/>
      <c r="B5" s="283"/>
      <c r="C5" s="284"/>
      <c r="D5" s="285"/>
      <c r="E5" s="286"/>
      <c r="F5" s="287" t="s">
        <v>12</v>
      </c>
      <c r="G5" s="287"/>
      <c r="H5" s="287"/>
      <c r="I5" s="287"/>
      <c r="J5" s="287"/>
      <c r="K5" s="287"/>
      <c r="L5" s="287"/>
      <c r="M5" s="287"/>
      <c r="N5" s="287"/>
      <c r="O5" s="287"/>
      <c r="P5" s="287"/>
      <c r="Q5" s="287"/>
      <c r="R5" s="287"/>
      <c r="S5" s="287"/>
      <c r="T5" s="345"/>
      <c r="U5" s="345"/>
      <c r="V5" s="346"/>
      <c r="W5" s="347"/>
      <c r="X5" s="348"/>
      <c r="Y5" s="348"/>
      <c r="Z5" s="364"/>
      <c r="AA5" s="365"/>
      <c r="AB5" s="366"/>
      <c r="AC5" s="363"/>
    </row>
    <row r="6" ht="36.75" customHeight="1" spans="1:28">
      <c r="A6" s="288" t="s">
        <v>13</v>
      </c>
      <c r="B6" s="289"/>
      <c r="C6" s="289"/>
      <c r="D6" s="290" t="s">
        <v>14</v>
      </c>
      <c r="E6" s="291" t="s">
        <v>15</v>
      </c>
      <c r="F6" s="292"/>
      <c r="G6" s="292"/>
      <c r="H6" s="292"/>
      <c r="I6" s="329"/>
      <c r="J6" s="330" t="s">
        <v>16</v>
      </c>
      <c r="K6" s="330"/>
      <c r="L6" s="330"/>
      <c r="M6" s="330"/>
      <c r="N6" s="330"/>
      <c r="O6" s="291" t="s">
        <v>17</v>
      </c>
      <c r="P6" s="292"/>
      <c r="Q6" s="292"/>
      <c r="R6" s="292"/>
      <c r="S6" s="292"/>
      <c r="T6" s="292"/>
      <c r="U6" s="329"/>
      <c r="V6" s="330" t="s">
        <v>18</v>
      </c>
      <c r="W6" s="330"/>
      <c r="X6" s="349" t="s">
        <v>19</v>
      </c>
      <c r="Y6" s="367"/>
      <c r="Z6" s="368"/>
      <c r="AA6" s="349" t="s">
        <v>20</v>
      </c>
      <c r="AB6" s="369"/>
    </row>
    <row r="7" ht="21.75" spans="1:28">
      <c r="A7" s="293"/>
      <c r="B7" s="294"/>
      <c r="C7" s="295"/>
      <c r="D7" s="296">
        <v>1</v>
      </c>
      <c r="E7" s="297" t="s">
        <v>21</v>
      </c>
      <c r="F7" s="298"/>
      <c r="G7" s="298"/>
      <c r="H7" s="298"/>
      <c r="I7" s="331"/>
      <c r="J7" s="305" t="s">
        <v>22</v>
      </c>
      <c r="K7" s="305"/>
      <c r="L7" s="305"/>
      <c r="M7" s="305"/>
      <c r="N7" s="305"/>
      <c r="O7" s="332" t="s">
        <v>23</v>
      </c>
      <c r="P7" s="333"/>
      <c r="Q7" s="333"/>
      <c r="R7" s="333"/>
      <c r="S7" s="333"/>
      <c r="T7" s="333"/>
      <c r="U7" s="350"/>
      <c r="V7" s="297">
        <v>1</v>
      </c>
      <c r="W7" s="331"/>
      <c r="X7" s="351"/>
      <c r="Y7" s="370"/>
      <c r="Z7" s="371"/>
      <c r="AA7" s="372"/>
      <c r="AB7" s="373"/>
    </row>
    <row r="8" ht="21.75" spans="1:28">
      <c r="A8" s="299"/>
      <c r="B8" s="300"/>
      <c r="C8" s="301"/>
      <c r="D8" s="296">
        <v>2</v>
      </c>
      <c r="E8" s="297" t="s">
        <v>24</v>
      </c>
      <c r="F8" s="298"/>
      <c r="G8" s="298"/>
      <c r="H8" s="298"/>
      <c r="I8" s="331"/>
      <c r="J8" s="305" t="s">
        <v>22</v>
      </c>
      <c r="K8" s="305"/>
      <c r="L8" s="305"/>
      <c r="M8" s="305"/>
      <c r="N8" s="305"/>
      <c r="O8" s="332" t="s">
        <v>25</v>
      </c>
      <c r="P8" s="333"/>
      <c r="Q8" s="333"/>
      <c r="R8" s="333"/>
      <c r="S8" s="333"/>
      <c r="T8" s="333"/>
      <c r="U8" s="350"/>
      <c r="V8" s="297">
        <v>1</v>
      </c>
      <c r="W8" s="331"/>
      <c r="X8" s="351"/>
      <c r="Y8" s="370"/>
      <c r="Z8" s="371"/>
      <c r="AA8" s="372"/>
      <c r="AB8" s="373"/>
    </row>
    <row r="9" ht="21.75" spans="1:28">
      <c r="A9" s="299"/>
      <c r="B9" s="300"/>
      <c r="C9" s="301"/>
      <c r="D9" s="296">
        <v>3</v>
      </c>
      <c r="E9" s="297" t="s">
        <v>26</v>
      </c>
      <c r="F9" s="298"/>
      <c r="G9" s="298"/>
      <c r="H9" s="298"/>
      <c r="I9" s="331"/>
      <c r="J9" s="305" t="s">
        <v>27</v>
      </c>
      <c r="K9" s="305"/>
      <c r="L9" s="305"/>
      <c r="M9" s="305"/>
      <c r="N9" s="305"/>
      <c r="O9" s="332" t="s">
        <v>28</v>
      </c>
      <c r="P9" s="333"/>
      <c r="Q9" s="333"/>
      <c r="R9" s="333"/>
      <c r="S9" s="333"/>
      <c r="T9" s="333"/>
      <c r="U9" s="350"/>
      <c r="V9" s="297">
        <v>1</v>
      </c>
      <c r="W9" s="331"/>
      <c r="X9" s="351"/>
      <c r="Y9" s="370"/>
      <c r="Z9" s="371"/>
      <c r="AA9" s="372"/>
      <c r="AB9" s="373"/>
    </row>
    <row r="10" ht="21.75" spans="1:28">
      <c r="A10" s="299"/>
      <c r="B10" s="300"/>
      <c r="C10" s="301"/>
      <c r="D10" s="296">
        <v>4</v>
      </c>
      <c r="E10" s="297" t="s">
        <v>29</v>
      </c>
      <c r="F10" s="298"/>
      <c r="G10" s="298"/>
      <c r="H10" s="298"/>
      <c r="I10" s="331"/>
      <c r="J10" s="305" t="s">
        <v>30</v>
      </c>
      <c r="K10" s="305"/>
      <c r="L10" s="305"/>
      <c r="M10" s="305"/>
      <c r="N10" s="305"/>
      <c r="O10" s="332" t="s">
        <v>31</v>
      </c>
      <c r="P10" s="333"/>
      <c r="Q10" s="333"/>
      <c r="R10" s="333"/>
      <c r="S10" s="333"/>
      <c r="T10" s="333"/>
      <c r="U10" s="350"/>
      <c r="V10" s="297">
        <v>1</v>
      </c>
      <c r="W10" s="331"/>
      <c r="X10" s="351"/>
      <c r="Y10" s="370"/>
      <c r="Z10" s="371"/>
      <c r="AA10" s="372"/>
      <c r="AB10" s="373"/>
    </row>
    <row r="11" ht="24.95" customHeight="1" spans="1:28">
      <c r="A11" s="299"/>
      <c r="B11" s="300"/>
      <c r="C11" s="301"/>
      <c r="D11" s="296">
        <v>5</v>
      </c>
      <c r="E11" s="297" t="s">
        <v>32</v>
      </c>
      <c r="F11" s="298"/>
      <c r="G11" s="298"/>
      <c r="H11" s="298"/>
      <c r="I11" s="331"/>
      <c r="J11" s="305" t="s">
        <v>33</v>
      </c>
      <c r="K11" s="305"/>
      <c r="L11" s="305"/>
      <c r="M11" s="305"/>
      <c r="N11" s="305"/>
      <c r="O11" s="297" t="s">
        <v>34</v>
      </c>
      <c r="P11" s="298"/>
      <c r="Q11" s="298"/>
      <c r="R11" s="298"/>
      <c r="S11" s="298"/>
      <c r="T11" s="298"/>
      <c r="U11" s="331"/>
      <c r="V11" s="297">
        <v>1</v>
      </c>
      <c r="W11" s="331"/>
      <c r="X11" s="351"/>
      <c r="Y11" s="370"/>
      <c r="Z11" s="371"/>
      <c r="AA11" s="372"/>
      <c r="AB11" s="373"/>
    </row>
    <row r="12" ht="24.95" customHeight="1" spans="1:28">
      <c r="A12" s="299"/>
      <c r="B12" s="300"/>
      <c r="C12" s="301"/>
      <c r="D12" s="296">
        <v>6</v>
      </c>
      <c r="E12" s="297" t="s">
        <v>35</v>
      </c>
      <c r="F12" s="298"/>
      <c r="G12" s="298"/>
      <c r="H12" s="298"/>
      <c r="I12" s="331"/>
      <c r="J12" s="305"/>
      <c r="K12" s="305"/>
      <c r="L12" s="305"/>
      <c r="M12" s="305"/>
      <c r="N12" s="305"/>
      <c r="O12" s="297"/>
      <c r="P12" s="298"/>
      <c r="Q12" s="298"/>
      <c r="R12" s="298"/>
      <c r="S12" s="298"/>
      <c r="T12" s="298"/>
      <c r="U12" s="331"/>
      <c r="V12" s="297"/>
      <c r="W12" s="331"/>
      <c r="X12" s="351"/>
      <c r="Y12" s="370"/>
      <c r="Z12" s="371"/>
      <c r="AA12" s="372"/>
      <c r="AB12" s="373"/>
    </row>
    <row r="13" ht="24.95" customHeight="1" spans="1:28">
      <c r="A13" s="299"/>
      <c r="B13" s="300"/>
      <c r="C13" s="301"/>
      <c r="D13" s="296">
        <v>7</v>
      </c>
      <c r="E13" s="297"/>
      <c r="F13" s="298"/>
      <c r="G13" s="298"/>
      <c r="H13" s="298"/>
      <c r="I13" s="331"/>
      <c r="J13" s="297"/>
      <c r="K13" s="298"/>
      <c r="L13" s="298"/>
      <c r="M13" s="298"/>
      <c r="N13" s="331"/>
      <c r="O13" s="332"/>
      <c r="P13" s="333"/>
      <c r="Q13" s="333"/>
      <c r="R13" s="333"/>
      <c r="S13" s="333"/>
      <c r="T13" s="333"/>
      <c r="U13" s="350"/>
      <c r="V13" s="297"/>
      <c r="W13" s="331"/>
      <c r="X13" s="351"/>
      <c r="Y13" s="370"/>
      <c r="Z13" s="371"/>
      <c r="AA13" s="374"/>
      <c r="AB13" s="373"/>
    </row>
    <row r="14" ht="24.95" customHeight="1" spans="1:28">
      <c r="A14" s="302"/>
      <c r="B14" s="303"/>
      <c r="C14" s="304"/>
      <c r="D14" s="296">
        <v>8</v>
      </c>
      <c r="E14" s="305"/>
      <c r="F14" s="305"/>
      <c r="G14" s="305"/>
      <c r="H14" s="305"/>
      <c r="I14" s="305"/>
      <c r="J14" s="305"/>
      <c r="K14" s="305"/>
      <c r="L14" s="305"/>
      <c r="M14" s="305"/>
      <c r="N14" s="305"/>
      <c r="O14" s="334"/>
      <c r="P14" s="334"/>
      <c r="Q14" s="334"/>
      <c r="R14" s="334"/>
      <c r="S14" s="334"/>
      <c r="T14" s="334"/>
      <c r="U14" s="334"/>
      <c r="V14" s="305"/>
      <c r="W14" s="305"/>
      <c r="X14" s="352"/>
      <c r="Y14" s="352"/>
      <c r="Z14" s="352"/>
      <c r="AA14" s="374"/>
      <c r="AB14" s="373"/>
    </row>
    <row r="15" s="265" customFormat="1" ht="29.25" customHeight="1" spans="1:28">
      <c r="A15" s="306" t="s">
        <v>36</v>
      </c>
      <c r="B15" s="306"/>
      <c r="C15" s="306"/>
      <c r="D15" s="307"/>
      <c r="E15" s="308"/>
      <c r="F15" s="308"/>
      <c r="G15" s="308"/>
      <c r="H15" s="308"/>
      <c r="I15" s="308"/>
      <c r="J15" s="308"/>
      <c r="K15" s="308"/>
      <c r="L15" s="308"/>
      <c r="M15" s="308"/>
      <c r="N15" s="308"/>
      <c r="O15" s="308"/>
      <c r="P15" s="308"/>
      <c r="Q15" s="308"/>
      <c r="R15" s="308"/>
      <c r="S15" s="308"/>
      <c r="T15" s="308"/>
      <c r="U15" s="308"/>
      <c r="V15" s="308"/>
      <c r="W15" s="308"/>
      <c r="X15" s="308"/>
      <c r="Y15" s="308"/>
      <c r="Z15" s="308"/>
      <c r="AA15" s="375"/>
      <c r="AB15" s="376"/>
    </row>
    <row r="16" s="265" customFormat="1" ht="33.75" customHeight="1" spans="1:28">
      <c r="A16" s="309" t="s">
        <v>37</v>
      </c>
      <c r="B16" s="310" t="s">
        <v>38</v>
      </c>
      <c r="C16" s="310"/>
      <c r="D16" s="310" t="s">
        <v>39</v>
      </c>
      <c r="E16" s="309" t="s">
        <v>40</v>
      </c>
      <c r="F16" s="310" t="s">
        <v>41</v>
      </c>
      <c r="G16" s="310" t="s">
        <v>42</v>
      </c>
      <c r="H16" s="310"/>
      <c r="I16" s="310"/>
      <c r="J16" s="310" t="s">
        <v>43</v>
      </c>
      <c r="K16" s="310"/>
      <c r="L16" s="310"/>
      <c r="M16" s="310" t="s">
        <v>44</v>
      </c>
      <c r="N16" s="310"/>
      <c r="O16" s="310"/>
      <c r="P16" s="335" t="s">
        <v>37</v>
      </c>
      <c r="Q16" s="310" t="s">
        <v>45</v>
      </c>
      <c r="R16" s="310"/>
      <c r="S16" s="310" t="s">
        <v>40</v>
      </c>
      <c r="T16" s="310"/>
      <c r="U16" s="310" t="s">
        <v>41</v>
      </c>
      <c r="V16" s="310" t="s">
        <v>42</v>
      </c>
      <c r="W16" s="310"/>
      <c r="X16" s="310"/>
      <c r="Y16" s="310" t="s">
        <v>43</v>
      </c>
      <c r="Z16" s="310"/>
      <c r="AA16" s="335" t="s">
        <v>44</v>
      </c>
      <c r="AB16" s="377"/>
    </row>
    <row r="17" s="265" customFormat="1" spans="1:28">
      <c r="A17" s="311">
        <f>ROW()-16</f>
        <v>1</v>
      </c>
      <c r="B17" s="311"/>
      <c r="C17" s="311"/>
      <c r="D17" s="311" t="s">
        <v>46</v>
      </c>
      <c r="E17" s="311" t="s">
        <v>47</v>
      </c>
      <c r="F17" s="311"/>
      <c r="G17" s="311"/>
      <c r="H17" s="311"/>
      <c r="I17" s="311"/>
      <c r="J17" s="311"/>
      <c r="K17" s="311"/>
      <c r="L17" s="311"/>
      <c r="M17" s="311"/>
      <c r="N17" s="311"/>
      <c r="O17" s="311"/>
      <c r="P17" s="336"/>
      <c r="Q17" s="353"/>
      <c r="R17" s="336"/>
      <c r="S17" s="353"/>
      <c r="T17" s="336"/>
      <c r="U17" s="311"/>
      <c r="V17" s="311"/>
      <c r="W17" s="311"/>
      <c r="X17" s="311"/>
      <c r="Y17" s="311"/>
      <c r="Z17" s="311"/>
      <c r="AA17" s="336"/>
      <c r="AB17" s="378"/>
    </row>
    <row r="18" s="265" customFormat="1" ht="25.5" customHeight="1" spans="1:28">
      <c r="A18" s="311">
        <f t="shared" ref="A18:A81" si="0">ROW()-16</f>
        <v>2</v>
      </c>
      <c r="B18" s="312" t="s">
        <v>48</v>
      </c>
      <c r="C18" s="313"/>
      <c r="D18" s="314" t="s">
        <v>49</v>
      </c>
      <c r="E18" s="314" t="s">
        <v>50</v>
      </c>
      <c r="F18" s="314" t="s">
        <v>51</v>
      </c>
      <c r="G18" s="314" t="s">
        <v>52</v>
      </c>
      <c r="H18" s="314" t="s">
        <v>53</v>
      </c>
      <c r="I18" s="315" t="s">
        <v>54</v>
      </c>
      <c r="J18" s="315" t="s">
        <v>55</v>
      </c>
      <c r="K18" s="315"/>
      <c r="L18" s="315"/>
      <c r="M18" s="311" t="s">
        <v>56</v>
      </c>
      <c r="N18" s="311"/>
      <c r="O18" s="311"/>
      <c r="P18" s="336"/>
      <c r="Q18" s="354"/>
      <c r="R18" s="355"/>
      <c r="S18" s="353"/>
      <c r="T18" s="336"/>
      <c r="U18" s="311"/>
      <c r="V18" s="311"/>
      <c r="W18" s="311"/>
      <c r="X18" s="311"/>
      <c r="Y18" s="311"/>
      <c r="Z18" s="311"/>
      <c r="AA18" s="336"/>
      <c r="AB18" s="378"/>
    </row>
    <row r="19" s="265" customFormat="1" ht="26.1" customHeight="1" spans="1:28">
      <c r="A19" s="311">
        <f t="shared" si="0"/>
        <v>3</v>
      </c>
      <c r="B19" s="312" t="s">
        <v>48</v>
      </c>
      <c r="C19" s="313"/>
      <c r="D19" s="314" t="s">
        <v>49</v>
      </c>
      <c r="E19" s="314" t="s">
        <v>57</v>
      </c>
      <c r="F19" s="314" t="s">
        <v>58</v>
      </c>
      <c r="G19" s="314" t="s">
        <v>52</v>
      </c>
      <c r="H19" s="314" t="s">
        <v>59</v>
      </c>
      <c r="I19" s="315" t="s">
        <v>60</v>
      </c>
      <c r="J19" s="315" t="s">
        <v>61</v>
      </c>
      <c r="K19" s="315"/>
      <c r="L19" s="315"/>
      <c r="M19" s="311" t="s">
        <v>56</v>
      </c>
      <c r="N19" s="311"/>
      <c r="O19" s="311"/>
      <c r="P19" s="336"/>
      <c r="Q19" s="354"/>
      <c r="R19" s="355"/>
      <c r="S19" s="353"/>
      <c r="T19" s="336"/>
      <c r="U19" s="311"/>
      <c r="V19" s="353"/>
      <c r="W19" s="356"/>
      <c r="X19" s="336"/>
      <c r="Y19" s="353"/>
      <c r="Z19" s="336"/>
      <c r="AA19" s="379"/>
      <c r="AB19" s="380"/>
    </row>
    <row r="20" s="265" customFormat="1" ht="33" spans="1:28">
      <c r="A20" s="311">
        <f t="shared" si="0"/>
        <v>4</v>
      </c>
      <c r="B20" s="312" t="s">
        <v>48</v>
      </c>
      <c r="C20" s="313"/>
      <c r="D20" s="314" t="s">
        <v>49</v>
      </c>
      <c r="E20" s="314" t="s">
        <v>62</v>
      </c>
      <c r="F20" s="314" t="s">
        <v>63</v>
      </c>
      <c r="G20" s="314" t="s">
        <v>52</v>
      </c>
      <c r="H20" s="314" t="s">
        <v>64</v>
      </c>
      <c r="I20" s="315" t="s">
        <v>65</v>
      </c>
      <c r="J20" s="315" t="s">
        <v>55</v>
      </c>
      <c r="K20" s="315"/>
      <c r="L20" s="315"/>
      <c r="M20" s="311" t="s">
        <v>56</v>
      </c>
      <c r="N20" s="311"/>
      <c r="O20" s="311"/>
      <c r="P20" s="336"/>
      <c r="Q20" s="321"/>
      <c r="R20" s="321"/>
      <c r="S20" s="311"/>
      <c r="T20" s="311"/>
      <c r="U20" s="357"/>
      <c r="V20" s="311"/>
      <c r="W20" s="311"/>
      <c r="X20" s="311"/>
      <c r="Y20" s="353"/>
      <c r="Z20" s="336"/>
      <c r="AA20" s="353"/>
      <c r="AB20" s="381"/>
    </row>
    <row r="21" s="265" customFormat="1" ht="26.1" customHeight="1" spans="1:28">
      <c r="A21" s="311">
        <f t="shared" si="0"/>
        <v>5</v>
      </c>
      <c r="B21" s="312" t="s">
        <v>48</v>
      </c>
      <c r="C21" s="313"/>
      <c r="D21" s="314" t="s">
        <v>49</v>
      </c>
      <c r="E21" s="314" t="s">
        <v>66</v>
      </c>
      <c r="F21" s="314" t="s">
        <v>67</v>
      </c>
      <c r="G21" s="314" t="s">
        <v>52</v>
      </c>
      <c r="H21" s="314" t="s">
        <v>68</v>
      </c>
      <c r="I21" s="315" t="s">
        <v>69</v>
      </c>
      <c r="J21" s="315" t="s">
        <v>61</v>
      </c>
      <c r="K21" s="315"/>
      <c r="L21" s="315"/>
      <c r="M21" s="311" t="s">
        <v>56</v>
      </c>
      <c r="N21" s="311"/>
      <c r="O21" s="311"/>
      <c r="P21" s="336"/>
      <c r="Q21" s="321"/>
      <c r="R21" s="321"/>
      <c r="S21" s="311"/>
      <c r="T21" s="311"/>
      <c r="U21" s="357"/>
      <c r="V21" s="311"/>
      <c r="W21" s="311"/>
      <c r="X21" s="311"/>
      <c r="Y21" s="353"/>
      <c r="Z21" s="336"/>
      <c r="AA21" s="353"/>
      <c r="AB21" s="381"/>
    </row>
    <row r="22" s="265" customFormat="1" ht="26.1" customHeight="1" spans="1:28">
      <c r="A22" s="311">
        <f t="shared" si="0"/>
        <v>6</v>
      </c>
      <c r="B22" s="312" t="s">
        <v>48</v>
      </c>
      <c r="C22" s="313"/>
      <c r="D22" s="314" t="s">
        <v>49</v>
      </c>
      <c r="E22" s="314" t="s">
        <v>70</v>
      </c>
      <c r="F22" s="314" t="s">
        <v>71</v>
      </c>
      <c r="G22" s="314" t="s">
        <v>52</v>
      </c>
      <c r="H22" s="314" t="s">
        <v>72</v>
      </c>
      <c r="I22" s="315" t="s">
        <v>73</v>
      </c>
      <c r="J22" s="315" t="s">
        <v>61</v>
      </c>
      <c r="K22" s="315"/>
      <c r="L22" s="315"/>
      <c r="M22" s="311" t="s">
        <v>56</v>
      </c>
      <c r="N22" s="311"/>
      <c r="O22" s="311"/>
      <c r="P22" s="336"/>
      <c r="Q22" s="321"/>
      <c r="R22" s="321"/>
      <c r="S22" s="311"/>
      <c r="T22" s="311"/>
      <c r="U22" s="357"/>
      <c r="V22" s="311"/>
      <c r="W22" s="311"/>
      <c r="X22" s="311"/>
      <c r="Y22" s="353"/>
      <c r="Z22" s="336"/>
      <c r="AA22" s="353"/>
      <c r="AB22" s="381"/>
    </row>
    <row r="23" s="265" customFormat="1" ht="26.1" customHeight="1" spans="1:28">
      <c r="A23" s="311">
        <f t="shared" si="0"/>
        <v>7</v>
      </c>
      <c r="B23" s="312" t="s">
        <v>48</v>
      </c>
      <c r="C23" s="313"/>
      <c r="D23" s="314" t="s">
        <v>49</v>
      </c>
      <c r="E23" s="314" t="s">
        <v>74</v>
      </c>
      <c r="F23" s="315" t="s">
        <v>75</v>
      </c>
      <c r="G23" s="314" t="s">
        <v>52</v>
      </c>
      <c r="H23" s="314" t="s">
        <v>72</v>
      </c>
      <c r="I23" s="315" t="s">
        <v>73</v>
      </c>
      <c r="J23" s="315" t="s">
        <v>61</v>
      </c>
      <c r="K23" s="315"/>
      <c r="L23" s="315"/>
      <c r="M23" s="311" t="s">
        <v>56</v>
      </c>
      <c r="N23" s="311"/>
      <c r="O23" s="311"/>
      <c r="P23" s="336"/>
      <c r="Q23" s="321"/>
      <c r="R23" s="321"/>
      <c r="S23" s="311"/>
      <c r="T23" s="311"/>
      <c r="U23" s="357"/>
      <c r="V23" s="311"/>
      <c r="W23" s="311"/>
      <c r="X23" s="311"/>
      <c r="Y23" s="353"/>
      <c r="Z23" s="336"/>
      <c r="AA23" s="353"/>
      <c r="AB23" s="381"/>
    </row>
    <row r="24" s="265" customFormat="1" ht="26.1" customHeight="1" spans="1:28">
      <c r="A24" s="311">
        <f t="shared" si="0"/>
        <v>8</v>
      </c>
      <c r="B24" s="312" t="s">
        <v>48</v>
      </c>
      <c r="C24" s="313"/>
      <c r="D24" s="314" t="s">
        <v>49</v>
      </c>
      <c r="E24" s="314" t="s">
        <v>76</v>
      </c>
      <c r="F24" s="315" t="s">
        <v>77</v>
      </c>
      <c r="G24" s="314" t="s">
        <v>52</v>
      </c>
      <c r="H24" s="314" t="s">
        <v>72</v>
      </c>
      <c r="I24" s="315" t="s">
        <v>73</v>
      </c>
      <c r="J24" s="315" t="s">
        <v>61</v>
      </c>
      <c r="K24" s="315"/>
      <c r="L24" s="315"/>
      <c r="M24" s="311" t="s">
        <v>56</v>
      </c>
      <c r="N24" s="311"/>
      <c r="O24" s="311"/>
      <c r="P24" s="336"/>
      <c r="Q24" s="321"/>
      <c r="R24" s="321"/>
      <c r="S24" s="311"/>
      <c r="T24" s="311"/>
      <c r="U24" s="357"/>
      <c r="V24" s="311"/>
      <c r="W24" s="311"/>
      <c r="X24" s="311"/>
      <c r="Y24" s="353"/>
      <c r="Z24" s="336"/>
      <c r="AA24" s="353"/>
      <c r="AB24" s="381"/>
    </row>
    <row r="25" s="265" customFormat="1" ht="27.75" customHeight="1" spans="1:28">
      <c r="A25" s="311">
        <f t="shared" si="0"/>
        <v>9</v>
      </c>
      <c r="B25" s="312" t="s">
        <v>48</v>
      </c>
      <c r="C25" s="313"/>
      <c r="D25" s="314" t="s">
        <v>49</v>
      </c>
      <c r="E25" s="314" t="s">
        <v>78</v>
      </c>
      <c r="F25" s="314" t="s">
        <v>79</v>
      </c>
      <c r="G25" s="314" t="s">
        <v>52</v>
      </c>
      <c r="H25" s="314" t="s">
        <v>72</v>
      </c>
      <c r="I25" s="315" t="s">
        <v>73</v>
      </c>
      <c r="J25" s="315" t="s">
        <v>55</v>
      </c>
      <c r="K25" s="315"/>
      <c r="L25" s="315"/>
      <c r="M25" s="311" t="s">
        <v>56</v>
      </c>
      <c r="N25" s="311"/>
      <c r="O25" s="311"/>
      <c r="P25" s="336"/>
      <c r="Q25" s="321"/>
      <c r="R25" s="321"/>
      <c r="S25" s="311"/>
      <c r="T25" s="311"/>
      <c r="U25" s="357"/>
      <c r="V25" s="311"/>
      <c r="W25" s="311"/>
      <c r="X25" s="311"/>
      <c r="Y25" s="353"/>
      <c r="Z25" s="336"/>
      <c r="AA25" s="353"/>
      <c r="AB25" s="381"/>
    </row>
    <row r="26" s="265" customFormat="1" ht="26.1" customHeight="1" spans="1:28">
      <c r="A26" s="311">
        <f t="shared" si="0"/>
        <v>10</v>
      </c>
      <c r="B26" s="312" t="s">
        <v>48</v>
      </c>
      <c r="C26" s="313"/>
      <c r="D26" s="314" t="s">
        <v>49</v>
      </c>
      <c r="E26" s="314" t="s">
        <v>80</v>
      </c>
      <c r="F26" s="314" t="s">
        <v>81</v>
      </c>
      <c r="G26" s="314" t="s">
        <v>52</v>
      </c>
      <c r="H26" s="314" t="s">
        <v>72</v>
      </c>
      <c r="I26" s="315" t="s">
        <v>73</v>
      </c>
      <c r="J26" s="315" t="s">
        <v>55</v>
      </c>
      <c r="K26" s="315"/>
      <c r="L26" s="315"/>
      <c r="M26" s="311" t="s">
        <v>56</v>
      </c>
      <c r="N26" s="311"/>
      <c r="O26" s="311"/>
      <c r="P26" s="336"/>
      <c r="Q26" s="321"/>
      <c r="R26" s="321"/>
      <c r="S26" s="311"/>
      <c r="T26" s="311"/>
      <c r="U26" s="357"/>
      <c r="V26" s="311"/>
      <c r="W26" s="311"/>
      <c r="X26" s="311"/>
      <c r="Y26" s="353"/>
      <c r="Z26" s="336"/>
      <c r="AA26" s="353"/>
      <c r="AB26" s="381"/>
    </row>
    <row r="27" s="265" customFormat="1" ht="26.1" customHeight="1" spans="1:28">
      <c r="A27" s="311">
        <f t="shared" si="0"/>
        <v>11</v>
      </c>
      <c r="B27" s="312" t="s">
        <v>48</v>
      </c>
      <c r="C27" s="313"/>
      <c r="D27" s="314" t="s">
        <v>49</v>
      </c>
      <c r="E27" s="314" t="s">
        <v>82</v>
      </c>
      <c r="F27" s="314" t="s">
        <v>83</v>
      </c>
      <c r="G27" s="314" t="s">
        <v>52</v>
      </c>
      <c r="H27" s="314" t="s">
        <v>72</v>
      </c>
      <c r="I27" s="314" t="s">
        <v>73</v>
      </c>
      <c r="J27" s="315" t="s">
        <v>55</v>
      </c>
      <c r="K27" s="315"/>
      <c r="L27" s="315"/>
      <c r="M27" s="311" t="s">
        <v>56</v>
      </c>
      <c r="N27" s="311"/>
      <c r="O27" s="311"/>
      <c r="P27" s="336"/>
      <c r="Q27" s="321"/>
      <c r="R27" s="321"/>
      <c r="S27" s="311"/>
      <c r="T27" s="311"/>
      <c r="U27" s="357"/>
      <c r="V27" s="311"/>
      <c r="W27" s="311"/>
      <c r="X27" s="311"/>
      <c r="Y27" s="353"/>
      <c r="Z27" s="336"/>
      <c r="AA27" s="353"/>
      <c r="AB27" s="381"/>
    </row>
    <row r="28" s="265" customFormat="1" ht="26.1" customHeight="1" spans="1:28">
      <c r="A28" s="311">
        <f t="shared" si="0"/>
        <v>12</v>
      </c>
      <c r="B28" s="312" t="s">
        <v>48</v>
      </c>
      <c r="C28" s="313"/>
      <c r="D28" s="314" t="s">
        <v>49</v>
      </c>
      <c r="E28" s="314" t="s">
        <v>84</v>
      </c>
      <c r="F28" s="314" t="s">
        <v>85</v>
      </c>
      <c r="G28" s="314" t="s">
        <v>52</v>
      </c>
      <c r="H28" s="314" t="s">
        <v>72</v>
      </c>
      <c r="I28" s="314" t="s">
        <v>73</v>
      </c>
      <c r="J28" s="315" t="s">
        <v>55</v>
      </c>
      <c r="K28" s="315"/>
      <c r="L28" s="315"/>
      <c r="M28" s="311" t="s">
        <v>56</v>
      </c>
      <c r="N28" s="311"/>
      <c r="O28" s="311"/>
      <c r="P28" s="336"/>
      <c r="Q28" s="321"/>
      <c r="R28" s="321"/>
      <c r="S28" s="311"/>
      <c r="T28" s="311"/>
      <c r="U28" s="358"/>
      <c r="V28" s="311"/>
      <c r="W28" s="311"/>
      <c r="X28" s="311"/>
      <c r="Y28" s="353"/>
      <c r="Z28" s="336"/>
      <c r="AA28" s="353"/>
      <c r="AB28" s="381"/>
    </row>
    <row r="29" s="265" customFormat="1" ht="26.1" customHeight="1" spans="1:28">
      <c r="A29" s="311">
        <f t="shared" si="0"/>
        <v>13</v>
      </c>
      <c r="B29" s="312" t="s">
        <v>48</v>
      </c>
      <c r="C29" s="313"/>
      <c r="D29" s="314" t="s">
        <v>49</v>
      </c>
      <c r="E29" s="314" t="s">
        <v>86</v>
      </c>
      <c r="F29" s="314" t="s">
        <v>87</v>
      </c>
      <c r="G29" s="314" t="s">
        <v>52</v>
      </c>
      <c r="H29" s="314" t="s">
        <v>72</v>
      </c>
      <c r="I29" s="314" t="s">
        <v>73</v>
      </c>
      <c r="J29" s="315" t="s">
        <v>55</v>
      </c>
      <c r="K29" s="315"/>
      <c r="L29" s="315"/>
      <c r="M29" s="311" t="s">
        <v>56</v>
      </c>
      <c r="N29" s="311"/>
      <c r="O29" s="311"/>
      <c r="P29" s="336"/>
      <c r="Q29" s="321"/>
      <c r="R29" s="321"/>
      <c r="S29" s="311"/>
      <c r="T29" s="311"/>
      <c r="U29" s="357"/>
      <c r="V29" s="311"/>
      <c r="W29" s="311"/>
      <c r="X29" s="311"/>
      <c r="Y29" s="353"/>
      <c r="Z29" s="336"/>
      <c r="AA29" s="353"/>
      <c r="AB29" s="381"/>
    </row>
    <row r="30" s="265" customFormat="1" ht="26.1" customHeight="1" spans="1:28">
      <c r="A30" s="311">
        <f t="shared" si="0"/>
        <v>14</v>
      </c>
      <c r="B30" s="312" t="s">
        <v>48</v>
      </c>
      <c r="C30" s="313"/>
      <c r="D30" s="314" t="s">
        <v>49</v>
      </c>
      <c r="E30" s="314" t="s">
        <v>88</v>
      </c>
      <c r="F30" s="314" t="s">
        <v>89</v>
      </c>
      <c r="G30" s="314" t="s">
        <v>52</v>
      </c>
      <c r="H30" s="314" t="s">
        <v>72</v>
      </c>
      <c r="I30" s="314" t="s">
        <v>73</v>
      </c>
      <c r="J30" s="315" t="s">
        <v>55</v>
      </c>
      <c r="K30" s="315"/>
      <c r="L30" s="315"/>
      <c r="M30" s="311" t="s">
        <v>56</v>
      </c>
      <c r="N30" s="311"/>
      <c r="O30" s="311"/>
      <c r="P30" s="336"/>
      <c r="Q30" s="321"/>
      <c r="R30" s="321"/>
      <c r="S30" s="311"/>
      <c r="T30" s="311"/>
      <c r="U30" s="358"/>
      <c r="V30" s="311"/>
      <c r="W30" s="311"/>
      <c r="X30" s="311"/>
      <c r="Y30" s="353"/>
      <c r="Z30" s="336"/>
      <c r="AA30" s="353"/>
      <c r="AB30" s="381"/>
    </row>
    <row r="31" s="265" customFormat="1" ht="26.1" customHeight="1" spans="1:28">
      <c r="A31" s="311">
        <f t="shared" si="0"/>
        <v>15</v>
      </c>
      <c r="B31" s="312" t="s">
        <v>48</v>
      </c>
      <c r="C31" s="313"/>
      <c r="D31" s="314" t="s">
        <v>49</v>
      </c>
      <c r="E31" s="314" t="s">
        <v>90</v>
      </c>
      <c r="F31" s="314" t="s">
        <v>91</v>
      </c>
      <c r="G31" s="314" t="s">
        <v>52</v>
      </c>
      <c r="H31" s="314" t="s">
        <v>72</v>
      </c>
      <c r="I31" s="314" t="s">
        <v>73</v>
      </c>
      <c r="J31" s="315" t="s">
        <v>55</v>
      </c>
      <c r="K31" s="315"/>
      <c r="L31" s="315"/>
      <c r="M31" s="311" t="s">
        <v>56</v>
      </c>
      <c r="N31" s="311"/>
      <c r="O31" s="311"/>
      <c r="P31" s="336"/>
      <c r="Q31" s="321"/>
      <c r="R31" s="321"/>
      <c r="S31" s="311"/>
      <c r="T31" s="311"/>
      <c r="U31" s="357"/>
      <c r="V31" s="311"/>
      <c r="W31" s="311"/>
      <c r="X31" s="311"/>
      <c r="Y31" s="353"/>
      <c r="Z31" s="336"/>
      <c r="AA31" s="353"/>
      <c r="AB31" s="381"/>
    </row>
    <row r="32" s="265" customFormat="1" ht="26.1" customHeight="1" spans="1:28">
      <c r="A32" s="311">
        <f t="shared" si="0"/>
        <v>16</v>
      </c>
      <c r="B32" s="312" t="s">
        <v>48</v>
      </c>
      <c r="C32" s="313"/>
      <c r="D32" s="314" t="s">
        <v>49</v>
      </c>
      <c r="E32" s="314" t="s">
        <v>92</v>
      </c>
      <c r="F32" s="314" t="s">
        <v>93</v>
      </c>
      <c r="G32" s="314" t="s">
        <v>52</v>
      </c>
      <c r="H32" s="314" t="s">
        <v>94</v>
      </c>
      <c r="I32" s="314" t="s">
        <v>95</v>
      </c>
      <c r="J32" s="315" t="s">
        <v>55</v>
      </c>
      <c r="K32" s="315"/>
      <c r="L32" s="315"/>
      <c r="M32" s="311" t="s">
        <v>56</v>
      </c>
      <c r="N32" s="311"/>
      <c r="O32" s="311"/>
      <c r="P32" s="336"/>
      <c r="Q32" s="321"/>
      <c r="R32" s="321"/>
      <c r="S32" s="311"/>
      <c r="T32" s="311"/>
      <c r="U32" s="358"/>
      <c r="V32" s="311"/>
      <c r="W32" s="311"/>
      <c r="X32" s="311"/>
      <c r="Y32" s="353"/>
      <c r="Z32" s="336"/>
      <c r="AA32" s="353"/>
      <c r="AB32" s="381"/>
    </row>
    <row r="33" s="265" customFormat="1" ht="26.1" customHeight="1" spans="1:28">
      <c r="A33" s="311">
        <f t="shared" si="0"/>
        <v>17</v>
      </c>
      <c r="B33" s="312" t="s">
        <v>48</v>
      </c>
      <c r="C33" s="313"/>
      <c r="D33" s="314" t="s">
        <v>49</v>
      </c>
      <c r="E33" s="314" t="s">
        <v>96</v>
      </c>
      <c r="F33" s="316" t="s">
        <v>97</v>
      </c>
      <c r="G33" s="314" t="s">
        <v>52</v>
      </c>
      <c r="H33" s="317" t="s">
        <v>98</v>
      </c>
      <c r="I33" s="317" t="s">
        <v>99</v>
      </c>
      <c r="J33" s="315" t="s">
        <v>55</v>
      </c>
      <c r="K33" s="315"/>
      <c r="L33" s="315"/>
      <c r="M33" s="311" t="s">
        <v>56</v>
      </c>
      <c r="N33" s="311"/>
      <c r="O33" s="311"/>
      <c r="P33" s="336"/>
      <c r="Q33" s="321"/>
      <c r="R33" s="321"/>
      <c r="S33" s="311"/>
      <c r="T33" s="311"/>
      <c r="U33" s="357"/>
      <c r="V33" s="311"/>
      <c r="W33" s="311"/>
      <c r="X33" s="311"/>
      <c r="Y33" s="353"/>
      <c r="Z33" s="336"/>
      <c r="AA33" s="353"/>
      <c r="AB33" s="381"/>
    </row>
    <row r="34" s="265" customFormat="1" ht="26.1" customHeight="1" spans="1:28">
      <c r="A34" s="311">
        <f t="shared" si="0"/>
        <v>18</v>
      </c>
      <c r="B34" s="312" t="s">
        <v>48</v>
      </c>
      <c r="C34" s="313"/>
      <c r="D34" s="314" t="s">
        <v>49</v>
      </c>
      <c r="E34" s="314" t="s">
        <v>100</v>
      </c>
      <c r="F34" s="316" t="s">
        <v>101</v>
      </c>
      <c r="G34" s="314" t="s">
        <v>52</v>
      </c>
      <c r="H34" s="317" t="s">
        <v>98</v>
      </c>
      <c r="I34" s="317" t="s">
        <v>99</v>
      </c>
      <c r="J34" s="315" t="s">
        <v>55</v>
      </c>
      <c r="K34" s="315"/>
      <c r="L34" s="315"/>
      <c r="M34" s="311" t="s">
        <v>56</v>
      </c>
      <c r="N34" s="311"/>
      <c r="O34" s="311"/>
      <c r="P34" s="336"/>
      <c r="Q34" s="321"/>
      <c r="R34" s="321"/>
      <c r="S34" s="311"/>
      <c r="T34" s="311"/>
      <c r="U34" s="357"/>
      <c r="V34" s="311"/>
      <c r="W34" s="311"/>
      <c r="X34" s="311"/>
      <c r="Y34" s="353"/>
      <c r="Z34" s="336"/>
      <c r="AA34" s="353"/>
      <c r="AB34" s="381"/>
    </row>
    <row r="35" s="265" customFormat="1" ht="26.1" customHeight="1" spans="1:28">
      <c r="A35" s="311">
        <f t="shared" si="0"/>
        <v>19</v>
      </c>
      <c r="B35" s="312" t="s">
        <v>48</v>
      </c>
      <c r="C35" s="313"/>
      <c r="D35" s="314" t="s">
        <v>49</v>
      </c>
      <c r="E35" s="314" t="s">
        <v>102</v>
      </c>
      <c r="F35" s="318" t="s">
        <v>103</v>
      </c>
      <c r="G35" s="314" t="s">
        <v>52</v>
      </c>
      <c r="H35" s="317" t="s">
        <v>104</v>
      </c>
      <c r="I35" s="314" t="s">
        <v>105</v>
      </c>
      <c r="J35" s="315" t="s">
        <v>55</v>
      </c>
      <c r="K35" s="315"/>
      <c r="L35" s="315"/>
      <c r="M35" s="311" t="s">
        <v>56</v>
      </c>
      <c r="N35" s="311"/>
      <c r="O35" s="311"/>
      <c r="P35" s="337"/>
      <c r="Q35" s="359"/>
      <c r="R35" s="359"/>
      <c r="S35" s="337"/>
      <c r="T35" s="337"/>
      <c r="U35" s="360"/>
      <c r="V35" s="337"/>
      <c r="W35" s="337"/>
      <c r="X35" s="337"/>
      <c r="Y35" s="337"/>
      <c r="Z35" s="337"/>
      <c r="AA35" s="337"/>
      <c r="AB35" s="337"/>
    </row>
    <row r="36" s="265" customFormat="1" ht="26.1" customHeight="1" spans="1:28">
      <c r="A36" s="311">
        <f t="shared" si="0"/>
        <v>20</v>
      </c>
      <c r="B36" s="312" t="s">
        <v>48</v>
      </c>
      <c r="C36" s="313"/>
      <c r="D36" s="314" t="s">
        <v>49</v>
      </c>
      <c r="E36" s="314" t="s">
        <v>106</v>
      </c>
      <c r="F36" s="314" t="s">
        <v>107</v>
      </c>
      <c r="G36" s="314" t="s">
        <v>52</v>
      </c>
      <c r="H36" s="314" t="s">
        <v>108</v>
      </c>
      <c r="I36" s="314" t="s">
        <v>109</v>
      </c>
      <c r="J36" s="315" t="s">
        <v>110</v>
      </c>
      <c r="K36" s="315"/>
      <c r="L36" s="315"/>
      <c r="M36" s="311" t="s">
        <v>56</v>
      </c>
      <c r="N36" s="311"/>
      <c r="O36" s="311"/>
      <c r="P36" s="337"/>
      <c r="Q36" s="359"/>
      <c r="R36" s="359"/>
      <c r="S36" s="337"/>
      <c r="T36" s="337"/>
      <c r="U36" s="360"/>
      <c r="V36" s="337"/>
      <c r="W36" s="337"/>
      <c r="X36" s="337"/>
      <c r="Y36" s="337"/>
      <c r="Z36" s="337"/>
      <c r="AA36" s="337"/>
      <c r="AB36" s="337"/>
    </row>
    <row r="37" s="265" customFormat="1" ht="26.1" customHeight="1" spans="1:28">
      <c r="A37" s="311">
        <f t="shared" si="0"/>
        <v>21</v>
      </c>
      <c r="B37" s="312" t="s">
        <v>48</v>
      </c>
      <c r="C37" s="313"/>
      <c r="D37" s="314" t="s">
        <v>49</v>
      </c>
      <c r="E37" s="314" t="s">
        <v>111</v>
      </c>
      <c r="F37" s="319" t="s">
        <v>112</v>
      </c>
      <c r="G37" s="314" t="s">
        <v>52</v>
      </c>
      <c r="H37" s="314" t="s">
        <v>113</v>
      </c>
      <c r="I37" s="314" t="s">
        <v>114</v>
      </c>
      <c r="J37" s="315" t="s">
        <v>55</v>
      </c>
      <c r="K37" s="315"/>
      <c r="L37" s="315"/>
      <c r="M37" s="311" t="s">
        <v>56</v>
      </c>
      <c r="N37" s="311"/>
      <c r="O37" s="311"/>
      <c r="P37" s="337"/>
      <c r="Q37" s="359"/>
      <c r="R37" s="359"/>
      <c r="S37" s="337"/>
      <c r="T37" s="337"/>
      <c r="U37" s="360"/>
      <c r="V37" s="337"/>
      <c r="W37" s="337"/>
      <c r="X37" s="337"/>
      <c r="Y37" s="337"/>
      <c r="Z37" s="337"/>
      <c r="AA37" s="337"/>
      <c r="AB37" s="337"/>
    </row>
    <row r="38" s="265" customFormat="1" ht="26.1" customHeight="1" spans="1:28">
      <c r="A38" s="311">
        <f t="shared" si="0"/>
        <v>22</v>
      </c>
      <c r="B38" s="312" t="s">
        <v>48</v>
      </c>
      <c r="C38" s="313"/>
      <c r="D38" s="314" t="s">
        <v>49</v>
      </c>
      <c r="E38" s="314" t="s">
        <v>115</v>
      </c>
      <c r="F38" s="319" t="s">
        <v>116</v>
      </c>
      <c r="G38" s="314" t="s">
        <v>52</v>
      </c>
      <c r="H38" s="314" t="s">
        <v>113</v>
      </c>
      <c r="I38" s="314" t="s">
        <v>114</v>
      </c>
      <c r="J38" s="315" t="s">
        <v>55</v>
      </c>
      <c r="K38" s="315"/>
      <c r="L38" s="315"/>
      <c r="M38" s="311" t="s">
        <v>56</v>
      </c>
      <c r="N38" s="311"/>
      <c r="O38" s="311"/>
      <c r="P38" s="337"/>
      <c r="Q38" s="359"/>
      <c r="R38" s="359"/>
      <c r="S38" s="337"/>
      <c r="T38" s="337"/>
      <c r="U38" s="360"/>
      <c r="V38" s="337"/>
      <c r="W38" s="337"/>
      <c r="X38" s="337"/>
      <c r="Y38" s="337"/>
      <c r="Z38" s="337"/>
      <c r="AA38" s="337"/>
      <c r="AB38" s="337"/>
    </row>
    <row r="39" s="265" customFormat="1" ht="81" customHeight="1" spans="1:28">
      <c r="A39" s="311">
        <f t="shared" si="0"/>
        <v>23</v>
      </c>
      <c r="B39" s="312" t="s">
        <v>48</v>
      </c>
      <c r="C39" s="313"/>
      <c r="D39" s="314" t="s">
        <v>49</v>
      </c>
      <c r="E39" s="319" t="s">
        <v>117</v>
      </c>
      <c r="F39" s="319" t="s">
        <v>118</v>
      </c>
      <c r="G39" s="315" t="s">
        <v>119</v>
      </c>
      <c r="H39" s="320" t="s">
        <v>120</v>
      </c>
      <c r="I39" s="320" t="s">
        <v>121</v>
      </c>
      <c r="J39" s="315" t="s">
        <v>122</v>
      </c>
      <c r="K39" s="315"/>
      <c r="L39" s="315"/>
      <c r="M39" s="311" t="s">
        <v>56</v>
      </c>
      <c r="N39" s="311"/>
      <c r="O39" s="311"/>
      <c r="P39" s="337"/>
      <c r="Q39" s="359"/>
      <c r="R39" s="359"/>
      <c r="S39" s="337"/>
      <c r="T39" s="337"/>
      <c r="U39" s="360"/>
      <c r="V39" s="337"/>
      <c r="W39" s="337"/>
      <c r="X39" s="337"/>
      <c r="Y39" s="337"/>
      <c r="Z39" s="337"/>
      <c r="AA39" s="337"/>
      <c r="AB39" s="337"/>
    </row>
    <row r="40" s="265" customFormat="1" ht="26.1" customHeight="1" spans="1:28">
      <c r="A40" s="311">
        <f t="shared" si="0"/>
        <v>24</v>
      </c>
      <c r="B40" s="312" t="s">
        <v>48</v>
      </c>
      <c r="C40" s="313"/>
      <c r="D40" s="314" t="s">
        <v>49</v>
      </c>
      <c r="E40" s="319" t="s">
        <v>123</v>
      </c>
      <c r="F40" s="319" t="s">
        <v>124</v>
      </c>
      <c r="G40" s="315" t="s">
        <v>125</v>
      </c>
      <c r="H40" s="320" t="s">
        <v>126</v>
      </c>
      <c r="I40" s="320" t="s">
        <v>123</v>
      </c>
      <c r="J40" s="314" t="s">
        <v>127</v>
      </c>
      <c r="K40" s="314"/>
      <c r="L40" s="314"/>
      <c r="M40" s="311" t="s">
        <v>56</v>
      </c>
      <c r="N40" s="311"/>
      <c r="O40" s="311"/>
      <c r="P40" s="337"/>
      <c r="Q40" s="359"/>
      <c r="R40" s="359"/>
      <c r="S40" s="337"/>
      <c r="T40" s="337"/>
      <c r="U40" s="360"/>
      <c r="V40" s="337"/>
      <c r="W40" s="337"/>
      <c r="X40" s="337"/>
      <c r="Y40" s="337"/>
      <c r="Z40" s="337"/>
      <c r="AA40" s="337"/>
      <c r="AB40" s="337"/>
    </row>
    <row r="41" s="265" customFormat="1" ht="49.5" spans="1:28">
      <c r="A41" s="311">
        <f t="shared" si="0"/>
        <v>25</v>
      </c>
      <c r="B41" s="312" t="s">
        <v>48</v>
      </c>
      <c r="C41" s="313"/>
      <c r="D41" s="314" t="s">
        <v>49</v>
      </c>
      <c r="E41" s="319" t="s">
        <v>128</v>
      </c>
      <c r="F41" s="319" t="s">
        <v>129</v>
      </c>
      <c r="G41" s="315" t="s">
        <v>130</v>
      </c>
      <c r="H41" s="320" t="s">
        <v>131</v>
      </c>
      <c r="I41" s="320" t="s">
        <v>132</v>
      </c>
      <c r="J41" s="314" t="s">
        <v>127</v>
      </c>
      <c r="K41" s="314"/>
      <c r="L41" s="314"/>
      <c r="M41" s="311" t="s">
        <v>56</v>
      </c>
      <c r="N41" s="311"/>
      <c r="O41" s="311"/>
      <c r="P41" s="337"/>
      <c r="Q41" s="359"/>
      <c r="R41" s="359"/>
      <c r="S41" s="337"/>
      <c r="T41" s="337"/>
      <c r="U41" s="360"/>
      <c r="V41" s="337"/>
      <c r="W41" s="337"/>
      <c r="X41" s="337"/>
      <c r="Y41" s="337"/>
      <c r="Z41" s="337"/>
      <c r="AA41" s="337"/>
      <c r="AB41" s="337"/>
    </row>
    <row r="42" s="265" customFormat="1" ht="33" spans="1:28">
      <c r="A42" s="311">
        <f t="shared" si="0"/>
        <v>26</v>
      </c>
      <c r="B42" s="312" t="s">
        <v>133</v>
      </c>
      <c r="C42" s="313"/>
      <c r="D42" s="314" t="s">
        <v>134</v>
      </c>
      <c r="E42" s="319" t="s">
        <v>135</v>
      </c>
      <c r="F42" s="318" t="s">
        <v>136</v>
      </c>
      <c r="G42" s="320" t="s">
        <v>137</v>
      </c>
      <c r="H42" s="320" t="s">
        <v>138</v>
      </c>
      <c r="I42" s="320" t="s">
        <v>139</v>
      </c>
      <c r="J42" s="315" t="s">
        <v>55</v>
      </c>
      <c r="K42" s="315"/>
      <c r="L42" s="315"/>
      <c r="M42" s="311" t="s">
        <v>140</v>
      </c>
      <c r="N42" s="311"/>
      <c r="O42" s="311"/>
      <c r="P42" s="337"/>
      <c r="Q42" s="359"/>
      <c r="R42" s="359"/>
      <c r="S42" s="337"/>
      <c r="T42" s="337"/>
      <c r="U42" s="360"/>
      <c r="V42" s="337"/>
      <c r="W42" s="337"/>
      <c r="X42" s="337"/>
      <c r="Y42" s="337"/>
      <c r="Z42" s="337"/>
      <c r="AA42" s="337"/>
      <c r="AB42" s="337"/>
    </row>
    <row r="43" s="265" customFormat="1" ht="33" spans="1:28">
      <c r="A43" s="311">
        <f t="shared" si="0"/>
        <v>27</v>
      </c>
      <c r="B43" s="321"/>
      <c r="C43" s="321"/>
      <c r="D43" s="314" t="s">
        <v>134</v>
      </c>
      <c r="E43" s="319" t="s">
        <v>141</v>
      </c>
      <c r="F43" s="318" t="s">
        <v>142</v>
      </c>
      <c r="G43" s="320" t="s">
        <v>137</v>
      </c>
      <c r="H43" s="320" t="s">
        <v>138</v>
      </c>
      <c r="I43" s="320" t="s">
        <v>143</v>
      </c>
      <c r="J43" s="315" t="s">
        <v>55</v>
      </c>
      <c r="K43" s="315"/>
      <c r="L43" s="315"/>
      <c r="M43" s="311" t="s">
        <v>140</v>
      </c>
      <c r="N43" s="311"/>
      <c r="O43" s="311"/>
      <c r="P43" s="337"/>
      <c r="Q43" s="359"/>
      <c r="R43" s="359"/>
      <c r="S43" s="337"/>
      <c r="T43" s="337"/>
      <c r="U43" s="360"/>
      <c r="V43" s="337"/>
      <c r="W43" s="337"/>
      <c r="X43" s="337"/>
      <c r="Y43" s="337"/>
      <c r="Z43" s="337"/>
      <c r="AA43" s="337"/>
      <c r="AB43" s="337"/>
    </row>
    <row r="44" s="265" customFormat="1" ht="33" spans="1:28">
      <c r="A44" s="311">
        <f t="shared" si="0"/>
        <v>28</v>
      </c>
      <c r="B44" s="321"/>
      <c r="C44" s="321"/>
      <c r="D44" s="314" t="s">
        <v>134</v>
      </c>
      <c r="E44" s="315" t="s">
        <v>144</v>
      </c>
      <c r="F44" s="315" t="s">
        <v>145</v>
      </c>
      <c r="G44" s="320" t="s">
        <v>137</v>
      </c>
      <c r="H44" s="320" t="s">
        <v>138</v>
      </c>
      <c r="I44" s="320" t="s">
        <v>146</v>
      </c>
      <c r="J44" s="315" t="s">
        <v>55</v>
      </c>
      <c r="K44" s="315"/>
      <c r="L44" s="315"/>
      <c r="M44" s="311" t="s">
        <v>140</v>
      </c>
      <c r="N44" s="311"/>
      <c r="O44" s="311"/>
      <c r="P44" s="337"/>
      <c r="Q44" s="359"/>
      <c r="R44" s="359"/>
      <c r="S44" s="337"/>
      <c r="T44" s="337"/>
      <c r="U44" s="360"/>
      <c r="V44" s="337"/>
      <c r="W44" s="337"/>
      <c r="X44" s="337"/>
      <c r="Y44" s="337"/>
      <c r="Z44" s="337"/>
      <c r="AA44" s="337"/>
      <c r="AB44" s="337"/>
    </row>
    <row r="45" s="265" customFormat="1" ht="33" spans="1:28">
      <c r="A45" s="311">
        <f t="shared" si="0"/>
        <v>29</v>
      </c>
      <c r="B45" s="321"/>
      <c r="C45" s="321"/>
      <c r="D45" s="314" t="s">
        <v>134</v>
      </c>
      <c r="E45" s="315" t="s">
        <v>147</v>
      </c>
      <c r="F45" s="315" t="s">
        <v>148</v>
      </c>
      <c r="G45" s="320" t="s">
        <v>137</v>
      </c>
      <c r="H45" s="320" t="s">
        <v>138</v>
      </c>
      <c r="I45" s="320" t="s">
        <v>149</v>
      </c>
      <c r="J45" s="315" t="s">
        <v>55</v>
      </c>
      <c r="K45" s="315"/>
      <c r="L45" s="315"/>
      <c r="M45" s="311" t="s">
        <v>140</v>
      </c>
      <c r="N45" s="311"/>
      <c r="O45" s="311"/>
      <c r="P45" s="337"/>
      <c r="Q45" s="359"/>
      <c r="R45" s="359"/>
      <c r="S45" s="337"/>
      <c r="T45" s="337"/>
      <c r="U45" s="360"/>
      <c r="V45" s="337"/>
      <c r="W45" s="337"/>
      <c r="X45" s="337"/>
      <c r="Y45" s="337"/>
      <c r="Z45" s="337"/>
      <c r="AA45" s="337"/>
      <c r="AB45" s="337"/>
    </row>
    <row r="46" s="265" customFormat="1" ht="33" spans="1:28">
      <c r="A46" s="311">
        <f t="shared" si="0"/>
        <v>30</v>
      </c>
      <c r="B46" s="321"/>
      <c r="C46" s="321"/>
      <c r="D46" s="314" t="s">
        <v>134</v>
      </c>
      <c r="E46" s="319" t="s">
        <v>150</v>
      </c>
      <c r="F46" s="318" t="s">
        <v>151</v>
      </c>
      <c r="G46" s="320" t="s">
        <v>137</v>
      </c>
      <c r="H46" s="320" t="s">
        <v>138</v>
      </c>
      <c r="I46" s="320" t="s">
        <v>152</v>
      </c>
      <c r="J46" s="315" t="s">
        <v>55</v>
      </c>
      <c r="K46" s="315"/>
      <c r="L46" s="315"/>
      <c r="M46" s="311" t="s">
        <v>140</v>
      </c>
      <c r="N46" s="311"/>
      <c r="O46" s="311"/>
      <c r="P46" s="337"/>
      <c r="Q46" s="359"/>
      <c r="R46" s="359"/>
      <c r="S46" s="337"/>
      <c r="T46" s="337"/>
      <c r="U46" s="360"/>
      <c r="V46" s="337"/>
      <c r="W46" s="337"/>
      <c r="X46" s="337"/>
      <c r="Y46" s="337"/>
      <c r="Z46" s="337"/>
      <c r="AA46" s="337"/>
      <c r="AB46" s="337"/>
    </row>
    <row r="47" s="265" customFormat="1" ht="33" spans="1:28">
      <c r="A47" s="311">
        <f t="shared" si="0"/>
        <v>31</v>
      </c>
      <c r="B47" s="321"/>
      <c r="C47" s="321"/>
      <c r="D47" s="314" t="s">
        <v>134</v>
      </c>
      <c r="E47" s="319" t="s">
        <v>153</v>
      </c>
      <c r="F47" s="318" t="s">
        <v>154</v>
      </c>
      <c r="G47" s="320" t="s">
        <v>137</v>
      </c>
      <c r="H47" s="320" t="s">
        <v>138</v>
      </c>
      <c r="I47" s="320" t="s">
        <v>155</v>
      </c>
      <c r="J47" s="315" t="s">
        <v>55</v>
      </c>
      <c r="K47" s="315"/>
      <c r="L47" s="315"/>
      <c r="M47" s="311" t="s">
        <v>140</v>
      </c>
      <c r="N47" s="311"/>
      <c r="O47" s="311"/>
      <c r="P47" s="337"/>
      <c r="Q47" s="359"/>
      <c r="R47" s="359"/>
      <c r="S47" s="337"/>
      <c r="T47" s="337"/>
      <c r="U47" s="360"/>
      <c r="V47" s="337"/>
      <c r="W47" s="337"/>
      <c r="X47" s="337"/>
      <c r="Y47" s="337"/>
      <c r="Z47" s="337"/>
      <c r="AA47" s="337"/>
      <c r="AB47" s="337"/>
    </row>
    <row r="48" s="265" customFormat="1" ht="33" spans="1:28">
      <c r="A48" s="311">
        <f t="shared" si="0"/>
        <v>32</v>
      </c>
      <c r="B48" s="321"/>
      <c r="C48" s="321"/>
      <c r="D48" s="314" t="s">
        <v>134</v>
      </c>
      <c r="E48" s="315" t="s">
        <v>156</v>
      </c>
      <c r="F48" s="315" t="s">
        <v>157</v>
      </c>
      <c r="G48" s="320" t="s">
        <v>137</v>
      </c>
      <c r="H48" s="320" t="s">
        <v>138</v>
      </c>
      <c r="I48" s="320" t="s">
        <v>158</v>
      </c>
      <c r="J48" s="315" t="s">
        <v>55</v>
      </c>
      <c r="K48" s="315"/>
      <c r="L48" s="315"/>
      <c r="M48" s="311" t="s">
        <v>140</v>
      </c>
      <c r="N48" s="311"/>
      <c r="O48" s="311"/>
      <c r="P48" s="337"/>
      <c r="Q48" s="359"/>
      <c r="R48" s="359"/>
      <c r="S48" s="337"/>
      <c r="T48" s="337"/>
      <c r="U48" s="360"/>
      <c r="V48" s="337"/>
      <c r="W48" s="337"/>
      <c r="X48" s="337"/>
      <c r="Y48" s="337"/>
      <c r="Z48" s="337"/>
      <c r="AA48" s="337"/>
      <c r="AB48" s="337"/>
    </row>
    <row r="49" s="265" customFormat="1" ht="33" spans="1:28">
      <c r="A49" s="311">
        <f t="shared" si="0"/>
        <v>33</v>
      </c>
      <c r="B49" s="321"/>
      <c r="C49" s="321"/>
      <c r="D49" s="314" t="s">
        <v>134</v>
      </c>
      <c r="E49" s="315" t="s">
        <v>159</v>
      </c>
      <c r="F49" s="315" t="s">
        <v>160</v>
      </c>
      <c r="G49" s="320" t="s">
        <v>137</v>
      </c>
      <c r="H49" s="320" t="s">
        <v>138</v>
      </c>
      <c r="I49" s="320" t="s">
        <v>161</v>
      </c>
      <c r="J49" s="315" t="s">
        <v>55</v>
      </c>
      <c r="K49" s="315"/>
      <c r="L49" s="315"/>
      <c r="M49" s="311" t="s">
        <v>140</v>
      </c>
      <c r="N49" s="311"/>
      <c r="O49" s="311"/>
      <c r="P49" s="337"/>
      <c r="Q49" s="359"/>
      <c r="R49" s="359"/>
      <c r="S49" s="337"/>
      <c r="T49" s="337"/>
      <c r="U49" s="360"/>
      <c r="V49" s="337"/>
      <c r="W49" s="337"/>
      <c r="X49" s="337"/>
      <c r="Y49" s="337"/>
      <c r="Z49" s="337"/>
      <c r="AA49" s="337"/>
      <c r="AB49" s="337"/>
    </row>
    <row r="50" s="265" customFormat="1" ht="33" spans="1:28">
      <c r="A50" s="311">
        <f t="shared" si="0"/>
        <v>34</v>
      </c>
      <c r="B50" s="321"/>
      <c r="C50" s="321"/>
      <c r="D50" s="314" t="s">
        <v>134</v>
      </c>
      <c r="E50" s="319" t="s">
        <v>162</v>
      </c>
      <c r="F50" s="318" t="s">
        <v>163</v>
      </c>
      <c r="G50" s="320" t="s">
        <v>137</v>
      </c>
      <c r="H50" s="320" t="s">
        <v>138</v>
      </c>
      <c r="I50" s="320" t="s">
        <v>164</v>
      </c>
      <c r="J50" s="315" t="s">
        <v>55</v>
      </c>
      <c r="K50" s="315"/>
      <c r="L50" s="315"/>
      <c r="M50" s="311" t="s">
        <v>140</v>
      </c>
      <c r="N50" s="311"/>
      <c r="O50" s="311"/>
      <c r="P50" s="337"/>
      <c r="Q50" s="359"/>
      <c r="R50" s="359"/>
      <c r="S50" s="337"/>
      <c r="T50" s="337"/>
      <c r="U50" s="360"/>
      <c r="V50" s="337"/>
      <c r="W50" s="337"/>
      <c r="X50" s="337"/>
      <c r="Y50" s="337"/>
      <c r="Z50" s="337"/>
      <c r="AA50" s="337"/>
      <c r="AB50" s="337"/>
    </row>
    <row r="51" s="265" customFormat="1" ht="33" spans="1:28">
      <c r="A51" s="311">
        <f t="shared" si="0"/>
        <v>35</v>
      </c>
      <c r="B51" s="321"/>
      <c r="C51" s="321"/>
      <c r="D51" s="314" t="s">
        <v>134</v>
      </c>
      <c r="E51" s="319" t="s">
        <v>165</v>
      </c>
      <c r="F51" s="318" t="s">
        <v>166</v>
      </c>
      <c r="G51" s="320" t="s">
        <v>137</v>
      </c>
      <c r="H51" s="320" t="s">
        <v>138</v>
      </c>
      <c r="I51" s="320" t="s">
        <v>167</v>
      </c>
      <c r="J51" s="315" t="s">
        <v>55</v>
      </c>
      <c r="K51" s="315"/>
      <c r="L51" s="315"/>
      <c r="M51" s="311" t="s">
        <v>140</v>
      </c>
      <c r="N51" s="311"/>
      <c r="O51" s="311"/>
      <c r="P51" s="337"/>
      <c r="Q51" s="359"/>
      <c r="R51" s="359"/>
      <c r="S51" s="337"/>
      <c r="T51" s="337"/>
      <c r="U51" s="360"/>
      <c r="V51" s="337"/>
      <c r="W51" s="337"/>
      <c r="X51" s="337"/>
      <c r="Y51" s="337"/>
      <c r="Z51" s="337"/>
      <c r="AA51" s="337"/>
      <c r="AB51" s="337"/>
    </row>
    <row r="52" s="265" customFormat="1" ht="33" spans="1:28">
      <c r="A52" s="311">
        <f t="shared" si="0"/>
        <v>36</v>
      </c>
      <c r="B52" s="321"/>
      <c r="C52" s="321"/>
      <c r="D52" s="314" t="s">
        <v>134</v>
      </c>
      <c r="E52" s="319" t="s">
        <v>168</v>
      </c>
      <c r="F52" s="318" t="s">
        <v>169</v>
      </c>
      <c r="G52" s="320" t="s">
        <v>137</v>
      </c>
      <c r="H52" s="320" t="s">
        <v>138</v>
      </c>
      <c r="I52" s="320" t="s">
        <v>170</v>
      </c>
      <c r="J52" s="315" t="s">
        <v>55</v>
      </c>
      <c r="K52" s="315"/>
      <c r="L52" s="315"/>
      <c r="M52" s="311" t="s">
        <v>140</v>
      </c>
      <c r="N52" s="311"/>
      <c r="O52" s="311"/>
      <c r="P52" s="337"/>
      <c r="Q52" s="359"/>
      <c r="R52" s="359"/>
      <c r="S52" s="337"/>
      <c r="T52" s="337"/>
      <c r="U52" s="360"/>
      <c r="V52" s="337"/>
      <c r="W52" s="337"/>
      <c r="X52" s="337"/>
      <c r="Y52" s="337"/>
      <c r="Z52" s="337"/>
      <c r="AA52" s="337"/>
      <c r="AB52" s="337"/>
    </row>
    <row r="53" s="265" customFormat="1" ht="33" spans="1:28">
      <c r="A53" s="311">
        <f t="shared" si="0"/>
        <v>37</v>
      </c>
      <c r="B53" s="321"/>
      <c r="C53" s="321"/>
      <c r="D53" s="314" t="s">
        <v>134</v>
      </c>
      <c r="E53" s="319" t="s">
        <v>171</v>
      </c>
      <c r="F53" s="318" t="s">
        <v>172</v>
      </c>
      <c r="G53" s="320" t="s">
        <v>137</v>
      </c>
      <c r="H53" s="320" t="s">
        <v>138</v>
      </c>
      <c r="I53" s="320" t="s">
        <v>173</v>
      </c>
      <c r="J53" s="315" t="s">
        <v>55</v>
      </c>
      <c r="K53" s="315"/>
      <c r="L53" s="315"/>
      <c r="M53" s="311" t="s">
        <v>140</v>
      </c>
      <c r="N53" s="311"/>
      <c r="O53" s="311"/>
      <c r="P53" s="337"/>
      <c r="Q53" s="359"/>
      <c r="R53" s="359"/>
      <c r="S53" s="337"/>
      <c r="T53" s="337"/>
      <c r="U53" s="360"/>
      <c r="V53" s="337"/>
      <c r="W53" s="337"/>
      <c r="X53" s="337"/>
      <c r="Y53" s="337"/>
      <c r="Z53" s="337"/>
      <c r="AA53" s="337"/>
      <c r="AB53" s="337"/>
    </row>
    <row r="54" s="265" customFormat="1" ht="33" spans="1:28">
      <c r="A54" s="311">
        <f t="shared" si="0"/>
        <v>38</v>
      </c>
      <c r="B54" s="321"/>
      <c r="C54" s="321"/>
      <c r="D54" s="314" t="s">
        <v>134</v>
      </c>
      <c r="E54" s="319" t="s">
        <v>174</v>
      </c>
      <c r="F54" s="318" t="s">
        <v>175</v>
      </c>
      <c r="G54" s="320" t="s">
        <v>137</v>
      </c>
      <c r="H54" s="320" t="s">
        <v>138</v>
      </c>
      <c r="I54" s="320" t="s">
        <v>176</v>
      </c>
      <c r="J54" s="315" t="s">
        <v>55</v>
      </c>
      <c r="K54" s="315"/>
      <c r="L54" s="315"/>
      <c r="M54" s="311" t="s">
        <v>140</v>
      </c>
      <c r="N54" s="311"/>
      <c r="O54" s="311"/>
      <c r="P54" s="337"/>
      <c r="Q54" s="359"/>
      <c r="R54" s="359"/>
      <c r="S54" s="337"/>
      <c r="T54" s="337"/>
      <c r="U54" s="360"/>
      <c r="V54" s="337"/>
      <c r="W54" s="337"/>
      <c r="X54" s="337"/>
      <c r="Y54" s="337"/>
      <c r="Z54" s="337"/>
      <c r="AA54" s="337"/>
      <c r="AB54" s="337"/>
    </row>
    <row r="55" s="265" customFormat="1" spans="1:28">
      <c r="A55" s="311">
        <f t="shared" si="0"/>
        <v>39</v>
      </c>
      <c r="B55" s="321" t="s">
        <v>177</v>
      </c>
      <c r="C55" s="321"/>
      <c r="D55" s="314" t="s">
        <v>178</v>
      </c>
      <c r="E55" s="314" t="s">
        <v>179</v>
      </c>
      <c r="F55" s="322" t="s">
        <v>180</v>
      </c>
      <c r="G55" s="320" t="s">
        <v>130</v>
      </c>
      <c r="H55" s="320" t="s">
        <v>181</v>
      </c>
      <c r="I55" s="320" t="s">
        <v>179</v>
      </c>
      <c r="J55" s="311" t="s">
        <v>182</v>
      </c>
      <c r="K55" s="311"/>
      <c r="L55" s="311"/>
      <c r="M55" s="311" t="s">
        <v>183</v>
      </c>
      <c r="N55" s="311"/>
      <c r="O55" s="311"/>
      <c r="P55" s="337"/>
      <c r="Q55" s="359"/>
      <c r="R55" s="359"/>
      <c r="S55" s="337"/>
      <c r="T55" s="337"/>
      <c r="U55" s="360"/>
      <c r="V55" s="337"/>
      <c r="W55" s="337"/>
      <c r="X55" s="337"/>
      <c r="Y55" s="337"/>
      <c r="Z55" s="337"/>
      <c r="AA55" s="337"/>
      <c r="AB55" s="337"/>
    </row>
    <row r="56" s="265" customFormat="1" ht="26.1" customHeight="1" spans="1:28">
      <c r="A56" s="311">
        <f t="shared" si="0"/>
        <v>40</v>
      </c>
      <c r="B56" s="321" t="s">
        <v>184</v>
      </c>
      <c r="C56" s="321"/>
      <c r="D56" s="314" t="s">
        <v>185</v>
      </c>
      <c r="E56" s="323" t="s">
        <v>186</v>
      </c>
      <c r="F56" s="324" t="s">
        <v>187</v>
      </c>
      <c r="G56" s="320" t="s">
        <v>130</v>
      </c>
      <c r="H56" s="320"/>
      <c r="I56" s="320"/>
      <c r="J56" s="311" t="s">
        <v>188</v>
      </c>
      <c r="K56" s="311"/>
      <c r="L56" s="311"/>
      <c r="M56" s="311" t="s">
        <v>189</v>
      </c>
      <c r="N56" s="311"/>
      <c r="O56" s="311"/>
      <c r="P56" s="337"/>
      <c r="Q56" s="359"/>
      <c r="R56" s="359"/>
      <c r="S56" s="337"/>
      <c r="T56" s="337"/>
      <c r="U56" s="360"/>
      <c r="V56" s="337"/>
      <c r="W56" s="337"/>
      <c r="X56" s="337"/>
      <c r="Y56" s="337"/>
      <c r="Z56" s="337"/>
      <c r="AA56" s="337"/>
      <c r="AB56" s="337"/>
    </row>
    <row r="57" s="265" customFormat="1" spans="1:28">
      <c r="A57" s="311">
        <f t="shared" si="0"/>
        <v>41</v>
      </c>
      <c r="B57" s="321" t="s">
        <v>184</v>
      </c>
      <c r="C57" s="321"/>
      <c r="D57" s="314" t="s">
        <v>185</v>
      </c>
      <c r="E57" s="325" t="s">
        <v>190</v>
      </c>
      <c r="F57" s="324" t="s">
        <v>191</v>
      </c>
      <c r="G57" s="320" t="s">
        <v>130</v>
      </c>
      <c r="H57" s="320"/>
      <c r="I57" s="320"/>
      <c r="J57" s="311" t="s">
        <v>188</v>
      </c>
      <c r="K57" s="311"/>
      <c r="L57" s="311"/>
      <c r="M57" s="311" t="s">
        <v>189</v>
      </c>
      <c r="N57" s="311"/>
      <c r="O57" s="311"/>
      <c r="P57" s="337"/>
      <c r="Q57" s="359"/>
      <c r="R57" s="359"/>
      <c r="S57" s="337"/>
      <c r="T57" s="337"/>
      <c r="U57" s="360"/>
      <c r="V57" s="337"/>
      <c r="W57" s="337"/>
      <c r="X57" s="337"/>
      <c r="Y57" s="337"/>
      <c r="Z57" s="337"/>
      <c r="AA57" s="337"/>
      <c r="AB57" s="337"/>
    </row>
    <row r="58" s="265" customFormat="1" ht="26.1" customHeight="1" spans="1:28">
      <c r="A58" s="311">
        <f t="shared" si="0"/>
        <v>42</v>
      </c>
      <c r="B58" s="321" t="s">
        <v>184</v>
      </c>
      <c r="C58" s="321"/>
      <c r="D58" s="314" t="s">
        <v>185</v>
      </c>
      <c r="E58" s="326" t="s">
        <v>192</v>
      </c>
      <c r="F58" s="327" t="s">
        <v>193</v>
      </c>
      <c r="G58" s="320" t="s">
        <v>194</v>
      </c>
      <c r="H58" s="320" t="s">
        <v>195</v>
      </c>
      <c r="I58" s="320" t="s">
        <v>196</v>
      </c>
      <c r="J58" s="311" t="s">
        <v>197</v>
      </c>
      <c r="K58" s="311"/>
      <c r="L58" s="311"/>
      <c r="M58" s="311" t="s">
        <v>189</v>
      </c>
      <c r="N58" s="311"/>
      <c r="O58" s="311"/>
      <c r="P58" s="337"/>
      <c r="Q58" s="359"/>
      <c r="R58" s="359"/>
      <c r="S58" s="337"/>
      <c r="T58" s="337"/>
      <c r="U58" s="360"/>
      <c r="V58" s="337"/>
      <c r="W58" s="337"/>
      <c r="X58" s="337"/>
      <c r="Y58" s="337"/>
      <c r="Z58" s="337"/>
      <c r="AA58" s="337"/>
      <c r="AB58" s="337"/>
    </row>
    <row r="59" s="265" customFormat="1" ht="26.1" customHeight="1" spans="1:28">
      <c r="A59" s="311">
        <f t="shared" si="0"/>
        <v>43</v>
      </c>
      <c r="B59" s="321" t="s">
        <v>184</v>
      </c>
      <c r="C59" s="321"/>
      <c r="D59" s="314" t="s">
        <v>185</v>
      </c>
      <c r="E59" s="328" t="s">
        <v>198</v>
      </c>
      <c r="F59" s="315" t="s">
        <v>199</v>
      </c>
      <c r="G59" s="320" t="s">
        <v>200</v>
      </c>
      <c r="H59" s="320" t="s">
        <v>201</v>
      </c>
      <c r="I59" s="320" t="s">
        <v>202</v>
      </c>
      <c r="J59" s="311" t="s">
        <v>203</v>
      </c>
      <c r="K59" s="311"/>
      <c r="L59" s="311"/>
      <c r="M59" s="311" t="s">
        <v>189</v>
      </c>
      <c r="N59" s="311"/>
      <c r="O59" s="311"/>
      <c r="P59" s="337"/>
      <c r="Q59" s="359"/>
      <c r="R59" s="359"/>
      <c r="S59" s="337"/>
      <c r="T59" s="337"/>
      <c r="U59" s="360"/>
      <c r="V59" s="337"/>
      <c r="W59" s="337"/>
      <c r="X59" s="337"/>
      <c r="Y59" s="337"/>
      <c r="Z59" s="337"/>
      <c r="AA59" s="337"/>
      <c r="AB59" s="337"/>
    </row>
    <row r="60" s="265" customFormat="1" ht="26.1" customHeight="1" spans="1:28">
      <c r="A60" s="311">
        <f t="shared" si="0"/>
        <v>44</v>
      </c>
      <c r="B60" s="321" t="s">
        <v>184</v>
      </c>
      <c r="C60" s="321"/>
      <c r="D60" s="314" t="s">
        <v>185</v>
      </c>
      <c r="E60" s="328" t="s">
        <v>204</v>
      </c>
      <c r="F60" s="315" t="s">
        <v>205</v>
      </c>
      <c r="G60" s="320" t="s">
        <v>200</v>
      </c>
      <c r="H60" s="320" t="s">
        <v>201</v>
      </c>
      <c r="I60" s="320" t="s">
        <v>202</v>
      </c>
      <c r="J60" s="311" t="s">
        <v>203</v>
      </c>
      <c r="K60" s="311"/>
      <c r="L60" s="311"/>
      <c r="M60" s="311" t="s">
        <v>189</v>
      </c>
      <c r="N60" s="311"/>
      <c r="O60" s="311"/>
      <c r="P60" s="337"/>
      <c r="Q60" s="359"/>
      <c r="R60" s="359"/>
      <c r="S60" s="337"/>
      <c r="T60" s="337"/>
      <c r="U60" s="360"/>
      <c r="V60" s="337"/>
      <c r="W60" s="337"/>
      <c r="X60" s="337"/>
      <c r="Y60" s="337"/>
      <c r="Z60" s="337"/>
      <c r="AA60" s="337"/>
      <c r="AB60" s="337"/>
    </row>
    <row r="61" s="265" customFormat="1" ht="26.1" customHeight="1" spans="1:28">
      <c r="A61" s="311">
        <f t="shared" si="0"/>
        <v>45</v>
      </c>
      <c r="B61" s="321" t="s">
        <v>184</v>
      </c>
      <c r="C61" s="321"/>
      <c r="D61" s="314" t="s">
        <v>185</v>
      </c>
      <c r="E61" s="328" t="s">
        <v>206</v>
      </c>
      <c r="F61" s="315" t="s">
        <v>207</v>
      </c>
      <c r="G61" s="320" t="s">
        <v>200</v>
      </c>
      <c r="H61" s="320" t="s">
        <v>201</v>
      </c>
      <c r="I61" s="320" t="s">
        <v>202</v>
      </c>
      <c r="J61" s="311" t="s">
        <v>203</v>
      </c>
      <c r="K61" s="311"/>
      <c r="L61" s="311"/>
      <c r="M61" s="311" t="s">
        <v>189</v>
      </c>
      <c r="N61" s="311"/>
      <c r="O61" s="311"/>
      <c r="P61" s="337"/>
      <c r="Q61" s="359"/>
      <c r="R61" s="359"/>
      <c r="S61" s="337"/>
      <c r="T61" s="337"/>
      <c r="U61" s="360"/>
      <c r="V61" s="337"/>
      <c r="W61" s="337"/>
      <c r="X61" s="337"/>
      <c r="Y61" s="337"/>
      <c r="Z61" s="337"/>
      <c r="AA61" s="337"/>
      <c r="AB61" s="337"/>
    </row>
    <row r="62" s="265" customFormat="1" ht="26.1" customHeight="1" spans="1:28">
      <c r="A62" s="311">
        <f t="shared" si="0"/>
        <v>46</v>
      </c>
      <c r="B62" s="321" t="s">
        <v>184</v>
      </c>
      <c r="C62" s="321"/>
      <c r="D62" s="314" t="s">
        <v>185</v>
      </c>
      <c r="E62" s="328" t="s">
        <v>208</v>
      </c>
      <c r="F62" s="315" t="s">
        <v>209</v>
      </c>
      <c r="G62" s="320" t="s">
        <v>200</v>
      </c>
      <c r="H62" s="320" t="s">
        <v>201</v>
      </c>
      <c r="I62" s="320" t="s">
        <v>202</v>
      </c>
      <c r="J62" s="311" t="s">
        <v>203</v>
      </c>
      <c r="K62" s="311"/>
      <c r="L62" s="311"/>
      <c r="M62" s="311" t="s">
        <v>189</v>
      </c>
      <c r="N62" s="311"/>
      <c r="O62" s="311"/>
      <c r="P62" s="337"/>
      <c r="Q62" s="359"/>
      <c r="R62" s="359"/>
      <c r="S62" s="337"/>
      <c r="T62" s="337"/>
      <c r="U62" s="360"/>
      <c r="V62" s="337"/>
      <c r="W62" s="337"/>
      <c r="X62" s="337"/>
      <c r="Y62" s="337"/>
      <c r="Z62" s="337"/>
      <c r="AA62" s="337"/>
      <c r="AB62" s="337"/>
    </row>
    <row r="63" s="265" customFormat="1" ht="26.1" customHeight="1" spans="1:28">
      <c r="A63" s="311">
        <f t="shared" si="0"/>
        <v>47</v>
      </c>
      <c r="B63" s="321" t="s">
        <v>184</v>
      </c>
      <c r="C63" s="321"/>
      <c r="D63" s="314" t="s">
        <v>185</v>
      </c>
      <c r="E63" s="328" t="s">
        <v>210</v>
      </c>
      <c r="F63" s="315" t="s">
        <v>211</v>
      </c>
      <c r="G63" s="320" t="s">
        <v>200</v>
      </c>
      <c r="H63" s="320" t="s">
        <v>201</v>
      </c>
      <c r="I63" s="320" t="s">
        <v>202</v>
      </c>
      <c r="J63" s="311" t="s">
        <v>203</v>
      </c>
      <c r="K63" s="311"/>
      <c r="L63" s="311"/>
      <c r="M63" s="311" t="s">
        <v>189</v>
      </c>
      <c r="N63" s="311"/>
      <c r="O63" s="311"/>
      <c r="P63" s="337"/>
      <c r="Q63" s="359"/>
      <c r="R63" s="359"/>
      <c r="S63" s="337"/>
      <c r="T63" s="337"/>
      <c r="U63" s="360"/>
      <c r="V63" s="337"/>
      <c r="W63" s="337"/>
      <c r="X63" s="337"/>
      <c r="Y63" s="337"/>
      <c r="Z63" s="337"/>
      <c r="AA63" s="337"/>
      <c r="AB63" s="337"/>
    </row>
    <row r="64" s="265" customFormat="1" ht="26.1" customHeight="1" spans="1:28">
      <c r="A64" s="311">
        <f t="shared" si="0"/>
        <v>48</v>
      </c>
      <c r="B64" s="321" t="s">
        <v>184</v>
      </c>
      <c r="C64" s="321"/>
      <c r="D64" s="314" t="s">
        <v>185</v>
      </c>
      <c r="E64" s="328" t="s">
        <v>212</v>
      </c>
      <c r="F64" s="315" t="s">
        <v>213</v>
      </c>
      <c r="G64" s="320" t="s">
        <v>200</v>
      </c>
      <c r="H64" s="320" t="s">
        <v>201</v>
      </c>
      <c r="I64" s="320" t="s">
        <v>202</v>
      </c>
      <c r="J64" s="311" t="s">
        <v>203</v>
      </c>
      <c r="K64" s="311"/>
      <c r="L64" s="311"/>
      <c r="M64" s="311" t="s">
        <v>189</v>
      </c>
      <c r="N64" s="311"/>
      <c r="O64" s="311"/>
      <c r="P64" s="337"/>
      <c r="Q64" s="359"/>
      <c r="R64" s="359"/>
      <c r="S64" s="337"/>
      <c r="T64" s="337"/>
      <c r="U64" s="360"/>
      <c r="V64" s="337"/>
      <c r="W64" s="337"/>
      <c r="X64" s="337"/>
      <c r="Y64" s="337"/>
      <c r="Z64" s="337"/>
      <c r="AA64" s="337"/>
      <c r="AB64" s="337"/>
    </row>
    <row r="65" s="265" customFormat="1" ht="26.1" customHeight="1" spans="1:28">
      <c r="A65" s="311">
        <f t="shared" si="0"/>
        <v>49</v>
      </c>
      <c r="B65" s="321" t="s">
        <v>184</v>
      </c>
      <c r="C65" s="321"/>
      <c r="D65" s="314" t="s">
        <v>185</v>
      </c>
      <c r="E65" s="328" t="s">
        <v>214</v>
      </c>
      <c r="F65" s="315" t="s">
        <v>215</v>
      </c>
      <c r="G65" s="320" t="s">
        <v>200</v>
      </c>
      <c r="H65" s="320" t="s">
        <v>201</v>
      </c>
      <c r="I65" s="320" t="s">
        <v>202</v>
      </c>
      <c r="J65" s="311" t="s">
        <v>203</v>
      </c>
      <c r="K65" s="311"/>
      <c r="L65" s="311"/>
      <c r="M65" s="311" t="s">
        <v>189</v>
      </c>
      <c r="N65" s="311"/>
      <c r="O65" s="311"/>
      <c r="P65" s="337"/>
      <c r="Q65" s="359"/>
      <c r="R65" s="359"/>
      <c r="S65" s="337"/>
      <c r="T65" s="337"/>
      <c r="U65" s="360"/>
      <c r="V65" s="337"/>
      <c r="W65" s="337"/>
      <c r="X65" s="337"/>
      <c r="Y65" s="337"/>
      <c r="Z65" s="337"/>
      <c r="AA65" s="337"/>
      <c r="AB65" s="337"/>
    </row>
    <row r="66" s="265" customFormat="1" ht="26.1" customHeight="1" spans="1:28">
      <c r="A66" s="311">
        <f t="shared" si="0"/>
        <v>50</v>
      </c>
      <c r="B66" s="321" t="s">
        <v>184</v>
      </c>
      <c r="C66" s="321"/>
      <c r="D66" s="314" t="s">
        <v>185</v>
      </c>
      <c r="E66" s="328" t="s">
        <v>216</v>
      </c>
      <c r="F66" s="315" t="s">
        <v>217</v>
      </c>
      <c r="G66" s="320" t="s">
        <v>200</v>
      </c>
      <c r="H66" s="320" t="s">
        <v>201</v>
      </c>
      <c r="I66" s="320" t="s">
        <v>202</v>
      </c>
      <c r="J66" s="311" t="s">
        <v>203</v>
      </c>
      <c r="K66" s="311"/>
      <c r="L66" s="311"/>
      <c r="M66" s="311" t="s">
        <v>189</v>
      </c>
      <c r="N66" s="311"/>
      <c r="O66" s="311"/>
      <c r="P66" s="337"/>
      <c r="Q66" s="359"/>
      <c r="R66" s="359"/>
      <c r="S66" s="337"/>
      <c r="T66" s="337"/>
      <c r="U66" s="360"/>
      <c r="V66" s="337"/>
      <c r="W66" s="337"/>
      <c r="X66" s="337"/>
      <c r="Y66" s="337"/>
      <c r="Z66" s="337"/>
      <c r="AA66" s="337"/>
      <c r="AB66" s="337"/>
    </row>
    <row r="67" s="265" customFormat="1" ht="26.1" customHeight="1" spans="1:28">
      <c r="A67" s="311">
        <f t="shared" si="0"/>
        <v>51</v>
      </c>
      <c r="B67" s="321" t="s">
        <v>184</v>
      </c>
      <c r="C67" s="321"/>
      <c r="D67" s="314" t="s">
        <v>185</v>
      </c>
      <c r="E67" s="328" t="s">
        <v>218</v>
      </c>
      <c r="F67" s="315" t="s">
        <v>219</v>
      </c>
      <c r="G67" s="320" t="s">
        <v>200</v>
      </c>
      <c r="H67" s="320" t="s">
        <v>201</v>
      </c>
      <c r="I67" s="320" t="s">
        <v>202</v>
      </c>
      <c r="J67" s="311" t="s">
        <v>203</v>
      </c>
      <c r="K67" s="311"/>
      <c r="L67" s="311"/>
      <c r="M67" s="311" t="s">
        <v>189</v>
      </c>
      <c r="N67" s="311"/>
      <c r="O67" s="311"/>
      <c r="P67" s="337"/>
      <c r="Q67" s="359"/>
      <c r="R67" s="359"/>
      <c r="S67" s="337"/>
      <c r="T67" s="337"/>
      <c r="U67" s="360"/>
      <c r="V67" s="337"/>
      <c r="W67" s="337"/>
      <c r="X67" s="337"/>
      <c r="Y67" s="337"/>
      <c r="Z67" s="337"/>
      <c r="AA67" s="337"/>
      <c r="AB67" s="337"/>
    </row>
    <row r="68" s="265" customFormat="1" ht="26.1" customHeight="1" spans="1:28">
      <c r="A68" s="311">
        <f t="shared" si="0"/>
        <v>52</v>
      </c>
      <c r="B68" s="321" t="s">
        <v>184</v>
      </c>
      <c r="C68" s="321"/>
      <c r="D68" s="314" t="s">
        <v>185</v>
      </c>
      <c r="E68" s="328" t="s">
        <v>220</v>
      </c>
      <c r="F68" s="315" t="s">
        <v>221</v>
      </c>
      <c r="G68" s="320" t="s">
        <v>200</v>
      </c>
      <c r="H68" s="320" t="s">
        <v>201</v>
      </c>
      <c r="I68" s="320" t="s">
        <v>202</v>
      </c>
      <c r="J68" s="311" t="s">
        <v>203</v>
      </c>
      <c r="K68" s="311"/>
      <c r="L68" s="311"/>
      <c r="M68" s="311" t="s">
        <v>189</v>
      </c>
      <c r="N68" s="311"/>
      <c r="O68" s="311"/>
      <c r="P68" s="337"/>
      <c r="Q68" s="359"/>
      <c r="R68" s="359"/>
      <c r="S68" s="337"/>
      <c r="T68" s="337"/>
      <c r="U68" s="360"/>
      <c r="V68" s="337"/>
      <c r="W68" s="337"/>
      <c r="X68" s="337"/>
      <c r="Y68" s="337"/>
      <c r="Z68" s="337"/>
      <c r="AA68" s="337"/>
      <c r="AB68" s="337"/>
    </row>
    <row r="69" s="265" customFormat="1" ht="26.1" customHeight="1" spans="1:28">
      <c r="A69" s="311">
        <f t="shared" si="0"/>
        <v>53</v>
      </c>
      <c r="B69" s="321" t="s">
        <v>184</v>
      </c>
      <c r="C69" s="321"/>
      <c r="D69" s="314" t="s">
        <v>185</v>
      </c>
      <c r="E69" s="328" t="s">
        <v>222</v>
      </c>
      <c r="F69" s="315" t="s">
        <v>223</v>
      </c>
      <c r="G69" s="320" t="s">
        <v>200</v>
      </c>
      <c r="H69" s="320" t="s">
        <v>201</v>
      </c>
      <c r="I69" s="320" t="s">
        <v>202</v>
      </c>
      <c r="J69" s="311" t="s">
        <v>203</v>
      </c>
      <c r="K69" s="311"/>
      <c r="L69" s="311"/>
      <c r="M69" s="311" t="s">
        <v>189</v>
      </c>
      <c r="N69" s="311"/>
      <c r="O69" s="311"/>
      <c r="P69" s="337"/>
      <c r="Q69" s="359"/>
      <c r="R69" s="359"/>
      <c r="S69" s="337"/>
      <c r="T69" s="337"/>
      <c r="U69" s="360"/>
      <c r="V69" s="337"/>
      <c r="W69" s="337"/>
      <c r="X69" s="337"/>
      <c r="Y69" s="337"/>
      <c r="Z69" s="337"/>
      <c r="AA69" s="337"/>
      <c r="AB69" s="337"/>
    </row>
    <row r="70" s="265" customFormat="1" ht="26.1" customHeight="1" spans="1:28">
      <c r="A70" s="311">
        <f t="shared" si="0"/>
        <v>54</v>
      </c>
      <c r="B70" s="321" t="s">
        <v>184</v>
      </c>
      <c r="C70" s="321"/>
      <c r="D70" s="314" t="s">
        <v>185</v>
      </c>
      <c r="E70" s="328" t="s">
        <v>224</v>
      </c>
      <c r="F70" s="315" t="s">
        <v>225</v>
      </c>
      <c r="G70" s="320" t="s">
        <v>200</v>
      </c>
      <c r="H70" s="320" t="s">
        <v>201</v>
      </c>
      <c r="I70" s="320" t="s">
        <v>202</v>
      </c>
      <c r="J70" s="311" t="s">
        <v>203</v>
      </c>
      <c r="K70" s="311"/>
      <c r="L70" s="311"/>
      <c r="M70" s="311" t="s">
        <v>189</v>
      </c>
      <c r="N70" s="311"/>
      <c r="O70" s="311"/>
      <c r="P70" s="337"/>
      <c r="Q70" s="359"/>
      <c r="R70" s="359"/>
      <c r="S70" s="337"/>
      <c r="T70" s="337"/>
      <c r="U70" s="360"/>
      <c r="V70" s="337"/>
      <c r="W70" s="337"/>
      <c r="X70" s="337"/>
      <c r="Y70" s="337"/>
      <c r="Z70" s="337"/>
      <c r="AA70" s="337"/>
      <c r="AB70" s="337"/>
    </row>
    <row r="71" s="265" customFormat="1" ht="26.1" customHeight="1" spans="1:28">
      <c r="A71" s="311">
        <f t="shared" si="0"/>
        <v>55</v>
      </c>
      <c r="B71" s="321" t="s">
        <v>184</v>
      </c>
      <c r="C71" s="321"/>
      <c r="D71" s="314" t="s">
        <v>185</v>
      </c>
      <c r="E71" s="328" t="s">
        <v>226</v>
      </c>
      <c r="F71" s="315" t="s">
        <v>227</v>
      </c>
      <c r="G71" s="320" t="s">
        <v>200</v>
      </c>
      <c r="H71" s="320" t="s">
        <v>201</v>
      </c>
      <c r="I71" s="320" t="s">
        <v>202</v>
      </c>
      <c r="J71" s="311" t="s">
        <v>203</v>
      </c>
      <c r="K71" s="311"/>
      <c r="L71" s="311"/>
      <c r="M71" s="311" t="s">
        <v>189</v>
      </c>
      <c r="N71" s="311"/>
      <c r="O71" s="311"/>
      <c r="P71" s="337"/>
      <c r="Q71" s="359"/>
      <c r="R71" s="359"/>
      <c r="S71" s="337"/>
      <c r="T71" s="337"/>
      <c r="U71" s="360"/>
      <c r="V71" s="337"/>
      <c r="W71" s="337"/>
      <c r="X71" s="337"/>
      <c r="Y71" s="337"/>
      <c r="Z71" s="337"/>
      <c r="AA71" s="337"/>
      <c r="AB71" s="337"/>
    </row>
    <row r="72" s="265" customFormat="1" ht="26.1" customHeight="1" spans="1:28">
      <c r="A72" s="311">
        <f t="shared" si="0"/>
        <v>56</v>
      </c>
      <c r="B72" s="321" t="s">
        <v>184</v>
      </c>
      <c r="C72" s="321"/>
      <c r="D72" s="314" t="s">
        <v>185</v>
      </c>
      <c r="E72" s="328" t="s">
        <v>228</v>
      </c>
      <c r="F72" s="315" t="s">
        <v>229</v>
      </c>
      <c r="G72" s="320" t="s">
        <v>200</v>
      </c>
      <c r="H72" s="320" t="s">
        <v>201</v>
      </c>
      <c r="I72" s="320" t="s">
        <v>202</v>
      </c>
      <c r="J72" s="311" t="s">
        <v>203</v>
      </c>
      <c r="K72" s="311"/>
      <c r="L72" s="311"/>
      <c r="M72" s="311" t="s">
        <v>189</v>
      </c>
      <c r="N72" s="311"/>
      <c r="O72" s="311"/>
      <c r="P72" s="337"/>
      <c r="Q72" s="359"/>
      <c r="R72" s="359"/>
      <c r="S72" s="337"/>
      <c r="T72" s="337"/>
      <c r="U72" s="360"/>
      <c r="V72" s="337"/>
      <c r="W72" s="337"/>
      <c r="X72" s="337"/>
      <c r="Y72" s="337"/>
      <c r="Z72" s="337"/>
      <c r="AA72" s="337"/>
      <c r="AB72" s="337"/>
    </row>
    <row r="73" s="265" customFormat="1" ht="26.1" customHeight="1" spans="1:28">
      <c r="A73" s="311">
        <f t="shared" si="0"/>
        <v>57</v>
      </c>
      <c r="B73" s="321" t="s">
        <v>184</v>
      </c>
      <c r="C73" s="321"/>
      <c r="D73" s="314" t="s">
        <v>185</v>
      </c>
      <c r="E73" s="328" t="s">
        <v>230</v>
      </c>
      <c r="F73" s="315" t="s">
        <v>231</v>
      </c>
      <c r="G73" s="320" t="s">
        <v>200</v>
      </c>
      <c r="H73" s="320" t="s">
        <v>201</v>
      </c>
      <c r="I73" s="320" t="s">
        <v>202</v>
      </c>
      <c r="J73" s="311" t="s">
        <v>203</v>
      </c>
      <c r="K73" s="311"/>
      <c r="L73" s="311"/>
      <c r="M73" s="311" t="s">
        <v>189</v>
      </c>
      <c r="N73" s="311"/>
      <c r="O73" s="311"/>
      <c r="P73" s="337"/>
      <c r="Q73" s="359"/>
      <c r="R73" s="359"/>
      <c r="S73" s="337"/>
      <c r="T73" s="337"/>
      <c r="U73" s="360"/>
      <c r="V73" s="337"/>
      <c r="W73" s="337"/>
      <c r="X73" s="337"/>
      <c r="Y73" s="337"/>
      <c r="Z73" s="337"/>
      <c r="AA73" s="337"/>
      <c r="AB73" s="337"/>
    </row>
    <row r="74" s="265" customFormat="1" ht="26.1" customHeight="1" spans="1:28">
      <c r="A74" s="311">
        <f t="shared" si="0"/>
        <v>58</v>
      </c>
      <c r="B74" s="321" t="s">
        <v>184</v>
      </c>
      <c r="C74" s="321"/>
      <c r="D74" s="314" t="s">
        <v>185</v>
      </c>
      <c r="E74" s="328" t="s">
        <v>232</v>
      </c>
      <c r="F74" s="315" t="s">
        <v>233</v>
      </c>
      <c r="G74" s="320" t="s">
        <v>200</v>
      </c>
      <c r="H74" s="320" t="s">
        <v>201</v>
      </c>
      <c r="I74" s="320" t="s">
        <v>202</v>
      </c>
      <c r="J74" s="311" t="s">
        <v>203</v>
      </c>
      <c r="K74" s="311"/>
      <c r="L74" s="311"/>
      <c r="M74" s="311" t="s">
        <v>189</v>
      </c>
      <c r="N74" s="311"/>
      <c r="O74" s="311"/>
      <c r="P74" s="337"/>
      <c r="Q74" s="359"/>
      <c r="R74" s="359"/>
      <c r="S74" s="337"/>
      <c r="T74" s="337"/>
      <c r="U74" s="360"/>
      <c r="V74" s="337"/>
      <c r="W74" s="337"/>
      <c r="X74" s="337"/>
      <c r="Y74" s="337"/>
      <c r="Z74" s="337"/>
      <c r="AA74" s="337"/>
      <c r="AB74" s="337"/>
    </row>
    <row r="75" s="265" customFormat="1" ht="26.1" customHeight="1" spans="1:28">
      <c r="A75" s="311">
        <f t="shared" si="0"/>
        <v>59</v>
      </c>
      <c r="B75" s="321" t="s">
        <v>184</v>
      </c>
      <c r="C75" s="321"/>
      <c r="D75" s="314" t="s">
        <v>185</v>
      </c>
      <c r="E75" s="328" t="s">
        <v>234</v>
      </c>
      <c r="F75" s="315" t="s">
        <v>235</v>
      </c>
      <c r="G75" s="320" t="s">
        <v>200</v>
      </c>
      <c r="H75" s="320" t="s">
        <v>201</v>
      </c>
      <c r="I75" s="320" t="s">
        <v>202</v>
      </c>
      <c r="J75" s="311" t="s">
        <v>203</v>
      </c>
      <c r="K75" s="311"/>
      <c r="L75" s="311"/>
      <c r="M75" s="311" t="s">
        <v>189</v>
      </c>
      <c r="N75" s="311"/>
      <c r="O75" s="311"/>
      <c r="P75" s="337"/>
      <c r="Q75" s="359"/>
      <c r="R75" s="359"/>
      <c r="S75" s="337"/>
      <c r="T75" s="337"/>
      <c r="U75" s="360"/>
      <c r="V75" s="337"/>
      <c r="W75" s="337"/>
      <c r="X75" s="337"/>
      <c r="Y75" s="337"/>
      <c r="Z75" s="337"/>
      <c r="AA75" s="337"/>
      <c r="AB75" s="337"/>
    </row>
    <row r="76" s="265" customFormat="1" ht="26.1" customHeight="1" spans="1:28">
      <c r="A76" s="311">
        <f t="shared" si="0"/>
        <v>60</v>
      </c>
      <c r="B76" s="321" t="s">
        <v>184</v>
      </c>
      <c r="C76" s="321"/>
      <c r="D76" s="314" t="s">
        <v>185</v>
      </c>
      <c r="E76" s="328" t="s">
        <v>236</v>
      </c>
      <c r="F76" s="315" t="s">
        <v>237</v>
      </c>
      <c r="G76" s="320" t="s">
        <v>200</v>
      </c>
      <c r="H76" s="320" t="s">
        <v>201</v>
      </c>
      <c r="I76" s="320" t="s">
        <v>202</v>
      </c>
      <c r="J76" s="311" t="s">
        <v>203</v>
      </c>
      <c r="K76" s="311"/>
      <c r="L76" s="311"/>
      <c r="M76" s="311" t="s">
        <v>189</v>
      </c>
      <c r="N76" s="311"/>
      <c r="O76" s="311"/>
      <c r="P76" s="337"/>
      <c r="Q76" s="359"/>
      <c r="R76" s="359"/>
      <c r="S76" s="337"/>
      <c r="T76" s="337"/>
      <c r="U76" s="360"/>
      <c r="V76" s="337"/>
      <c r="W76" s="337"/>
      <c r="X76" s="337"/>
      <c r="Y76" s="337"/>
      <c r="Z76" s="337"/>
      <c r="AA76" s="337"/>
      <c r="AB76" s="337"/>
    </row>
    <row r="77" s="265" customFormat="1" ht="26.1" customHeight="1" spans="1:28">
      <c r="A77" s="311">
        <f t="shared" si="0"/>
        <v>61</v>
      </c>
      <c r="B77" s="321" t="s">
        <v>184</v>
      </c>
      <c r="C77" s="321"/>
      <c r="D77" s="314" t="s">
        <v>185</v>
      </c>
      <c r="E77" s="328" t="s">
        <v>238</v>
      </c>
      <c r="F77" s="315" t="s">
        <v>239</v>
      </c>
      <c r="G77" s="320" t="s">
        <v>200</v>
      </c>
      <c r="H77" s="320" t="s">
        <v>201</v>
      </c>
      <c r="I77" s="320" t="s">
        <v>202</v>
      </c>
      <c r="J77" s="311" t="s">
        <v>203</v>
      </c>
      <c r="K77" s="311"/>
      <c r="L77" s="311"/>
      <c r="M77" s="311" t="s">
        <v>189</v>
      </c>
      <c r="N77" s="311"/>
      <c r="O77" s="311"/>
      <c r="P77" s="337"/>
      <c r="Q77" s="359"/>
      <c r="R77" s="359"/>
      <c r="S77" s="337"/>
      <c r="T77" s="337"/>
      <c r="U77" s="360"/>
      <c r="V77" s="337"/>
      <c r="W77" s="337"/>
      <c r="X77" s="337"/>
      <c r="Y77" s="337"/>
      <c r="Z77" s="337"/>
      <c r="AA77" s="337"/>
      <c r="AB77" s="337"/>
    </row>
    <row r="78" s="265" customFormat="1" ht="26.1" customHeight="1" spans="1:28">
      <c r="A78" s="311">
        <f t="shared" si="0"/>
        <v>62</v>
      </c>
      <c r="B78" s="321" t="s">
        <v>184</v>
      </c>
      <c r="C78" s="321"/>
      <c r="D78" s="314" t="s">
        <v>185</v>
      </c>
      <c r="E78" s="328" t="s">
        <v>240</v>
      </c>
      <c r="F78" s="315" t="s">
        <v>241</v>
      </c>
      <c r="G78" s="320" t="s">
        <v>200</v>
      </c>
      <c r="H78" s="320" t="s">
        <v>201</v>
      </c>
      <c r="I78" s="320" t="s">
        <v>202</v>
      </c>
      <c r="J78" s="311" t="s">
        <v>203</v>
      </c>
      <c r="K78" s="311"/>
      <c r="L78" s="311"/>
      <c r="M78" s="311" t="s">
        <v>189</v>
      </c>
      <c r="N78" s="311"/>
      <c r="O78" s="311"/>
      <c r="P78" s="337"/>
      <c r="Q78" s="359"/>
      <c r="R78" s="359"/>
      <c r="S78" s="337"/>
      <c r="T78" s="337"/>
      <c r="U78" s="360"/>
      <c r="V78" s="337"/>
      <c r="W78" s="337"/>
      <c r="X78" s="337"/>
      <c r="Y78" s="337"/>
      <c r="Z78" s="337"/>
      <c r="AA78" s="337"/>
      <c r="AB78" s="337"/>
    </row>
    <row r="79" s="265" customFormat="1" ht="26.1" customHeight="1" spans="1:28">
      <c r="A79" s="311">
        <f t="shared" si="0"/>
        <v>63</v>
      </c>
      <c r="B79" s="321" t="s">
        <v>184</v>
      </c>
      <c r="C79" s="321"/>
      <c r="D79" s="314" t="s">
        <v>185</v>
      </c>
      <c r="E79" s="328" t="s">
        <v>242</v>
      </c>
      <c r="F79" s="318" t="s">
        <v>243</v>
      </c>
      <c r="G79" s="320" t="s">
        <v>200</v>
      </c>
      <c r="H79" s="320" t="s">
        <v>201</v>
      </c>
      <c r="I79" s="320" t="s">
        <v>202</v>
      </c>
      <c r="J79" s="311" t="s">
        <v>203</v>
      </c>
      <c r="K79" s="311"/>
      <c r="L79" s="311"/>
      <c r="M79" s="311" t="s">
        <v>189</v>
      </c>
      <c r="N79" s="311"/>
      <c r="O79" s="311"/>
      <c r="P79" s="337"/>
      <c r="Q79" s="359"/>
      <c r="R79" s="359"/>
      <c r="S79" s="337"/>
      <c r="T79" s="337"/>
      <c r="U79" s="360"/>
      <c r="V79" s="337"/>
      <c r="W79" s="337"/>
      <c r="X79" s="337"/>
      <c r="Y79" s="337"/>
      <c r="Z79" s="337"/>
      <c r="AA79" s="337"/>
      <c r="AB79" s="337"/>
    </row>
    <row r="80" s="265" customFormat="1" ht="33" spans="1:28">
      <c r="A80" s="311">
        <f t="shared" si="0"/>
        <v>64</v>
      </c>
      <c r="B80" s="321" t="s">
        <v>184</v>
      </c>
      <c r="C80" s="321"/>
      <c r="D80" s="314" t="s">
        <v>244</v>
      </c>
      <c r="E80" s="382" t="s">
        <v>245</v>
      </c>
      <c r="F80" s="311" t="s">
        <v>246</v>
      </c>
      <c r="G80" s="320" t="s">
        <v>247</v>
      </c>
      <c r="H80" s="320" t="s">
        <v>248</v>
      </c>
      <c r="I80" s="320" t="s">
        <v>249</v>
      </c>
      <c r="J80" s="311" t="s">
        <v>188</v>
      </c>
      <c r="K80" s="311"/>
      <c r="L80" s="311"/>
      <c r="M80" s="311" t="s">
        <v>250</v>
      </c>
      <c r="N80" s="311"/>
      <c r="O80" s="311"/>
      <c r="P80" s="337"/>
      <c r="Q80" s="359"/>
      <c r="R80" s="359"/>
      <c r="S80" s="337"/>
      <c r="T80" s="337"/>
      <c r="U80" s="360"/>
      <c r="V80" s="337"/>
      <c r="W80" s="337"/>
      <c r="X80" s="337"/>
      <c r="Y80" s="337"/>
      <c r="Z80" s="337"/>
      <c r="AA80" s="337"/>
      <c r="AB80" s="337"/>
    </row>
    <row r="81" s="265" customFormat="1" ht="49.5" spans="1:28">
      <c r="A81" s="311">
        <f t="shared" si="0"/>
        <v>65</v>
      </c>
      <c r="B81" s="321" t="s">
        <v>184</v>
      </c>
      <c r="C81" s="321"/>
      <c r="D81" s="314" t="s">
        <v>244</v>
      </c>
      <c r="E81" s="311" t="s">
        <v>251</v>
      </c>
      <c r="F81" s="311" t="s">
        <v>252</v>
      </c>
      <c r="G81" s="320" t="s">
        <v>130</v>
      </c>
      <c r="H81" s="320" t="s">
        <v>253</v>
      </c>
      <c r="I81" s="320" t="s">
        <v>254</v>
      </c>
      <c r="J81" s="311" t="s">
        <v>188</v>
      </c>
      <c r="K81" s="311"/>
      <c r="L81" s="311"/>
      <c r="M81" s="311" t="s">
        <v>250</v>
      </c>
      <c r="N81" s="311"/>
      <c r="O81" s="311"/>
      <c r="P81" s="337"/>
      <c r="Q81" s="359"/>
      <c r="R81" s="359"/>
      <c r="S81" s="337"/>
      <c r="T81" s="337"/>
      <c r="U81" s="360"/>
      <c r="V81" s="337"/>
      <c r="W81" s="337"/>
      <c r="X81" s="337"/>
      <c r="Y81" s="337"/>
      <c r="Z81" s="337"/>
      <c r="AA81" s="337"/>
      <c r="AB81" s="337"/>
    </row>
    <row r="82" ht="16.5" spans="1:28">
      <c r="A82" s="311">
        <f t="shared" ref="A82:A145" si="1">ROW()-16</f>
        <v>66</v>
      </c>
      <c r="B82" s="321" t="s">
        <v>184</v>
      </c>
      <c r="C82" s="321"/>
      <c r="D82" s="314" t="s">
        <v>244</v>
      </c>
      <c r="E82" s="382" t="s">
        <v>255</v>
      </c>
      <c r="F82" s="327" t="s">
        <v>256</v>
      </c>
      <c r="G82" s="320" t="s">
        <v>200</v>
      </c>
      <c r="H82" s="320" t="s">
        <v>201</v>
      </c>
      <c r="I82" s="320" t="s">
        <v>202</v>
      </c>
      <c r="J82" s="311" t="s">
        <v>203</v>
      </c>
      <c r="K82" s="311"/>
      <c r="L82" s="311"/>
      <c r="M82" s="311" t="s">
        <v>250</v>
      </c>
      <c r="N82" s="311"/>
      <c r="O82" s="311"/>
      <c r="P82" s="388"/>
      <c r="Q82" s="388"/>
      <c r="R82" s="388"/>
      <c r="S82" s="388"/>
      <c r="T82" s="388"/>
      <c r="U82" s="388"/>
      <c r="V82" s="388"/>
      <c r="W82" s="388"/>
      <c r="X82" s="388"/>
      <c r="Y82" s="388"/>
      <c r="Z82" s="388"/>
      <c r="AA82" s="388"/>
      <c r="AB82" s="388"/>
    </row>
    <row r="83" ht="16.5" spans="1:28">
      <c r="A83" s="311">
        <f t="shared" si="1"/>
        <v>67</v>
      </c>
      <c r="B83" s="321" t="s">
        <v>184</v>
      </c>
      <c r="C83" s="321"/>
      <c r="D83" s="314" t="s">
        <v>244</v>
      </c>
      <c r="E83" s="382" t="s">
        <v>257</v>
      </c>
      <c r="F83" s="327" t="s">
        <v>258</v>
      </c>
      <c r="G83" s="320" t="s">
        <v>200</v>
      </c>
      <c r="H83" s="320" t="s">
        <v>201</v>
      </c>
      <c r="I83" s="320" t="s">
        <v>202</v>
      </c>
      <c r="J83" s="311" t="s">
        <v>203</v>
      </c>
      <c r="K83" s="311"/>
      <c r="L83" s="311"/>
      <c r="M83" s="311" t="s">
        <v>250</v>
      </c>
      <c r="N83" s="311"/>
      <c r="O83" s="311"/>
      <c r="P83" s="388"/>
      <c r="Q83" s="388"/>
      <c r="R83" s="388"/>
      <c r="S83" s="388"/>
      <c r="T83" s="388"/>
      <c r="U83" s="388"/>
      <c r="V83" s="388"/>
      <c r="W83" s="388"/>
      <c r="X83" s="388"/>
      <c r="Y83" s="388"/>
      <c r="Z83" s="388"/>
      <c r="AA83" s="388"/>
      <c r="AB83" s="388"/>
    </row>
    <row r="84" ht="16.5" spans="1:28">
      <c r="A84" s="311">
        <f t="shared" si="1"/>
        <v>68</v>
      </c>
      <c r="B84" s="321" t="s">
        <v>184</v>
      </c>
      <c r="C84" s="321"/>
      <c r="D84" s="314" t="s">
        <v>244</v>
      </c>
      <c r="E84" s="382">
        <v>5100022</v>
      </c>
      <c r="F84" s="327" t="s">
        <v>259</v>
      </c>
      <c r="G84" s="320" t="s">
        <v>200</v>
      </c>
      <c r="H84" s="320" t="s">
        <v>201</v>
      </c>
      <c r="I84" s="320" t="s">
        <v>202</v>
      </c>
      <c r="J84" s="311" t="s">
        <v>203</v>
      </c>
      <c r="K84" s="311"/>
      <c r="L84" s="311"/>
      <c r="M84" s="311" t="s">
        <v>250</v>
      </c>
      <c r="N84" s="311"/>
      <c r="O84" s="311"/>
      <c r="P84" s="388"/>
      <c r="Q84" s="388"/>
      <c r="R84" s="388"/>
      <c r="S84" s="388"/>
      <c r="T84" s="388"/>
      <c r="U84" s="388"/>
      <c r="V84" s="388"/>
      <c r="W84" s="388"/>
      <c r="X84" s="388"/>
      <c r="Y84" s="388"/>
      <c r="Z84" s="388"/>
      <c r="AA84" s="388"/>
      <c r="AB84" s="388"/>
    </row>
    <row r="85" ht="16.5" spans="1:28">
      <c r="A85" s="311">
        <f t="shared" si="1"/>
        <v>69</v>
      </c>
      <c r="B85" s="321" t="s">
        <v>184</v>
      </c>
      <c r="C85" s="321"/>
      <c r="D85" s="314" t="s">
        <v>244</v>
      </c>
      <c r="E85" s="382">
        <v>5100018</v>
      </c>
      <c r="F85" s="327" t="s">
        <v>260</v>
      </c>
      <c r="G85" s="320" t="s">
        <v>200</v>
      </c>
      <c r="H85" s="320" t="s">
        <v>201</v>
      </c>
      <c r="I85" s="320" t="s">
        <v>202</v>
      </c>
      <c r="J85" s="311" t="s">
        <v>203</v>
      </c>
      <c r="K85" s="311"/>
      <c r="L85" s="311"/>
      <c r="M85" s="311" t="s">
        <v>250</v>
      </c>
      <c r="N85" s="311"/>
      <c r="O85" s="311"/>
      <c r="P85" s="388"/>
      <c r="Q85" s="388"/>
      <c r="R85" s="388"/>
      <c r="S85" s="388"/>
      <c r="T85" s="388"/>
      <c r="U85" s="388"/>
      <c r="V85" s="388"/>
      <c r="W85" s="388"/>
      <c r="X85" s="388"/>
      <c r="Y85" s="388"/>
      <c r="Z85" s="388"/>
      <c r="AA85" s="388"/>
      <c r="AB85" s="388"/>
    </row>
    <row r="86" ht="16.5" spans="1:28">
      <c r="A86" s="311">
        <f t="shared" si="1"/>
        <v>70</v>
      </c>
      <c r="B86" s="321" t="s">
        <v>184</v>
      </c>
      <c r="C86" s="321"/>
      <c r="D86" s="314" t="s">
        <v>244</v>
      </c>
      <c r="E86" s="382" t="s">
        <v>261</v>
      </c>
      <c r="F86" s="327" t="s">
        <v>262</v>
      </c>
      <c r="G86" s="320" t="s">
        <v>200</v>
      </c>
      <c r="H86" s="320" t="s">
        <v>201</v>
      </c>
      <c r="I86" s="320" t="s">
        <v>202</v>
      </c>
      <c r="J86" s="311" t="s">
        <v>203</v>
      </c>
      <c r="K86" s="311"/>
      <c r="L86" s="311"/>
      <c r="M86" s="311" t="s">
        <v>250</v>
      </c>
      <c r="N86" s="311"/>
      <c r="O86" s="311"/>
      <c r="P86" s="388"/>
      <c r="Q86" s="388"/>
      <c r="R86" s="388"/>
      <c r="S86" s="388"/>
      <c r="T86" s="388"/>
      <c r="U86" s="388"/>
      <c r="V86" s="388"/>
      <c r="W86" s="388"/>
      <c r="X86" s="388"/>
      <c r="Y86" s="388"/>
      <c r="Z86" s="388"/>
      <c r="AA86" s="388"/>
      <c r="AB86" s="388"/>
    </row>
    <row r="87" ht="16.5" spans="1:28">
      <c r="A87" s="311">
        <f t="shared" si="1"/>
        <v>71</v>
      </c>
      <c r="B87" s="321" t="s">
        <v>184</v>
      </c>
      <c r="C87" s="321"/>
      <c r="D87" s="314" t="s">
        <v>244</v>
      </c>
      <c r="E87" s="382" t="s">
        <v>263</v>
      </c>
      <c r="F87" s="327" t="s">
        <v>264</v>
      </c>
      <c r="G87" s="320" t="s">
        <v>200</v>
      </c>
      <c r="H87" s="320" t="s">
        <v>201</v>
      </c>
      <c r="I87" s="320" t="s">
        <v>202</v>
      </c>
      <c r="J87" s="311" t="s">
        <v>203</v>
      </c>
      <c r="K87" s="311"/>
      <c r="L87" s="311"/>
      <c r="M87" s="311" t="s">
        <v>250</v>
      </c>
      <c r="N87" s="311"/>
      <c r="O87" s="311"/>
      <c r="P87" s="388"/>
      <c r="Q87" s="388"/>
      <c r="R87" s="388"/>
      <c r="S87" s="388"/>
      <c r="T87" s="388"/>
      <c r="U87" s="388"/>
      <c r="V87" s="388"/>
      <c r="W87" s="388"/>
      <c r="X87" s="388"/>
      <c r="Y87" s="388"/>
      <c r="Z87" s="388"/>
      <c r="AA87" s="388"/>
      <c r="AB87" s="388"/>
    </row>
    <row r="88" ht="16.5" spans="1:28">
      <c r="A88" s="311">
        <f t="shared" si="1"/>
        <v>72</v>
      </c>
      <c r="B88" s="321" t="s">
        <v>184</v>
      </c>
      <c r="C88" s="321"/>
      <c r="D88" s="314" t="s">
        <v>244</v>
      </c>
      <c r="E88" s="383" t="s">
        <v>265</v>
      </c>
      <c r="F88" s="384" t="s">
        <v>266</v>
      </c>
      <c r="G88" s="320" t="s">
        <v>200</v>
      </c>
      <c r="H88" s="320" t="s">
        <v>201</v>
      </c>
      <c r="I88" s="320" t="s">
        <v>202</v>
      </c>
      <c r="J88" s="311" t="s">
        <v>203</v>
      </c>
      <c r="K88" s="311"/>
      <c r="L88" s="311"/>
      <c r="M88" s="311" t="s">
        <v>250</v>
      </c>
      <c r="N88" s="311"/>
      <c r="O88" s="311"/>
      <c r="P88" s="388"/>
      <c r="Q88" s="388"/>
      <c r="R88" s="388"/>
      <c r="S88" s="388"/>
      <c r="T88" s="388"/>
      <c r="U88" s="388"/>
      <c r="V88" s="388"/>
      <c r="W88" s="388"/>
      <c r="X88" s="388"/>
      <c r="Y88" s="388"/>
      <c r="Z88" s="388"/>
      <c r="AA88" s="388"/>
      <c r="AB88" s="388"/>
    </row>
    <row r="89" ht="39.75" customHeight="1" spans="1:28">
      <c r="A89" s="311">
        <f t="shared" si="1"/>
        <v>73</v>
      </c>
      <c r="B89" s="321" t="s">
        <v>267</v>
      </c>
      <c r="C89" s="321"/>
      <c r="D89" s="314" t="s">
        <v>268</v>
      </c>
      <c r="E89" s="383" t="s">
        <v>269</v>
      </c>
      <c r="F89" s="384" t="s">
        <v>270</v>
      </c>
      <c r="G89" s="383" t="s">
        <v>271</v>
      </c>
      <c r="H89" s="320" t="s">
        <v>272</v>
      </c>
      <c r="I89" s="320" t="s">
        <v>273</v>
      </c>
      <c r="J89" s="320" t="s">
        <v>274</v>
      </c>
      <c r="K89" s="320"/>
      <c r="L89" s="320"/>
      <c r="M89" s="311" t="s">
        <v>275</v>
      </c>
      <c r="N89" s="311"/>
      <c r="O89" s="311"/>
      <c r="P89" s="388"/>
      <c r="Q89" s="388"/>
      <c r="R89" s="388"/>
      <c r="S89" s="388"/>
      <c r="T89" s="388"/>
      <c r="U89" s="388"/>
      <c r="V89" s="388"/>
      <c r="W89" s="388"/>
      <c r="X89" s="388"/>
      <c r="Y89" s="388"/>
      <c r="Z89" s="388"/>
      <c r="AA89" s="388"/>
      <c r="AB89" s="388"/>
    </row>
    <row r="90" ht="16.5" spans="1:28">
      <c r="A90" s="311">
        <f t="shared" si="1"/>
        <v>74</v>
      </c>
      <c r="B90" s="321" t="s">
        <v>267</v>
      </c>
      <c r="C90" s="321"/>
      <c r="D90" s="314" t="s">
        <v>268</v>
      </c>
      <c r="E90" s="383" t="s">
        <v>276</v>
      </c>
      <c r="F90" s="384" t="s">
        <v>277</v>
      </c>
      <c r="G90" s="383"/>
      <c r="H90" s="320"/>
      <c r="I90" s="320"/>
      <c r="J90" s="320"/>
      <c r="K90" s="320"/>
      <c r="L90" s="320"/>
      <c r="M90" s="311"/>
      <c r="N90" s="311"/>
      <c r="O90" s="311"/>
      <c r="P90" s="388"/>
      <c r="Q90" s="388"/>
      <c r="R90" s="388"/>
      <c r="S90" s="388"/>
      <c r="T90" s="388"/>
      <c r="U90" s="388"/>
      <c r="V90" s="388"/>
      <c r="W90" s="388"/>
      <c r="X90" s="388"/>
      <c r="Y90" s="388"/>
      <c r="Z90" s="388"/>
      <c r="AA90" s="388"/>
      <c r="AB90" s="388"/>
    </row>
    <row r="91" ht="16.5" spans="1:28">
      <c r="A91" s="311">
        <f t="shared" si="1"/>
        <v>75</v>
      </c>
      <c r="B91" s="321" t="s">
        <v>267</v>
      </c>
      <c r="C91" s="321"/>
      <c r="D91" s="314" t="s">
        <v>268</v>
      </c>
      <c r="E91" s="383" t="s">
        <v>278</v>
      </c>
      <c r="F91" s="384" t="s">
        <v>279</v>
      </c>
      <c r="G91" s="383"/>
      <c r="H91" s="320"/>
      <c r="I91" s="320"/>
      <c r="J91" s="320"/>
      <c r="K91" s="320"/>
      <c r="L91" s="320"/>
      <c r="M91" s="311"/>
      <c r="N91" s="311"/>
      <c r="O91" s="311"/>
      <c r="P91" s="388"/>
      <c r="Q91" s="388"/>
      <c r="R91" s="388"/>
      <c r="S91" s="388"/>
      <c r="T91" s="388"/>
      <c r="U91" s="388"/>
      <c r="V91" s="388"/>
      <c r="W91" s="388"/>
      <c r="X91" s="388"/>
      <c r="Y91" s="388"/>
      <c r="Z91" s="388"/>
      <c r="AA91" s="388"/>
      <c r="AB91" s="388"/>
    </row>
    <row r="92" ht="16.5" spans="1:28">
      <c r="A92" s="311">
        <f t="shared" si="1"/>
        <v>76</v>
      </c>
      <c r="B92" s="321" t="s">
        <v>267</v>
      </c>
      <c r="C92" s="321"/>
      <c r="D92" s="314" t="s">
        <v>268</v>
      </c>
      <c r="E92" s="383" t="s">
        <v>280</v>
      </c>
      <c r="F92" s="384" t="s">
        <v>281</v>
      </c>
      <c r="G92" s="383"/>
      <c r="H92" s="320"/>
      <c r="I92" s="320"/>
      <c r="J92" s="320"/>
      <c r="K92" s="320"/>
      <c r="L92" s="320"/>
      <c r="M92" s="311"/>
      <c r="N92" s="311"/>
      <c r="O92" s="311"/>
      <c r="P92" s="388"/>
      <c r="Q92" s="388"/>
      <c r="R92" s="388"/>
      <c r="S92" s="388"/>
      <c r="T92" s="388"/>
      <c r="U92" s="388"/>
      <c r="V92" s="388"/>
      <c r="W92" s="388"/>
      <c r="X92" s="388"/>
      <c r="Y92" s="388"/>
      <c r="Z92" s="388"/>
      <c r="AA92" s="388"/>
      <c r="AB92" s="388"/>
    </row>
    <row r="93" ht="16.5" spans="1:28">
      <c r="A93" s="311">
        <f t="shared" si="1"/>
        <v>77</v>
      </c>
      <c r="B93" s="321" t="s">
        <v>267</v>
      </c>
      <c r="C93" s="321"/>
      <c r="D93" s="314" t="s">
        <v>268</v>
      </c>
      <c r="E93" s="383" t="s">
        <v>282</v>
      </c>
      <c r="F93" s="384" t="s">
        <v>283</v>
      </c>
      <c r="G93" s="383"/>
      <c r="H93" s="320"/>
      <c r="I93" s="320"/>
      <c r="J93" s="320"/>
      <c r="K93" s="320"/>
      <c r="L93" s="320"/>
      <c r="M93" s="311"/>
      <c r="N93" s="311"/>
      <c r="O93" s="311"/>
      <c r="P93" s="388"/>
      <c r="Q93" s="388"/>
      <c r="R93" s="388"/>
      <c r="S93" s="388"/>
      <c r="T93" s="388"/>
      <c r="U93" s="388"/>
      <c r="V93" s="388"/>
      <c r="W93" s="388"/>
      <c r="X93" s="388"/>
      <c r="Y93" s="388"/>
      <c r="Z93" s="388"/>
      <c r="AA93" s="388"/>
      <c r="AB93" s="388"/>
    </row>
    <row r="94" ht="16.5" spans="1:28">
      <c r="A94" s="311">
        <f t="shared" si="1"/>
        <v>78</v>
      </c>
      <c r="B94" s="321" t="s">
        <v>267</v>
      </c>
      <c r="C94" s="321"/>
      <c r="D94" s="314" t="s">
        <v>268</v>
      </c>
      <c r="E94" s="383" t="s">
        <v>284</v>
      </c>
      <c r="F94" s="384" t="s">
        <v>285</v>
      </c>
      <c r="G94" s="383"/>
      <c r="H94" s="320"/>
      <c r="I94" s="320"/>
      <c r="J94" s="320"/>
      <c r="K94" s="320"/>
      <c r="L94" s="320"/>
      <c r="M94" s="311"/>
      <c r="N94" s="311"/>
      <c r="O94" s="311"/>
      <c r="P94" s="388"/>
      <c r="Q94" s="388"/>
      <c r="R94" s="388"/>
      <c r="S94" s="388"/>
      <c r="T94" s="388"/>
      <c r="U94" s="388"/>
      <c r="V94" s="388"/>
      <c r="W94" s="388"/>
      <c r="X94" s="388"/>
      <c r="Y94" s="388"/>
      <c r="Z94" s="388"/>
      <c r="AA94" s="388"/>
      <c r="AB94" s="388"/>
    </row>
    <row r="95" ht="16.5" spans="1:28">
      <c r="A95" s="311">
        <f t="shared" si="1"/>
        <v>79</v>
      </c>
      <c r="B95" s="321" t="s">
        <v>267</v>
      </c>
      <c r="C95" s="321"/>
      <c r="D95" s="314" t="s">
        <v>268</v>
      </c>
      <c r="E95" s="383" t="s">
        <v>286</v>
      </c>
      <c r="F95" s="384" t="s">
        <v>287</v>
      </c>
      <c r="G95" s="383"/>
      <c r="H95" s="320"/>
      <c r="I95" s="320"/>
      <c r="J95" s="320"/>
      <c r="K95" s="320"/>
      <c r="L95" s="320"/>
      <c r="M95" s="311"/>
      <c r="N95" s="311"/>
      <c r="O95" s="311"/>
      <c r="P95" s="388"/>
      <c r="Q95" s="388"/>
      <c r="R95" s="388"/>
      <c r="S95" s="388"/>
      <c r="T95" s="388"/>
      <c r="U95" s="388"/>
      <c r="V95" s="388"/>
      <c r="W95" s="388"/>
      <c r="X95" s="388"/>
      <c r="Y95" s="388"/>
      <c r="Z95" s="388"/>
      <c r="AA95" s="388"/>
      <c r="AB95" s="388"/>
    </row>
    <row r="96" ht="16.5" spans="1:28">
      <c r="A96" s="311">
        <f t="shared" si="1"/>
        <v>80</v>
      </c>
      <c r="B96" s="321" t="s">
        <v>267</v>
      </c>
      <c r="C96" s="321"/>
      <c r="D96" s="314" t="s">
        <v>268</v>
      </c>
      <c r="E96" s="383" t="s">
        <v>288</v>
      </c>
      <c r="F96" s="384" t="s">
        <v>289</v>
      </c>
      <c r="G96" s="383"/>
      <c r="H96" s="320"/>
      <c r="I96" s="320"/>
      <c r="J96" s="320"/>
      <c r="K96" s="320"/>
      <c r="L96" s="320"/>
      <c r="M96" s="311"/>
      <c r="N96" s="311"/>
      <c r="O96" s="311"/>
      <c r="P96" s="388"/>
      <c r="Q96" s="388"/>
      <c r="R96" s="388"/>
      <c r="S96" s="388"/>
      <c r="T96" s="388"/>
      <c r="U96" s="388"/>
      <c r="V96" s="388"/>
      <c r="W96" s="388"/>
      <c r="X96" s="388"/>
      <c r="Y96" s="388"/>
      <c r="Z96" s="388"/>
      <c r="AA96" s="388"/>
      <c r="AB96" s="388"/>
    </row>
    <row r="97" ht="33" spans="1:28">
      <c r="A97" s="311">
        <f t="shared" si="1"/>
        <v>81</v>
      </c>
      <c r="B97" s="321" t="s">
        <v>267</v>
      </c>
      <c r="C97" s="321"/>
      <c r="D97" s="314" t="s">
        <v>290</v>
      </c>
      <c r="E97" s="383" t="s">
        <v>291</v>
      </c>
      <c r="F97" s="384" t="s">
        <v>292</v>
      </c>
      <c r="G97" s="320" t="s">
        <v>247</v>
      </c>
      <c r="H97" s="320" t="s">
        <v>293</v>
      </c>
      <c r="I97" s="320" t="s">
        <v>294</v>
      </c>
      <c r="J97" s="311" t="s">
        <v>295</v>
      </c>
      <c r="K97" s="311"/>
      <c r="L97" s="311"/>
      <c r="M97" s="311" t="s">
        <v>296</v>
      </c>
      <c r="N97" s="311"/>
      <c r="O97" s="311"/>
      <c r="P97" s="388"/>
      <c r="Q97" s="388"/>
      <c r="R97" s="388"/>
      <c r="S97" s="388"/>
      <c r="T97" s="388"/>
      <c r="U97" s="388"/>
      <c r="V97" s="388"/>
      <c r="W97" s="388"/>
      <c r="X97" s="388"/>
      <c r="Y97" s="388"/>
      <c r="Z97" s="388"/>
      <c r="AA97" s="388"/>
      <c r="AB97" s="388"/>
    </row>
    <row r="98" ht="16.5" spans="1:28">
      <c r="A98" s="311">
        <f t="shared" si="1"/>
        <v>82</v>
      </c>
      <c r="B98" s="321" t="s">
        <v>267</v>
      </c>
      <c r="C98" s="321"/>
      <c r="D98" s="314" t="s">
        <v>290</v>
      </c>
      <c r="E98" s="383" t="s">
        <v>291</v>
      </c>
      <c r="F98" s="384" t="s">
        <v>292</v>
      </c>
      <c r="G98" s="320" t="s">
        <v>297</v>
      </c>
      <c r="H98" s="320" t="s">
        <v>298</v>
      </c>
      <c r="I98" s="320" t="s">
        <v>299</v>
      </c>
      <c r="J98" s="311" t="s">
        <v>300</v>
      </c>
      <c r="K98" s="311"/>
      <c r="L98" s="311"/>
      <c r="M98" s="311" t="s">
        <v>296</v>
      </c>
      <c r="N98" s="311"/>
      <c r="O98" s="311"/>
      <c r="P98" s="388"/>
      <c r="Q98" s="388"/>
      <c r="R98" s="388"/>
      <c r="S98" s="388"/>
      <c r="T98" s="388"/>
      <c r="U98" s="388"/>
      <c r="V98" s="388"/>
      <c r="W98" s="388"/>
      <c r="X98" s="388"/>
      <c r="Y98" s="388"/>
      <c r="Z98" s="388"/>
      <c r="AA98" s="388"/>
      <c r="AB98" s="388"/>
    </row>
    <row r="99" ht="16.5" spans="1:28">
      <c r="A99" s="311">
        <f t="shared" si="1"/>
        <v>83</v>
      </c>
      <c r="B99" s="321" t="s">
        <v>267</v>
      </c>
      <c r="C99" s="321"/>
      <c r="D99" s="314" t="s">
        <v>290</v>
      </c>
      <c r="E99" s="383" t="s">
        <v>291</v>
      </c>
      <c r="F99" s="384" t="s">
        <v>292</v>
      </c>
      <c r="G99" s="320" t="s">
        <v>301</v>
      </c>
      <c r="H99" s="320" t="s">
        <v>302</v>
      </c>
      <c r="I99" s="320" t="s">
        <v>303</v>
      </c>
      <c r="J99" s="311" t="s">
        <v>304</v>
      </c>
      <c r="K99" s="311"/>
      <c r="L99" s="311"/>
      <c r="M99" s="311" t="s">
        <v>296</v>
      </c>
      <c r="N99" s="311"/>
      <c r="O99" s="311"/>
      <c r="P99" s="388"/>
      <c r="Q99" s="388"/>
      <c r="R99" s="388"/>
      <c r="S99" s="388"/>
      <c r="T99" s="388"/>
      <c r="U99" s="388"/>
      <c r="V99" s="388"/>
      <c r="W99" s="388"/>
      <c r="X99" s="388"/>
      <c r="Y99" s="388"/>
      <c r="Z99" s="388"/>
      <c r="AA99" s="388"/>
      <c r="AB99" s="388"/>
    </row>
    <row r="100" ht="16.5" spans="1:28">
      <c r="A100" s="311">
        <f t="shared" si="1"/>
        <v>84</v>
      </c>
      <c r="B100" s="321" t="s">
        <v>267</v>
      </c>
      <c r="C100" s="321"/>
      <c r="D100" s="314" t="s">
        <v>290</v>
      </c>
      <c r="E100" s="383" t="s">
        <v>269</v>
      </c>
      <c r="F100" s="384" t="s">
        <v>270</v>
      </c>
      <c r="G100" s="320" t="s">
        <v>297</v>
      </c>
      <c r="H100" s="320" t="s">
        <v>298</v>
      </c>
      <c r="I100" s="320" t="s">
        <v>299</v>
      </c>
      <c r="J100" s="311" t="s">
        <v>300</v>
      </c>
      <c r="K100" s="311"/>
      <c r="L100" s="311"/>
      <c r="M100" s="311" t="s">
        <v>296</v>
      </c>
      <c r="N100" s="311"/>
      <c r="O100" s="311"/>
      <c r="P100" s="388"/>
      <c r="Q100" s="388"/>
      <c r="R100" s="388"/>
      <c r="S100" s="388"/>
      <c r="T100" s="388"/>
      <c r="U100" s="388"/>
      <c r="V100" s="388"/>
      <c r="W100" s="388"/>
      <c r="X100" s="388"/>
      <c r="Y100" s="388"/>
      <c r="Z100" s="388"/>
      <c r="AA100" s="388"/>
      <c r="AB100" s="388"/>
    </row>
    <row r="101" ht="16.5" spans="1:28">
      <c r="A101" s="311">
        <f t="shared" si="1"/>
        <v>85</v>
      </c>
      <c r="B101" s="321" t="s">
        <v>267</v>
      </c>
      <c r="C101" s="321"/>
      <c r="D101" s="314" t="s">
        <v>290</v>
      </c>
      <c r="E101" s="383" t="s">
        <v>276</v>
      </c>
      <c r="F101" s="384" t="s">
        <v>277</v>
      </c>
      <c r="G101" s="320" t="s">
        <v>297</v>
      </c>
      <c r="H101" s="320" t="s">
        <v>298</v>
      </c>
      <c r="I101" s="320" t="s">
        <v>299</v>
      </c>
      <c r="J101" s="311" t="s">
        <v>300</v>
      </c>
      <c r="K101" s="311"/>
      <c r="L101" s="311"/>
      <c r="M101" s="311" t="s">
        <v>296</v>
      </c>
      <c r="N101" s="311"/>
      <c r="O101" s="311"/>
      <c r="P101" s="388"/>
      <c r="Q101" s="388"/>
      <c r="R101" s="388"/>
      <c r="S101" s="388"/>
      <c r="T101" s="388"/>
      <c r="U101" s="388"/>
      <c r="V101" s="388"/>
      <c r="W101" s="388"/>
      <c r="X101" s="388"/>
      <c r="Y101" s="388"/>
      <c r="Z101" s="388"/>
      <c r="AA101" s="388"/>
      <c r="AB101" s="388"/>
    </row>
    <row r="102" ht="16.5" spans="1:28">
      <c r="A102" s="311">
        <f t="shared" si="1"/>
        <v>86</v>
      </c>
      <c r="B102" s="321" t="s">
        <v>267</v>
      </c>
      <c r="C102" s="321"/>
      <c r="D102" s="314" t="s">
        <v>290</v>
      </c>
      <c r="E102" s="385" t="s">
        <v>305</v>
      </c>
      <c r="F102" s="318" t="s">
        <v>306</v>
      </c>
      <c r="G102" s="320" t="s">
        <v>297</v>
      </c>
      <c r="H102" s="320" t="s">
        <v>298</v>
      </c>
      <c r="I102" s="320" t="s">
        <v>299</v>
      </c>
      <c r="J102" s="311" t="s">
        <v>300</v>
      </c>
      <c r="K102" s="311"/>
      <c r="L102" s="311"/>
      <c r="M102" s="311" t="s">
        <v>296</v>
      </c>
      <c r="N102" s="311"/>
      <c r="O102" s="311"/>
      <c r="P102" s="388"/>
      <c r="Q102" s="388"/>
      <c r="R102" s="388"/>
      <c r="S102" s="388"/>
      <c r="T102" s="388"/>
      <c r="U102" s="388"/>
      <c r="V102" s="388"/>
      <c r="W102" s="388"/>
      <c r="X102" s="388"/>
      <c r="Y102" s="388"/>
      <c r="Z102" s="388"/>
      <c r="AA102" s="388"/>
      <c r="AB102" s="388"/>
    </row>
    <row r="103" ht="16.5" spans="1:28">
      <c r="A103" s="311">
        <f t="shared" si="1"/>
        <v>87</v>
      </c>
      <c r="B103" s="321" t="s">
        <v>267</v>
      </c>
      <c r="C103" s="321"/>
      <c r="D103" s="314" t="s">
        <v>290</v>
      </c>
      <c r="E103" s="383" t="s">
        <v>278</v>
      </c>
      <c r="F103" s="384" t="s">
        <v>279</v>
      </c>
      <c r="G103" s="320" t="s">
        <v>297</v>
      </c>
      <c r="H103" s="320" t="s">
        <v>298</v>
      </c>
      <c r="I103" s="320" t="s">
        <v>299</v>
      </c>
      <c r="J103" s="311" t="s">
        <v>300</v>
      </c>
      <c r="K103" s="311"/>
      <c r="L103" s="311"/>
      <c r="M103" s="311" t="s">
        <v>296</v>
      </c>
      <c r="N103" s="311"/>
      <c r="O103" s="311"/>
      <c r="P103" s="388"/>
      <c r="Q103" s="388"/>
      <c r="R103" s="388"/>
      <c r="S103" s="388"/>
      <c r="T103" s="388"/>
      <c r="U103" s="388"/>
      <c r="V103" s="388"/>
      <c r="W103" s="388"/>
      <c r="X103" s="388"/>
      <c r="Y103" s="388"/>
      <c r="Z103" s="388"/>
      <c r="AA103" s="388"/>
      <c r="AB103" s="388"/>
    </row>
    <row r="104" ht="16.5" spans="1:28">
      <c r="A104" s="311">
        <f t="shared" si="1"/>
        <v>88</v>
      </c>
      <c r="B104" s="321" t="s">
        <v>267</v>
      </c>
      <c r="C104" s="321"/>
      <c r="D104" s="314" t="s">
        <v>290</v>
      </c>
      <c r="E104" s="383" t="s">
        <v>280</v>
      </c>
      <c r="F104" s="384" t="s">
        <v>281</v>
      </c>
      <c r="G104" s="320" t="s">
        <v>297</v>
      </c>
      <c r="H104" s="320" t="s">
        <v>298</v>
      </c>
      <c r="I104" s="320" t="s">
        <v>299</v>
      </c>
      <c r="J104" s="311" t="s">
        <v>300</v>
      </c>
      <c r="K104" s="311"/>
      <c r="L104" s="311"/>
      <c r="M104" s="311" t="s">
        <v>296</v>
      </c>
      <c r="N104" s="311"/>
      <c r="O104" s="311"/>
      <c r="P104" s="388"/>
      <c r="Q104" s="388"/>
      <c r="R104" s="388"/>
      <c r="S104" s="388"/>
      <c r="T104" s="388"/>
      <c r="U104" s="388"/>
      <c r="V104" s="388"/>
      <c r="W104" s="388"/>
      <c r="X104" s="388"/>
      <c r="Y104" s="388"/>
      <c r="Z104" s="388"/>
      <c r="AA104" s="388"/>
      <c r="AB104" s="388"/>
    </row>
    <row r="105" ht="16.5" spans="1:28">
      <c r="A105" s="311">
        <f t="shared" si="1"/>
        <v>89</v>
      </c>
      <c r="B105" s="321" t="s">
        <v>267</v>
      </c>
      <c r="C105" s="321"/>
      <c r="D105" s="314" t="s">
        <v>290</v>
      </c>
      <c r="E105" s="383" t="s">
        <v>282</v>
      </c>
      <c r="F105" s="384" t="s">
        <v>283</v>
      </c>
      <c r="G105" s="320" t="s">
        <v>297</v>
      </c>
      <c r="H105" s="320" t="s">
        <v>298</v>
      </c>
      <c r="I105" s="320" t="s">
        <v>299</v>
      </c>
      <c r="J105" s="311" t="s">
        <v>300</v>
      </c>
      <c r="K105" s="311"/>
      <c r="L105" s="311"/>
      <c r="M105" s="311" t="s">
        <v>296</v>
      </c>
      <c r="N105" s="311"/>
      <c r="O105" s="311"/>
      <c r="P105" s="388"/>
      <c r="Q105" s="388"/>
      <c r="R105" s="388"/>
      <c r="S105" s="388"/>
      <c r="T105" s="388"/>
      <c r="U105" s="388"/>
      <c r="V105" s="388"/>
      <c r="W105" s="388"/>
      <c r="X105" s="388"/>
      <c r="Y105" s="388"/>
      <c r="Z105" s="388"/>
      <c r="AA105" s="388"/>
      <c r="AB105" s="388"/>
    </row>
    <row r="106" ht="16.5" spans="1:28">
      <c r="A106" s="311">
        <f t="shared" si="1"/>
        <v>90</v>
      </c>
      <c r="B106" s="321" t="s">
        <v>267</v>
      </c>
      <c r="C106" s="321"/>
      <c r="D106" s="314" t="s">
        <v>290</v>
      </c>
      <c r="E106" s="383" t="s">
        <v>284</v>
      </c>
      <c r="F106" s="384" t="s">
        <v>285</v>
      </c>
      <c r="G106" s="320" t="s">
        <v>297</v>
      </c>
      <c r="H106" s="320" t="s">
        <v>298</v>
      </c>
      <c r="I106" s="320" t="s">
        <v>299</v>
      </c>
      <c r="J106" s="311" t="s">
        <v>300</v>
      </c>
      <c r="K106" s="311"/>
      <c r="L106" s="311"/>
      <c r="M106" s="311" t="s">
        <v>296</v>
      </c>
      <c r="N106" s="311"/>
      <c r="O106" s="311"/>
      <c r="P106" s="388"/>
      <c r="Q106" s="388"/>
      <c r="R106" s="388"/>
      <c r="S106" s="388"/>
      <c r="T106" s="388"/>
      <c r="U106" s="388"/>
      <c r="V106" s="388"/>
      <c r="W106" s="388"/>
      <c r="X106" s="388"/>
      <c r="Y106" s="388"/>
      <c r="Z106" s="388"/>
      <c r="AA106" s="388"/>
      <c r="AB106" s="388"/>
    </row>
    <row r="107" ht="16.5" spans="1:28">
      <c r="A107" s="311">
        <f t="shared" si="1"/>
        <v>91</v>
      </c>
      <c r="B107" s="321" t="s">
        <v>267</v>
      </c>
      <c r="C107" s="321"/>
      <c r="D107" s="314" t="s">
        <v>290</v>
      </c>
      <c r="E107" s="383" t="s">
        <v>284</v>
      </c>
      <c r="F107" s="384" t="s">
        <v>285</v>
      </c>
      <c r="G107" s="320" t="s">
        <v>301</v>
      </c>
      <c r="H107" s="320" t="s">
        <v>307</v>
      </c>
      <c r="I107" s="320" t="s">
        <v>308</v>
      </c>
      <c r="J107" s="311" t="s">
        <v>304</v>
      </c>
      <c r="K107" s="311"/>
      <c r="L107" s="311"/>
      <c r="M107" s="311" t="s">
        <v>296</v>
      </c>
      <c r="N107" s="311"/>
      <c r="O107" s="311"/>
      <c r="P107" s="388"/>
      <c r="Q107" s="388"/>
      <c r="R107" s="388"/>
      <c r="S107" s="388"/>
      <c r="T107" s="388"/>
      <c r="U107" s="388"/>
      <c r="V107" s="388"/>
      <c r="W107" s="388"/>
      <c r="X107" s="388"/>
      <c r="Y107" s="388"/>
      <c r="Z107" s="388"/>
      <c r="AA107" s="388"/>
      <c r="AB107" s="388"/>
    </row>
    <row r="108" ht="16.5" spans="1:28">
      <c r="A108" s="311">
        <f t="shared" si="1"/>
        <v>92</v>
      </c>
      <c r="B108" s="321" t="s">
        <v>267</v>
      </c>
      <c r="C108" s="321"/>
      <c r="D108" s="314" t="s">
        <v>290</v>
      </c>
      <c r="E108" s="383" t="s">
        <v>286</v>
      </c>
      <c r="F108" s="384" t="s">
        <v>287</v>
      </c>
      <c r="G108" s="320" t="s">
        <v>297</v>
      </c>
      <c r="H108" s="320" t="s">
        <v>298</v>
      </c>
      <c r="I108" s="320" t="s">
        <v>299</v>
      </c>
      <c r="J108" s="311" t="s">
        <v>300</v>
      </c>
      <c r="K108" s="311"/>
      <c r="L108" s="311"/>
      <c r="M108" s="311" t="s">
        <v>296</v>
      </c>
      <c r="N108" s="311"/>
      <c r="O108" s="311"/>
      <c r="P108" s="388"/>
      <c r="Q108" s="388"/>
      <c r="R108" s="388"/>
      <c r="S108" s="388"/>
      <c r="T108" s="388"/>
      <c r="U108" s="388"/>
      <c r="V108" s="388"/>
      <c r="W108" s="388"/>
      <c r="X108" s="388"/>
      <c r="Y108" s="388"/>
      <c r="Z108" s="388"/>
      <c r="AA108" s="388"/>
      <c r="AB108" s="388"/>
    </row>
    <row r="109" ht="16.5" spans="1:28">
      <c r="A109" s="311">
        <f t="shared" si="1"/>
        <v>93</v>
      </c>
      <c r="B109" s="321" t="s">
        <v>267</v>
      </c>
      <c r="C109" s="321"/>
      <c r="D109" s="314" t="s">
        <v>290</v>
      </c>
      <c r="E109" s="383" t="s">
        <v>288</v>
      </c>
      <c r="F109" s="384" t="s">
        <v>289</v>
      </c>
      <c r="G109" s="320" t="s">
        <v>297</v>
      </c>
      <c r="H109" s="320" t="s">
        <v>298</v>
      </c>
      <c r="I109" s="320" t="s">
        <v>299</v>
      </c>
      <c r="J109" s="311" t="s">
        <v>300</v>
      </c>
      <c r="K109" s="311"/>
      <c r="L109" s="311"/>
      <c r="M109" s="311" t="s">
        <v>296</v>
      </c>
      <c r="N109" s="311"/>
      <c r="O109" s="311"/>
      <c r="P109" s="388"/>
      <c r="Q109" s="388"/>
      <c r="R109" s="388"/>
      <c r="S109" s="388"/>
      <c r="T109" s="388"/>
      <c r="U109" s="388"/>
      <c r="V109" s="388"/>
      <c r="W109" s="388"/>
      <c r="X109" s="388"/>
      <c r="Y109" s="388"/>
      <c r="Z109" s="388"/>
      <c r="AA109" s="388"/>
      <c r="AB109" s="388"/>
    </row>
    <row r="110" ht="19.5" customHeight="1" spans="1:28">
      <c r="A110" s="311">
        <f t="shared" si="1"/>
        <v>94</v>
      </c>
      <c r="B110" s="321" t="s">
        <v>309</v>
      </c>
      <c r="C110" s="321"/>
      <c r="D110" s="314" t="s">
        <v>310</v>
      </c>
      <c r="E110" s="383" t="s">
        <v>311</v>
      </c>
      <c r="F110" s="384" t="s">
        <v>312</v>
      </c>
      <c r="G110" s="320" t="s">
        <v>200</v>
      </c>
      <c r="H110" s="320" t="s">
        <v>313</v>
      </c>
      <c r="I110" s="320" t="s">
        <v>314</v>
      </c>
      <c r="J110" s="320" t="s">
        <v>315</v>
      </c>
      <c r="K110" s="320"/>
      <c r="L110" s="320"/>
      <c r="M110" s="311" t="s">
        <v>316</v>
      </c>
      <c r="N110" s="311"/>
      <c r="O110" s="311"/>
      <c r="P110" s="388"/>
      <c r="Q110" s="388"/>
      <c r="R110" s="388"/>
      <c r="S110" s="388"/>
      <c r="T110" s="388"/>
      <c r="U110" s="388"/>
      <c r="V110" s="388"/>
      <c r="W110" s="388"/>
      <c r="X110" s="388"/>
      <c r="Y110" s="388"/>
      <c r="Z110" s="388"/>
      <c r="AA110" s="388"/>
      <c r="AB110" s="388"/>
    </row>
    <row r="111" ht="16.5" spans="1:28">
      <c r="A111" s="311">
        <f t="shared" si="1"/>
        <v>95</v>
      </c>
      <c r="B111" s="321" t="s">
        <v>309</v>
      </c>
      <c r="C111" s="321"/>
      <c r="D111" s="314" t="s">
        <v>310</v>
      </c>
      <c r="E111" s="383" t="s">
        <v>317</v>
      </c>
      <c r="F111" s="384" t="s">
        <v>318</v>
      </c>
      <c r="G111" s="320" t="s">
        <v>200</v>
      </c>
      <c r="H111" s="320"/>
      <c r="I111" s="320"/>
      <c r="J111" s="320"/>
      <c r="K111" s="320"/>
      <c r="L111" s="320"/>
      <c r="M111" s="311" t="s">
        <v>316</v>
      </c>
      <c r="N111" s="311"/>
      <c r="O111" s="311"/>
      <c r="P111" s="388"/>
      <c r="Q111" s="388"/>
      <c r="R111" s="388"/>
      <c r="S111" s="388"/>
      <c r="T111" s="388"/>
      <c r="U111" s="388"/>
      <c r="V111" s="388"/>
      <c r="W111" s="388"/>
      <c r="X111" s="388"/>
      <c r="Y111" s="388"/>
      <c r="Z111" s="388"/>
      <c r="AA111" s="388"/>
      <c r="AB111" s="388"/>
    </row>
    <row r="112" ht="16.5" spans="1:28">
      <c r="A112" s="311">
        <f t="shared" si="1"/>
        <v>96</v>
      </c>
      <c r="B112" s="321" t="s">
        <v>309</v>
      </c>
      <c r="C112" s="321"/>
      <c r="D112" s="314" t="s">
        <v>310</v>
      </c>
      <c r="E112" s="383" t="s">
        <v>319</v>
      </c>
      <c r="F112" s="384" t="s">
        <v>320</v>
      </c>
      <c r="G112" s="320" t="s">
        <v>200</v>
      </c>
      <c r="H112" s="320"/>
      <c r="I112" s="320"/>
      <c r="J112" s="320"/>
      <c r="K112" s="320"/>
      <c r="L112" s="320"/>
      <c r="M112" s="311" t="s">
        <v>316</v>
      </c>
      <c r="N112" s="311"/>
      <c r="O112" s="311"/>
      <c r="P112" s="388"/>
      <c r="Q112" s="388"/>
      <c r="R112" s="388"/>
      <c r="S112" s="388"/>
      <c r="T112" s="388"/>
      <c r="U112" s="388"/>
      <c r="V112" s="388"/>
      <c r="W112" s="388"/>
      <c r="X112" s="388"/>
      <c r="Y112" s="388"/>
      <c r="Z112" s="388"/>
      <c r="AA112" s="388"/>
      <c r="AB112" s="388"/>
    </row>
    <row r="113" ht="16.5" spans="1:28">
      <c r="A113" s="311">
        <f t="shared" si="1"/>
        <v>97</v>
      </c>
      <c r="B113" s="321" t="s">
        <v>309</v>
      </c>
      <c r="C113" s="321"/>
      <c r="D113" s="314" t="s">
        <v>310</v>
      </c>
      <c r="E113" s="383" t="s">
        <v>321</v>
      </c>
      <c r="F113" s="384" t="s">
        <v>322</v>
      </c>
      <c r="G113" s="320" t="s">
        <v>200</v>
      </c>
      <c r="H113" s="320"/>
      <c r="I113" s="320"/>
      <c r="J113" s="320"/>
      <c r="K113" s="320"/>
      <c r="L113" s="320"/>
      <c r="M113" s="311" t="s">
        <v>316</v>
      </c>
      <c r="N113" s="311"/>
      <c r="O113" s="311"/>
      <c r="P113" s="388"/>
      <c r="Q113" s="388"/>
      <c r="R113" s="388"/>
      <c r="S113" s="388"/>
      <c r="T113" s="388"/>
      <c r="U113" s="388"/>
      <c r="V113" s="388"/>
      <c r="W113" s="388"/>
      <c r="X113" s="388"/>
      <c r="Y113" s="388"/>
      <c r="Z113" s="388"/>
      <c r="AA113" s="388"/>
      <c r="AB113" s="388"/>
    </row>
    <row r="114" ht="16.5" spans="1:28">
      <c r="A114" s="311">
        <f t="shared" si="1"/>
        <v>98</v>
      </c>
      <c r="B114" s="321" t="s">
        <v>309</v>
      </c>
      <c r="C114" s="321"/>
      <c r="D114" s="314" t="s">
        <v>310</v>
      </c>
      <c r="E114" s="383" t="s">
        <v>323</v>
      </c>
      <c r="F114" s="384" t="s">
        <v>324</v>
      </c>
      <c r="G114" s="320" t="s">
        <v>200</v>
      </c>
      <c r="H114" s="320"/>
      <c r="I114" s="320"/>
      <c r="J114" s="320"/>
      <c r="K114" s="320"/>
      <c r="L114" s="320"/>
      <c r="M114" s="311" t="s">
        <v>316</v>
      </c>
      <c r="N114" s="311"/>
      <c r="O114" s="311"/>
      <c r="P114" s="388"/>
      <c r="Q114" s="388"/>
      <c r="R114" s="388"/>
      <c r="S114" s="388"/>
      <c r="T114" s="388"/>
      <c r="U114" s="388"/>
      <c r="V114" s="388"/>
      <c r="W114" s="388"/>
      <c r="X114" s="388"/>
      <c r="Y114" s="388"/>
      <c r="Z114" s="388"/>
      <c r="AA114" s="388"/>
      <c r="AB114" s="388"/>
    </row>
    <row r="115" ht="16.5" spans="1:28">
      <c r="A115" s="311">
        <f t="shared" si="1"/>
        <v>99</v>
      </c>
      <c r="B115" s="321" t="s">
        <v>325</v>
      </c>
      <c r="C115" s="321"/>
      <c r="D115" s="314" t="s">
        <v>326</v>
      </c>
      <c r="E115" s="383" t="s">
        <v>327</v>
      </c>
      <c r="F115" s="384" t="s">
        <v>328</v>
      </c>
      <c r="G115" s="320" t="s">
        <v>301</v>
      </c>
      <c r="H115" s="320" t="s">
        <v>329</v>
      </c>
      <c r="I115" s="320" t="s">
        <v>330</v>
      </c>
      <c r="J115" s="320" t="s">
        <v>331</v>
      </c>
      <c r="K115" s="320"/>
      <c r="L115" s="320"/>
      <c r="M115" s="311" t="s">
        <v>332</v>
      </c>
      <c r="N115" s="311"/>
      <c r="O115" s="311"/>
      <c r="P115" s="388"/>
      <c r="Q115" s="388"/>
      <c r="R115" s="388"/>
      <c r="S115" s="388"/>
      <c r="T115" s="388"/>
      <c r="U115" s="388"/>
      <c r="V115" s="388"/>
      <c r="W115" s="388"/>
      <c r="X115" s="388"/>
      <c r="Y115" s="388"/>
      <c r="Z115" s="388"/>
      <c r="AA115" s="388"/>
      <c r="AB115" s="388"/>
    </row>
    <row r="116" ht="16.5" spans="1:28">
      <c r="A116" s="311">
        <f t="shared" si="1"/>
        <v>100</v>
      </c>
      <c r="B116" s="321" t="s">
        <v>325</v>
      </c>
      <c r="C116" s="321"/>
      <c r="D116" s="314" t="s">
        <v>326</v>
      </c>
      <c r="E116" s="319" t="s">
        <v>333</v>
      </c>
      <c r="F116" s="318" t="s">
        <v>334</v>
      </c>
      <c r="G116" s="320" t="s">
        <v>335</v>
      </c>
      <c r="H116" s="386" t="s">
        <v>336</v>
      </c>
      <c r="I116" s="386" t="s">
        <v>337</v>
      </c>
      <c r="J116" s="320"/>
      <c r="K116" s="320"/>
      <c r="L116" s="320"/>
      <c r="M116" s="311" t="s">
        <v>332</v>
      </c>
      <c r="N116" s="311"/>
      <c r="O116" s="311"/>
      <c r="P116" s="388"/>
      <c r="Q116" s="388"/>
      <c r="R116" s="388"/>
      <c r="S116" s="388"/>
      <c r="T116" s="388"/>
      <c r="U116" s="388"/>
      <c r="V116" s="388"/>
      <c r="W116" s="388"/>
      <c r="X116" s="388"/>
      <c r="Y116" s="388"/>
      <c r="Z116" s="388"/>
      <c r="AA116" s="388"/>
      <c r="AB116" s="388"/>
    </row>
    <row r="117" ht="16.5" spans="1:28">
      <c r="A117" s="311">
        <f t="shared" si="1"/>
        <v>101</v>
      </c>
      <c r="B117" s="321" t="s">
        <v>325</v>
      </c>
      <c r="C117" s="321"/>
      <c r="D117" s="314" t="s">
        <v>326</v>
      </c>
      <c r="E117" s="319" t="s">
        <v>338</v>
      </c>
      <c r="F117" s="318" t="s">
        <v>339</v>
      </c>
      <c r="G117" s="320" t="s">
        <v>335</v>
      </c>
      <c r="H117" s="386" t="s">
        <v>336</v>
      </c>
      <c r="I117" s="386" t="s">
        <v>337</v>
      </c>
      <c r="J117" s="320"/>
      <c r="K117" s="320"/>
      <c r="L117" s="320"/>
      <c r="M117" s="311" t="s">
        <v>332</v>
      </c>
      <c r="N117" s="311"/>
      <c r="O117" s="311"/>
      <c r="P117" s="388"/>
      <c r="Q117" s="388"/>
      <c r="R117" s="388"/>
      <c r="S117" s="388"/>
      <c r="T117" s="388"/>
      <c r="U117" s="388"/>
      <c r="V117" s="388"/>
      <c r="W117" s="388"/>
      <c r="X117" s="388"/>
      <c r="Y117" s="388"/>
      <c r="Z117" s="388"/>
      <c r="AA117" s="388"/>
      <c r="AB117" s="388"/>
    </row>
    <row r="118" ht="16.5" spans="1:28">
      <c r="A118" s="311">
        <f t="shared" si="1"/>
        <v>102</v>
      </c>
      <c r="B118" s="321" t="s">
        <v>325</v>
      </c>
      <c r="C118" s="321"/>
      <c r="D118" s="314" t="s">
        <v>326</v>
      </c>
      <c r="E118" s="319" t="s">
        <v>340</v>
      </c>
      <c r="F118" s="318" t="s">
        <v>341</v>
      </c>
      <c r="G118" s="320" t="s">
        <v>335</v>
      </c>
      <c r="H118" s="386" t="s">
        <v>336</v>
      </c>
      <c r="I118" s="386" t="s">
        <v>337</v>
      </c>
      <c r="J118" s="320"/>
      <c r="K118" s="320"/>
      <c r="L118" s="320"/>
      <c r="M118" s="311" t="s">
        <v>332</v>
      </c>
      <c r="N118" s="311"/>
      <c r="O118" s="311"/>
      <c r="P118" s="388"/>
      <c r="Q118" s="388"/>
      <c r="R118" s="388"/>
      <c r="S118" s="388"/>
      <c r="T118" s="388"/>
      <c r="U118" s="388"/>
      <c r="V118" s="388"/>
      <c r="W118" s="388"/>
      <c r="X118" s="388"/>
      <c r="Y118" s="388"/>
      <c r="Z118" s="388"/>
      <c r="AA118" s="388"/>
      <c r="AB118" s="388"/>
    </row>
    <row r="119" ht="16.5" spans="1:28">
      <c r="A119" s="311">
        <f t="shared" si="1"/>
        <v>103</v>
      </c>
      <c r="B119" s="321" t="s">
        <v>325</v>
      </c>
      <c r="C119" s="321"/>
      <c r="D119" s="314" t="s">
        <v>326</v>
      </c>
      <c r="E119" s="319" t="s">
        <v>342</v>
      </c>
      <c r="F119" s="318" t="s">
        <v>343</v>
      </c>
      <c r="G119" s="320" t="s">
        <v>335</v>
      </c>
      <c r="H119" s="386" t="s">
        <v>336</v>
      </c>
      <c r="I119" s="386" t="s">
        <v>337</v>
      </c>
      <c r="J119" s="320"/>
      <c r="K119" s="320"/>
      <c r="L119" s="320"/>
      <c r="M119" s="311" t="s">
        <v>332</v>
      </c>
      <c r="N119" s="311"/>
      <c r="O119" s="311"/>
      <c r="P119" s="388"/>
      <c r="Q119" s="388"/>
      <c r="R119" s="388"/>
      <c r="S119" s="388"/>
      <c r="T119" s="388"/>
      <c r="U119" s="388"/>
      <c r="V119" s="388"/>
      <c r="W119" s="388"/>
      <c r="X119" s="388"/>
      <c r="Y119" s="388"/>
      <c r="Z119" s="388"/>
      <c r="AA119" s="388"/>
      <c r="AB119" s="388"/>
    </row>
    <row r="120" customHeight="1" spans="1:28">
      <c r="A120" s="311">
        <f t="shared" si="1"/>
        <v>104</v>
      </c>
      <c r="B120" s="321" t="s">
        <v>344</v>
      </c>
      <c r="C120" s="321"/>
      <c r="D120" s="315" t="s">
        <v>345</v>
      </c>
      <c r="E120" s="319" t="s">
        <v>346</v>
      </c>
      <c r="F120" s="318" t="s">
        <v>347</v>
      </c>
      <c r="G120" s="320" t="s">
        <v>335</v>
      </c>
      <c r="H120" s="386" t="s">
        <v>348</v>
      </c>
      <c r="I120" s="386" t="s">
        <v>349</v>
      </c>
      <c r="J120" s="320" t="s">
        <v>350</v>
      </c>
      <c r="K120" s="320"/>
      <c r="L120" s="320"/>
      <c r="M120" s="311" t="s">
        <v>351</v>
      </c>
      <c r="N120" s="311"/>
      <c r="O120" s="311"/>
      <c r="P120" s="388"/>
      <c r="Q120" s="388"/>
      <c r="R120" s="388"/>
      <c r="S120" s="388"/>
      <c r="T120" s="388"/>
      <c r="U120" s="388"/>
      <c r="V120" s="388"/>
      <c r="W120" s="388"/>
      <c r="X120" s="388"/>
      <c r="Y120" s="388"/>
      <c r="Z120" s="388"/>
      <c r="AA120" s="388"/>
      <c r="AB120" s="388"/>
    </row>
    <row r="121" ht="16.5" spans="1:28">
      <c r="A121" s="311">
        <f t="shared" si="1"/>
        <v>105</v>
      </c>
      <c r="B121" s="321" t="s">
        <v>344</v>
      </c>
      <c r="C121" s="321"/>
      <c r="D121" s="315" t="s">
        <v>345</v>
      </c>
      <c r="E121" s="319" t="s">
        <v>352</v>
      </c>
      <c r="F121" s="318" t="s">
        <v>353</v>
      </c>
      <c r="G121" s="320" t="s">
        <v>335</v>
      </c>
      <c r="H121" s="386" t="s">
        <v>348</v>
      </c>
      <c r="I121" s="386" t="s">
        <v>349</v>
      </c>
      <c r="J121" s="320"/>
      <c r="K121" s="320"/>
      <c r="L121" s="320"/>
      <c r="M121" s="311" t="s">
        <v>351</v>
      </c>
      <c r="N121" s="311"/>
      <c r="O121" s="311"/>
      <c r="P121" s="388"/>
      <c r="Q121" s="388"/>
      <c r="R121" s="388"/>
      <c r="S121" s="388"/>
      <c r="T121" s="388"/>
      <c r="U121" s="388"/>
      <c r="V121" s="388"/>
      <c r="W121" s="388"/>
      <c r="X121" s="388"/>
      <c r="Y121" s="388"/>
      <c r="Z121" s="388"/>
      <c r="AA121" s="388"/>
      <c r="AB121" s="388"/>
    </row>
    <row r="122" ht="34.5" customHeight="1" spans="1:28">
      <c r="A122" s="311">
        <f t="shared" si="1"/>
        <v>106</v>
      </c>
      <c r="B122" s="321" t="s">
        <v>344</v>
      </c>
      <c r="C122" s="321"/>
      <c r="D122" s="315" t="s">
        <v>345</v>
      </c>
      <c r="E122" s="319" t="s">
        <v>354</v>
      </c>
      <c r="F122" s="318" t="s">
        <v>355</v>
      </c>
      <c r="G122" s="320" t="s">
        <v>335</v>
      </c>
      <c r="H122" s="386" t="s">
        <v>356</v>
      </c>
      <c r="I122" s="386" t="s">
        <v>357</v>
      </c>
      <c r="J122" s="320"/>
      <c r="K122" s="320"/>
      <c r="L122" s="320"/>
      <c r="M122" s="311" t="s">
        <v>351</v>
      </c>
      <c r="N122" s="311"/>
      <c r="O122" s="311"/>
      <c r="P122" s="388"/>
      <c r="Q122" s="388"/>
      <c r="R122" s="388"/>
      <c r="S122" s="388"/>
      <c r="T122" s="388"/>
      <c r="U122" s="388"/>
      <c r="V122" s="388"/>
      <c r="W122" s="388"/>
      <c r="X122" s="388"/>
      <c r="Y122" s="388"/>
      <c r="Z122" s="388"/>
      <c r="AA122" s="388"/>
      <c r="AB122" s="388"/>
    </row>
    <row r="123" ht="36.75" customHeight="1" spans="1:28">
      <c r="A123" s="311">
        <f t="shared" si="1"/>
        <v>107</v>
      </c>
      <c r="B123" s="321" t="s">
        <v>344</v>
      </c>
      <c r="C123" s="321"/>
      <c r="D123" s="315" t="s">
        <v>345</v>
      </c>
      <c r="E123" s="319" t="s">
        <v>358</v>
      </c>
      <c r="F123" s="318" t="s">
        <v>359</v>
      </c>
      <c r="G123" s="320" t="s">
        <v>200</v>
      </c>
      <c r="H123" s="320"/>
      <c r="I123" s="320" t="s">
        <v>360</v>
      </c>
      <c r="J123" s="320"/>
      <c r="K123" s="320"/>
      <c r="L123" s="320"/>
      <c r="M123" s="311" t="s">
        <v>351</v>
      </c>
      <c r="N123" s="311"/>
      <c r="O123" s="311"/>
      <c r="P123" s="388"/>
      <c r="Q123" s="388"/>
      <c r="R123" s="388"/>
      <c r="S123" s="388"/>
      <c r="T123" s="388"/>
      <c r="U123" s="388"/>
      <c r="V123" s="388"/>
      <c r="W123" s="388"/>
      <c r="X123" s="388"/>
      <c r="Y123" s="388"/>
      <c r="Z123" s="388"/>
      <c r="AA123" s="388"/>
      <c r="AB123" s="388"/>
    </row>
    <row r="124" ht="16.5" spans="1:28">
      <c r="A124" s="311">
        <f t="shared" si="1"/>
        <v>108</v>
      </c>
      <c r="B124" s="321" t="s">
        <v>344</v>
      </c>
      <c r="C124" s="321"/>
      <c r="D124" s="315" t="s">
        <v>345</v>
      </c>
      <c r="E124" s="319" t="s">
        <v>165</v>
      </c>
      <c r="F124" s="318" t="s">
        <v>166</v>
      </c>
      <c r="G124" s="387" t="s">
        <v>335</v>
      </c>
      <c r="H124" s="386" t="s">
        <v>361</v>
      </c>
      <c r="I124" s="386" t="s">
        <v>362</v>
      </c>
      <c r="J124" s="320"/>
      <c r="K124" s="320"/>
      <c r="L124" s="320"/>
      <c r="M124" s="311" t="s">
        <v>351</v>
      </c>
      <c r="N124" s="311"/>
      <c r="O124" s="311"/>
      <c r="P124" s="388"/>
      <c r="Q124" s="388"/>
      <c r="R124" s="388"/>
      <c r="S124" s="388"/>
      <c r="T124" s="388"/>
      <c r="U124" s="388"/>
      <c r="V124" s="388"/>
      <c r="W124" s="388"/>
      <c r="X124" s="388"/>
      <c r="Y124" s="388"/>
      <c r="Z124" s="388"/>
      <c r="AA124" s="388"/>
      <c r="AB124" s="388"/>
    </row>
    <row r="125" ht="16.5" spans="1:28">
      <c r="A125" s="311">
        <f t="shared" si="1"/>
        <v>109</v>
      </c>
      <c r="B125" s="321" t="s">
        <v>344</v>
      </c>
      <c r="C125" s="321"/>
      <c r="D125" s="315" t="s">
        <v>345</v>
      </c>
      <c r="E125" s="319" t="s">
        <v>174</v>
      </c>
      <c r="F125" s="318" t="s">
        <v>175</v>
      </c>
      <c r="G125" s="387" t="s">
        <v>335</v>
      </c>
      <c r="H125" s="386" t="s">
        <v>361</v>
      </c>
      <c r="I125" s="386" t="s">
        <v>362</v>
      </c>
      <c r="J125" s="320"/>
      <c r="K125" s="320"/>
      <c r="L125" s="320"/>
      <c r="M125" s="311" t="s">
        <v>351</v>
      </c>
      <c r="N125" s="311"/>
      <c r="O125" s="311"/>
      <c r="P125" s="388"/>
      <c r="Q125" s="388"/>
      <c r="R125" s="388"/>
      <c r="S125" s="388"/>
      <c r="T125" s="388"/>
      <c r="U125" s="388"/>
      <c r="V125" s="388"/>
      <c r="W125" s="388"/>
      <c r="X125" s="388"/>
      <c r="Y125" s="388"/>
      <c r="Z125" s="388"/>
      <c r="AA125" s="388"/>
      <c r="AB125" s="388"/>
    </row>
    <row r="126" ht="16.5" spans="1:28">
      <c r="A126" s="311">
        <f t="shared" si="1"/>
        <v>110</v>
      </c>
      <c r="B126" s="321" t="s">
        <v>344</v>
      </c>
      <c r="C126" s="321"/>
      <c r="D126" s="315" t="s">
        <v>345</v>
      </c>
      <c r="E126" s="319" t="s">
        <v>327</v>
      </c>
      <c r="F126" s="318" t="s">
        <v>328</v>
      </c>
      <c r="G126" s="320" t="s">
        <v>200</v>
      </c>
      <c r="H126" s="320"/>
      <c r="I126" s="320"/>
      <c r="J126" s="320"/>
      <c r="K126" s="320"/>
      <c r="L126" s="320"/>
      <c r="M126" s="311" t="s">
        <v>351</v>
      </c>
      <c r="N126" s="311"/>
      <c r="O126" s="311"/>
      <c r="P126" s="388"/>
      <c r="Q126" s="388"/>
      <c r="R126" s="388"/>
      <c r="S126" s="388"/>
      <c r="T126" s="388"/>
      <c r="U126" s="388"/>
      <c r="V126" s="388"/>
      <c r="W126" s="388"/>
      <c r="X126" s="388"/>
      <c r="Y126" s="388"/>
      <c r="Z126" s="388"/>
      <c r="AA126" s="388"/>
      <c r="AB126" s="388"/>
    </row>
    <row r="127" ht="16.5" spans="1:28">
      <c r="A127" s="311">
        <f t="shared" si="1"/>
        <v>111</v>
      </c>
      <c r="B127" s="321" t="s">
        <v>344</v>
      </c>
      <c r="C127" s="321"/>
      <c r="D127" s="315" t="s">
        <v>345</v>
      </c>
      <c r="E127" s="319" t="s">
        <v>333</v>
      </c>
      <c r="F127" s="318" t="s">
        <v>334</v>
      </c>
      <c r="G127" s="387" t="s">
        <v>335</v>
      </c>
      <c r="H127" s="386" t="s">
        <v>361</v>
      </c>
      <c r="I127" s="386" t="s">
        <v>362</v>
      </c>
      <c r="J127" s="320"/>
      <c r="K127" s="320"/>
      <c r="L127" s="320"/>
      <c r="M127" s="311" t="s">
        <v>351</v>
      </c>
      <c r="N127" s="311"/>
      <c r="O127" s="311"/>
      <c r="P127" s="388"/>
      <c r="Q127" s="388"/>
      <c r="R127" s="388"/>
      <c r="S127" s="388"/>
      <c r="T127" s="388"/>
      <c r="U127" s="388"/>
      <c r="V127" s="388"/>
      <c r="W127" s="388"/>
      <c r="X127" s="388"/>
      <c r="Y127" s="388"/>
      <c r="Z127" s="388"/>
      <c r="AA127" s="388"/>
      <c r="AB127" s="388"/>
    </row>
    <row r="128" ht="16.5" spans="1:28">
      <c r="A128" s="311">
        <f t="shared" si="1"/>
        <v>112</v>
      </c>
      <c r="B128" s="321" t="s">
        <v>344</v>
      </c>
      <c r="C128" s="321"/>
      <c r="D128" s="315" t="s">
        <v>345</v>
      </c>
      <c r="E128" s="319" t="s">
        <v>338</v>
      </c>
      <c r="F128" s="318" t="s">
        <v>339</v>
      </c>
      <c r="G128" s="387" t="s">
        <v>335</v>
      </c>
      <c r="H128" s="386" t="s">
        <v>361</v>
      </c>
      <c r="I128" s="386" t="s">
        <v>362</v>
      </c>
      <c r="J128" s="320"/>
      <c r="K128" s="320"/>
      <c r="L128" s="320"/>
      <c r="M128" s="311" t="s">
        <v>351</v>
      </c>
      <c r="N128" s="311"/>
      <c r="O128" s="311"/>
      <c r="P128" s="388"/>
      <c r="Q128" s="388"/>
      <c r="R128" s="388"/>
      <c r="S128" s="388"/>
      <c r="T128" s="388"/>
      <c r="U128" s="388"/>
      <c r="V128" s="388"/>
      <c r="W128" s="388"/>
      <c r="X128" s="388"/>
      <c r="Y128" s="388"/>
      <c r="Z128" s="388"/>
      <c r="AA128" s="388"/>
      <c r="AB128" s="388"/>
    </row>
    <row r="129" ht="16.5" spans="1:28">
      <c r="A129" s="311">
        <f t="shared" si="1"/>
        <v>113</v>
      </c>
      <c r="B129" s="321" t="s">
        <v>344</v>
      </c>
      <c r="C129" s="321"/>
      <c r="D129" s="315" t="s">
        <v>345</v>
      </c>
      <c r="E129" s="319" t="s">
        <v>363</v>
      </c>
      <c r="F129" s="318" t="s">
        <v>364</v>
      </c>
      <c r="G129" s="387" t="s">
        <v>335</v>
      </c>
      <c r="H129" s="386" t="s">
        <v>348</v>
      </c>
      <c r="I129" s="386" t="s">
        <v>349</v>
      </c>
      <c r="J129" s="320"/>
      <c r="K129" s="320"/>
      <c r="L129" s="320"/>
      <c r="M129" s="311" t="s">
        <v>351</v>
      </c>
      <c r="N129" s="311"/>
      <c r="O129" s="311"/>
      <c r="P129" s="388"/>
      <c r="Q129" s="388"/>
      <c r="R129" s="388"/>
      <c r="S129" s="388"/>
      <c r="T129" s="388"/>
      <c r="U129" s="388"/>
      <c r="V129" s="388"/>
      <c r="W129" s="388"/>
      <c r="X129" s="388"/>
      <c r="Y129" s="388"/>
      <c r="Z129" s="388"/>
      <c r="AA129" s="388"/>
      <c r="AB129" s="388"/>
    </row>
    <row r="130" ht="16.5" spans="1:28">
      <c r="A130" s="311">
        <f t="shared" si="1"/>
        <v>114</v>
      </c>
      <c r="B130" s="321" t="s">
        <v>344</v>
      </c>
      <c r="C130" s="321"/>
      <c r="D130" s="315" t="s">
        <v>345</v>
      </c>
      <c r="E130" s="319" t="s">
        <v>365</v>
      </c>
      <c r="F130" s="318" t="s">
        <v>366</v>
      </c>
      <c r="G130" s="387" t="s">
        <v>335</v>
      </c>
      <c r="H130" s="386" t="s">
        <v>348</v>
      </c>
      <c r="I130" s="386" t="s">
        <v>349</v>
      </c>
      <c r="J130" s="320"/>
      <c r="K130" s="320"/>
      <c r="L130" s="320"/>
      <c r="M130" s="311" t="s">
        <v>351</v>
      </c>
      <c r="N130" s="311"/>
      <c r="O130" s="311"/>
      <c r="P130" s="388"/>
      <c r="Q130" s="388"/>
      <c r="R130" s="388"/>
      <c r="S130" s="388"/>
      <c r="T130" s="388"/>
      <c r="U130" s="388"/>
      <c r="V130" s="388"/>
      <c r="W130" s="388"/>
      <c r="X130" s="388"/>
      <c r="Y130" s="388"/>
      <c r="Z130" s="388"/>
      <c r="AA130" s="388"/>
      <c r="AB130" s="388"/>
    </row>
    <row r="131" s="265" customFormat="1" customHeight="1" spans="1:28">
      <c r="A131" s="311">
        <f t="shared" si="1"/>
        <v>115</v>
      </c>
      <c r="B131" s="321" t="s">
        <v>344</v>
      </c>
      <c r="C131" s="321"/>
      <c r="D131" s="315" t="s">
        <v>345</v>
      </c>
      <c r="E131" s="382" t="s">
        <v>367</v>
      </c>
      <c r="F131" s="318" t="s">
        <v>368</v>
      </c>
      <c r="G131" s="320" t="s">
        <v>369</v>
      </c>
      <c r="H131" s="320">
        <v>0.007</v>
      </c>
      <c r="I131" s="320"/>
      <c r="J131" s="320"/>
      <c r="K131" s="320"/>
      <c r="L131" s="320"/>
      <c r="M131" s="311" t="s">
        <v>351</v>
      </c>
      <c r="N131" s="311"/>
      <c r="O131" s="311"/>
      <c r="P131" s="396"/>
      <c r="Q131" s="396"/>
      <c r="R131" s="396"/>
      <c r="S131" s="396"/>
      <c r="T131" s="396"/>
      <c r="U131" s="396"/>
      <c r="V131" s="396"/>
      <c r="W131" s="396"/>
      <c r="X131" s="396"/>
      <c r="Y131" s="396"/>
      <c r="Z131" s="396"/>
      <c r="AA131" s="396"/>
      <c r="AB131" s="396"/>
    </row>
    <row r="132" s="265" customFormat="1" customHeight="1" spans="1:28">
      <c r="A132" s="311">
        <f t="shared" si="1"/>
        <v>116</v>
      </c>
      <c r="B132" s="321" t="s">
        <v>344</v>
      </c>
      <c r="C132" s="321"/>
      <c r="D132" s="315" t="s">
        <v>345</v>
      </c>
      <c r="E132" s="319" t="s">
        <v>111</v>
      </c>
      <c r="F132" s="318" t="s">
        <v>112</v>
      </c>
      <c r="G132" s="387" t="s">
        <v>335</v>
      </c>
      <c r="H132" s="386" t="s">
        <v>348</v>
      </c>
      <c r="I132" s="386" t="s">
        <v>349</v>
      </c>
      <c r="J132" s="320"/>
      <c r="K132" s="320"/>
      <c r="L132" s="320"/>
      <c r="M132" s="311" t="s">
        <v>351</v>
      </c>
      <c r="N132" s="311"/>
      <c r="O132" s="311"/>
      <c r="P132" s="396"/>
      <c r="Q132" s="396"/>
      <c r="R132" s="396"/>
      <c r="S132" s="396"/>
      <c r="T132" s="396"/>
      <c r="U132" s="396"/>
      <c r="V132" s="396"/>
      <c r="W132" s="396"/>
      <c r="X132" s="396"/>
      <c r="Y132" s="396"/>
      <c r="Z132" s="396"/>
      <c r="AA132" s="396"/>
      <c r="AB132" s="396"/>
    </row>
    <row r="133" s="265" customFormat="1" ht="33" spans="1:28">
      <c r="A133" s="311">
        <f t="shared" si="1"/>
        <v>117</v>
      </c>
      <c r="B133" s="321"/>
      <c r="C133" s="321"/>
      <c r="D133" s="315" t="s">
        <v>345</v>
      </c>
      <c r="E133" s="319" t="s">
        <v>370</v>
      </c>
      <c r="F133" s="318" t="s">
        <v>371</v>
      </c>
      <c r="G133" s="320" t="s">
        <v>372</v>
      </c>
      <c r="H133" s="320" t="s">
        <v>373</v>
      </c>
      <c r="I133" s="320" t="s">
        <v>374</v>
      </c>
      <c r="J133" s="320"/>
      <c r="K133" s="320"/>
      <c r="L133" s="320"/>
      <c r="M133" s="311" t="s">
        <v>351</v>
      </c>
      <c r="N133" s="311"/>
      <c r="O133" s="311"/>
      <c r="P133" s="396"/>
      <c r="Q133" s="396"/>
      <c r="R133" s="396"/>
      <c r="S133" s="396"/>
      <c r="T133" s="396"/>
      <c r="U133" s="396"/>
      <c r="V133" s="396"/>
      <c r="W133" s="396"/>
      <c r="X133" s="396"/>
      <c r="Y133" s="396"/>
      <c r="Z133" s="396"/>
      <c r="AA133" s="396"/>
      <c r="AB133" s="396"/>
    </row>
    <row r="134" s="265" customFormat="1" spans="1:28">
      <c r="A134" s="311">
        <f t="shared" si="1"/>
        <v>118</v>
      </c>
      <c r="B134" s="321" t="s">
        <v>344</v>
      </c>
      <c r="C134" s="321"/>
      <c r="D134" s="315" t="s">
        <v>345</v>
      </c>
      <c r="E134" s="319" t="s">
        <v>375</v>
      </c>
      <c r="F134" s="318" t="s">
        <v>376</v>
      </c>
      <c r="G134" s="320" t="s">
        <v>377</v>
      </c>
      <c r="H134" s="320" t="s">
        <v>378</v>
      </c>
      <c r="I134" s="320" t="s">
        <v>379</v>
      </c>
      <c r="J134" s="320"/>
      <c r="K134" s="320"/>
      <c r="L134" s="320"/>
      <c r="M134" s="311" t="s">
        <v>351</v>
      </c>
      <c r="N134" s="311"/>
      <c r="O134" s="311"/>
      <c r="P134" s="396"/>
      <c r="Q134" s="396"/>
      <c r="R134" s="396"/>
      <c r="S134" s="396"/>
      <c r="T134" s="396"/>
      <c r="U134" s="396"/>
      <c r="V134" s="396"/>
      <c r="W134" s="396"/>
      <c r="X134" s="396"/>
      <c r="Y134" s="396"/>
      <c r="Z134" s="396"/>
      <c r="AA134" s="396"/>
      <c r="AB134" s="396"/>
    </row>
    <row r="135" s="265" customFormat="1" spans="1:28">
      <c r="A135" s="311">
        <f t="shared" si="1"/>
        <v>119</v>
      </c>
      <c r="B135" s="321" t="s">
        <v>344</v>
      </c>
      <c r="C135" s="321"/>
      <c r="D135" s="315" t="s">
        <v>345</v>
      </c>
      <c r="E135" s="319" t="s">
        <v>380</v>
      </c>
      <c r="F135" s="318" t="s">
        <v>381</v>
      </c>
      <c r="G135" s="320" t="s">
        <v>200</v>
      </c>
      <c r="H135" s="320" t="s">
        <v>382</v>
      </c>
      <c r="I135" s="320" t="s">
        <v>383</v>
      </c>
      <c r="J135" s="320"/>
      <c r="K135" s="320"/>
      <c r="L135" s="320"/>
      <c r="M135" s="311" t="s">
        <v>351</v>
      </c>
      <c r="N135" s="311"/>
      <c r="O135" s="311"/>
      <c r="P135" s="396"/>
      <c r="Q135" s="396"/>
      <c r="R135" s="396"/>
      <c r="S135" s="396"/>
      <c r="T135" s="396"/>
      <c r="U135" s="396"/>
      <c r="V135" s="396"/>
      <c r="W135" s="396"/>
      <c r="X135" s="396"/>
      <c r="Y135" s="396"/>
      <c r="Z135" s="396"/>
      <c r="AA135" s="396"/>
      <c r="AB135" s="396"/>
    </row>
    <row r="136" s="265" customFormat="1" spans="1:28">
      <c r="A136" s="311">
        <f t="shared" si="1"/>
        <v>120</v>
      </c>
      <c r="B136" s="321" t="s">
        <v>344</v>
      </c>
      <c r="C136" s="321"/>
      <c r="D136" s="315" t="s">
        <v>345</v>
      </c>
      <c r="E136" s="319" t="s">
        <v>384</v>
      </c>
      <c r="F136" s="318" t="s">
        <v>385</v>
      </c>
      <c r="G136" s="320" t="s">
        <v>200</v>
      </c>
      <c r="H136" s="320"/>
      <c r="I136" s="320"/>
      <c r="J136" s="320"/>
      <c r="K136" s="320"/>
      <c r="L136" s="320"/>
      <c r="M136" s="311" t="s">
        <v>351</v>
      </c>
      <c r="N136" s="311"/>
      <c r="O136" s="311"/>
      <c r="P136" s="396"/>
      <c r="Q136" s="396"/>
      <c r="R136" s="396"/>
      <c r="S136" s="396"/>
      <c r="T136" s="396"/>
      <c r="U136" s="396"/>
      <c r="V136" s="396"/>
      <c r="W136" s="396"/>
      <c r="X136" s="396"/>
      <c r="Y136" s="396"/>
      <c r="Z136" s="396"/>
      <c r="AA136" s="396"/>
      <c r="AB136" s="396"/>
    </row>
    <row r="137" s="265" customFormat="1" spans="1:28">
      <c r="A137" s="311">
        <f t="shared" si="1"/>
        <v>121</v>
      </c>
      <c r="B137" s="321" t="s">
        <v>344</v>
      </c>
      <c r="C137" s="321"/>
      <c r="D137" s="315" t="s">
        <v>345</v>
      </c>
      <c r="E137" s="319" t="s">
        <v>386</v>
      </c>
      <c r="F137" s="318" t="s">
        <v>387</v>
      </c>
      <c r="G137" s="320" t="s">
        <v>200</v>
      </c>
      <c r="H137" s="320"/>
      <c r="I137" s="320"/>
      <c r="J137" s="320"/>
      <c r="K137" s="320"/>
      <c r="L137" s="320"/>
      <c r="M137" s="311" t="s">
        <v>351</v>
      </c>
      <c r="N137" s="311"/>
      <c r="O137" s="311"/>
      <c r="P137" s="396"/>
      <c r="Q137" s="396"/>
      <c r="R137" s="396"/>
      <c r="S137" s="396"/>
      <c r="T137" s="396"/>
      <c r="U137" s="396"/>
      <c r="V137" s="396"/>
      <c r="W137" s="396"/>
      <c r="X137" s="396"/>
      <c r="Y137" s="396"/>
      <c r="Z137" s="396"/>
      <c r="AA137" s="396"/>
      <c r="AB137" s="396"/>
    </row>
    <row r="138" s="265" customFormat="1" spans="1:28">
      <c r="A138" s="311">
        <f t="shared" si="1"/>
        <v>122</v>
      </c>
      <c r="B138" s="321" t="s">
        <v>344</v>
      </c>
      <c r="C138" s="321"/>
      <c r="D138" s="315" t="s">
        <v>345</v>
      </c>
      <c r="E138" s="319" t="s">
        <v>388</v>
      </c>
      <c r="F138" s="318" t="s">
        <v>389</v>
      </c>
      <c r="G138" s="320" t="s">
        <v>200</v>
      </c>
      <c r="H138" s="320"/>
      <c r="I138" s="320"/>
      <c r="J138" s="320"/>
      <c r="K138" s="320"/>
      <c r="L138" s="320"/>
      <c r="M138" s="311" t="s">
        <v>351</v>
      </c>
      <c r="N138" s="311"/>
      <c r="O138" s="311"/>
      <c r="P138" s="396"/>
      <c r="Q138" s="396"/>
      <c r="R138" s="396"/>
      <c r="S138" s="396"/>
      <c r="T138" s="396"/>
      <c r="U138" s="396"/>
      <c r="V138" s="396"/>
      <c r="W138" s="396"/>
      <c r="X138" s="396"/>
      <c r="Y138" s="396"/>
      <c r="Z138" s="396"/>
      <c r="AA138" s="396"/>
      <c r="AB138" s="396"/>
    </row>
    <row r="139" s="265" customFormat="1" spans="1:28">
      <c r="A139" s="311">
        <f t="shared" si="1"/>
        <v>123</v>
      </c>
      <c r="B139" s="321" t="s">
        <v>344</v>
      </c>
      <c r="C139" s="321"/>
      <c r="D139" s="315" t="s">
        <v>345</v>
      </c>
      <c r="E139" s="319" t="s">
        <v>390</v>
      </c>
      <c r="F139" s="318" t="s">
        <v>391</v>
      </c>
      <c r="G139" s="320" t="s">
        <v>200</v>
      </c>
      <c r="H139" s="320"/>
      <c r="I139" s="320"/>
      <c r="J139" s="320"/>
      <c r="K139" s="320"/>
      <c r="L139" s="320"/>
      <c r="M139" s="311" t="s">
        <v>351</v>
      </c>
      <c r="N139" s="311"/>
      <c r="O139" s="311"/>
      <c r="P139" s="396"/>
      <c r="Q139" s="396"/>
      <c r="R139" s="396"/>
      <c r="S139" s="396"/>
      <c r="T139" s="396"/>
      <c r="U139" s="396"/>
      <c r="V139" s="396"/>
      <c r="W139" s="396"/>
      <c r="X139" s="396"/>
      <c r="Y139" s="396"/>
      <c r="Z139" s="396"/>
      <c r="AA139" s="396"/>
      <c r="AB139" s="396"/>
    </row>
    <row r="140" s="265" customFormat="1" ht="33" spans="1:28">
      <c r="A140" s="311">
        <f t="shared" si="1"/>
        <v>124</v>
      </c>
      <c r="B140" s="321" t="s">
        <v>344</v>
      </c>
      <c r="C140" s="321"/>
      <c r="D140" s="315" t="s">
        <v>345</v>
      </c>
      <c r="E140" s="319" t="s">
        <v>392</v>
      </c>
      <c r="F140" s="318" t="s">
        <v>391</v>
      </c>
      <c r="G140" s="320" t="s">
        <v>393</v>
      </c>
      <c r="H140" s="320" t="s">
        <v>394</v>
      </c>
      <c r="I140" s="320" t="s">
        <v>395</v>
      </c>
      <c r="J140" s="320"/>
      <c r="K140" s="320"/>
      <c r="L140" s="320"/>
      <c r="M140" s="311" t="s">
        <v>351</v>
      </c>
      <c r="N140" s="311"/>
      <c r="O140" s="311"/>
      <c r="P140" s="396"/>
      <c r="Q140" s="396"/>
      <c r="R140" s="396"/>
      <c r="S140" s="396"/>
      <c r="T140" s="396"/>
      <c r="U140" s="396"/>
      <c r="V140" s="396"/>
      <c r="W140" s="396"/>
      <c r="X140" s="396"/>
      <c r="Y140" s="396"/>
      <c r="Z140" s="396"/>
      <c r="AA140" s="396"/>
      <c r="AB140" s="396"/>
    </row>
    <row r="141" s="265" customFormat="1" spans="1:28">
      <c r="A141" s="311">
        <f t="shared" si="1"/>
        <v>125</v>
      </c>
      <c r="B141" s="321" t="s">
        <v>344</v>
      </c>
      <c r="C141" s="321"/>
      <c r="D141" s="315" t="s">
        <v>345</v>
      </c>
      <c r="E141" s="319" t="s">
        <v>396</v>
      </c>
      <c r="F141" s="315" t="s">
        <v>397</v>
      </c>
      <c r="G141" s="320" t="s">
        <v>398</v>
      </c>
      <c r="H141" s="320" t="s">
        <v>399</v>
      </c>
      <c r="I141" s="320" t="s">
        <v>400</v>
      </c>
      <c r="J141" s="320"/>
      <c r="K141" s="320"/>
      <c r="L141" s="320"/>
      <c r="M141" s="311" t="s">
        <v>351</v>
      </c>
      <c r="N141" s="311"/>
      <c r="O141" s="311"/>
      <c r="P141" s="396"/>
      <c r="Q141" s="396"/>
      <c r="R141" s="396"/>
      <c r="S141" s="396"/>
      <c r="T141" s="396"/>
      <c r="U141" s="396"/>
      <c r="V141" s="396"/>
      <c r="W141" s="396"/>
      <c r="X141" s="396"/>
      <c r="Y141" s="396"/>
      <c r="Z141" s="396"/>
      <c r="AA141" s="396"/>
      <c r="AB141" s="396"/>
    </row>
    <row r="142" s="265" customFormat="1" spans="1:28">
      <c r="A142" s="311">
        <f t="shared" si="1"/>
        <v>126</v>
      </c>
      <c r="B142" s="321" t="s">
        <v>344</v>
      </c>
      <c r="C142" s="321"/>
      <c r="D142" s="315" t="s">
        <v>345</v>
      </c>
      <c r="E142" s="319" t="s">
        <v>286</v>
      </c>
      <c r="F142" s="318" t="s">
        <v>287</v>
      </c>
      <c r="G142" s="320" t="s">
        <v>401</v>
      </c>
      <c r="H142" s="320" t="s">
        <v>399</v>
      </c>
      <c r="I142" s="320" t="s">
        <v>400</v>
      </c>
      <c r="J142" s="320"/>
      <c r="K142" s="320"/>
      <c r="L142" s="320"/>
      <c r="M142" s="311" t="s">
        <v>351</v>
      </c>
      <c r="N142" s="311"/>
      <c r="O142" s="311"/>
      <c r="P142" s="396"/>
      <c r="Q142" s="396"/>
      <c r="R142" s="396"/>
      <c r="S142" s="396"/>
      <c r="T142" s="396"/>
      <c r="U142" s="396"/>
      <c r="V142" s="396"/>
      <c r="W142" s="396"/>
      <c r="X142" s="396"/>
      <c r="Y142" s="396"/>
      <c r="Z142" s="396"/>
      <c r="AA142" s="396"/>
      <c r="AB142" s="396"/>
    </row>
    <row r="143" s="265" customFormat="1" spans="1:28">
      <c r="A143" s="311">
        <f t="shared" si="1"/>
        <v>127</v>
      </c>
      <c r="B143" s="321" t="s">
        <v>344</v>
      </c>
      <c r="C143" s="321"/>
      <c r="D143" s="315" t="s">
        <v>345</v>
      </c>
      <c r="E143" s="319" t="s">
        <v>402</v>
      </c>
      <c r="F143" s="315" t="s">
        <v>397</v>
      </c>
      <c r="G143" s="320" t="s">
        <v>369</v>
      </c>
      <c r="H143" s="320"/>
      <c r="I143" s="320" t="s">
        <v>403</v>
      </c>
      <c r="J143" s="320"/>
      <c r="K143" s="320"/>
      <c r="L143" s="320"/>
      <c r="M143" s="311" t="s">
        <v>351</v>
      </c>
      <c r="N143" s="311"/>
      <c r="O143" s="311"/>
      <c r="P143" s="396"/>
      <c r="Q143" s="396"/>
      <c r="R143" s="396"/>
      <c r="S143" s="396"/>
      <c r="T143" s="396"/>
      <c r="U143" s="396"/>
      <c r="V143" s="396"/>
      <c r="W143" s="396"/>
      <c r="X143" s="396"/>
      <c r="Y143" s="396"/>
      <c r="Z143" s="396"/>
      <c r="AA143" s="396"/>
      <c r="AB143" s="396"/>
    </row>
    <row r="144" s="265" customFormat="1" spans="1:28">
      <c r="A144" s="311">
        <f t="shared" si="1"/>
        <v>128</v>
      </c>
      <c r="B144" s="321" t="s">
        <v>344</v>
      </c>
      <c r="C144" s="321"/>
      <c r="D144" s="315" t="s">
        <v>345</v>
      </c>
      <c r="E144" s="319" t="s">
        <v>396</v>
      </c>
      <c r="F144" s="315" t="s">
        <v>397</v>
      </c>
      <c r="G144" s="320" t="s">
        <v>404</v>
      </c>
      <c r="H144" s="320" t="s">
        <v>405</v>
      </c>
      <c r="I144" s="320" t="s">
        <v>400</v>
      </c>
      <c r="J144" s="320"/>
      <c r="K144" s="320"/>
      <c r="L144" s="320"/>
      <c r="M144" s="311" t="s">
        <v>351</v>
      </c>
      <c r="N144" s="311"/>
      <c r="O144" s="311"/>
      <c r="P144" s="396"/>
      <c r="Q144" s="396"/>
      <c r="R144" s="396"/>
      <c r="S144" s="396"/>
      <c r="T144" s="396"/>
      <c r="U144" s="396"/>
      <c r="V144" s="396"/>
      <c r="W144" s="396"/>
      <c r="X144" s="396"/>
      <c r="Y144" s="396"/>
      <c r="Z144" s="396"/>
      <c r="AA144" s="396"/>
      <c r="AB144" s="396"/>
    </row>
    <row r="145" ht="16.5" spans="1:28">
      <c r="A145" s="311">
        <f t="shared" si="1"/>
        <v>129</v>
      </c>
      <c r="B145" s="321" t="s">
        <v>406</v>
      </c>
      <c r="C145" s="321"/>
      <c r="D145" s="314" t="s">
        <v>407</v>
      </c>
      <c r="E145" s="319" t="s">
        <v>408</v>
      </c>
      <c r="F145" s="318" t="s">
        <v>409</v>
      </c>
      <c r="G145" s="320" t="s">
        <v>410</v>
      </c>
      <c r="H145" s="317" t="s">
        <v>411</v>
      </c>
      <c r="I145" s="317" t="s">
        <v>411</v>
      </c>
      <c r="J145" s="320" t="s">
        <v>412</v>
      </c>
      <c r="K145" s="320"/>
      <c r="L145" s="320"/>
      <c r="M145" s="311" t="s">
        <v>413</v>
      </c>
      <c r="N145" s="311"/>
      <c r="O145" s="311"/>
      <c r="P145" s="388"/>
      <c r="Q145" s="388"/>
      <c r="R145" s="388"/>
      <c r="S145" s="388"/>
      <c r="T145" s="388"/>
      <c r="U145" s="388"/>
      <c r="V145" s="388"/>
      <c r="W145" s="388"/>
      <c r="X145" s="388"/>
      <c r="Y145" s="388"/>
      <c r="Z145" s="388"/>
      <c r="AA145" s="388"/>
      <c r="AB145" s="388"/>
    </row>
    <row r="146" ht="16.5" spans="1:28">
      <c r="A146" s="311">
        <f t="shared" ref="A146:A188" si="2">ROW()-16</f>
        <v>130</v>
      </c>
      <c r="B146" s="321" t="s">
        <v>406</v>
      </c>
      <c r="C146" s="321"/>
      <c r="D146" s="314" t="s">
        <v>407</v>
      </c>
      <c r="E146" s="319" t="s">
        <v>414</v>
      </c>
      <c r="F146" s="315" t="s">
        <v>415</v>
      </c>
      <c r="G146" s="320" t="s">
        <v>410</v>
      </c>
      <c r="H146" s="320" t="s">
        <v>416</v>
      </c>
      <c r="I146" s="320" t="s">
        <v>417</v>
      </c>
      <c r="J146" s="320" t="s">
        <v>304</v>
      </c>
      <c r="K146" s="320"/>
      <c r="L146" s="320"/>
      <c r="M146" s="311" t="s">
        <v>413</v>
      </c>
      <c r="N146" s="311"/>
      <c r="O146" s="311"/>
      <c r="P146" s="388"/>
      <c r="Q146" s="388"/>
      <c r="R146" s="388"/>
      <c r="S146" s="388"/>
      <c r="T146" s="388"/>
      <c r="U146" s="388"/>
      <c r="V146" s="388"/>
      <c r="W146" s="388"/>
      <c r="X146" s="388"/>
      <c r="Y146" s="388"/>
      <c r="Z146" s="388"/>
      <c r="AA146" s="388"/>
      <c r="AB146" s="388"/>
    </row>
    <row r="147" ht="16.5" spans="1:28">
      <c r="A147" s="311">
        <f t="shared" si="2"/>
        <v>131</v>
      </c>
      <c r="B147" s="321" t="s">
        <v>406</v>
      </c>
      <c r="C147" s="321"/>
      <c r="D147" s="314" t="s">
        <v>407</v>
      </c>
      <c r="E147" s="319" t="s">
        <v>418</v>
      </c>
      <c r="F147" s="318" t="s">
        <v>419</v>
      </c>
      <c r="G147" s="320" t="s">
        <v>410</v>
      </c>
      <c r="H147" s="320" t="s">
        <v>416</v>
      </c>
      <c r="I147" s="320" t="s">
        <v>417</v>
      </c>
      <c r="J147" s="320" t="s">
        <v>304</v>
      </c>
      <c r="K147" s="320"/>
      <c r="L147" s="320"/>
      <c r="M147" s="311" t="s">
        <v>413</v>
      </c>
      <c r="N147" s="311"/>
      <c r="O147" s="311"/>
      <c r="P147" s="388"/>
      <c r="Q147" s="388"/>
      <c r="R147" s="388"/>
      <c r="S147" s="388"/>
      <c r="T147" s="388"/>
      <c r="U147" s="388"/>
      <c r="V147" s="388"/>
      <c r="W147" s="388"/>
      <c r="X147" s="388"/>
      <c r="Y147" s="388"/>
      <c r="Z147" s="388"/>
      <c r="AA147" s="388"/>
      <c r="AB147" s="388"/>
    </row>
    <row r="148" ht="16.5" spans="1:28">
      <c r="A148" s="311">
        <f t="shared" si="2"/>
        <v>132</v>
      </c>
      <c r="B148" s="321" t="s">
        <v>406</v>
      </c>
      <c r="C148" s="321"/>
      <c r="D148" s="314" t="s">
        <v>407</v>
      </c>
      <c r="E148" s="319" t="s">
        <v>420</v>
      </c>
      <c r="F148" s="315" t="s">
        <v>421</v>
      </c>
      <c r="G148" s="320" t="s">
        <v>410</v>
      </c>
      <c r="H148" s="317" t="s">
        <v>411</v>
      </c>
      <c r="I148" s="317" t="s">
        <v>411</v>
      </c>
      <c r="J148" s="320" t="s">
        <v>422</v>
      </c>
      <c r="K148" s="320"/>
      <c r="L148" s="320"/>
      <c r="M148" s="311" t="s">
        <v>413</v>
      </c>
      <c r="N148" s="311"/>
      <c r="O148" s="311"/>
      <c r="P148" s="388"/>
      <c r="Q148" s="388"/>
      <c r="R148" s="388"/>
      <c r="S148" s="388"/>
      <c r="T148" s="388"/>
      <c r="U148" s="388"/>
      <c r="V148" s="388"/>
      <c r="W148" s="388"/>
      <c r="X148" s="388"/>
      <c r="Y148" s="388"/>
      <c r="Z148" s="388"/>
      <c r="AA148" s="388"/>
      <c r="AB148" s="388"/>
    </row>
    <row r="149" ht="16.5" spans="1:28">
      <c r="A149" s="311">
        <f t="shared" si="2"/>
        <v>133</v>
      </c>
      <c r="B149" s="321" t="s">
        <v>406</v>
      </c>
      <c r="C149" s="321"/>
      <c r="D149" s="314" t="s">
        <v>407</v>
      </c>
      <c r="E149" s="319" t="s">
        <v>423</v>
      </c>
      <c r="F149" s="318" t="s">
        <v>424</v>
      </c>
      <c r="G149" s="320" t="s">
        <v>410</v>
      </c>
      <c r="H149" s="317" t="s">
        <v>411</v>
      </c>
      <c r="I149" s="317" t="s">
        <v>411</v>
      </c>
      <c r="J149" s="320" t="s">
        <v>425</v>
      </c>
      <c r="K149" s="320"/>
      <c r="L149" s="320"/>
      <c r="M149" s="311" t="s">
        <v>413</v>
      </c>
      <c r="N149" s="311"/>
      <c r="O149" s="311"/>
      <c r="P149" s="388"/>
      <c r="Q149" s="388"/>
      <c r="R149" s="388"/>
      <c r="S149" s="388"/>
      <c r="T149" s="388"/>
      <c r="U149" s="388"/>
      <c r="V149" s="388"/>
      <c r="W149" s="388"/>
      <c r="X149" s="388"/>
      <c r="Y149" s="388"/>
      <c r="Z149" s="388"/>
      <c r="AA149" s="388"/>
      <c r="AB149" s="388"/>
    </row>
    <row r="150" ht="33" spans="1:28">
      <c r="A150" s="311">
        <f t="shared" si="2"/>
        <v>134</v>
      </c>
      <c r="B150" s="321" t="s">
        <v>406</v>
      </c>
      <c r="C150" s="321"/>
      <c r="D150" s="314" t="s">
        <v>407</v>
      </c>
      <c r="E150" s="319" t="s">
        <v>426</v>
      </c>
      <c r="F150" s="318" t="s">
        <v>427</v>
      </c>
      <c r="G150" s="320" t="s">
        <v>410</v>
      </c>
      <c r="H150" s="320" t="s">
        <v>428</v>
      </c>
      <c r="I150" s="320" t="s">
        <v>429</v>
      </c>
      <c r="J150" s="320" t="s">
        <v>430</v>
      </c>
      <c r="K150" s="320"/>
      <c r="L150" s="320"/>
      <c r="M150" s="311" t="s">
        <v>413</v>
      </c>
      <c r="N150" s="311"/>
      <c r="O150" s="311"/>
      <c r="P150" s="388"/>
      <c r="Q150" s="388"/>
      <c r="R150" s="388"/>
      <c r="S150" s="388"/>
      <c r="T150" s="388"/>
      <c r="U150" s="388"/>
      <c r="V150" s="388"/>
      <c r="W150" s="388"/>
      <c r="X150" s="388"/>
      <c r="Y150" s="388"/>
      <c r="Z150" s="388"/>
      <c r="AA150" s="388"/>
      <c r="AB150" s="388"/>
    </row>
    <row r="151" ht="33" spans="1:28">
      <c r="A151" s="311">
        <f t="shared" si="2"/>
        <v>135</v>
      </c>
      <c r="B151" s="321" t="s">
        <v>406</v>
      </c>
      <c r="C151" s="321"/>
      <c r="D151" s="314" t="s">
        <v>407</v>
      </c>
      <c r="E151" s="319" t="s">
        <v>431</v>
      </c>
      <c r="F151" s="318" t="s">
        <v>432</v>
      </c>
      <c r="G151" s="320" t="s">
        <v>410</v>
      </c>
      <c r="H151" s="320" t="s">
        <v>428</v>
      </c>
      <c r="I151" s="320" t="s">
        <v>429</v>
      </c>
      <c r="J151" s="320" t="s">
        <v>430</v>
      </c>
      <c r="K151" s="320"/>
      <c r="L151" s="320"/>
      <c r="M151" s="311" t="s">
        <v>413</v>
      </c>
      <c r="N151" s="311"/>
      <c r="O151" s="311"/>
      <c r="P151" s="388"/>
      <c r="Q151" s="388"/>
      <c r="R151" s="388"/>
      <c r="S151" s="388"/>
      <c r="T151" s="388"/>
      <c r="U151" s="388"/>
      <c r="V151" s="388"/>
      <c r="W151" s="388"/>
      <c r="X151" s="388"/>
      <c r="Y151" s="388"/>
      <c r="Z151" s="388"/>
      <c r="AA151" s="388"/>
      <c r="AB151" s="388"/>
    </row>
    <row r="152" ht="33" spans="1:28">
      <c r="A152" s="311">
        <f t="shared" si="2"/>
        <v>136</v>
      </c>
      <c r="B152" s="321" t="s">
        <v>406</v>
      </c>
      <c r="C152" s="321"/>
      <c r="D152" s="314" t="s">
        <v>407</v>
      </c>
      <c r="E152" s="319" t="s">
        <v>433</v>
      </c>
      <c r="F152" s="318" t="s">
        <v>434</v>
      </c>
      <c r="G152" s="320" t="s">
        <v>410</v>
      </c>
      <c r="H152" s="320" t="s">
        <v>428</v>
      </c>
      <c r="I152" s="320" t="s">
        <v>429</v>
      </c>
      <c r="J152" s="320" t="s">
        <v>430</v>
      </c>
      <c r="K152" s="320"/>
      <c r="L152" s="320"/>
      <c r="M152" s="311" t="s">
        <v>413</v>
      </c>
      <c r="N152" s="311"/>
      <c r="O152" s="311"/>
      <c r="P152" s="388"/>
      <c r="Q152" s="388"/>
      <c r="R152" s="388"/>
      <c r="S152" s="388"/>
      <c r="T152" s="388"/>
      <c r="U152" s="388"/>
      <c r="V152" s="388"/>
      <c r="W152" s="388"/>
      <c r="X152" s="388"/>
      <c r="Y152" s="388"/>
      <c r="Z152" s="388"/>
      <c r="AA152" s="388"/>
      <c r="AB152" s="388"/>
    </row>
    <row r="153" ht="33" spans="1:28">
      <c r="A153" s="311">
        <f t="shared" si="2"/>
        <v>137</v>
      </c>
      <c r="B153" s="321" t="s">
        <v>406</v>
      </c>
      <c r="C153" s="321"/>
      <c r="D153" s="314" t="s">
        <v>407</v>
      </c>
      <c r="E153" s="319" t="s">
        <v>435</v>
      </c>
      <c r="F153" s="318" t="s">
        <v>436</v>
      </c>
      <c r="G153" s="320" t="s">
        <v>437</v>
      </c>
      <c r="H153" s="320" t="s">
        <v>438</v>
      </c>
      <c r="I153" s="320" t="s">
        <v>439</v>
      </c>
      <c r="J153" s="320" t="s">
        <v>440</v>
      </c>
      <c r="K153" s="320"/>
      <c r="L153" s="320"/>
      <c r="M153" s="311" t="s">
        <v>413</v>
      </c>
      <c r="N153" s="311"/>
      <c r="O153" s="311"/>
      <c r="P153" s="388"/>
      <c r="Q153" s="388"/>
      <c r="R153" s="388"/>
      <c r="S153" s="388"/>
      <c r="T153" s="388"/>
      <c r="U153" s="388"/>
      <c r="V153" s="388"/>
      <c r="W153" s="388"/>
      <c r="X153" s="388"/>
      <c r="Y153" s="388"/>
      <c r="Z153" s="388"/>
      <c r="AA153" s="388"/>
      <c r="AB153" s="388"/>
    </row>
    <row r="154" ht="16.5" spans="1:28">
      <c r="A154" s="311">
        <f t="shared" si="2"/>
        <v>138</v>
      </c>
      <c r="B154" s="321" t="s">
        <v>406</v>
      </c>
      <c r="C154" s="321"/>
      <c r="D154" s="314" t="s">
        <v>407</v>
      </c>
      <c r="E154" s="319" t="s">
        <v>441</v>
      </c>
      <c r="F154" s="318" t="s">
        <v>442</v>
      </c>
      <c r="G154" s="320" t="s">
        <v>410</v>
      </c>
      <c r="H154" s="317" t="s">
        <v>411</v>
      </c>
      <c r="I154" s="317" t="s">
        <v>411</v>
      </c>
      <c r="J154" s="320" t="s">
        <v>443</v>
      </c>
      <c r="K154" s="320"/>
      <c r="L154" s="320"/>
      <c r="M154" s="311" t="s">
        <v>413</v>
      </c>
      <c r="N154" s="311"/>
      <c r="O154" s="311"/>
      <c r="P154" s="388"/>
      <c r="Q154" s="388"/>
      <c r="R154" s="388"/>
      <c r="S154" s="388"/>
      <c r="T154" s="388"/>
      <c r="U154" s="388"/>
      <c r="V154" s="388"/>
      <c r="W154" s="388"/>
      <c r="X154" s="388"/>
      <c r="Y154" s="388"/>
      <c r="Z154" s="388"/>
      <c r="AA154" s="388"/>
      <c r="AB154" s="388"/>
    </row>
    <row r="155" customHeight="1" spans="1:28">
      <c r="A155" s="311">
        <f t="shared" si="2"/>
        <v>139</v>
      </c>
      <c r="B155" s="321" t="s">
        <v>406</v>
      </c>
      <c r="C155" s="321"/>
      <c r="D155" s="314" t="s">
        <v>407</v>
      </c>
      <c r="E155" s="319" t="s">
        <v>444</v>
      </c>
      <c r="F155" s="318" t="s">
        <v>445</v>
      </c>
      <c r="G155" s="320" t="s">
        <v>410</v>
      </c>
      <c r="H155" s="317" t="s">
        <v>411</v>
      </c>
      <c r="I155" s="317" t="s">
        <v>411</v>
      </c>
      <c r="J155" s="320" t="s">
        <v>443</v>
      </c>
      <c r="K155" s="320"/>
      <c r="L155" s="320"/>
      <c r="M155" s="311" t="s">
        <v>413</v>
      </c>
      <c r="N155" s="311"/>
      <c r="O155" s="311"/>
      <c r="P155" s="388"/>
      <c r="Q155" s="388"/>
      <c r="R155" s="388"/>
      <c r="S155" s="388"/>
      <c r="T155" s="388"/>
      <c r="U155" s="388"/>
      <c r="V155" s="388"/>
      <c r="W155" s="388"/>
      <c r="X155" s="388"/>
      <c r="Y155" s="388"/>
      <c r="Z155" s="388"/>
      <c r="AA155" s="388"/>
      <c r="AB155" s="388"/>
    </row>
    <row r="156" customHeight="1" spans="1:28">
      <c r="A156" s="311">
        <f t="shared" si="2"/>
        <v>140</v>
      </c>
      <c r="B156" s="321" t="s">
        <v>406</v>
      </c>
      <c r="C156" s="321"/>
      <c r="D156" s="314" t="s">
        <v>407</v>
      </c>
      <c r="E156" s="319" t="s">
        <v>446</v>
      </c>
      <c r="F156" s="318" t="s">
        <v>447</v>
      </c>
      <c r="G156" s="320" t="s">
        <v>410</v>
      </c>
      <c r="H156" s="317" t="s">
        <v>411</v>
      </c>
      <c r="I156" s="317" t="s">
        <v>411</v>
      </c>
      <c r="J156" s="320" t="s">
        <v>443</v>
      </c>
      <c r="K156" s="320"/>
      <c r="L156" s="320"/>
      <c r="M156" s="311" t="s">
        <v>413</v>
      </c>
      <c r="N156" s="311"/>
      <c r="O156" s="311"/>
      <c r="P156" s="388"/>
      <c r="Q156" s="388"/>
      <c r="R156" s="388"/>
      <c r="S156" s="388"/>
      <c r="T156" s="388"/>
      <c r="U156" s="388"/>
      <c r="V156" s="388"/>
      <c r="W156" s="388"/>
      <c r="X156" s="388"/>
      <c r="Y156" s="388"/>
      <c r="Z156" s="388"/>
      <c r="AA156" s="388"/>
      <c r="AB156" s="388"/>
    </row>
    <row r="157" customHeight="1" spans="1:28">
      <c r="A157" s="311">
        <f t="shared" si="2"/>
        <v>141</v>
      </c>
      <c r="B157" s="321" t="s">
        <v>406</v>
      </c>
      <c r="C157" s="321"/>
      <c r="D157" s="314" t="s">
        <v>407</v>
      </c>
      <c r="E157" s="319" t="s">
        <v>448</v>
      </c>
      <c r="F157" s="318" t="s">
        <v>449</v>
      </c>
      <c r="G157" s="320" t="s">
        <v>410</v>
      </c>
      <c r="H157" s="317" t="s">
        <v>411</v>
      </c>
      <c r="I157" s="317" t="s">
        <v>411</v>
      </c>
      <c r="J157" s="320" t="s">
        <v>443</v>
      </c>
      <c r="K157" s="320"/>
      <c r="L157" s="320"/>
      <c r="M157" s="311" t="s">
        <v>413</v>
      </c>
      <c r="N157" s="311"/>
      <c r="O157" s="311"/>
      <c r="P157" s="388"/>
      <c r="Q157" s="388"/>
      <c r="R157" s="388"/>
      <c r="S157" s="388"/>
      <c r="T157" s="388"/>
      <c r="U157" s="388"/>
      <c r="V157" s="388"/>
      <c r="W157" s="388"/>
      <c r="X157" s="388"/>
      <c r="Y157" s="388"/>
      <c r="Z157" s="388"/>
      <c r="AA157" s="388"/>
      <c r="AB157" s="388"/>
    </row>
    <row r="158" ht="16.5" spans="1:28">
      <c r="A158" s="311">
        <f t="shared" si="2"/>
        <v>142</v>
      </c>
      <c r="B158" s="321" t="s">
        <v>406</v>
      </c>
      <c r="C158" s="321"/>
      <c r="D158" s="314" t="s">
        <v>407</v>
      </c>
      <c r="E158" s="319" t="s">
        <v>450</v>
      </c>
      <c r="F158" s="318" t="s">
        <v>451</v>
      </c>
      <c r="G158" s="320" t="s">
        <v>410</v>
      </c>
      <c r="H158" s="317" t="s">
        <v>411</v>
      </c>
      <c r="I158" s="317" t="s">
        <v>411</v>
      </c>
      <c r="J158" s="320" t="s">
        <v>443</v>
      </c>
      <c r="K158" s="320"/>
      <c r="L158" s="320"/>
      <c r="M158" s="311" t="s">
        <v>413</v>
      </c>
      <c r="N158" s="311"/>
      <c r="O158" s="311"/>
      <c r="P158" s="388"/>
      <c r="Q158" s="388"/>
      <c r="R158" s="388"/>
      <c r="S158" s="388"/>
      <c r="T158" s="388"/>
      <c r="U158" s="388"/>
      <c r="V158" s="388"/>
      <c r="W158" s="388"/>
      <c r="X158" s="388"/>
      <c r="Y158" s="388"/>
      <c r="Z158" s="388"/>
      <c r="AA158" s="388"/>
      <c r="AB158" s="388"/>
    </row>
    <row r="159" customHeight="1" spans="1:28">
      <c r="A159" s="311">
        <f t="shared" si="2"/>
        <v>143</v>
      </c>
      <c r="B159" s="321" t="s">
        <v>452</v>
      </c>
      <c r="C159" s="321"/>
      <c r="D159" s="314" t="s">
        <v>453</v>
      </c>
      <c r="E159" s="319" t="s">
        <v>454</v>
      </c>
      <c r="F159" s="318" t="s">
        <v>455</v>
      </c>
      <c r="G159" s="320" t="s">
        <v>456</v>
      </c>
      <c r="H159" s="317" t="s">
        <v>457</v>
      </c>
      <c r="I159" s="317"/>
      <c r="J159" s="320" t="s">
        <v>458</v>
      </c>
      <c r="K159" s="320"/>
      <c r="L159" s="320"/>
      <c r="M159" s="311" t="s">
        <v>459</v>
      </c>
      <c r="N159" s="311"/>
      <c r="O159" s="311"/>
      <c r="P159" s="388"/>
      <c r="Q159" s="388"/>
      <c r="R159" s="388"/>
      <c r="S159" s="388"/>
      <c r="T159" s="388"/>
      <c r="U159" s="388"/>
      <c r="V159" s="388"/>
      <c r="W159" s="388"/>
      <c r="X159" s="388"/>
      <c r="Y159" s="388"/>
      <c r="Z159" s="388"/>
      <c r="AA159" s="388"/>
      <c r="AB159" s="388"/>
    </row>
    <row r="160" customHeight="1" spans="1:28">
      <c r="A160" s="311">
        <f t="shared" si="2"/>
        <v>144</v>
      </c>
      <c r="B160" s="321" t="s">
        <v>452</v>
      </c>
      <c r="C160" s="321"/>
      <c r="D160" s="314" t="s">
        <v>453</v>
      </c>
      <c r="E160" s="389" t="s">
        <v>460</v>
      </c>
      <c r="F160" s="318" t="s">
        <v>461</v>
      </c>
      <c r="G160" s="320" t="s">
        <v>462</v>
      </c>
      <c r="H160" s="317"/>
      <c r="I160" s="317"/>
      <c r="J160" s="320"/>
      <c r="K160" s="320"/>
      <c r="L160" s="320"/>
      <c r="M160" s="311" t="s">
        <v>459</v>
      </c>
      <c r="N160" s="311"/>
      <c r="O160" s="311"/>
      <c r="P160" s="388"/>
      <c r="Q160" s="388"/>
      <c r="R160" s="388"/>
      <c r="S160" s="388"/>
      <c r="T160" s="388"/>
      <c r="U160" s="388"/>
      <c r="V160" s="388"/>
      <c r="W160" s="388"/>
      <c r="X160" s="388"/>
      <c r="Y160" s="388"/>
      <c r="Z160" s="388"/>
      <c r="AA160" s="388"/>
      <c r="AB160" s="388"/>
    </row>
    <row r="161" customHeight="1" spans="1:28">
      <c r="A161" s="311">
        <f t="shared" si="2"/>
        <v>145</v>
      </c>
      <c r="B161" s="321" t="s">
        <v>452</v>
      </c>
      <c r="C161" s="321"/>
      <c r="D161" s="314" t="s">
        <v>453</v>
      </c>
      <c r="E161" s="389" t="s">
        <v>463</v>
      </c>
      <c r="F161" s="318" t="s">
        <v>464</v>
      </c>
      <c r="G161" s="320" t="s">
        <v>410</v>
      </c>
      <c r="H161" s="317"/>
      <c r="I161" s="317"/>
      <c r="J161" s="320"/>
      <c r="K161" s="320"/>
      <c r="L161" s="320"/>
      <c r="M161" s="311" t="s">
        <v>459</v>
      </c>
      <c r="N161" s="311"/>
      <c r="O161" s="311"/>
      <c r="P161" s="388"/>
      <c r="Q161" s="388"/>
      <c r="R161" s="388"/>
      <c r="S161" s="388"/>
      <c r="T161" s="388"/>
      <c r="U161" s="388"/>
      <c r="V161" s="388"/>
      <c r="W161" s="388"/>
      <c r="X161" s="388"/>
      <c r="Y161" s="388"/>
      <c r="Z161" s="388"/>
      <c r="AA161" s="388"/>
      <c r="AB161" s="388"/>
    </row>
    <row r="162" customHeight="1" spans="1:28">
      <c r="A162" s="311">
        <f t="shared" si="2"/>
        <v>146</v>
      </c>
      <c r="B162" s="321" t="s">
        <v>452</v>
      </c>
      <c r="C162" s="321"/>
      <c r="D162" s="314" t="s">
        <v>453</v>
      </c>
      <c r="E162" s="389" t="s">
        <v>280</v>
      </c>
      <c r="F162" s="318" t="s">
        <v>281</v>
      </c>
      <c r="G162" s="320" t="s">
        <v>410</v>
      </c>
      <c r="H162" s="317"/>
      <c r="I162" s="317"/>
      <c r="J162" s="320"/>
      <c r="K162" s="320"/>
      <c r="L162" s="320"/>
      <c r="M162" s="311" t="s">
        <v>459</v>
      </c>
      <c r="N162" s="311"/>
      <c r="O162" s="311"/>
      <c r="P162" s="388"/>
      <c r="Q162" s="388"/>
      <c r="R162" s="388"/>
      <c r="S162" s="388"/>
      <c r="T162" s="388"/>
      <c r="U162" s="388"/>
      <c r="V162" s="388"/>
      <c r="W162" s="388"/>
      <c r="X162" s="388"/>
      <c r="Y162" s="388"/>
      <c r="Z162" s="388"/>
      <c r="AA162" s="388"/>
      <c r="AB162" s="388"/>
    </row>
    <row r="163" customHeight="1" spans="1:28">
      <c r="A163" s="311">
        <f t="shared" si="2"/>
        <v>147</v>
      </c>
      <c r="B163" s="321" t="s">
        <v>452</v>
      </c>
      <c r="C163" s="321"/>
      <c r="D163" s="314" t="s">
        <v>453</v>
      </c>
      <c r="E163" s="389" t="s">
        <v>465</v>
      </c>
      <c r="F163" s="318" t="s">
        <v>466</v>
      </c>
      <c r="G163" s="320" t="s">
        <v>410</v>
      </c>
      <c r="H163" s="317"/>
      <c r="I163" s="317"/>
      <c r="J163" s="320"/>
      <c r="K163" s="320"/>
      <c r="L163" s="320"/>
      <c r="M163" s="311" t="s">
        <v>459</v>
      </c>
      <c r="N163" s="311"/>
      <c r="O163" s="311"/>
      <c r="P163" s="388"/>
      <c r="Q163" s="388"/>
      <c r="R163" s="388"/>
      <c r="S163" s="388"/>
      <c r="T163" s="388"/>
      <c r="U163" s="388"/>
      <c r="V163" s="388"/>
      <c r="W163" s="388"/>
      <c r="X163" s="388"/>
      <c r="Y163" s="388"/>
      <c r="Z163" s="388"/>
      <c r="AA163" s="388"/>
      <c r="AB163" s="388"/>
    </row>
    <row r="164" customHeight="1" spans="1:28">
      <c r="A164" s="311">
        <f t="shared" si="2"/>
        <v>148</v>
      </c>
      <c r="B164" s="321" t="s">
        <v>452</v>
      </c>
      <c r="C164" s="321"/>
      <c r="D164" s="314" t="s">
        <v>453</v>
      </c>
      <c r="E164" s="319" t="s">
        <v>333</v>
      </c>
      <c r="F164" s="318" t="s">
        <v>334</v>
      </c>
      <c r="G164" s="320" t="s">
        <v>410</v>
      </c>
      <c r="H164" s="317"/>
      <c r="I164" s="317"/>
      <c r="J164" s="320"/>
      <c r="K164" s="320"/>
      <c r="L164" s="320"/>
      <c r="M164" s="311" t="s">
        <v>459</v>
      </c>
      <c r="N164" s="311"/>
      <c r="O164" s="311"/>
      <c r="P164" s="388"/>
      <c r="Q164" s="388"/>
      <c r="R164" s="388"/>
      <c r="S164" s="388"/>
      <c r="T164" s="388"/>
      <c r="U164" s="388"/>
      <c r="V164" s="388"/>
      <c r="W164" s="388"/>
      <c r="X164" s="388"/>
      <c r="Y164" s="388"/>
      <c r="Z164" s="388"/>
      <c r="AA164" s="388"/>
      <c r="AB164" s="388"/>
    </row>
    <row r="165" customHeight="1" spans="1:28">
      <c r="A165" s="311">
        <f t="shared" si="2"/>
        <v>149</v>
      </c>
      <c r="B165" s="321" t="s">
        <v>452</v>
      </c>
      <c r="C165" s="321"/>
      <c r="D165" s="314" t="s">
        <v>453</v>
      </c>
      <c r="E165" s="319" t="s">
        <v>338</v>
      </c>
      <c r="F165" s="318" t="s">
        <v>339</v>
      </c>
      <c r="G165" s="320" t="s">
        <v>410</v>
      </c>
      <c r="H165" s="317"/>
      <c r="I165" s="317"/>
      <c r="J165" s="320"/>
      <c r="K165" s="320"/>
      <c r="L165" s="320"/>
      <c r="M165" s="311" t="s">
        <v>459</v>
      </c>
      <c r="N165" s="311"/>
      <c r="O165" s="311"/>
      <c r="P165" s="388"/>
      <c r="Q165" s="388"/>
      <c r="R165" s="388"/>
      <c r="S165" s="388"/>
      <c r="T165" s="388"/>
      <c r="U165" s="388"/>
      <c r="V165" s="388"/>
      <c r="W165" s="388"/>
      <c r="X165" s="388"/>
      <c r="Y165" s="388"/>
      <c r="Z165" s="388"/>
      <c r="AA165" s="388"/>
      <c r="AB165" s="388"/>
    </row>
    <row r="166" customHeight="1" spans="1:28">
      <c r="A166" s="311">
        <f t="shared" si="2"/>
        <v>150</v>
      </c>
      <c r="B166" s="321" t="s">
        <v>452</v>
      </c>
      <c r="C166" s="321"/>
      <c r="D166" s="314" t="s">
        <v>453</v>
      </c>
      <c r="E166" s="319" t="s">
        <v>342</v>
      </c>
      <c r="F166" s="318" t="s">
        <v>343</v>
      </c>
      <c r="G166" s="320" t="s">
        <v>410</v>
      </c>
      <c r="H166" s="317"/>
      <c r="I166" s="317"/>
      <c r="J166" s="320"/>
      <c r="K166" s="320"/>
      <c r="L166" s="320"/>
      <c r="M166" s="311" t="s">
        <v>459</v>
      </c>
      <c r="N166" s="311"/>
      <c r="O166" s="311"/>
      <c r="P166" s="388"/>
      <c r="Q166" s="388"/>
      <c r="R166" s="388"/>
      <c r="S166" s="388"/>
      <c r="T166" s="388"/>
      <c r="U166" s="388"/>
      <c r="V166" s="388"/>
      <c r="W166" s="388"/>
      <c r="X166" s="388"/>
      <c r="Y166" s="388"/>
      <c r="Z166" s="388"/>
      <c r="AA166" s="388"/>
      <c r="AB166" s="388"/>
    </row>
    <row r="167" customHeight="1" spans="1:28">
      <c r="A167" s="311">
        <f t="shared" si="2"/>
        <v>151</v>
      </c>
      <c r="B167" s="321" t="s">
        <v>452</v>
      </c>
      <c r="C167" s="321"/>
      <c r="D167" s="314" t="s">
        <v>453</v>
      </c>
      <c r="E167" s="319" t="s">
        <v>340</v>
      </c>
      <c r="F167" s="318" t="s">
        <v>341</v>
      </c>
      <c r="G167" s="320" t="s">
        <v>410</v>
      </c>
      <c r="H167" s="317"/>
      <c r="I167" s="317"/>
      <c r="J167" s="320"/>
      <c r="K167" s="320"/>
      <c r="L167" s="320"/>
      <c r="M167" s="311" t="s">
        <v>459</v>
      </c>
      <c r="N167" s="311"/>
      <c r="O167" s="311"/>
      <c r="P167" s="388"/>
      <c r="Q167" s="388"/>
      <c r="R167" s="388"/>
      <c r="S167" s="388"/>
      <c r="T167" s="388"/>
      <c r="U167" s="388"/>
      <c r="V167" s="388"/>
      <c r="W167" s="388"/>
      <c r="X167" s="388"/>
      <c r="Y167" s="388"/>
      <c r="Z167" s="388"/>
      <c r="AA167" s="388"/>
      <c r="AB167" s="388"/>
    </row>
    <row r="168" customHeight="1" spans="1:28">
      <c r="A168" s="311">
        <f t="shared" si="2"/>
        <v>152</v>
      </c>
      <c r="B168" s="321" t="s">
        <v>452</v>
      </c>
      <c r="C168" s="321"/>
      <c r="D168" s="314" t="s">
        <v>453</v>
      </c>
      <c r="E168" s="319" t="s">
        <v>363</v>
      </c>
      <c r="F168" s="318" t="s">
        <v>364</v>
      </c>
      <c r="G168" s="320" t="s">
        <v>410</v>
      </c>
      <c r="H168" s="317"/>
      <c r="I168" s="317"/>
      <c r="J168" s="320"/>
      <c r="K168" s="320"/>
      <c r="L168" s="320"/>
      <c r="M168" s="311" t="s">
        <v>459</v>
      </c>
      <c r="N168" s="311"/>
      <c r="O168" s="311"/>
      <c r="P168" s="388"/>
      <c r="Q168" s="388"/>
      <c r="R168" s="388"/>
      <c r="S168" s="388"/>
      <c r="T168" s="388"/>
      <c r="U168" s="388"/>
      <c r="V168" s="388"/>
      <c r="W168" s="388"/>
      <c r="X168" s="388"/>
      <c r="Y168" s="388"/>
      <c r="Z168" s="388"/>
      <c r="AA168" s="388"/>
      <c r="AB168" s="388"/>
    </row>
    <row r="169" customHeight="1" spans="1:28">
      <c r="A169" s="311">
        <f t="shared" si="2"/>
        <v>153</v>
      </c>
      <c r="B169" s="321" t="s">
        <v>452</v>
      </c>
      <c r="C169" s="321"/>
      <c r="D169" s="314" t="s">
        <v>453</v>
      </c>
      <c r="E169" s="319" t="s">
        <v>365</v>
      </c>
      <c r="F169" s="318" t="s">
        <v>366</v>
      </c>
      <c r="G169" s="320" t="s">
        <v>410</v>
      </c>
      <c r="H169" s="317"/>
      <c r="I169" s="317"/>
      <c r="J169" s="320"/>
      <c r="K169" s="320"/>
      <c r="L169" s="320"/>
      <c r="M169" s="311" t="s">
        <v>459</v>
      </c>
      <c r="N169" s="311"/>
      <c r="O169" s="311"/>
      <c r="P169" s="388"/>
      <c r="Q169" s="388"/>
      <c r="R169" s="388"/>
      <c r="S169" s="388"/>
      <c r="T169" s="388"/>
      <c r="U169" s="388"/>
      <c r="V169" s="388"/>
      <c r="W169" s="388"/>
      <c r="X169" s="388"/>
      <c r="Y169" s="388"/>
      <c r="Z169" s="388"/>
      <c r="AA169" s="388"/>
      <c r="AB169" s="388"/>
    </row>
    <row r="170" ht="33" spans="1:28">
      <c r="A170" s="311">
        <f t="shared" si="2"/>
        <v>154</v>
      </c>
      <c r="B170" s="321" t="s">
        <v>452</v>
      </c>
      <c r="C170" s="321"/>
      <c r="D170" s="314" t="s">
        <v>453</v>
      </c>
      <c r="E170" s="390" t="s">
        <v>467</v>
      </c>
      <c r="F170" s="318" t="s">
        <v>468</v>
      </c>
      <c r="G170" s="320" t="s">
        <v>469</v>
      </c>
      <c r="H170" s="320" t="s">
        <v>470</v>
      </c>
      <c r="I170" s="320" t="s">
        <v>471</v>
      </c>
      <c r="J170" s="320"/>
      <c r="K170" s="320"/>
      <c r="L170" s="320"/>
      <c r="M170" s="311" t="s">
        <v>459</v>
      </c>
      <c r="N170" s="311"/>
      <c r="O170" s="311"/>
      <c r="P170" s="388"/>
      <c r="Q170" s="388"/>
      <c r="R170" s="388"/>
      <c r="S170" s="388"/>
      <c r="T170" s="388"/>
      <c r="U170" s="388"/>
      <c r="V170" s="388"/>
      <c r="W170" s="388"/>
      <c r="X170" s="388"/>
      <c r="Y170" s="388"/>
      <c r="Z170" s="388"/>
      <c r="AA170" s="388"/>
      <c r="AB170" s="388"/>
    </row>
    <row r="171" ht="33" spans="1:28">
      <c r="A171" s="311">
        <f t="shared" si="2"/>
        <v>155</v>
      </c>
      <c r="B171" s="321" t="s">
        <v>472</v>
      </c>
      <c r="C171" s="321"/>
      <c r="D171" s="314" t="s">
        <v>473</v>
      </c>
      <c r="E171" s="319" t="s">
        <v>96</v>
      </c>
      <c r="F171" s="318" t="s">
        <v>97</v>
      </c>
      <c r="G171" s="320" t="s">
        <v>297</v>
      </c>
      <c r="H171" s="320" t="s">
        <v>474</v>
      </c>
      <c r="I171" s="320" t="s">
        <v>475</v>
      </c>
      <c r="J171" s="320" t="s">
        <v>476</v>
      </c>
      <c r="K171" s="320"/>
      <c r="L171" s="320"/>
      <c r="M171" s="311" t="s">
        <v>477</v>
      </c>
      <c r="N171" s="311"/>
      <c r="O171" s="311"/>
      <c r="P171" s="388"/>
      <c r="Q171" s="388"/>
      <c r="R171" s="388"/>
      <c r="S171" s="388"/>
      <c r="T171" s="388"/>
      <c r="U171" s="388"/>
      <c r="V171" s="388"/>
      <c r="W171" s="388"/>
      <c r="X171" s="388"/>
      <c r="Y171" s="388"/>
      <c r="Z171" s="388"/>
      <c r="AA171" s="388"/>
      <c r="AB171" s="388"/>
    </row>
    <row r="172" ht="33" spans="1:28">
      <c r="A172" s="311">
        <f t="shared" si="2"/>
        <v>156</v>
      </c>
      <c r="B172" s="321" t="s">
        <v>472</v>
      </c>
      <c r="C172" s="321"/>
      <c r="D172" s="314" t="s">
        <v>473</v>
      </c>
      <c r="E172" s="319" t="s">
        <v>100</v>
      </c>
      <c r="F172" s="318" t="s">
        <v>101</v>
      </c>
      <c r="G172" s="320" t="s">
        <v>297</v>
      </c>
      <c r="H172" s="320" t="s">
        <v>474</v>
      </c>
      <c r="I172" s="320" t="s">
        <v>475</v>
      </c>
      <c r="J172" s="320"/>
      <c r="K172" s="320"/>
      <c r="L172" s="320"/>
      <c r="M172" s="311" t="s">
        <v>477</v>
      </c>
      <c r="N172" s="311"/>
      <c r="O172" s="311"/>
      <c r="P172" s="388"/>
      <c r="Q172" s="388"/>
      <c r="R172" s="388"/>
      <c r="S172" s="388"/>
      <c r="T172" s="388"/>
      <c r="U172" s="388"/>
      <c r="V172" s="388"/>
      <c r="W172" s="388"/>
      <c r="X172" s="388"/>
      <c r="Y172" s="388"/>
      <c r="Z172" s="388"/>
      <c r="AA172" s="388"/>
      <c r="AB172" s="388"/>
    </row>
    <row r="173" ht="16.5" spans="1:28">
      <c r="A173" s="311">
        <f t="shared" si="2"/>
        <v>157</v>
      </c>
      <c r="B173" s="321" t="s">
        <v>472</v>
      </c>
      <c r="C173" s="321"/>
      <c r="D173" s="314" t="s">
        <v>473</v>
      </c>
      <c r="E173" s="319" t="s">
        <v>363</v>
      </c>
      <c r="F173" s="318" t="s">
        <v>364</v>
      </c>
      <c r="G173" s="387" t="s">
        <v>335</v>
      </c>
      <c r="H173" s="386" t="s">
        <v>478</v>
      </c>
      <c r="I173" s="386" t="s">
        <v>479</v>
      </c>
      <c r="J173" s="320"/>
      <c r="K173" s="320"/>
      <c r="L173" s="320"/>
      <c r="M173" s="311" t="s">
        <v>477</v>
      </c>
      <c r="N173" s="311"/>
      <c r="O173" s="311"/>
      <c r="P173" s="388"/>
      <c r="Q173" s="388"/>
      <c r="R173" s="388"/>
      <c r="S173" s="388"/>
      <c r="T173" s="388"/>
      <c r="U173" s="388"/>
      <c r="V173" s="388"/>
      <c r="W173" s="388"/>
      <c r="X173" s="388"/>
      <c r="Y173" s="388"/>
      <c r="Z173" s="388"/>
      <c r="AA173" s="388"/>
      <c r="AB173" s="388"/>
    </row>
    <row r="174" ht="16.5" spans="1:28">
      <c r="A174" s="311">
        <f t="shared" si="2"/>
        <v>158</v>
      </c>
      <c r="B174" s="321" t="s">
        <v>472</v>
      </c>
      <c r="C174" s="321"/>
      <c r="D174" s="314" t="s">
        <v>473</v>
      </c>
      <c r="E174" s="319" t="s">
        <v>365</v>
      </c>
      <c r="F174" s="318" t="s">
        <v>366</v>
      </c>
      <c r="G174" s="387" t="s">
        <v>335</v>
      </c>
      <c r="H174" s="386" t="s">
        <v>478</v>
      </c>
      <c r="I174" s="386" t="s">
        <v>479</v>
      </c>
      <c r="J174" s="320"/>
      <c r="K174" s="320"/>
      <c r="L174" s="320"/>
      <c r="M174" s="311" t="s">
        <v>477</v>
      </c>
      <c r="N174" s="311"/>
      <c r="O174" s="311"/>
      <c r="P174" s="388"/>
      <c r="Q174" s="388"/>
      <c r="R174" s="388"/>
      <c r="S174" s="388"/>
      <c r="T174" s="388"/>
      <c r="U174" s="388"/>
      <c r="V174" s="388"/>
      <c r="W174" s="388"/>
      <c r="X174" s="388"/>
      <c r="Y174" s="388"/>
      <c r="Z174" s="388"/>
      <c r="AA174" s="388"/>
      <c r="AB174" s="388"/>
    </row>
    <row r="175" ht="16.5" spans="1:28">
      <c r="A175" s="311">
        <f t="shared" si="2"/>
        <v>159</v>
      </c>
      <c r="B175" s="321" t="s">
        <v>480</v>
      </c>
      <c r="C175" s="321"/>
      <c r="D175" s="314" t="s">
        <v>481</v>
      </c>
      <c r="E175" s="319" t="s">
        <v>482</v>
      </c>
      <c r="F175" s="318" t="s">
        <v>483</v>
      </c>
      <c r="G175" s="320" t="s">
        <v>401</v>
      </c>
      <c r="H175" s="320" t="s">
        <v>484</v>
      </c>
      <c r="I175" s="320" t="s">
        <v>485</v>
      </c>
      <c r="J175" s="320" t="s">
        <v>486</v>
      </c>
      <c r="K175" s="320"/>
      <c r="L175" s="320"/>
      <c r="M175" s="311" t="s">
        <v>487</v>
      </c>
      <c r="N175" s="311"/>
      <c r="O175" s="311"/>
      <c r="P175" s="388"/>
      <c r="Q175" s="388"/>
      <c r="R175" s="388"/>
      <c r="S175" s="388"/>
      <c r="T175" s="388"/>
      <c r="U175" s="388"/>
      <c r="V175" s="388"/>
      <c r="W175" s="388"/>
      <c r="X175" s="388"/>
      <c r="Y175" s="388"/>
      <c r="Z175" s="388"/>
      <c r="AA175" s="388"/>
      <c r="AB175" s="388"/>
    </row>
    <row r="176" ht="16.5" spans="1:28">
      <c r="A176" s="311">
        <f t="shared" si="2"/>
        <v>160</v>
      </c>
      <c r="B176" s="321" t="s">
        <v>480</v>
      </c>
      <c r="C176" s="321"/>
      <c r="D176" s="314" t="s">
        <v>481</v>
      </c>
      <c r="E176" s="319" t="s">
        <v>488</v>
      </c>
      <c r="F176" s="318" t="s">
        <v>483</v>
      </c>
      <c r="G176" s="320" t="s">
        <v>401</v>
      </c>
      <c r="H176" s="320" t="s">
        <v>484</v>
      </c>
      <c r="I176" s="320" t="s">
        <v>489</v>
      </c>
      <c r="J176" s="320"/>
      <c r="K176" s="320"/>
      <c r="L176" s="320"/>
      <c r="M176" s="311" t="s">
        <v>487</v>
      </c>
      <c r="N176" s="311"/>
      <c r="O176" s="311"/>
      <c r="P176" s="388"/>
      <c r="Q176" s="388"/>
      <c r="R176" s="388"/>
      <c r="S176" s="388"/>
      <c r="T176" s="388"/>
      <c r="U176" s="388"/>
      <c r="V176" s="388"/>
      <c r="W176" s="388"/>
      <c r="X176" s="388"/>
      <c r="Y176" s="388"/>
      <c r="Z176" s="388"/>
      <c r="AA176" s="388"/>
      <c r="AB176" s="388"/>
    </row>
    <row r="177" customHeight="1" spans="1:15">
      <c r="A177" s="311">
        <f t="shared" si="2"/>
        <v>161</v>
      </c>
      <c r="B177" s="321" t="s">
        <v>490</v>
      </c>
      <c r="C177" s="321"/>
      <c r="D177" s="314" t="s">
        <v>491</v>
      </c>
      <c r="E177" s="391" t="s">
        <v>492</v>
      </c>
      <c r="F177" s="392"/>
      <c r="G177" s="392"/>
      <c r="H177" s="392"/>
      <c r="I177" s="397"/>
      <c r="J177" s="398" t="s">
        <v>493</v>
      </c>
      <c r="K177" s="399"/>
      <c r="L177" s="400"/>
      <c r="M177" s="311"/>
      <c r="N177" s="311"/>
      <c r="O177" s="311"/>
    </row>
    <row r="178" customHeight="1" spans="1:15">
      <c r="A178" s="311">
        <f t="shared" si="2"/>
        <v>162</v>
      </c>
      <c r="B178" s="321" t="s">
        <v>490</v>
      </c>
      <c r="C178" s="321"/>
      <c r="D178" s="314" t="s">
        <v>491</v>
      </c>
      <c r="E178" s="391" t="s">
        <v>494</v>
      </c>
      <c r="F178" s="392"/>
      <c r="G178" s="392"/>
      <c r="H178" s="392"/>
      <c r="I178" s="397"/>
      <c r="J178" s="401"/>
      <c r="K178" s="402"/>
      <c r="L178" s="403"/>
      <c r="M178" s="311"/>
      <c r="N178" s="311"/>
      <c r="O178" s="311"/>
    </row>
    <row r="179" spans="1:15">
      <c r="A179" s="311">
        <f t="shared" si="2"/>
        <v>163</v>
      </c>
      <c r="B179" s="321" t="s">
        <v>490</v>
      </c>
      <c r="C179" s="321"/>
      <c r="D179" s="314" t="s">
        <v>491</v>
      </c>
      <c r="E179" s="391" t="s">
        <v>495</v>
      </c>
      <c r="F179" s="392"/>
      <c r="G179" s="392"/>
      <c r="H179" s="392"/>
      <c r="I179" s="397"/>
      <c r="J179" s="401"/>
      <c r="K179" s="402"/>
      <c r="L179" s="403"/>
      <c r="M179" s="372"/>
      <c r="N179" s="372"/>
      <c r="O179" s="372"/>
    </row>
    <row r="180" customHeight="1" spans="1:15">
      <c r="A180" s="311">
        <f t="shared" si="2"/>
        <v>164</v>
      </c>
      <c r="B180" s="321" t="s">
        <v>490</v>
      </c>
      <c r="C180" s="321"/>
      <c r="D180" s="314" t="s">
        <v>491</v>
      </c>
      <c r="E180" s="393" t="s">
        <v>496</v>
      </c>
      <c r="F180" s="394"/>
      <c r="G180" s="394"/>
      <c r="H180" s="394"/>
      <c r="I180" s="404"/>
      <c r="J180" s="401"/>
      <c r="K180" s="402"/>
      <c r="L180" s="403"/>
      <c r="M180" s="372"/>
      <c r="N180" s="372"/>
      <c r="O180" s="372"/>
    </row>
    <row r="181" ht="36.75" customHeight="1" spans="1:15">
      <c r="A181" s="311">
        <f t="shared" si="2"/>
        <v>165</v>
      </c>
      <c r="B181" s="321" t="s">
        <v>490</v>
      </c>
      <c r="C181" s="321"/>
      <c r="D181" s="314" t="s">
        <v>491</v>
      </c>
      <c r="E181" s="393" t="s">
        <v>497</v>
      </c>
      <c r="F181" s="394"/>
      <c r="G181" s="394"/>
      <c r="H181" s="394"/>
      <c r="I181" s="404"/>
      <c r="J181" s="401"/>
      <c r="K181" s="402"/>
      <c r="L181" s="403"/>
      <c r="M181" s="372"/>
      <c r="N181" s="372"/>
      <c r="O181" s="372"/>
    </row>
    <row r="182" customHeight="1" spans="1:15">
      <c r="A182" s="311">
        <f t="shared" si="2"/>
        <v>166</v>
      </c>
      <c r="B182" s="321" t="s">
        <v>490</v>
      </c>
      <c r="C182" s="321"/>
      <c r="D182" s="314" t="s">
        <v>491</v>
      </c>
      <c r="E182" s="393" t="s">
        <v>498</v>
      </c>
      <c r="F182" s="394"/>
      <c r="G182" s="394"/>
      <c r="H182" s="394"/>
      <c r="I182" s="404"/>
      <c r="J182" s="401"/>
      <c r="K182" s="402"/>
      <c r="L182" s="403"/>
      <c r="M182" s="372"/>
      <c r="N182" s="372"/>
      <c r="O182" s="372"/>
    </row>
    <row r="183" customHeight="1" spans="1:15">
      <c r="A183" s="311">
        <f t="shared" si="2"/>
        <v>167</v>
      </c>
      <c r="B183" s="321" t="s">
        <v>490</v>
      </c>
      <c r="C183" s="321"/>
      <c r="D183" s="314" t="s">
        <v>491</v>
      </c>
      <c r="E183" s="393" t="s">
        <v>499</v>
      </c>
      <c r="F183" s="394"/>
      <c r="G183" s="394"/>
      <c r="H183" s="394"/>
      <c r="I183" s="404"/>
      <c r="J183" s="401"/>
      <c r="K183" s="402"/>
      <c r="L183" s="403"/>
      <c r="M183" s="372"/>
      <c r="N183" s="372"/>
      <c r="O183" s="372"/>
    </row>
    <row r="184" spans="1:15">
      <c r="A184" s="311">
        <f t="shared" si="2"/>
        <v>168</v>
      </c>
      <c r="B184" s="321" t="s">
        <v>490</v>
      </c>
      <c r="C184" s="321"/>
      <c r="D184" s="314" t="s">
        <v>491</v>
      </c>
      <c r="E184" s="393" t="s">
        <v>500</v>
      </c>
      <c r="F184" s="394"/>
      <c r="G184" s="394"/>
      <c r="H184" s="394"/>
      <c r="I184" s="404"/>
      <c r="J184" s="401"/>
      <c r="K184" s="402"/>
      <c r="L184" s="403"/>
      <c r="M184" s="372"/>
      <c r="N184" s="372"/>
      <c r="O184" s="372"/>
    </row>
    <row r="185" spans="1:15">
      <c r="A185" s="311">
        <f t="shared" si="2"/>
        <v>169</v>
      </c>
      <c r="B185" s="321" t="s">
        <v>490</v>
      </c>
      <c r="C185" s="321"/>
      <c r="D185" s="314" t="s">
        <v>491</v>
      </c>
      <c r="E185" s="393" t="s">
        <v>501</v>
      </c>
      <c r="F185" s="394"/>
      <c r="G185" s="394"/>
      <c r="H185" s="394"/>
      <c r="I185" s="404"/>
      <c r="J185" s="401"/>
      <c r="K185" s="402"/>
      <c r="L185" s="403"/>
      <c r="M185" s="372"/>
      <c r="N185" s="372"/>
      <c r="O185" s="372"/>
    </row>
    <row r="186" spans="1:15">
      <c r="A186" s="311">
        <f t="shared" si="2"/>
        <v>170</v>
      </c>
      <c r="B186" s="321" t="s">
        <v>490</v>
      </c>
      <c r="C186" s="321"/>
      <c r="D186" s="314" t="s">
        <v>491</v>
      </c>
      <c r="E186" s="390" t="s">
        <v>467</v>
      </c>
      <c r="F186" s="318" t="s">
        <v>468</v>
      </c>
      <c r="G186" s="395" t="s">
        <v>502</v>
      </c>
      <c r="H186" s="395"/>
      <c r="I186" s="395"/>
      <c r="J186" s="401"/>
      <c r="K186" s="402"/>
      <c r="L186" s="403"/>
      <c r="M186" s="372"/>
      <c r="N186" s="372"/>
      <c r="O186" s="372"/>
    </row>
    <row r="187" spans="1:15">
      <c r="A187" s="311">
        <f t="shared" si="2"/>
        <v>171</v>
      </c>
      <c r="B187" s="321" t="s">
        <v>490</v>
      </c>
      <c r="C187" s="321"/>
      <c r="D187" s="314" t="s">
        <v>491</v>
      </c>
      <c r="E187" s="390" t="s">
        <v>503</v>
      </c>
      <c r="F187" s="390" t="s">
        <v>504</v>
      </c>
      <c r="G187" s="395" t="s">
        <v>505</v>
      </c>
      <c r="H187" s="395"/>
      <c r="I187" s="395"/>
      <c r="J187" s="401"/>
      <c r="K187" s="402"/>
      <c r="L187" s="403"/>
      <c r="M187" s="372"/>
      <c r="N187" s="372"/>
      <c r="O187" s="372"/>
    </row>
    <row r="188" spans="1:15">
      <c r="A188" s="311">
        <f t="shared" si="2"/>
        <v>172</v>
      </c>
      <c r="B188" s="321" t="s">
        <v>490</v>
      </c>
      <c r="C188" s="321"/>
      <c r="D188" s="314" t="s">
        <v>491</v>
      </c>
      <c r="E188" s="390" t="s">
        <v>506</v>
      </c>
      <c r="F188" s="390" t="s">
        <v>507</v>
      </c>
      <c r="G188" s="395" t="s">
        <v>508</v>
      </c>
      <c r="H188" s="395"/>
      <c r="I188" s="395"/>
      <c r="J188" s="405"/>
      <c r="K188" s="406"/>
      <c r="L188" s="407"/>
      <c r="M188" s="372"/>
      <c r="N188" s="372"/>
      <c r="O188" s="372"/>
    </row>
  </sheetData>
  <mergeCells count="635">
    <mergeCell ref="A1:B1"/>
    <mergeCell ref="C1:F1"/>
    <mergeCell ref="G1:W1"/>
    <mergeCell ref="A2:B2"/>
    <mergeCell ref="C2:F2"/>
    <mergeCell ref="G2:S2"/>
    <mergeCell ref="F3:S3"/>
    <mergeCell ref="F4:T4"/>
    <mergeCell ref="V4:W4"/>
    <mergeCell ref="F5:S5"/>
    <mergeCell ref="V5:W5"/>
    <mergeCell ref="A6:C6"/>
    <mergeCell ref="E6:I6"/>
    <mergeCell ref="J6:N6"/>
    <mergeCell ref="O6:U6"/>
    <mergeCell ref="V6:W6"/>
    <mergeCell ref="X6:Z6"/>
    <mergeCell ref="AA6:AB6"/>
    <mergeCell ref="E7:I7"/>
    <mergeCell ref="J7:N7"/>
    <mergeCell ref="O7:U7"/>
    <mergeCell ref="V7:W7"/>
    <mergeCell ref="X7:Z7"/>
    <mergeCell ref="AA7:AB7"/>
    <mergeCell ref="E8:I8"/>
    <mergeCell ref="J8:N8"/>
    <mergeCell ref="O8:U8"/>
    <mergeCell ref="V8:W8"/>
    <mergeCell ref="X8:Z8"/>
    <mergeCell ref="AA8:AB8"/>
    <mergeCell ref="E9:I9"/>
    <mergeCell ref="J9:N9"/>
    <mergeCell ref="O9:U9"/>
    <mergeCell ref="V9:W9"/>
    <mergeCell ref="X9:Z9"/>
    <mergeCell ref="AA9:AB9"/>
    <mergeCell ref="E10:I10"/>
    <mergeCell ref="J10:N10"/>
    <mergeCell ref="O10:U10"/>
    <mergeCell ref="V10:W10"/>
    <mergeCell ref="X10:Z10"/>
    <mergeCell ref="AA10:AB10"/>
    <mergeCell ref="E11:I11"/>
    <mergeCell ref="J11:N11"/>
    <mergeCell ref="O11:U11"/>
    <mergeCell ref="V11:W11"/>
    <mergeCell ref="X11:Z11"/>
    <mergeCell ref="AA11:AB11"/>
    <mergeCell ref="E12:I12"/>
    <mergeCell ref="J12:N12"/>
    <mergeCell ref="O12:U12"/>
    <mergeCell ref="V12:W12"/>
    <mergeCell ref="X12:Z12"/>
    <mergeCell ref="AA12:AB12"/>
    <mergeCell ref="E13:I13"/>
    <mergeCell ref="J13:N13"/>
    <mergeCell ref="O13:U13"/>
    <mergeCell ref="V13:W13"/>
    <mergeCell ref="X13:Z13"/>
    <mergeCell ref="AA13:AB13"/>
    <mergeCell ref="E14:I14"/>
    <mergeCell ref="J14:N14"/>
    <mergeCell ref="O14:U14"/>
    <mergeCell ref="V14:W14"/>
    <mergeCell ref="X14:Z14"/>
    <mergeCell ref="AA14:AB14"/>
    <mergeCell ref="A15:C15"/>
    <mergeCell ref="E15:I15"/>
    <mergeCell ref="J15:N15"/>
    <mergeCell ref="O15:U15"/>
    <mergeCell ref="V15:W15"/>
    <mergeCell ref="X15:Z15"/>
    <mergeCell ref="AA15:AB15"/>
    <mergeCell ref="B16:C16"/>
    <mergeCell ref="G16:I16"/>
    <mergeCell ref="J16:L16"/>
    <mergeCell ref="M16:O16"/>
    <mergeCell ref="Q16:R16"/>
    <mergeCell ref="S16:T16"/>
    <mergeCell ref="V16:X16"/>
    <mergeCell ref="Y16:Z16"/>
    <mergeCell ref="AA16:AB16"/>
    <mergeCell ref="B17:C17"/>
    <mergeCell ref="E17:O17"/>
    <mergeCell ref="Q17:R17"/>
    <mergeCell ref="B18:C18"/>
    <mergeCell ref="J18:L18"/>
    <mergeCell ref="M18:O18"/>
    <mergeCell ref="Q18:R18"/>
    <mergeCell ref="S18:T18"/>
    <mergeCell ref="V18:X18"/>
    <mergeCell ref="Y18:Z18"/>
    <mergeCell ref="AA18:AB18"/>
    <mergeCell ref="B19:C19"/>
    <mergeCell ref="J19:L19"/>
    <mergeCell ref="M19:O19"/>
    <mergeCell ref="Q19:R19"/>
    <mergeCell ref="S19:T19"/>
    <mergeCell ref="V19:X19"/>
    <mergeCell ref="Y19:Z19"/>
    <mergeCell ref="AA19:AB19"/>
    <mergeCell ref="B20:C20"/>
    <mergeCell ref="J20:L20"/>
    <mergeCell ref="M20:O20"/>
    <mergeCell ref="Q20:R20"/>
    <mergeCell ref="S20:T20"/>
    <mergeCell ref="V20:X20"/>
    <mergeCell ref="Y20:Z20"/>
    <mergeCell ref="AA20:AB20"/>
    <mergeCell ref="B21:C21"/>
    <mergeCell ref="J21:L21"/>
    <mergeCell ref="M21:O21"/>
    <mergeCell ref="Q21:R21"/>
    <mergeCell ref="S21:T21"/>
    <mergeCell ref="V21:X21"/>
    <mergeCell ref="Y21:Z21"/>
    <mergeCell ref="AA21:AB21"/>
    <mergeCell ref="B22:C22"/>
    <mergeCell ref="J22:L22"/>
    <mergeCell ref="M22:O22"/>
    <mergeCell ref="Q22:R22"/>
    <mergeCell ref="S22:T22"/>
    <mergeCell ref="V22:X22"/>
    <mergeCell ref="Y22:Z22"/>
    <mergeCell ref="AA22:AB22"/>
    <mergeCell ref="B23:C23"/>
    <mergeCell ref="J23:L23"/>
    <mergeCell ref="M23:O23"/>
    <mergeCell ref="Q23:R23"/>
    <mergeCell ref="S23:T23"/>
    <mergeCell ref="V23:X23"/>
    <mergeCell ref="Y23:Z23"/>
    <mergeCell ref="AA23:AB23"/>
    <mergeCell ref="B24:C24"/>
    <mergeCell ref="J24:L24"/>
    <mergeCell ref="M24:O24"/>
    <mergeCell ref="Q24:R24"/>
    <mergeCell ref="S24:T24"/>
    <mergeCell ref="V24:X24"/>
    <mergeCell ref="Y24:Z24"/>
    <mergeCell ref="AA24:AB24"/>
    <mergeCell ref="B25:C25"/>
    <mergeCell ref="J25:L25"/>
    <mergeCell ref="M25:O25"/>
    <mergeCell ref="Q25:R25"/>
    <mergeCell ref="S25:T25"/>
    <mergeCell ref="V25:X25"/>
    <mergeCell ref="Y25:Z25"/>
    <mergeCell ref="AA25:AB25"/>
    <mergeCell ref="B26:C26"/>
    <mergeCell ref="J26:L26"/>
    <mergeCell ref="M26:O26"/>
    <mergeCell ref="Q26:R26"/>
    <mergeCell ref="S26:T26"/>
    <mergeCell ref="V26:X26"/>
    <mergeCell ref="Y26:Z26"/>
    <mergeCell ref="AA26:AB26"/>
    <mergeCell ref="B27:C27"/>
    <mergeCell ref="J27:L27"/>
    <mergeCell ref="M27:O27"/>
    <mergeCell ref="Q27:R27"/>
    <mergeCell ref="S27:T27"/>
    <mergeCell ref="V27:X27"/>
    <mergeCell ref="Y27:Z27"/>
    <mergeCell ref="AA27:AB27"/>
    <mergeCell ref="B28:C28"/>
    <mergeCell ref="J28:L28"/>
    <mergeCell ref="M28:O28"/>
    <mergeCell ref="Q28:R28"/>
    <mergeCell ref="S28:T28"/>
    <mergeCell ref="V28:X28"/>
    <mergeCell ref="Y28:Z28"/>
    <mergeCell ref="AA28:AB28"/>
    <mergeCell ref="B29:C29"/>
    <mergeCell ref="J29:L29"/>
    <mergeCell ref="M29:O29"/>
    <mergeCell ref="Q29:R29"/>
    <mergeCell ref="S29:T29"/>
    <mergeCell ref="V29:X29"/>
    <mergeCell ref="Y29:Z29"/>
    <mergeCell ref="AA29:AB29"/>
    <mergeCell ref="B30:C30"/>
    <mergeCell ref="J30:L30"/>
    <mergeCell ref="M30:O30"/>
    <mergeCell ref="Q30:R30"/>
    <mergeCell ref="S30:T30"/>
    <mergeCell ref="V30:X30"/>
    <mergeCell ref="Y30:Z30"/>
    <mergeCell ref="AA30:AB30"/>
    <mergeCell ref="B31:C31"/>
    <mergeCell ref="J31:L31"/>
    <mergeCell ref="M31:O31"/>
    <mergeCell ref="Q31:R31"/>
    <mergeCell ref="S31:T31"/>
    <mergeCell ref="V31:X31"/>
    <mergeCell ref="Y31:Z31"/>
    <mergeCell ref="AA31:AB31"/>
    <mergeCell ref="B32:C32"/>
    <mergeCell ref="J32:L32"/>
    <mergeCell ref="M32:O32"/>
    <mergeCell ref="Q32:R32"/>
    <mergeCell ref="S32:T32"/>
    <mergeCell ref="V32:X32"/>
    <mergeCell ref="Y32:Z32"/>
    <mergeCell ref="AA32:AB32"/>
    <mergeCell ref="B33:C33"/>
    <mergeCell ref="J33:L33"/>
    <mergeCell ref="M33:O33"/>
    <mergeCell ref="Q33:R33"/>
    <mergeCell ref="S33:T33"/>
    <mergeCell ref="V33:X33"/>
    <mergeCell ref="Y33:Z33"/>
    <mergeCell ref="AA33:AB33"/>
    <mergeCell ref="B34:C34"/>
    <mergeCell ref="J34:L34"/>
    <mergeCell ref="M34:O34"/>
    <mergeCell ref="Q34:R34"/>
    <mergeCell ref="S34:T34"/>
    <mergeCell ref="V34:X34"/>
    <mergeCell ref="Y34:Z34"/>
    <mergeCell ref="AA34:AB34"/>
    <mergeCell ref="B35:C35"/>
    <mergeCell ref="J35:L35"/>
    <mergeCell ref="M35:O35"/>
    <mergeCell ref="B36:C36"/>
    <mergeCell ref="J36:L36"/>
    <mergeCell ref="M36:O36"/>
    <mergeCell ref="B37:C37"/>
    <mergeCell ref="J37:L37"/>
    <mergeCell ref="M37:O37"/>
    <mergeCell ref="B38:C38"/>
    <mergeCell ref="J38:L38"/>
    <mergeCell ref="M38:O38"/>
    <mergeCell ref="B39:C39"/>
    <mergeCell ref="J39:L39"/>
    <mergeCell ref="M39:O39"/>
    <mergeCell ref="B40:C40"/>
    <mergeCell ref="J40:L40"/>
    <mergeCell ref="M40:O40"/>
    <mergeCell ref="B41:C41"/>
    <mergeCell ref="J41:L41"/>
    <mergeCell ref="M41:O41"/>
    <mergeCell ref="B42:C42"/>
    <mergeCell ref="J42:L42"/>
    <mergeCell ref="M42:O42"/>
    <mergeCell ref="B43:C43"/>
    <mergeCell ref="J43:L43"/>
    <mergeCell ref="M43:O43"/>
    <mergeCell ref="B44:C44"/>
    <mergeCell ref="J44:L44"/>
    <mergeCell ref="M44:O44"/>
    <mergeCell ref="B45:C45"/>
    <mergeCell ref="J45:L45"/>
    <mergeCell ref="M45:O45"/>
    <mergeCell ref="B46:C46"/>
    <mergeCell ref="J46:L46"/>
    <mergeCell ref="M46:O46"/>
    <mergeCell ref="B47:C47"/>
    <mergeCell ref="J47:L47"/>
    <mergeCell ref="M47:O47"/>
    <mergeCell ref="B48:C48"/>
    <mergeCell ref="J48:L48"/>
    <mergeCell ref="M48:O48"/>
    <mergeCell ref="B49:C49"/>
    <mergeCell ref="J49:L49"/>
    <mergeCell ref="M49:O49"/>
    <mergeCell ref="B50:C50"/>
    <mergeCell ref="J50:L50"/>
    <mergeCell ref="M50:O50"/>
    <mergeCell ref="B51:C51"/>
    <mergeCell ref="J51:L51"/>
    <mergeCell ref="M51:O51"/>
    <mergeCell ref="B52:C52"/>
    <mergeCell ref="J52:L52"/>
    <mergeCell ref="M52:O52"/>
    <mergeCell ref="B53:C53"/>
    <mergeCell ref="J53:L53"/>
    <mergeCell ref="M53:O53"/>
    <mergeCell ref="B54:C54"/>
    <mergeCell ref="J54:L54"/>
    <mergeCell ref="M54:O54"/>
    <mergeCell ref="B55:C55"/>
    <mergeCell ref="J55:L55"/>
    <mergeCell ref="M55:O55"/>
    <mergeCell ref="B56:C56"/>
    <mergeCell ref="J56:L56"/>
    <mergeCell ref="M56:O56"/>
    <mergeCell ref="B57:C57"/>
    <mergeCell ref="J57:L57"/>
    <mergeCell ref="M57:O57"/>
    <mergeCell ref="B58:C58"/>
    <mergeCell ref="J58:L58"/>
    <mergeCell ref="M58:O58"/>
    <mergeCell ref="B59:C59"/>
    <mergeCell ref="J59:L59"/>
    <mergeCell ref="M59:O59"/>
    <mergeCell ref="B60:C60"/>
    <mergeCell ref="J60:L60"/>
    <mergeCell ref="M60:O60"/>
    <mergeCell ref="B61:C61"/>
    <mergeCell ref="J61:L61"/>
    <mergeCell ref="M61:O61"/>
    <mergeCell ref="B62:C62"/>
    <mergeCell ref="J62:L62"/>
    <mergeCell ref="M62:O62"/>
    <mergeCell ref="B63:C63"/>
    <mergeCell ref="J63:L63"/>
    <mergeCell ref="M63:O63"/>
    <mergeCell ref="B64:C64"/>
    <mergeCell ref="J64:L64"/>
    <mergeCell ref="M64:O64"/>
    <mergeCell ref="B65:C65"/>
    <mergeCell ref="J65:L65"/>
    <mergeCell ref="M65:O65"/>
    <mergeCell ref="B66:C66"/>
    <mergeCell ref="J66:L66"/>
    <mergeCell ref="M66:O66"/>
    <mergeCell ref="B67:C67"/>
    <mergeCell ref="J67:L67"/>
    <mergeCell ref="M67:O67"/>
    <mergeCell ref="B68:C68"/>
    <mergeCell ref="J68:L68"/>
    <mergeCell ref="M68:O68"/>
    <mergeCell ref="B69:C69"/>
    <mergeCell ref="J69:L69"/>
    <mergeCell ref="M69:O69"/>
    <mergeCell ref="B70:C70"/>
    <mergeCell ref="J70:L70"/>
    <mergeCell ref="M70:O70"/>
    <mergeCell ref="B71:C71"/>
    <mergeCell ref="J71:L71"/>
    <mergeCell ref="M71:O71"/>
    <mergeCell ref="B72:C72"/>
    <mergeCell ref="J72:L72"/>
    <mergeCell ref="M72:O72"/>
    <mergeCell ref="B73:C73"/>
    <mergeCell ref="J73:L73"/>
    <mergeCell ref="M73:O73"/>
    <mergeCell ref="B74:C74"/>
    <mergeCell ref="J74:L74"/>
    <mergeCell ref="M74:O74"/>
    <mergeCell ref="B75:C75"/>
    <mergeCell ref="J75:L75"/>
    <mergeCell ref="M75:O75"/>
    <mergeCell ref="B76:C76"/>
    <mergeCell ref="J76:L76"/>
    <mergeCell ref="M76:O76"/>
    <mergeCell ref="B77:C77"/>
    <mergeCell ref="J77:L77"/>
    <mergeCell ref="M77:O77"/>
    <mergeCell ref="B78:C78"/>
    <mergeCell ref="J78:L78"/>
    <mergeCell ref="M78:O78"/>
    <mergeCell ref="B79:C79"/>
    <mergeCell ref="J79:L79"/>
    <mergeCell ref="M79:O79"/>
    <mergeCell ref="B80:C80"/>
    <mergeCell ref="J80:L80"/>
    <mergeCell ref="M80:O80"/>
    <mergeCell ref="B81:C81"/>
    <mergeCell ref="J81:L81"/>
    <mergeCell ref="M81:O81"/>
    <mergeCell ref="B82:C82"/>
    <mergeCell ref="J82:L82"/>
    <mergeCell ref="M82:O82"/>
    <mergeCell ref="B83:C83"/>
    <mergeCell ref="J83:L83"/>
    <mergeCell ref="M83:O83"/>
    <mergeCell ref="B84:C84"/>
    <mergeCell ref="J84:L84"/>
    <mergeCell ref="M84:O84"/>
    <mergeCell ref="B85:C85"/>
    <mergeCell ref="J85:L85"/>
    <mergeCell ref="M85:O85"/>
    <mergeCell ref="B86:C86"/>
    <mergeCell ref="J86:L86"/>
    <mergeCell ref="M86:O86"/>
    <mergeCell ref="B87:C87"/>
    <mergeCell ref="J87:L87"/>
    <mergeCell ref="M87:O87"/>
    <mergeCell ref="B88:C88"/>
    <mergeCell ref="J88:L88"/>
    <mergeCell ref="M88:O88"/>
    <mergeCell ref="B89:C89"/>
    <mergeCell ref="B90:C90"/>
    <mergeCell ref="B91:C91"/>
    <mergeCell ref="B92:C92"/>
    <mergeCell ref="B93:C93"/>
    <mergeCell ref="B94:C94"/>
    <mergeCell ref="B95:C95"/>
    <mergeCell ref="B96:C96"/>
    <mergeCell ref="B97:C97"/>
    <mergeCell ref="J97:L97"/>
    <mergeCell ref="M97:O97"/>
    <mergeCell ref="B98:C98"/>
    <mergeCell ref="J98:L98"/>
    <mergeCell ref="M98:O98"/>
    <mergeCell ref="B99:C99"/>
    <mergeCell ref="J99:L99"/>
    <mergeCell ref="M99:O99"/>
    <mergeCell ref="B100:C100"/>
    <mergeCell ref="J100:L100"/>
    <mergeCell ref="M100:O100"/>
    <mergeCell ref="B101:C101"/>
    <mergeCell ref="J101:L101"/>
    <mergeCell ref="M101:O101"/>
    <mergeCell ref="B102:C102"/>
    <mergeCell ref="J102:L102"/>
    <mergeCell ref="M102:O102"/>
    <mergeCell ref="B103:C103"/>
    <mergeCell ref="J103:L103"/>
    <mergeCell ref="M103:O103"/>
    <mergeCell ref="B104:C104"/>
    <mergeCell ref="J104:L104"/>
    <mergeCell ref="M104:O104"/>
    <mergeCell ref="B105:C105"/>
    <mergeCell ref="J105:L105"/>
    <mergeCell ref="M105:O105"/>
    <mergeCell ref="B106:C106"/>
    <mergeCell ref="J106:L106"/>
    <mergeCell ref="M106:O106"/>
    <mergeCell ref="B107:C107"/>
    <mergeCell ref="J107:L107"/>
    <mergeCell ref="M107:O107"/>
    <mergeCell ref="B108:C108"/>
    <mergeCell ref="J108:L108"/>
    <mergeCell ref="M108:O108"/>
    <mergeCell ref="B109:C109"/>
    <mergeCell ref="J109:L109"/>
    <mergeCell ref="M109:O109"/>
    <mergeCell ref="B110:C110"/>
    <mergeCell ref="M110:O110"/>
    <mergeCell ref="B111:C111"/>
    <mergeCell ref="M111:O111"/>
    <mergeCell ref="B112:C112"/>
    <mergeCell ref="M112:O112"/>
    <mergeCell ref="B113:C113"/>
    <mergeCell ref="M113:O113"/>
    <mergeCell ref="B114:C114"/>
    <mergeCell ref="M114:O114"/>
    <mergeCell ref="B115:C115"/>
    <mergeCell ref="M115:O115"/>
    <mergeCell ref="B116:C116"/>
    <mergeCell ref="M116:O116"/>
    <mergeCell ref="B117:C117"/>
    <mergeCell ref="M117:O117"/>
    <mergeCell ref="B118:C118"/>
    <mergeCell ref="M118:O118"/>
    <mergeCell ref="B119:C119"/>
    <mergeCell ref="M119:O119"/>
    <mergeCell ref="B120:C120"/>
    <mergeCell ref="M120:O120"/>
    <mergeCell ref="B121:C121"/>
    <mergeCell ref="M121:O121"/>
    <mergeCell ref="B122:C122"/>
    <mergeCell ref="M122:O122"/>
    <mergeCell ref="B123:C123"/>
    <mergeCell ref="M123:O123"/>
    <mergeCell ref="B124:C124"/>
    <mergeCell ref="M124:O124"/>
    <mergeCell ref="B125:C125"/>
    <mergeCell ref="M125:O125"/>
    <mergeCell ref="B126:C126"/>
    <mergeCell ref="M126:O126"/>
    <mergeCell ref="B127:C127"/>
    <mergeCell ref="M127:O127"/>
    <mergeCell ref="B128:C128"/>
    <mergeCell ref="M128:O128"/>
    <mergeCell ref="B129:C129"/>
    <mergeCell ref="M129:O129"/>
    <mergeCell ref="B130:C130"/>
    <mergeCell ref="M130:O130"/>
    <mergeCell ref="B131:C131"/>
    <mergeCell ref="M131:O131"/>
    <mergeCell ref="B132:C132"/>
    <mergeCell ref="M132:O132"/>
    <mergeCell ref="B133:C133"/>
    <mergeCell ref="M133:O133"/>
    <mergeCell ref="B134:C134"/>
    <mergeCell ref="M134:O134"/>
    <mergeCell ref="B135:C135"/>
    <mergeCell ref="M135:O135"/>
    <mergeCell ref="B136:C136"/>
    <mergeCell ref="M136:O136"/>
    <mergeCell ref="B137:C137"/>
    <mergeCell ref="M137:O137"/>
    <mergeCell ref="B138:C138"/>
    <mergeCell ref="M138:O138"/>
    <mergeCell ref="B139:C139"/>
    <mergeCell ref="M139:O139"/>
    <mergeCell ref="B140:C140"/>
    <mergeCell ref="M140:O140"/>
    <mergeCell ref="B141:C141"/>
    <mergeCell ref="M141:O141"/>
    <mergeCell ref="B142:C142"/>
    <mergeCell ref="M142:O142"/>
    <mergeCell ref="B143:C143"/>
    <mergeCell ref="M143:O143"/>
    <mergeCell ref="B144:C144"/>
    <mergeCell ref="M144:O144"/>
    <mergeCell ref="B145:C145"/>
    <mergeCell ref="J145:L145"/>
    <mergeCell ref="M145:O145"/>
    <mergeCell ref="B146:C146"/>
    <mergeCell ref="J146:L146"/>
    <mergeCell ref="M146:O146"/>
    <mergeCell ref="B147:C147"/>
    <mergeCell ref="J147:L147"/>
    <mergeCell ref="M147:O147"/>
    <mergeCell ref="B148:C148"/>
    <mergeCell ref="J148:L148"/>
    <mergeCell ref="M148:O148"/>
    <mergeCell ref="B149:C149"/>
    <mergeCell ref="J149:L149"/>
    <mergeCell ref="M149:O149"/>
    <mergeCell ref="B150:C150"/>
    <mergeCell ref="J150:L150"/>
    <mergeCell ref="M150:O150"/>
    <mergeCell ref="B151:C151"/>
    <mergeCell ref="J151:L151"/>
    <mergeCell ref="M151:O151"/>
    <mergeCell ref="B152:C152"/>
    <mergeCell ref="J152:L152"/>
    <mergeCell ref="M152:O152"/>
    <mergeCell ref="B153:C153"/>
    <mergeCell ref="J153:L153"/>
    <mergeCell ref="M153:O153"/>
    <mergeCell ref="B154:C154"/>
    <mergeCell ref="J154:L154"/>
    <mergeCell ref="M154:O154"/>
    <mergeCell ref="B155:C155"/>
    <mergeCell ref="J155:L155"/>
    <mergeCell ref="M155:O155"/>
    <mergeCell ref="B156:C156"/>
    <mergeCell ref="J156:L156"/>
    <mergeCell ref="M156:O156"/>
    <mergeCell ref="B157:C157"/>
    <mergeCell ref="J157:L157"/>
    <mergeCell ref="M157:O157"/>
    <mergeCell ref="B158:C158"/>
    <mergeCell ref="J158:L158"/>
    <mergeCell ref="M158:O158"/>
    <mergeCell ref="B159:C159"/>
    <mergeCell ref="M159:O159"/>
    <mergeCell ref="B160:C160"/>
    <mergeCell ref="M160:O160"/>
    <mergeCell ref="B161:C161"/>
    <mergeCell ref="M161:O161"/>
    <mergeCell ref="B162:C162"/>
    <mergeCell ref="M162:O162"/>
    <mergeCell ref="B163:C163"/>
    <mergeCell ref="M163:O163"/>
    <mergeCell ref="B164:C164"/>
    <mergeCell ref="M164:O164"/>
    <mergeCell ref="B165:C165"/>
    <mergeCell ref="M165:O165"/>
    <mergeCell ref="B166:C166"/>
    <mergeCell ref="M166:O166"/>
    <mergeCell ref="B167:C167"/>
    <mergeCell ref="M167:O167"/>
    <mergeCell ref="B168:C168"/>
    <mergeCell ref="M168:O168"/>
    <mergeCell ref="B169:C169"/>
    <mergeCell ref="M169:O169"/>
    <mergeCell ref="B170:C170"/>
    <mergeCell ref="M170:O170"/>
    <mergeCell ref="B171:C171"/>
    <mergeCell ref="M171:O171"/>
    <mergeCell ref="B172:C172"/>
    <mergeCell ref="M172:O172"/>
    <mergeCell ref="B173:C173"/>
    <mergeCell ref="M173:O173"/>
    <mergeCell ref="B174:C174"/>
    <mergeCell ref="M174:O174"/>
    <mergeCell ref="B175:C175"/>
    <mergeCell ref="M175:O175"/>
    <mergeCell ref="B176:C176"/>
    <mergeCell ref="M176:O176"/>
    <mergeCell ref="B177:C177"/>
    <mergeCell ref="E177:I177"/>
    <mergeCell ref="M177:O177"/>
    <mergeCell ref="B178:C178"/>
    <mergeCell ref="E178:I178"/>
    <mergeCell ref="M178:O178"/>
    <mergeCell ref="B179:C179"/>
    <mergeCell ref="E179:I179"/>
    <mergeCell ref="M179:O179"/>
    <mergeCell ref="B180:C180"/>
    <mergeCell ref="E180:I180"/>
    <mergeCell ref="M180:O180"/>
    <mergeCell ref="B181:C181"/>
    <mergeCell ref="E181:I181"/>
    <mergeCell ref="M181:O181"/>
    <mergeCell ref="B182:C182"/>
    <mergeCell ref="E182:I182"/>
    <mergeCell ref="M182:O182"/>
    <mergeCell ref="B183:C183"/>
    <mergeCell ref="E183:I183"/>
    <mergeCell ref="M183:O183"/>
    <mergeCell ref="B184:C184"/>
    <mergeCell ref="E184:I184"/>
    <mergeCell ref="M184:O184"/>
    <mergeCell ref="B185:C185"/>
    <mergeCell ref="E185:I185"/>
    <mergeCell ref="M185:O185"/>
    <mergeCell ref="B186:C186"/>
    <mergeCell ref="G186:I186"/>
    <mergeCell ref="M186:O186"/>
    <mergeCell ref="B187:C187"/>
    <mergeCell ref="G187:I187"/>
    <mergeCell ref="M187:O187"/>
    <mergeCell ref="B188:C188"/>
    <mergeCell ref="G188:I188"/>
    <mergeCell ref="M188:O188"/>
    <mergeCell ref="G89:G96"/>
    <mergeCell ref="H89:H96"/>
    <mergeCell ref="H110:H114"/>
    <mergeCell ref="H135:H138"/>
    <mergeCell ref="I89:I96"/>
    <mergeCell ref="I110:I114"/>
    <mergeCell ref="I135:I138"/>
    <mergeCell ref="J177:L188"/>
    <mergeCell ref="H159:I169"/>
    <mergeCell ref="J171:L174"/>
    <mergeCell ref="J175:L176"/>
    <mergeCell ref="J115:L119"/>
    <mergeCell ref="J159:L170"/>
    <mergeCell ref="J89:L96"/>
    <mergeCell ref="M89:O96"/>
    <mergeCell ref="J110:L114"/>
    <mergeCell ref="X2:AB3"/>
    <mergeCell ref="A4:B5"/>
    <mergeCell ref="C4:D5"/>
    <mergeCell ref="A7:C14"/>
    <mergeCell ref="J120:L144"/>
  </mergeCells>
  <conditionalFormatting sqref="E39:F39">
    <cfRule type="duplicateValues" dxfId="0" priority="243"/>
  </conditionalFormatting>
  <conditionalFormatting sqref="E39">
    <cfRule type="duplicateValues" dxfId="0" priority="242"/>
  </conditionalFormatting>
  <conditionalFormatting sqref="E48">
    <cfRule type="duplicateValues" dxfId="0" priority="237"/>
  </conditionalFormatting>
  <conditionalFormatting sqref="E49">
    <cfRule type="duplicateValues" dxfId="0" priority="238"/>
  </conditionalFormatting>
  <conditionalFormatting sqref="E54">
    <cfRule type="duplicateValues" dxfId="0" priority="239"/>
  </conditionalFormatting>
  <conditionalFormatting sqref="E58">
    <cfRule type="duplicateValues" dxfId="0" priority="230"/>
    <cfRule type="duplicateValues" dxfId="1" priority="231"/>
    <cfRule type="duplicateValues" dxfId="1" priority="232"/>
    <cfRule type="duplicateValues" dxfId="1" priority="233"/>
    <cfRule type="duplicateValues" dxfId="1" priority="234"/>
  </conditionalFormatting>
  <conditionalFormatting sqref="E80">
    <cfRule type="duplicateValues" dxfId="1" priority="226"/>
    <cfRule type="duplicateValues" dxfId="1" priority="227"/>
    <cfRule type="duplicateValues" dxfId="1" priority="228"/>
    <cfRule type="duplicateValues" dxfId="1" priority="229"/>
  </conditionalFormatting>
  <conditionalFormatting sqref="E84">
    <cfRule type="duplicateValues" dxfId="1" priority="214"/>
    <cfRule type="duplicateValues" dxfId="1" priority="215"/>
    <cfRule type="duplicateValues" dxfId="1" priority="216"/>
    <cfRule type="duplicateValues" dxfId="1" priority="217"/>
  </conditionalFormatting>
  <conditionalFormatting sqref="E85">
    <cfRule type="duplicateValues" dxfId="1" priority="210"/>
    <cfRule type="duplicateValues" dxfId="1" priority="211"/>
    <cfRule type="duplicateValues" dxfId="1" priority="212"/>
    <cfRule type="duplicateValues" dxfId="1" priority="213"/>
  </conditionalFormatting>
  <conditionalFormatting sqref="E88">
    <cfRule type="duplicateValues" dxfId="1" priority="218"/>
    <cfRule type="duplicateValues" dxfId="1" priority="219"/>
    <cfRule type="duplicateValues" dxfId="1" priority="220"/>
    <cfRule type="duplicateValues" dxfId="1" priority="221"/>
  </conditionalFormatting>
  <conditionalFormatting sqref="G89">
    <cfRule type="duplicateValues" dxfId="1" priority="5001"/>
    <cfRule type="duplicateValues" dxfId="1" priority="5002"/>
    <cfRule type="duplicateValues" dxfId="1" priority="5003"/>
    <cfRule type="duplicateValues" dxfId="1" priority="5004"/>
  </conditionalFormatting>
  <conditionalFormatting sqref="E97">
    <cfRule type="duplicateValues" dxfId="1" priority="11"/>
    <cfRule type="duplicateValues" dxfId="1" priority="12"/>
    <cfRule type="duplicateValues" dxfId="1" priority="13"/>
    <cfRule type="duplicateValues" dxfId="1" priority="14"/>
  </conditionalFormatting>
  <conditionalFormatting sqref="E98">
    <cfRule type="duplicateValues" dxfId="1" priority="15"/>
    <cfRule type="duplicateValues" dxfId="1" priority="16"/>
    <cfRule type="duplicateValues" dxfId="1" priority="17"/>
    <cfRule type="duplicateValues" dxfId="1" priority="18"/>
  </conditionalFormatting>
  <conditionalFormatting sqref="E99">
    <cfRule type="duplicateValues" dxfId="1" priority="202"/>
    <cfRule type="duplicateValues" dxfId="1" priority="203"/>
    <cfRule type="duplicateValues" dxfId="1" priority="204"/>
    <cfRule type="duplicateValues" dxfId="1" priority="205"/>
  </conditionalFormatting>
  <conditionalFormatting sqref="E100">
    <cfRule type="duplicateValues" dxfId="1" priority="194"/>
    <cfRule type="duplicateValues" dxfId="1" priority="195"/>
    <cfRule type="duplicateValues" dxfId="1" priority="196"/>
    <cfRule type="duplicateValues" dxfId="1" priority="197"/>
  </conditionalFormatting>
  <conditionalFormatting sqref="E101">
    <cfRule type="duplicateValues" dxfId="1" priority="178"/>
    <cfRule type="duplicateValues" dxfId="1" priority="179"/>
    <cfRule type="duplicateValues" dxfId="1" priority="180"/>
    <cfRule type="duplicateValues" dxfId="1" priority="181"/>
  </conditionalFormatting>
  <conditionalFormatting sqref="E102">
    <cfRule type="duplicateValues" dxfId="0" priority="148"/>
    <cfRule type="duplicateValues" dxfId="0" priority="149"/>
  </conditionalFormatting>
  <conditionalFormatting sqref="E103">
    <cfRule type="duplicateValues" dxfId="1" priority="174"/>
    <cfRule type="duplicateValues" dxfId="1" priority="175"/>
    <cfRule type="duplicateValues" dxfId="1" priority="176"/>
    <cfRule type="duplicateValues" dxfId="1" priority="177"/>
  </conditionalFormatting>
  <conditionalFormatting sqref="E104">
    <cfRule type="duplicateValues" dxfId="1" priority="170"/>
    <cfRule type="duplicateValues" dxfId="1" priority="171"/>
    <cfRule type="duplicateValues" dxfId="1" priority="172"/>
    <cfRule type="duplicateValues" dxfId="1" priority="173"/>
  </conditionalFormatting>
  <conditionalFormatting sqref="E105">
    <cfRule type="duplicateValues" dxfId="1" priority="166"/>
    <cfRule type="duplicateValues" dxfId="1" priority="167"/>
    <cfRule type="duplicateValues" dxfId="1" priority="168"/>
    <cfRule type="duplicateValues" dxfId="1" priority="169"/>
  </conditionalFormatting>
  <conditionalFormatting sqref="E106">
    <cfRule type="duplicateValues" dxfId="1" priority="162"/>
    <cfRule type="duplicateValues" dxfId="1" priority="163"/>
    <cfRule type="duplicateValues" dxfId="1" priority="164"/>
    <cfRule type="duplicateValues" dxfId="1" priority="165"/>
  </conditionalFormatting>
  <conditionalFormatting sqref="E107">
    <cfRule type="duplicateValues" dxfId="1" priority="158"/>
    <cfRule type="duplicateValues" dxfId="1" priority="159"/>
    <cfRule type="duplicateValues" dxfId="1" priority="160"/>
    <cfRule type="duplicateValues" dxfId="1" priority="161"/>
  </conditionalFormatting>
  <conditionalFormatting sqref="E108">
    <cfRule type="duplicateValues" dxfId="1" priority="154"/>
    <cfRule type="duplicateValues" dxfId="1" priority="155"/>
    <cfRule type="duplicateValues" dxfId="1" priority="156"/>
    <cfRule type="duplicateValues" dxfId="1" priority="157"/>
  </conditionalFormatting>
  <conditionalFormatting sqref="E109">
    <cfRule type="duplicateValues" dxfId="1" priority="150"/>
    <cfRule type="duplicateValues" dxfId="1" priority="151"/>
    <cfRule type="duplicateValues" dxfId="1" priority="152"/>
    <cfRule type="duplicateValues" dxfId="1" priority="153"/>
  </conditionalFormatting>
  <conditionalFormatting sqref="E116">
    <cfRule type="duplicateValues" dxfId="0" priority="64"/>
    <cfRule type="duplicateValues" dxfId="0" priority="65"/>
  </conditionalFormatting>
  <conditionalFormatting sqref="E117">
    <cfRule type="duplicateValues" dxfId="0" priority="62"/>
    <cfRule type="duplicateValues" dxfId="0" priority="63"/>
  </conditionalFormatting>
  <conditionalFormatting sqref="E118">
    <cfRule type="duplicateValues" dxfId="0" priority="52"/>
    <cfRule type="duplicateValues" dxfId="0" priority="53"/>
  </conditionalFormatting>
  <conditionalFormatting sqref="E119">
    <cfRule type="duplicateValues" dxfId="0" priority="56"/>
    <cfRule type="duplicateValues" dxfId="0" priority="57"/>
  </conditionalFormatting>
  <conditionalFormatting sqref="E120">
    <cfRule type="duplicateValues" dxfId="0" priority="78"/>
    <cfRule type="duplicateValues" dxfId="0" priority="79"/>
  </conditionalFormatting>
  <conditionalFormatting sqref="E121">
    <cfRule type="duplicateValues" dxfId="0" priority="76"/>
    <cfRule type="duplicateValues" dxfId="0" priority="77"/>
  </conditionalFormatting>
  <conditionalFormatting sqref="E122">
    <cfRule type="duplicateValues" dxfId="0" priority="74"/>
    <cfRule type="duplicateValues" dxfId="0" priority="75"/>
  </conditionalFormatting>
  <conditionalFormatting sqref="E123">
    <cfRule type="duplicateValues" dxfId="0" priority="72"/>
    <cfRule type="duplicateValues" dxfId="0" priority="73"/>
  </conditionalFormatting>
  <conditionalFormatting sqref="E124">
    <cfRule type="duplicateValues" dxfId="0" priority="70"/>
    <cfRule type="duplicateValues" dxfId="0" priority="71"/>
  </conditionalFormatting>
  <conditionalFormatting sqref="E125">
    <cfRule type="duplicateValues" dxfId="0" priority="69"/>
    <cfRule type="duplicateValues" dxfId="0" priority="5371"/>
  </conditionalFormatting>
  <conditionalFormatting sqref="E126">
    <cfRule type="duplicateValues" dxfId="0" priority="66"/>
    <cfRule type="duplicateValues" dxfId="0" priority="67"/>
  </conditionalFormatting>
  <conditionalFormatting sqref="E127">
    <cfRule type="duplicateValues" dxfId="0" priority="60"/>
    <cfRule type="duplicateValues" dxfId="0" priority="61"/>
  </conditionalFormatting>
  <conditionalFormatting sqref="E128">
    <cfRule type="duplicateValues" dxfId="0" priority="58"/>
    <cfRule type="duplicateValues" dxfId="0" priority="59"/>
  </conditionalFormatting>
  <conditionalFormatting sqref="E129">
    <cfRule type="duplicateValues" dxfId="0" priority="32"/>
    <cfRule type="duplicateValues" dxfId="0" priority="33"/>
  </conditionalFormatting>
  <conditionalFormatting sqref="E130">
    <cfRule type="duplicateValues" dxfId="0" priority="30"/>
    <cfRule type="duplicateValues" dxfId="0" priority="31"/>
  </conditionalFormatting>
  <conditionalFormatting sqref="E132">
    <cfRule type="duplicateValues" dxfId="0" priority="24"/>
    <cfRule type="duplicateValues" dxfId="0" priority="25"/>
  </conditionalFormatting>
  <conditionalFormatting sqref="E133">
    <cfRule type="duplicateValues" dxfId="0" priority="87"/>
  </conditionalFormatting>
  <conditionalFormatting sqref="E134">
    <cfRule type="duplicateValues" dxfId="0" priority="21"/>
    <cfRule type="duplicateValues" dxfId="0" priority="22"/>
  </conditionalFormatting>
  <conditionalFormatting sqref="E139">
    <cfRule type="duplicateValues" dxfId="0" priority="80"/>
  </conditionalFormatting>
  <conditionalFormatting sqref="E141">
    <cfRule type="duplicateValues" dxfId="0" priority="84"/>
  </conditionalFormatting>
  <conditionalFormatting sqref="E144">
    <cfRule type="duplicateValues" dxfId="0" priority="23"/>
  </conditionalFormatting>
  <conditionalFormatting sqref="E145">
    <cfRule type="duplicateValues" dxfId="0" priority="116"/>
    <cfRule type="duplicateValues" dxfId="0" priority="117"/>
  </conditionalFormatting>
  <conditionalFormatting sqref="E146">
    <cfRule type="duplicateValues" dxfId="0" priority="147"/>
  </conditionalFormatting>
  <conditionalFormatting sqref="E147">
    <cfRule type="duplicateValues" dxfId="0" priority="146"/>
  </conditionalFormatting>
  <conditionalFormatting sqref="E148">
    <cfRule type="duplicateValues" dxfId="0" priority="144"/>
  </conditionalFormatting>
  <conditionalFormatting sqref="E149">
    <cfRule type="duplicateValues" dxfId="0" priority="143"/>
  </conditionalFormatting>
  <conditionalFormatting sqref="E152">
    <cfRule type="duplicateValues" dxfId="0" priority="132"/>
  </conditionalFormatting>
  <conditionalFormatting sqref="E153">
    <cfRule type="duplicateValues" dxfId="0" priority="129"/>
    <cfRule type="duplicateValues" dxfId="0" priority="130"/>
  </conditionalFormatting>
  <conditionalFormatting sqref="E154">
    <cfRule type="duplicateValues" dxfId="0" priority="127"/>
    <cfRule type="duplicateValues" dxfId="0" priority="128"/>
  </conditionalFormatting>
  <conditionalFormatting sqref="E163">
    <cfRule type="duplicateValues" dxfId="0" priority="114"/>
    <cfRule type="duplicateValues" dxfId="0" priority="115"/>
  </conditionalFormatting>
  <conditionalFormatting sqref="E164">
    <cfRule type="duplicateValues" dxfId="0" priority="112"/>
    <cfRule type="duplicateValues" dxfId="0" priority="113"/>
  </conditionalFormatting>
  <conditionalFormatting sqref="E165">
    <cfRule type="duplicateValues" dxfId="0" priority="96"/>
    <cfRule type="duplicateValues" dxfId="0" priority="97"/>
  </conditionalFormatting>
  <conditionalFormatting sqref="E166">
    <cfRule type="duplicateValues" dxfId="0" priority="98"/>
    <cfRule type="duplicateValues" dxfId="0" priority="99"/>
  </conditionalFormatting>
  <conditionalFormatting sqref="E167">
    <cfRule type="duplicateValues" dxfId="0" priority="94"/>
    <cfRule type="duplicateValues" dxfId="0" priority="95"/>
  </conditionalFormatting>
  <conditionalFormatting sqref="E168">
    <cfRule type="duplicateValues" dxfId="0" priority="92"/>
    <cfRule type="duplicateValues" dxfId="0" priority="93"/>
  </conditionalFormatting>
  <conditionalFormatting sqref="E169">
    <cfRule type="duplicateValues" dxfId="0" priority="90"/>
    <cfRule type="duplicateValues" dxfId="0" priority="91"/>
  </conditionalFormatting>
  <conditionalFormatting sqref="E170">
    <cfRule type="duplicateValues" dxfId="0" priority="88"/>
    <cfRule type="duplicateValues" dxfId="0" priority="89"/>
  </conditionalFormatting>
  <conditionalFormatting sqref="E173">
    <cfRule type="duplicateValues" dxfId="0" priority="28"/>
    <cfRule type="duplicateValues" dxfId="0" priority="29"/>
  </conditionalFormatting>
  <conditionalFormatting sqref="E174">
    <cfRule type="duplicateValues" dxfId="0" priority="26"/>
    <cfRule type="duplicateValues" dxfId="0" priority="27"/>
  </conditionalFormatting>
  <conditionalFormatting sqref="E186">
    <cfRule type="duplicateValues" dxfId="0" priority="9"/>
    <cfRule type="duplicateValues" dxfId="0" priority="10"/>
  </conditionalFormatting>
  <conditionalFormatting sqref="E187:F187">
    <cfRule type="duplicateValues" dxfId="0" priority="5"/>
    <cfRule type="duplicateValues" dxfId="0" priority="6"/>
  </conditionalFormatting>
  <conditionalFormatting sqref="E188:F188">
    <cfRule type="duplicateValues" dxfId="0" priority="1"/>
    <cfRule type="duplicateValues" dxfId="0" priority="2"/>
  </conditionalFormatting>
  <conditionalFormatting sqref="E40:E41">
    <cfRule type="duplicateValues" dxfId="0" priority="240"/>
  </conditionalFormatting>
  <conditionalFormatting sqref="E42:E54">
    <cfRule type="duplicateValues" dxfId="0" priority="235"/>
  </conditionalFormatting>
  <conditionalFormatting sqref="E89:E96">
    <cfRule type="duplicateValues" dxfId="1" priority="5009"/>
    <cfRule type="duplicateValues" dxfId="1" priority="5010"/>
    <cfRule type="duplicateValues" dxfId="1" priority="5011"/>
    <cfRule type="duplicateValues" dxfId="1" priority="5012"/>
  </conditionalFormatting>
  <conditionalFormatting sqref="E135:E138">
    <cfRule type="duplicateValues" dxfId="0" priority="86"/>
  </conditionalFormatting>
  <conditionalFormatting sqref="E142:E143">
    <cfRule type="duplicateValues" dxfId="0" priority="5393"/>
  </conditionalFormatting>
  <conditionalFormatting sqref="E146:E147">
    <cfRule type="duplicateValues" dxfId="0" priority="145"/>
  </conditionalFormatting>
  <conditionalFormatting sqref="E148:E149">
    <cfRule type="duplicateValues" dxfId="0" priority="142"/>
  </conditionalFormatting>
  <conditionalFormatting sqref="E150:E152">
    <cfRule type="duplicateValues" dxfId="0" priority="131"/>
  </conditionalFormatting>
  <conditionalFormatting sqref="E150:E151">
    <cfRule type="duplicateValues" dxfId="0" priority="133"/>
  </conditionalFormatting>
  <conditionalFormatting sqref="E155:E158">
    <cfRule type="duplicateValues" dxfId="0" priority="120"/>
  </conditionalFormatting>
  <conditionalFormatting sqref="E155:E156">
    <cfRule type="duplicateValues" dxfId="0" priority="122"/>
  </conditionalFormatting>
  <conditionalFormatting sqref="E157:E158">
    <cfRule type="duplicateValues" dxfId="0" priority="121"/>
  </conditionalFormatting>
  <conditionalFormatting sqref="E159:E162">
    <cfRule type="duplicateValues" dxfId="0" priority="118"/>
    <cfRule type="duplicateValues" dxfId="0" priority="119"/>
  </conditionalFormatting>
  <conditionalFormatting sqref="E171:E172">
    <cfRule type="duplicateValues" dxfId="0" priority="38"/>
    <cfRule type="duplicateValues" dxfId="0" priority="39"/>
  </conditionalFormatting>
  <conditionalFormatting sqref="E175:E176">
    <cfRule type="duplicateValues" dxfId="0" priority="20"/>
  </conditionalFormatting>
  <conditionalFormatting sqref="F37:F38">
    <cfRule type="duplicateValues" dxfId="0" priority="244"/>
  </conditionalFormatting>
  <conditionalFormatting sqref="E40:F41">
    <cfRule type="duplicateValues" dxfId="0" priority="241"/>
  </conditionalFormatting>
  <conditionalFormatting sqref="E50:E53 E42:E47">
    <cfRule type="duplicateValues" dxfId="0" priority="236"/>
  </conditionalFormatting>
  <conditionalFormatting sqref="E82:E83 E86:E87">
    <cfRule type="duplicateValues" dxfId="1" priority="222"/>
    <cfRule type="duplicateValues" dxfId="1" priority="223"/>
    <cfRule type="duplicateValues" dxfId="1" priority="224"/>
    <cfRule type="duplicateValues" dxfId="1" priority="225"/>
  </conditionalFormatting>
  <conditionalFormatting sqref="E110:E115 E131">
    <cfRule type="duplicateValues" dxfId="1" priority="5646"/>
    <cfRule type="duplicateValues" dxfId="1" priority="5647"/>
    <cfRule type="duplicateValues" dxfId="1" priority="5648"/>
    <cfRule type="duplicateValues" dxfId="1" priority="5649"/>
  </conditionalFormatting>
  <conditionalFormatting sqref="E135:E138 E140">
    <cfRule type="duplicateValues" dxfId="0" priority="5384"/>
  </conditionalFormatting>
  <pageMargins left="0.708661417322835" right="0.708661417322835" top="0.748031496062992" bottom="0.748031496062992" header="0.31496062992126" footer="0.31496062992126"/>
  <pageSetup paperSize="8" scale="61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Y365"/>
  <sheetViews>
    <sheetView showGridLines="0" tabSelected="1" view="pageBreakPreview" zoomScale="90" zoomScaleNormal="25" topLeftCell="A160" workbookViewId="0">
      <selection activeCell="L161" sqref="L161:AY161"/>
    </sheetView>
  </sheetViews>
  <sheetFormatPr defaultColWidth="9" defaultRowHeight="20.1" customHeight="1"/>
  <cols>
    <col min="1" max="1" width="4.5" style="50" customWidth="1"/>
    <col min="2" max="11" width="2.375" style="50" customWidth="1"/>
    <col min="12" max="12" width="12" style="50" customWidth="1"/>
    <col min="13" max="13" width="12.75" style="50" customWidth="1"/>
    <col min="14" max="14" width="31.125" style="50" customWidth="1"/>
    <col min="15" max="15" width="16.375" style="50" customWidth="1" outlineLevel="1"/>
    <col min="16" max="16" width="4.75" style="50" customWidth="1"/>
    <col min="17" max="17" width="4.875" style="50" customWidth="1"/>
    <col min="18" max="18" width="9" style="50" customWidth="1"/>
    <col min="19" max="19" width="6.25" style="51" hidden="1" customWidth="1"/>
    <col min="20" max="20" width="6.875" style="51" hidden="1" customWidth="1"/>
    <col min="21" max="21" width="7.5" style="51" hidden="1" customWidth="1"/>
    <col min="22" max="22" width="12.375" style="52" hidden="1" customWidth="1"/>
    <col min="23" max="23" width="5" style="53" hidden="1" customWidth="1"/>
    <col min="24" max="24" width="8.625" style="51" hidden="1" customWidth="1"/>
    <col min="25" max="25" width="7.625" style="51" hidden="1" customWidth="1"/>
    <col min="26" max="26" width="10" style="51" customWidth="1" outlineLevel="1"/>
    <col min="27" max="27" width="17.25" style="51" customWidth="1" outlineLevel="1"/>
    <col min="28" max="28" width="21.5" style="51" customWidth="1" outlineLevel="1"/>
    <col min="29" max="29" width="11.5" style="50" customWidth="1" outlineLevel="1"/>
    <col min="30" max="30" width="9.625" style="54" customWidth="1" outlineLevel="1"/>
    <col min="31" max="31" width="5.25" style="54" customWidth="1" outlineLevel="1"/>
    <col min="32" max="32" width="8.375" style="50" customWidth="1" outlineLevel="1"/>
    <col min="33" max="33" width="8.375" style="50" hidden="1" customWidth="1" outlineLevel="2" collapsed="1"/>
    <col min="34" max="42" width="8.375" style="50" hidden="1" customWidth="1" outlineLevel="2"/>
    <col min="43" max="43" width="10.375" style="50" customWidth="1" collapsed="1"/>
    <col min="44" max="44" width="17.375" style="50" customWidth="1"/>
    <col min="45" max="45" width="9.5" style="50" customWidth="1"/>
    <col min="46" max="46" width="7.5" style="55" customWidth="1"/>
    <col min="47" max="51" width="10.625" style="50" customWidth="1"/>
    <col min="52" max="52" width="1" style="50" customWidth="1"/>
    <col min="53" max="16384" width="9" style="50"/>
  </cols>
  <sheetData>
    <row r="1" ht="24.75" hidden="1" customHeight="1" spans="1:51">
      <c r="A1" s="56" t="s">
        <v>509</v>
      </c>
      <c r="B1" s="56"/>
      <c r="C1" s="56"/>
      <c r="D1" s="56"/>
      <c r="E1" s="56"/>
      <c r="F1" s="57" t="s">
        <v>510</v>
      </c>
      <c r="G1" s="57"/>
      <c r="H1" s="57"/>
      <c r="I1" s="57"/>
      <c r="J1" s="57"/>
      <c r="K1" s="57"/>
      <c r="L1" s="57"/>
      <c r="M1" s="59" t="s">
        <v>511</v>
      </c>
      <c r="N1" s="58"/>
      <c r="O1" s="64" t="s">
        <v>512</v>
      </c>
      <c r="P1" s="64"/>
      <c r="Q1" s="64"/>
      <c r="R1" s="64"/>
      <c r="S1" s="64"/>
      <c r="T1" s="64"/>
      <c r="U1" s="64"/>
      <c r="V1" s="78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64"/>
      <c r="AT1" s="85" t="s">
        <v>40</v>
      </c>
      <c r="AU1" s="147" t="s">
        <v>513</v>
      </c>
      <c r="AV1" s="147" t="s">
        <v>514</v>
      </c>
      <c r="AW1" s="147" t="s">
        <v>515</v>
      </c>
      <c r="AX1" s="147" t="s">
        <v>516</v>
      </c>
      <c r="AY1" s="147" t="s">
        <v>517</v>
      </c>
    </row>
    <row r="2" ht="23.25" customHeight="1" spans="1:51">
      <c r="A2" s="57" t="s">
        <v>518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64"/>
      <c r="P2" s="64"/>
      <c r="Q2" s="64"/>
      <c r="R2" s="64"/>
      <c r="S2" s="64"/>
      <c r="T2" s="64"/>
      <c r="U2" s="64"/>
      <c r="V2" s="78"/>
      <c r="W2" s="64"/>
      <c r="X2" s="64"/>
      <c r="Y2" s="64"/>
      <c r="Z2" s="64"/>
      <c r="AA2" s="64"/>
      <c r="AB2" s="64"/>
      <c r="AC2" s="64"/>
      <c r="AD2" s="64"/>
      <c r="AE2" s="64"/>
      <c r="AF2" s="92"/>
      <c r="AG2" s="103"/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103"/>
      <c r="AS2" s="148"/>
      <c r="AT2" s="85" t="s">
        <v>519</v>
      </c>
      <c r="AU2" s="149" t="s">
        <v>22</v>
      </c>
      <c r="AV2" s="149" t="s">
        <v>22</v>
      </c>
      <c r="AW2" s="149" t="s">
        <v>27</v>
      </c>
      <c r="AX2" s="149" t="s">
        <v>30</v>
      </c>
      <c r="AY2" s="149" t="s">
        <v>33</v>
      </c>
    </row>
    <row r="3" ht="53.25" customHeight="1" spans="1:51">
      <c r="A3" s="58" t="s">
        <v>520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9" t="s">
        <v>521</v>
      </c>
      <c r="N3" s="58"/>
      <c r="O3" s="64"/>
      <c r="P3" s="64"/>
      <c r="Q3" s="64"/>
      <c r="R3" s="64"/>
      <c r="S3" s="64"/>
      <c r="T3" s="64"/>
      <c r="U3" s="64"/>
      <c r="V3" s="78"/>
      <c r="W3" s="64"/>
      <c r="X3" s="64"/>
      <c r="Y3" s="64"/>
      <c r="Z3" s="64"/>
      <c r="AA3" s="64"/>
      <c r="AB3" s="64"/>
      <c r="AC3" s="64"/>
      <c r="AD3" s="64"/>
      <c r="AE3" s="64"/>
      <c r="AF3" s="92"/>
      <c r="AG3" s="103"/>
      <c r="AH3" s="103"/>
      <c r="AI3" s="103"/>
      <c r="AJ3" s="103"/>
      <c r="AK3" s="103"/>
      <c r="AL3" s="103"/>
      <c r="AM3" s="103"/>
      <c r="AN3" s="103"/>
      <c r="AO3" s="103"/>
      <c r="AP3" s="103"/>
      <c r="AQ3" s="103"/>
      <c r="AR3" s="103"/>
      <c r="AS3" s="148"/>
      <c r="AT3" s="85" t="s">
        <v>522</v>
      </c>
      <c r="AU3" s="150" t="s">
        <v>523</v>
      </c>
      <c r="AV3" s="150" t="s">
        <v>523</v>
      </c>
      <c r="AW3" s="150" t="s">
        <v>524</v>
      </c>
      <c r="AX3" s="150" t="s">
        <v>525</v>
      </c>
      <c r="AY3" s="150" t="s">
        <v>526</v>
      </c>
    </row>
    <row r="4" ht="21" customHeight="1" spans="1:51">
      <c r="A4" s="59" t="s">
        <v>527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64"/>
      <c r="P4" s="64"/>
      <c r="Q4" s="64"/>
      <c r="R4" s="64"/>
      <c r="S4" s="64"/>
      <c r="T4" s="64"/>
      <c r="U4" s="64"/>
      <c r="V4" s="78"/>
      <c r="W4" s="64"/>
      <c r="X4" s="64"/>
      <c r="Y4" s="64"/>
      <c r="Z4" s="64"/>
      <c r="AA4" s="64"/>
      <c r="AB4" s="64"/>
      <c r="AC4" s="64"/>
      <c r="AD4" s="64"/>
      <c r="AE4" s="64"/>
      <c r="AF4" s="92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48"/>
      <c r="AT4" s="85" t="s">
        <v>19</v>
      </c>
      <c r="AU4" s="150" t="s">
        <v>528</v>
      </c>
      <c r="AV4" s="150" t="s">
        <v>529</v>
      </c>
      <c r="AW4" s="150" t="s">
        <v>530</v>
      </c>
      <c r="AX4" s="150" t="s">
        <v>530</v>
      </c>
      <c r="AY4" s="150" t="s">
        <v>529</v>
      </c>
    </row>
    <row r="5" ht="21" customHeight="1" spans="1:51">
      <c r="A5" s="59" t="s">
        <v>531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64"/>
      <c r="P5" s="64"/>
      <c r="Q5" s="64"/>
      <c r="R5" s="64"/>
      <c r="S5" s="64"/>
      <c r="T5" s="64"/>
      <c r="U5" s="64"/>
      <c r="V5" s="78"/>
      <c r="W5" s="64"/>
      <c r="X5" s="64"/>
      <c r="Y5" s="64"/>
      <c r="Z5" s="64"/>
      <c r="AA5" s="64"/>
      <c r="AB5" s="64"/>
      <c r="AC5" s="64"/>
      <c r="AD5" s="64"/>
      <c r="AE5" s="64"/>
      <c r="AF5" s="92"/>
      <c r="AG5" s="104"/>
      <c r="AH5" s="104"/>
      <c r="AI5" s="104"/>
      <c r="AJ5" s="104"/>
      <c r="AK5" s="104"/>
      <c r="AL5" s="104"/>
      <c r="AM5" s="104"/>
      <c r="AN5" s="104"/>
      <c r="AO5" s="104"/>
      <c r="AP5" s="104"/>
      <c r="AQ5" s="104"/>
      <c r="AR5" s="104"/>
      <c r="AS5" s="148"/>
      <c r="AT5" s="62" t="s">
        <v>532</v>
      </c>
      <c r="AU5" s="151"/>
      <c r="AV5" s="151"/>
      <c r="AW5" s="151"/>
      <c r="AX5" s="151"/>
      <c r="AY5" s="151"/>
    </row>
    <row r="6" ht="13.5" hidden="1" customHeight="1" spans="1:51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64"/>
      <c r="P6" s="64"/>
      <c r="Q6" s="64"/>
      <c r="R6" s="64"/>
      <c r="S6" s="64"/>
      <c r="T6" s="64"/>
      <c r="U6" s="64"/>
      <c r="V6" s="78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105"/>
      <c r="AH6" s="105"/>
      <c r="AI6" s="105"/>
      <c r="AJ6" s="105"/>
      <c r="AK6" s="105"/>
      <c r="AL6" s="105"/>
      <c r="AM6" s="105"/>
      <c r="AN6" s="105"/>
      <c r="AO6" s="105"/>
      <c r="AP6" s="105"/>
      <c r="AQ6" s="105"/>
      <c r="AR6" s="105"/>
      <c r="AS6" s="64"/>
      <c r="AT6" s="62" t="s">
        <v>533</v>
      </c>
      <c r="AU6" s="151"/>
      <c r="AV6" s="151"/>
      <c r="AW6" s="151"/>
      <c r="AX6" s="151"/>
      <c r="AY6" s="151"/>
    </row>
    <row r="7" ht="18.75" customHeight="1" spans="1:51">
      <c r="A7" s="60" t="s">
        <v>534</v>
      </c>
      <c r="B7" s="61" t="s">
        <v>535</v>
      </c>
      <c r="C7" s="61"/>
      <c r="D7" s="61"/>
      <c r="E7" s="61"/>
      <c r="F7" s="61"/>
      <c r="G7" s="61"/>
      <c r="H7" s="61"/>
      <c r="I7" s="61"/>
      <c r="J7" s="61"/>
      <c r="K7" s="61"/>
      <c r="L7" s="65" t="s">
        <v>536</v>
      </c>
      <c r="M7" s="66" t="s">
        <v>40</v>
      </c>
      <c r="N7" s="61" t="s">
        <v>41</v>
      </c>
      <c r="O7" s="61" t="s">
        <v>537</v>
      </c>
      <c r="P7" s="61" t="s">
        <v>538</v>
      </c>
      <c r="Q7" s="61" t="s">
        <v>539</v>
      </c>
      <c r="R7" s="61" t="s">
        <v>13</v>
      </c>
      <c r="S7" s="66" t="s">
        <v>540</v>
      </c>
      <c r="T7" s="66" t="s">
        <v>541</v>
      </c>
      <c r="U7" s="66" t="s">
        <v>542</v>
      </c>
      <c r="V7" s="79" t="s">
        <v>543</v>
      </c>
      <c r="W7" s="80" t="s">
        <v>544</v>
      </c>
      <c r="X7" s="66" t="s">
        <v>545</v>
      </c>
      <c r="Y7" s="93" t="s">
        <v>546</v>
      </c>
      <c r="Z7" s="93" t="s">
        <v>547</v>
      </c>
      <c r="AA7" s="94" t="s">
        <v>548</v>
      </c>
      <c r="AB7" s="94" t="s">
        <v>549</v>
      </c>
      <c r="AC7" s="82" t="s">
        <v>550</v>
      </c>
      <c r="AD7" s="95" t="s">
        <v>551</v>
      </c>
      <c r="AE7" s="95" t="s">
        <v>552</v>
      </c>
      <c r="AF7" s="61" t="s">
        <v>553</v>
      </c>
      <c r="AG7" s="106" t="s">
        <v>554</v>
      </c>
      <c r="AH7" s="107" t="s">
        <v>555</v>
      </c>
      <c r="AI7" s="108"/>
      <c r="AJ7" s="109"/>
      <c r="AK7" s="110" t="s">
        <v>556</v>
      </c>
      <c r="AL7" s="111" t="s">
        <v>557</v>
      </c>
      <c r="AM7" s="112" t="s">
        <v>558</v>
      </c>
      <c r="AN7" s="110" t="s">
        <v>559</v>
      </c>
      <c r="AO7" s="106" t="s">
        <v>560</v>
      </c>
      <c r="AP7" s="152" t="s">
        <v>561</v>
      </c>
      <c r="AQ7" s="153" t="s">
        <v>562</v>
      </c>
      <c r="AR7" s="153" t="s">
        <v>563</v>
      </c>
      <c r="AS7" s="154" t="s">
        <v>564</v>
      </c>
      <c r="AT7" s="155" t="s">
        <v>20</v>
      </c>
      <c r="AU7" s="61" t="s">
        <v>565</v>
      </c>
      <c r="AV7" s="61" t="s">
        <v>565</v>
      </c>
      <c r="AW7" s="61" t="s">
        <v>565</v>
      </c>
      <c r="AX7" s="61" t="s">
        <v>565</v>
      </c>
      <c r="AY7" s="65" t="s">
        <v>565</v>
      </c>
    </row>
    <row r="8" s="49" customFormat="1" ht="23.25" customHeight="1" spans="1:51">
      <c r="A8" s="60"/>
      <c r="B8" s="62">
        <v>0</v>
      </c>
      <c r="C8" s="62">
        <v>1</v>
      </c>
      <c r="D8" s="62">
        <v>2</v>
      </c>
      <c r="E8" s="62">
        <v>3</v>
      </c>
      <c r="F8" s="62">
        <v>4</v>
      </c>
      <c r="G8" s="62">
        <v>5</v>
      </c>
      <c r="H8" s="62">
        <v>6</v>
      </c>
      <c r="I8" s="62">
        <v>7</v>
      </c>
      <c r="J8" s="62">
        <v>8</v>
      </c>
      <c r="K8" s="67">
        <v>9</v>
      </c>
      <c r="L8" s="68"/>
      <c r="M8" s="66"/>
      <c r="N8" s="61"/>
      <c r="O8" s="61"/>
      <c r="P8" s="61"/>
      <c r="Q8" s="61"/>
      <c r="R8" s="61"/>
      <c r="S8" s="66"/>
      <c r="T8" s="66"/>
      <c r="U8" s="66"/>
      <c r="V8" s="79"/>
      <c r="W8" s="66"/>
      <c r="X8" s="66"/>
      <c r="Y8" s="93"/>
      <c r="Z8" s="93"/>
      <c r="AA8" s="94"/>
      <c r="AB8" s="94"/>
      <c r="AC8" s="82"/>
      <c r="AD8" s="95"/>
      <c r="AE8" s="95"/>
      <c r="AF8" s="61"/>
      <c r="AG8" s="113"/>
      <c r="AH8" s="114" t="s">
        <v>566</v>
      </c>
      <c r="AI8" s="114" t="s">
        <v>567</v>
      </c>
      <c r="AJ8" s="114" t="s">
        <v>568</v>
      </c>
      <c r="AK8" s="115"/>
      <c r="AL8" s="116"/>
      <c r="AM8" s="117"/>
      <c r="AN8" s="115"/>
      <c r="AO8" s="113"/>
      <c r="AP8" s="156"/>
      <c r="AQ8" s="153"/>
      <c r="AR8" s="153"/>
      <c r="AS8" s="157"/>
      <c r="AT8" s="155"/>
      <c r="AU8" s="61"/>
      <c r="AV8" s="61"/>
      <c r="AW8" s="61"/>
      <c r="AX8" s="61"/>
      <c r="AY8" s="68"/>
    </row>
    <row r="9" s="49" customFormat="1" ht="30" customHeight="1" spans="1:51">
      <c r="A9" s="60">
        <f>ROW()-8</f>
        <v>1</v>
      </c>
      <c r="B9" s="62"/>
      <c r="C9" s="62">
        <v>1</v>
      </c>
      <c r="D9" s="62"/>
      <c r="E9" s="62"/>
      <c r="F9" s="62"/>
      <c r="G9" s="62"/>
      <c r="H9" s="62"/>
      <c r="I9" s="62"/>
      <c r="J9" s="62"/>
      <c r="K9" s="67"/>
      <c r="L9" s="66" t="s">
        <v>444</v>
      </c>
      <c r="M9" s="66" t="s">
        <v>444</v>
      </c>
      <c r="N9" s="61" t="s">
        <v>445</v>
      </c>
      <c r="O9" s="61"/>
      <c r="P9" s="61" t="s">
        <v>46</v>
      </c>
      <c r="Q9" s="81" t="s">
        <v>569</v>
      </c>
      <c r="R9" s="61"/>
      <c r="S9" s="66" t="s">
        <v>46</v>
      </c>
      <c r="T9" s="82" t="s">
        <v>570</v>
      </c>
      <c r="U9" s="83" t="s">
        <v>571</v>
      </c>
      <c r="V9" s="66" t="s">
        <v>444</v>
      </c>
      <c r="W9" s="80" t="s">
        <v>46</v>
      </c>
      <c r="X9" s="83" t="s">
        <v>571</v>
      </c>
      <c r="Y9" s="83" t="s">
        <v>407</v>
      </c>
      <c r="Z9" s="83" t="s">
        <v>572</v>
      </c>
      <c r="AA9" s="94" t="s">
        <v>573</v>
      </c>
      <c r="AB9" s="94" t="s">
        <v>411</v>
      </c>
      <c r="AC9" s="82"/>
      <c r="AD9" s="95" t="e">
        <f>AD17+AD143+AD144+AD145+AD146+AD147+AD148+AD150*2+AD154*4</f>
        <v>#REF!</v>
      </c>
      <c r="AE9" s="96"/>
      <c r="AF9" s="94" t="s">
        <v>411</v>
      </c>
      <c r="AG9" s="118" t="s">
        <v>574</v>
      </c>
      <c r="AH9" s="119"/>
      <c r="AI9" s="119"/>
      <c r="AJ9" s="119"/>
      <c r="AK9" s="120"/>
      <c r="AL9" s="118"/>
      <c r="AM9" s="119"/>
      <c r="AN9" s="121"/>
      <c r="AO9" s="145"/>
      <c r="AP9" s="145"/>
      <c r="AQ9" s="153" t="s">
        <v>575</v>
      </c>
      <c r="AR9" s="153" t="s">
        <v>576</v>
      </c>
      <c r="AS9" s="158" t="s">
        <v>577</v>
      </c>
      <c r="AT9" s="155"/>
      <c r="AU9" s="61">
        <v>1</v>
      </c>
      <c r="AV9" s="61">
        <v>1</v>
      </c>
      <c r="AW9" s="61">
        <v>0</v>
      </c>
      <c r="AX9" s="61">
        <v>0</v>
      </c>
      <c r="AY9" s="61">
        <v>0</v>
      </c>
    </row>
    <row r="10" s="49" customFormat="1" ht="30" customHeight="1" spans="1:51">
      <c r="A10" s="60">
        <f t="shared" ref="A10:A58" si="0">ROW()-8</f>
        <v>2</v>
      </c>
      <c r="B10" s="62"/>
      <c r="C10" s="62">
        <v>1</v>
      </c>
      <c r="D10" s="62"/>
      <c r="E10" s="62"/>
      <c r="F10" s="62"/>
      <c r="G10" s="62"/>
      <c r="H10" s="62"/>
      <c r="I10" s="62"/>
      <c r="J10" s="62"/>
      <c r="K10" s="67"/>
      <c r="L10" s="66" t="s">
        <v>446</v>
      </c>
      <c r="M10" s="66" t="s">
        <v>446</v>
      </c>
      <c r="N10" s="61" t="s">
        <v>447</v>
      </c>
      <c r="O10" s="61"/>
      <c r="P10" s="61" t="s">
        <v>46</v>
      </c>
      <c r="Q10" s="81" t="s">
        <v>569</v>
      </c>
      <c r="R10" s="61"/>
      <c r="S10" s="66" t="s">
        <v>46</v>
      </c>
      <c r="T10" s="82" t="s">
        <v>570</v>
      </c>
      <c r="U10" s="83" t="s">
        <v>571</v>
      </c>
      <c r="V10" s="66" t="s">
        <v>444</v>
      </c>
      <c r="W10" s="80" t="s">
        <v>46</v>
      </c>
      <c r="X10" s="83" t="s">
        <v>571</v>
      </c>
      <c r="Y10" s="83" t="s">
        <v>407</v>
      </c>
      <c r="Z10" s="83" t="s">
        <v>572</v>
      </c>
      <c r="AA10" s="94" t="s">
        <v>573</v>
      </c>
      <c r="AB10" s="94" t="s">
        <v>411</v>
      </c>
      <c r="AC10" s="82"/>
      <c r="AD10" s="95" t="e">
        <f>AD19+AD143+AD144+AD145+AD146+AD147+AD148+AD150+AD154*AU154+AD150</f>
        <v>#REF!</v>
      </c>
      <c r="AE10" s="96"/>
      <c r="AF10" s="94" t="s">
        <v>411</v>
      </c>
      <c r="AG10" s="118" t="s">
        <v>574</v>
      </c>
      <c r="AH10" s="119"/>
      <c r="AI10" s="119"/>
      <c r="AJ10" s="119"/>
      <c r="AK10" s="120"/>
      <c r="AL10" s="118"/>
      <c r="AM10" s="119"/>
      <c r="AN10" s="121"/>
      <c r="AO10" s="145"/>
      <c r="AP10" s="145"/>
      <c r="AQ10" s="153" t="s">
        <v>575</v>
      </c>
      <c r="AR10" s="153" t="s">
        <v>576</v>
      </c>
      <c r="AS10" s="158" t="s">
        <v>577</v>
      </c>
      <c r="AT10" s="155"/>
      <c r="AU10" s="61">
        <v>0</v>
      </c>
      <c r="AV10" s="61">
        <v>0</v>
      </c>
      <c r="AW10" s="61">
        <v>1</v>
      </c>
      <c r="AX10" s="61">
        <v>0</v>
      </c>
      <c r="AY10" s="61">
        <v>0</v>
      </c>
    </row>
    <row r="11" s="49" customFormat="1" ht="30" customHeight="1" spans="1:51">
      <c r="A11" s="60">
        <f t="shared" si="0"/>
        <v>3</v>
      </c>
      <c r="B11" s="62"/>
      <c r="C11" s="62">
        <v>1</v>
      </c>
      <c r="D11" s="62"/>
      <c r="E11" s="62"/>
      <c r="F11" s="62"/>
      <c r="G11" s="62"/>
      <c r="H11" s="62"/>
      <c r="I11" s="62"/>
      <c r="J11" s="62"/>
      <c r="K11" s="67"/>
      <c r="L11" s="66" t="s">
        <v>448</v>
      </c>
      <c r="M11" s="66" t="s">
        <v>448</v>
      </c>
      <c r="N11" s="61" t="s">
        <v>449</v>
      </c>
      <c r="O11" s="61"/>
      <c r="P11" s="61" t="s">
        <v>46</v>
      </c>
      <c r="Q11" s="81" t="s">
        <v>569</v>
      </c>
      <c r="R11" s="61"/>
      <c r="S11" s="66" t="s">
        <v>46</v>
      </c>
      <c r="T11" s="82" t="s">
        <v>570</v>
      </c>
      <c r="U11" s="83" t="s">
        <v>571</v>
      </c>
      <c r="V11" s="66" t="s">
        <v>444</v>
      </c>
      <c r="W11" s="80" t="s">
        <v>46</v>
      </c>
      <c r="X11" s="83" t="s">
        <v>571</v>
      </c>
      <c r="Y11" s="83" t="s">
        <v>407</v>
      </c>
      <c r="Z11" s="83" t="s">
        <v>572</v>
      </c>
      <c r="AA11" s="94" t="s">
        <v>573</v>
      </c>
      <c r="AB11" s="94" t="s">
        <v>411</v>
      </c>
      <c r="AC11" s="82"/>
      <c r="AD11" s="95"/>
      <c r="AE11" s="96"/>
      <c r="AF11" s="94" t="s">
        <v>411</v>
      </c>
      <c r="AG11" s="118" t="s">
        <v>574</v>
      </c>
      <c r="AH11" s="119"/>
      <c r="AI11" s="119"/>
      <c r="AJ11" s="119"/>
      <c r="AK11" s="120"/>
      <c r="AL11" s="118"/>
      <c r="AM11" s="119"/>
      <c r="AN11" s="121"/>
      <c r="AO11" s="145"/>
      <c r="AP11" s="145"/>
      <c r="AQ11" s="153" t="s">
        <v>575</v>
      </c>
      <c r="AR11" s="153" t="s">
        <v>576</v>
      </c>
      <c r="AS11" s="158" t="s">
        <v>577</v>
      </c>
      <c r="AT11" s="155"/>
      <c r="AU11" s="61">
        <v>0</v>
      </c>
      <c r="AV11" s="61">
        <v>0</v>
      </c>
      <c r="AW11" s="61">
        <v>0</v>
      </c>
      <c r="AX11" s="61">
        <v>1</v>
      </c>
      <c r="AY11" s="61">
        <v>0</v>
      </c>
    </row>
    <row r="12" s="49" customFormat="1" ht="30" customHeight="1" spans="1:51">
      <c r="A12" s="60">
        <f t="shared" si="0"/>
        <v>4</v>
      </c>
      <c r="B12" s="62"/>
      <c r="C12" s="62">
        <v>1</v>
      </c>
      <c r="D12" s="62"/>
      <c r="E12" s="62"/>
      <c r="F12" s="62"/>
      <c r="G12" s="62"/>
      <c r="H12" s="62"/>
      <c r="I12" s="62"/>
      <c r="J12" s="62"/>
      <c r="K12" s="67"/>
      <c r="L12" s="66" t="s">
        <v>578</v>
      </c>
      <c r="M12" s="66" t="s">
        <v>578</v>
      </c>
      <c r="N12" s="61" t="s">
        <v>579</v>
      </c>
      <c r="O12" s="61" t="s">
        <v>580</v>
      </c>
      <c r="P12" s="61"/>
      <c r="Q12" s="81"/>
      <c r="R12" s="61"/>
      <c r="S12" s="66" t="s">
        <v>46</v>
      </c>
      <c r="T12" s="82" t="s">
        <v>570</v>
      </c>
      <c r="U12" s="83" t="s">
        <v>407</v>
      </c>
      <c r="V12" s="66"/>
      <c r="W12" s="80" t="s">
        <v>46</v>
      </c>
      <c r="X12" s="83" t="s">
        <v>571</v>
      </c>
      <c r="Y12" s="83" t="s">
        <v>407</v>
      </c>
      <c r="Z12" s="83" t="s">
        <v>572</v>
      </c>
      <c r="AA12" s="94" t="s">
        <v>573</v>
      </c>
      <c r="AB12" s="94"/>
      <c r="AC12" s="82"/>
      <c r="AD12" s="95"/>
      <c r="AE12" s="96"/>
      <c r="AF12" s="94" t="s">
        <v>411</v>
      </c>
      <c r="AG12" s="118" t="s">
        <v>574</v>
      </c>
      <c r="AH12" s="119"/>
      <c r="AI12" s="119"/>
      <c r="AJ12" s="119"/>
      <c r="AK12" s="120"/>
      <c r="AL12" s="118"/>
      <c r="AM12" s="119"/>
      <c r="AN12" s="121"/>
      <c r="AO12" s="145"/>
      <c r="AP12" s="145"/>
      <c r="AQ12" s="153" t="s">
        <v>575</v>
      </c>
      <c r="AR12" s="153" t="s">
        <v>576</v>
      </c>
      <c r="AS12" s="158" t="s">
        <v>581</v>
      </c>
      <c r="AT12" s="155"/>
      <c r="AU12" s="61">
        <v>0</v>
      </c>
      <c r="AV12" s="61">
        <v>0</v>
      </c>
      <c r="AW12" s="61">
        <v>0</v>
      </c>
      <c r="AX12" s="61">
        <v>0</v>
      </c>
      <c r="AY12" s="61">
        <v>1</v>
      </c>
    </row>
    <row r="13" s="49" customFormat="1" ht="30" customHeight="1" spans="1:51">
      <c r="A13" s="60"/>
      <c r="B13" s="62"/>
      <c r="C13" s="62"/>
      <c r="D13" s="62">
        <v>2</v>
      </c>
      <c r="E13" s="62"/>
      <c r="F13" s="62"/>
      <c r="G13" s="62"/>
      <c r="H13" s="62"/>
      <c r="I13" s="62"/>
      <c r="J13" s="62"/>
      <c r="K13" s="67"/>
      <c r="L13" s="66" t="s">
        <v>582</v>
      </c>
      <c r="M13" s="66"/>
      <c r="N13" s="61" t="s">
        <v>583</v>
      </c>
      <c r="O13" s="61" t="s">
        <v>584</v>
      </c>
      <c r="P13" s="61" t="s">
        <v>46</v>
      </c>
      <c r="Q13" s="71" t="s">
        <v>569</v>
      </c>
      <c r="R13" s="61"/>
      <c r="S13" s="66" t="s">
        <v>46</v>
      </c>
      <c r="T13" s="82" t="s">
        <v>570</v>
      </c>
      <c r="U13" s="83" t="s">
        <v>571</v>
      </c>
      <c r="V13" s="66"/>
      <c r="W13" s="80" t="s">
        <v>46</v>
      </c>
      <c r="X13" s="83" t="s">
        <v>571</v>
      </c>
      <c r="Y13" s="83" t="s">
        <v>407</v>
      </c>
      <c r="Z13" s="94" t="s">
        <v>585</v>
      </c>
      <c r="AA13" s="94" t="s">
        <v>573</v>
      </c>
      <c r="AB13" s="94"/>
      <c r="AC13" s="82"/>
      <c r="AD13" s="95"/>
      <c r="AE13" s="96"/>
      <c r="AF13" s="97" t="s">
        <v>586</v>
      </c>
      <c r="AG13" s="118" t="s">
        <v>586</v>
      </c>
      <c r="AH13" s="119"/>
      <c r="AI13" s="119"/>
      <c r="AJ13" s="119"/>
      <c r="AK13" s="120"/>
      <c r="AL13" s="118"/>
      <c r="AM13" s="119"/>
      <c r="AN13" s="120">
        <v>1.349</v>
      </c>
      <c r="AO13" s="145"/>
      <c r="AP13" s="145"/>
      <c r="AQ13" s="153" t="s">
        <v>575</v>
      </c>
      <c r="AR13" s="153" t="s">
        <v>587</v>
      </c>
      <c r="AS13" s="158"/>
      <c r="AT13" s="155"/>
      <c r="AU13" s="61">
        <v>1</v>
      </c>
      <c r="AV13" s="61">
        <v>1</v>
      </c>
      <c r="AW13" s="61">
        <v>0</v>
      </c>
      <c r="AX13" s="61">
        <v>0</v>
      </c>
      <c r="AY13" s="61">
        <v>0</v>
      </c>
    </row>
    <row r="14" s="49" customFormat="1" ht="30" customHeight="1" spans="1:51">
      <c r="A14" s="60"/>
      <c r="B14" s="62"/>
      <c r="C14" s="62"/>
      <c r="D14" s="62">
        <v>2</v>
      </c>
      <c r="E14" s="62"/>
      <c r="F14" s="62"/>
      <c r="G14" s="62"/>
      <c r="H14" s="62"/>
      <c r="I14" s="62"/>
      <c r="J14" s="62"/>
      <c r="K14" s="67"/>
      <c r="L14" s="66"/>
      <c r="M14" s="66"/>
      <c r="N14" s="61" t="s">
        <v>451</v>
      </c>
      <c r="O14" s="61"/>
      <c r="P14" s="61" t="s">
        <v>46</v>
      </c>
      <c r="Q14" s="71" t="s">
        <v>569</v>
      </c>
      <c r="R14" s="61"/>
      <c r="S14" s="66" t="s">
        <v>46</v>
      </c>
      <c r="T14" s="82" t="s">
        <v>570</v>
      </c>
      <c r="U14" s="83" t="s">
        <v>571</v>
      </c>
      <c r="V14" s="66"/>
      <c r="W14" s="80" t="s">
        <v>46</v>
      </c>
      <c r="X14" s="83" t="s">
        <v>571</v>
      </c>
      <c r="Y14" s="83" t="s">
        <v>407</v>
      </c>
      <c r="Z14" s="94" t="s">
        <v>585</v>
      </c>
      <c r="AA14" s="94" t="s">
        <v>573</v>
      </c>
      <c r="AB14" s="94"/>
      <c r="AC14" s="82"/>
      <c r="AD14" s="95"/>
      <c r="AE14" s="96"/>
      <c r="AF14" s="97" t="s">
        <v>586</v>
      </c>
      <c r="AG14" s="118" t="s">
        <v>586</v>
      </c>
      <c r="AH14" s="119"/>
      <c r="AI14" s="119"/>
      <c r="AJ14" s="119"/>
      <c r="AK14" s="120"/>
      <c r="AL14" s="118"/>
      <c r="AM14" s="119"/>
      <c r="AN14" s="120"/>
      <c r="AO14" s="145"/>
      <c r="AP14" s="145"/>
      <c r="AQ14" s="153" t="s">
        <v>575</v>
      </c>
      <c r="AR14" s="153" t="s">
        <v>587</v>
      </c>
      <c r="AS14" s="158"/>
      <c r="AT14" s="155"/>
      <c r="AU14" s="61">
        <v>0</v>
      </c>
      <c r="AV14" s="61">
        <v>0</v>
      </c>
      <c r="AW14" s="61">
        <v>0</v>
      </c>
      <c r="AX14" s="61">
        <v>0</v>
      </c>
      <c r="AY14" s="61">
        <v>1</v>
      </c>
    </row>
    <row r="15" s="49" customFormat="1" ht="30" customHeight="1" spans="1:51">
      <c r="A15" s="60"/>
      <c r="B15" s="62"/>
      <c r="C15" s="62"/>
      <c r="D15" s="62">
        <v>2</v>
      </c>
      <c r="E15" s="62"/>
      <c r="F15" s="62"/>
      <c r="G15" s="62"/>
      <c r="H15" s="62"/>
      <c r="I15" s="62"/>
      <c r="J15" s="62"/>
      <c r="K15" s="67"/>
      <c r="L15" s="66" t="s">
        <v>588</v>
      </c>
      <c r="M15" s="66"/>
      <c r="N15" s="61" t="s">
        <v>589</v>
      </c>
      <c r="O15" s="61" t="s">
        <v>590</v>
      </c>
      <c r="P15" s="61" t="s">
        <v>46</v>
      </c>
      <c r="Q15" s="71" t="s">
        <v>569</v>
      </c>
      <c r="R15" s="61"/>
      <c r="S15" s="66" t="s">
        <v>46</v>
      </c>
      <c r="T15" s="82" t="s">
        <v>570</v>
      </c>
      <c r="U15" s="83" t="s">
        <v>571</v>
      </c>
      <c r="V15" s="66"/>
      <c r="W15" s="80" t="s">
        <v>46</v>
      </c>
      <c r="X15" s="83" t="s">
        <v>571</v>
      </c>
      <c r="Y15" s="83" t="s">
        <v>407</v>
      </c>
      <c r="Z15" s="94" t="s">
        <v>585</v>
      </c>
      <c r="AA15" s="94" t="s">
        <v>573</v>
      </c>
      <c r="AB15" s="94"/>
      <c r="AC15" s="82"/>
      <c r="AD15" s="95"/>
      <c r="AE15" s="96"/>
      <c r="AF15" s="97" t="s">
        <v>586</v>
      </c>
      <c r="AG15" s="118" t="s">
        <v>586</v>
      </c>
      <c r="AH15" s="119"/>
      <c r="AI15" s="119"/>
      <c r="AJ15" s="119"/>
      <c r="AK15" s="120"/>
      <c r="AL15" s="118"/>
      <c r="AM15" s="119"/>
      <c r="AN15" s="120">
        <v>1.29</v>
      </c>
      <c r="AO15" s="145"/>
      <c r="AP15" s="145"/>
      <c r="AQ15" s="153" t="s">
        <v>575</v>
      </c>
      <c r="AR15" s="153" t="s">
        <v>587</v>
      </c>
      <c r="AS15" s="158"/>
      <c r="AT15" s="155"/>
      <c r="AU15" s="61">
        <v>0</v>
      </c>
      <c r="AV15" s="61">
        <v>0</v>
      </c>
      <c r="AW15" s="61">
        <v>1</v>
      </c>
      <c r="AX15" s="61">
        <v>0</v>
      </c>
      <c r="AY15" s="61">
        <v>0</v>
      </c>
    </row>
    <row r="16" s="49" customFormat="1" ht="30" customHeight="1" spans="1:51">
      <c r="A16" s="60"/>
      <c r="B16" s="62"/>
      <c r="C16" s="62"/>
      <c r="D16" s="62">
        <v>2</v>
      </c>
      <c r="E16" s="62"/>
      <c r="F16" s="62"/>
      <c r="G16" s="62"/>
      <c r="H16" s="62"/>
      <c r="I16" s="62"/>
      <c r="J16" s="62"/>
      <c r="K16" s="67"/>
      <c r="L16" s="69" t="s">
        <v>591</v>
      </c>
      <c r="M16" s="69"/>
      <c r="N16" s="61" t="s">
        <v>592</v>
      </c>
      <c r="O16" s="61" t="s">
        <v>593</v>
      </c>
      <c r="P16" s="61" t="s">
        <v>46</v>
      </c>
      <c r="Q16" s="71" t="s">
        <v>569</v>
      </c>
      <c r="R16" s="61"/>
      <c r="S16" s="66" t="s">
        <v>46</v>
      </c>
      <c r="T16" s="82" t="s">
        <v>570</v>
      </c>
      <c r="U16" s="83" t="s">
        <v>571</v>
      </c>
      <c r="V16" s="66"/>
      <c r="W16" s="80" t="s">
        <v>46</v>
      </c>
      <c r="X16" s="83" t="s">
        <v>571</v>
      </c>
      <c r="Y16" s="83" t="s">
        <v>407</v>
      </c>
      <c r="Z16" s="94" t="s">
        <v>585</v>
      </c>
      <c r="AA16" s="94" t="s">
        <v>573</v>
      </c>
      <c r="AB16" s="94"/>
      <c r="AC16" s="82"/>
      <c r="AD16" s="95"/>
      <c r="AE16" s="96"/>
      <c r="AF16" s="97" t="s">
        <v>586</v>
      </c>
      <c r="AG16" s="118" t="s">
        <v>586</v>
      </c>
      <c r="AH16" s="119"/>
      <c r="AI16" s="119"/>
      <c r="AJ16" s="119"/>
      <c r="AK16" s="120"/>
      <c r="AL16" s="118"/>
      <c r="AM16" s="119"/>
      <c r="AN16" s="120">
        <v>1.291</v>
      </c>
      <c r="AO16" s="145"/>
      <c r="AP16" s="145"/>
      <c r="AQ16" s="153" t="s">
        <v>575</v>
      </c>
      <c r="AR16" s="153" t="s">
        <v>587</v>
      </c>
      <c r="AS16" s="158"/>
      <c r="AT16" s="155"/>
      <c r="AU16" s="61">
        <v>0</v>
      </c>
      <c r="AV16" s="61">
        <v>0</v>
      </c>
      <c r="AW16" s="61">
        <v>0</v>
      </c>
      <c r="AX16" s="61">
        <v>1</v>
      </c>
      <c r="AY16" s="61">
        <v>0</v>
      </c>
    </row>
    <row r="17" s="49" customFormat="1" ht="30" customHeight="1" spans="1:51">
      <c r="A17" s="60">
        <f t="shared" si="0"/>
        <v>9</v>
      </c>
      <c r="B17" s="62"/>
      <c r="C17" s="62"/>
      <c r="D17" s="62"/>
      <c r="E17" s="62">
        <v>3</v>
      </c>
      <c r="F17" s="62"/>
      <c r="G17" s="62"/>
      <c r="H17" s="62"/>
      <c r="I17" s="62"/>
      <c r="J17" s="62"/>
      <c r="K17" s="67"/>
      <c r="L17" s="66" t="s">
        <v>594</v>
      </c>
      <c r="M17" s="66" t="s">
        <v>594</v>
      </c>
      <c r="N17" s="61" t="s">
        <v>595</v>
      </c>
      <c r="O17" s="61" t="s">
        <v>596</v>
      </c>
      <c r="P17" s="61" t="s">
        <v>46</v>
      </c>
      <c r="Q17" s="81" t="s">
        <v>569</v>
      </c>
      <c r="R17" s="61"/>
      <c r="S17" s="66" t="s">
        <v>134</v>
      </c>
      <c r="T17" s="82" t="s">
        <v>570</v>
      </c>
      <c r="U17" s="83" t="s">
        <v>571</v>
      </c>
      <c r="V17" s="84" t="s">
        <v>597</v>
      </c>
      <c r="W17" s="66" t="s">
        <v>134</v>
      </c>
      <c r="X17" s="83" t="s">
        <v>571</v>
      </c>
      <c r="Y17" s="83" t="s">
        <v>407</v>
      </c>
      <c r="Z17" s="83" t="s">
        <v>585</v>
      </c>
      <c r="AA17" s="94" t="s">
        <v>573</v>
      </c>
      <c r="AB17" s="94" t="s">
        <v>411</v>
      </c>
      <c r="AC17" s="82"/>
      <c r="AD17" s="95" t="e">
        <f>AD21+AD24+AD35+AD37+AD42+AD47+AD31*3+AD53*2+AD54+AD57*2+AD58+AD60+AD61+AD83</f>
        <v>#REF!</v>
      </c>
      <c r="AE17" s="96" t="s">
        <v>571</v>
      </c>
      <c r="AF17" s="97" t="s">
        <v>586</v>
      </c>
      <c r="AG17" s="118" t="s">
        <v>598</v>
      </c>
      <c r="AH17" s="119"/>
      <c r="AI17" s="119"/>
      <c r="AJ17" s="119"/>
      <c r="AK17" s="120"/>
      <c r="AL17" s="118"/>
      <c r="AM17" s="119">
        <v>66</v>
      </c>
      <c r="AN17" s="120"/>
      <c r="AO17" s="145"/>
      <c r="AP17" s="145"/>
      <c r="AQ17" s="153" t="s">
        <v>575</v>
      </c>
      <c r="AR17" s="153" t="s">
        <v>599</v>
      </c>
      <c r="AS17" s="158" t="s">
        <v>577</v>
      </c>
      <c r="AT17" s="155"/>
      <c r="AU17" s="61">
        <v>1</v>
      </c>
      <c r="AV17" s="61">
        <v>1</v>
      </c>
      <c r="AW17" s="61">
        <v>0</v>
      </c>
      <c r="AX17" s="61">
        <v>0</v>
      </c>
      <c r="AY17" s="61">
        <v>0</v>
      </c>
    </row>
    <row r="18" s="49" customFormat="1" ht="30" customHeight="1" spans="1:51">
      <c r="A18" s="60">
        <f t="shared" si="0"/>
        <v>10</v>
      </c>
      <c r="B18" s="62"/>
      <c r="C18" s="62"/>
      <c r="D18" s="62"/>
      <c r="E18" s="62">
        <v>3</v>
      </c>
      <c r="F18" s="62"/>
      <c r="G18" s="62"/>
      <c r="H18" s="62"/>
      <c r="I18" s="62"/>
      <c r="J18" s="62"/>
      <c r="K18" s="67"/>
      <c r="L18" s="66" t="s">
        <v>450</v>
      </c>
      <c r="M18" s="66" t="s">
        <v>450</v>
      </c>
      <c r="N18" s="61" t="s">
        <v>451</v>
      </c>
      <c r="O18" s="61" t="s">
        <v>600</v>
      </c>
      <c r="P18" s="61" t="s">
        <v>46</v>
      </c>
      <c r="Q18" s="81" t="s">
        <v>569</v>
      </c>
      <c r="R18" s="61"/>
      <c r="S18" s="66" t="s">
        <v>49</v>
      </c>
      <c r="T18" s="85" t="s">
        <v>570</v>
      </c>
      <c r="U18" s="83" t="s">
        <v>407</v>
      </c>
      <c r="V18" s="84" t="s">
        <v>450</v>
      </c>
      <c r="W18" s="86" t="s">
        <v>49</v>
      </c>
      <c r="X18" s="83" t="s">
        <v>571</v>
      </c>
      <c r="Y18" s="83" t="s">
        <v>407</v>
      </c>
      <c r="Z18" s="83" t="s">
        <v>585</v>
      </c>
      <c r="AA18" s="94" t="s">
        <v>573</v>
      </c>
      <c r="AB18" s="94" t="s">
        <v>411</v>
      </c>
      <c r="AC18" s="82"/>
      <c r="AD18" s="95" t="e">
        <f>AD22+AD25+AD34+AD35+AD37+AD43+AD48+AD53*2+AD54+AD57*2+AD58+AD60+AD62+AD84</f>
        <v>#REF!</v>
      </c>
      <c r="AE18" s="96"/>
      <c r="AF18" s="97" t="s">
        <v>601</v>
      </c>
      <c r="AG18" s="118" t="s">
        <v>598</v>
      </c>
      <c r="AH18" s="119"/>
      <c r="AI18" s="119"/>
      <c r="AJ18" s="119"/>
      <c r="AK18" s="120"/>
      <c r="AL18" s="118"/>
      <c r="AM18" s="119">
        <v>66</v>
      </c>
      <c r="AN18" s="120"/>
      <c r="AO18" s="145"/>
      <c r="AP18" s="145"/>
      <c r="AQ18" s="153" t="s">
        <v>575</v>
      </c>
      <c r="AR18" s="153" t="s">
        <v>599</v>
      </c>
      <c r="AS18" s="158" t="s">
        <v>581</v>
      </c>
      <c r="AT18" s="155"/>
      <c r="AU18" s="61">
        <v>0</v>
      </c>
      <c r="AV18" s="61">
        <v>0</v>
      </c>
      <c r="AW18" s="61">
        <v>0</v>
      </c>
      <c r="AX18" s="61">
        <v>0</v>
      </c>
      <c r="AY18" s="61">
        <v>1</v>
      </c>
    </row>
    <row r="19" s="49" customFormat="1" ht="30" customHeight="1" spans="1:51">
      <c r="A19" s="60">
        <f t="shared" si="0"/>
        <v>11</v>
      </c>
      <c r="B19" s="62"/>
      <c r="C19" s="62"/>
      <c r="D19" s="62"/>
      <c r="E19" s="62">
        <v>3</v>
      </c>
      <c r="F19" s="62"/>
      <c r="G19" s="62"/>
      <c r="H19" s="62"/>
      <c r="I19" s="62"/>
      <c r="J19" s="62"/>
      <c r="K19" s="67"/>
      <c r="L19" s="66" t="s">
        <v>602</v>
      </c>
      <c r="M19" s="66" t="s">
        <v>602</v>
      </c>
      <c r="N19" s="61" t="s">
        <v>603</v>
      </c>
      <c r="O19" s="61" t="s">
        <v>604</v>
      </c>
      <c r="P19" s="61" t="s">
        <v>46</v>
      </c>
      <c r="Q19" s="81" t="s">
        <v>569</v>
      </c>
      <c r="R19" s="61"/>
      <c r="S19" s="66" t="s">
        <v>134</v>
      </c>
      <c r="T19" s="82" t="s">
        <v>570</v>
      </c>
      <c r="U19" s="83" t="s">
        <v>571</v>
      </c>
      <c r="V19" s="66" t="s">
        <v>602</v>
      </c>
      <c r="W19" s="66" t="s">
        <v>134</v>
      </c>
      <c r="X19" s="83" t="s">
        <v>571</v>
      </c>
      <c r="Y19" s="83" t="s">
        <v>407</v>
      </c>
      <c r="Z19" s="83" t="s">
        <v>585</v>
      </c>
      <c r="AA19" s="94" t="s">
        <v>573</v>
      </c>
      <c r="AB19" s="94" t="s">
        <v>411</v>
      </c>
      <c r="AC19" s="82"/>
      <c r="AD19" s="95" t="e">
        <f>AD21+AD23+AD32+AD35+AD37+AD38+AD41+AD53*2+AD54+AD57*2+AD58+AD60+AD61+AD83</f>
        <v>#REF!</v>
      </c>
      <c r="AE19" s="96" t="s">
        <v>571</v>
      </c>
      <c r="AF19" s="97" t="s">
        <v>586</v>
      </c>
      <c r="AG19" s="118" t="s">
        <v>598</v>
      </c>
      <c r="AH19" s="119"/>
      <c r="AI19" s="119"/>
      <c r="AJ19" s="119"/>
      <c r="AK19" s="120"/>
      <c r="AL19" s="118"/>
      <c r="AM19" s="119">
        <v>66</v>
      </c>
      <c r="AN19" s="120"/>
      <c r="AO19" s="145"/>
      <c r="AP19" s="145"/>
      <c r="AQ19" s="153" t="s">
        <v>575</v>
      </c>
      <c r="AR19" s="153" t="s">
        <v>599</v>
      </c>
      <c r="AS19" s="158" t="s">
        <v>577</v>
      </c>
      <c r="AT19" s="155"/>
      <c r="AU19" s="61">
        <v>0</v>
      </c>
      <c r="AV19" s="61">
        <v>0</v>
      </c>
      <c r="AW19" s="61">
        <v>1</v>
      </c>
      <c r="AX19" s="61">
        <v>0</v>
      </c>
      <c r="AY19" s="61">
        <v>0</v>
      </c>
    </row>
    <row r="20" s="49" customFormat="1" ht="30" customHeight="1" spans="1:51">
      <c r="A20" s="60">
        <f t="shared" si="0"/>
        <v>12</v>
      </c>
      <c r="B20" s="62"/>
      <c r="C20" s="62"/>
      <c r="D20" s="62"/>
      <c r="E20" s="62">
        <v>3</v>
      </c>
      <c r="F20" s="62"/>
      <c r="G20" s="62"/>
      <c r="H20" s="62"/>
      <c r="I20" s="62"/>
      <c r="J20" s="62"/>
      <c r="K20" s="67"/>
      <c r="L20" s="70" t="s">
        <v>605</v>
      </c>
      <c r="M20" s="70" t="s">
        <v>605</v>
      </c>
      <c r="N20" s="61" t="s">
        <v>606</v>
      </c>
      <c r="O20" s="61" t="s">
        <v>607</v>
      </c>
      <c r="P20" s="61" t="s">
        <v>46</v>
      </c>
      <c r="Q20" s="81" t="s">
        <v>569</v>
      </c>
      <c r="R20" s="61"/>
      <c r="S20" s="66" t="s">
        <v>49</v>
      </c>
      <c r="T20" s="82" t="s">
        <v>570</v>
      </c>
      <c r="U20" s="83" t="s">
        <v>571</v>
      </c>
      <c r="V20" s="66" t="s">
        <v>602</v>
      </c>
      <c r="W20" s="66" t="s">
        <v>49</v>
      </c>
      <c r="X20" s="83" t="s">
        <v>571</v>
      </c>
      <c r="Y20" s="83" t="s">
        <v>407</v>
      </c>
      <c r="Z20" s="83" t="s">
        <v>585</v>
      </c>
      <c r="AA20" s="94" t="s">
        <v>573</v>
      </c>
      <c r="AB20" s="94" t="s">
        <v>411</v>
      </c>
      <c r="AC20" s="82"/>
      <c r="AD20" s="95" t="e">
        <f>AD19</f>
        <v>#REF!</v>
      </c>
      <c r="AE20" s="96" t="s">
        <v>571</v>
      </c>
      <c r="AF20" s="97" t="s">
        <v>586</v>
      </c>
      <c r="AG20" s="118" t="s">
        <v>598</v>
      </c>
      <c r="AH20" s="119"/>
      <c r="AI20" s="119"/>
      <c r="AJ20" s="119"/>
      <c r="AK20" s="120"/>
      <c r="AL20" s="118"/>
      <c r="AM20" s="119">
        <v>66</v>
      </c>
      <c r="AN20" s="120"/>
      <c r="AO20" s="145"/>
      <c r="AP20" s="145"/>
      <c r="AQ20" s="153" t="s">
        <v>575</v>
      </c>
      <c r="AR20" s="153" t="s">
        <v>599</v>
      </c>
      <c r="AS20" s="149" t="s">
        <v>608</v>
      </c>
      <c r="AT20" s="155"/>
      <c r="AU20" s="61">
        <v>0</v>
      </c>
      <c r="AV20" s="61">
        <v>0</v>
      </c>
      <c r="AW20" s="61">
        <v>0</v>
      </c>
      <c r="AX20" s="61">
        <v>1</v>
      </c>
      <c r="AY20" s="61">
        <v>0</v>
      </c>
    </row>
    <row r="21" s="49" customFormat="1" ht="30" customHeight="1" spans="1:51">
      <c r="A21" s="60">
        <f t="shared" si="0"/>
        <v>13</v>
      </c>
      <c r="B21" s="62"/>
      <c r="C21" s="62"/>
      <c r="D21" s="62"/>
      <c r="E21" s="62"/>
      <c r="F21" s="62">
        <v>4</v>
      </c>
      <c r="G21" s="62"/>
      <c r="H21" s="62"/>
      <c r="I21" s="62"/>
      <c r="J21" s="62"/>
      <c r="K21" s="67"/>
      <c r="L21" s="66" t="s">
        <v>609</v>
      </c>
      <c r="M21" s="66" t="s">
        <v>609</v>
      </c>
      <c r="N21" s="61" t="s">
        <v>610</v>
      </c>
      <c r="O21" s="61"/>
      <c r="P21" s="61" t="s">
        <v>46</v>
      </c>
      <c r="Q21" s="81" t="s">
        <v>569</v>
      </c>
      <c r="R21" s="61"/>
      <c r="S21" s="66" t="s">
        <v>46</v>
      </c>
      <c r="T21" s="82" t="s">
        <v>570</v>
      </c>
      <c r="U21" s="83" t="s">
        <v>571</v>
      </c>
      <c r="V21" s="66" t="s">
        <v>609</v>
      </c>
      <c r="W21" s="86" t="s">
        <v>46</v>
      </c>
      <c r="X21" s="83" t="s">
        <v>571</v>
      </c>
      <c r="Y21" s="83" t="s">
        <v>407</v>
      </c>
      <c r="Z21" s="83" t="s">
        <v>611</v>
      </c>
      <c r="AA21" s="71" t="s">
        <v>612</v>
      </c>
      <c r="AB21" s="71" t="s">
        <v>613</v>
      </c>
      <c r="AC21" s="82" t="s">
        <v>614</v>
      </c>
      <c r="AD21" s="95">
        <v>0.1688</v>
      </c>
      <c r="AE21" s="96" t="s">
        <v>571</v>
      </c>
      <c r="AF21" s="94" t="s">
        <v>411</v>
      </c>
      <c r="AG21" s="122" t="s">
        <v>615</v>
      </c>
      <c r="AH21" s="123">
        <f>AD21/0.2219*1000</f>
        <v>760.703019378098</v>
      </c>
      <c r="AI21" s="124">
        <v>6</v>
      </c>
      <c r="AJ21" s="124"/>
      <c r="AK21" s="125">
        <f>AI21/2*AI21/2*3.14*AH21*7860/1000000000</f>
        <v>0.168970093195133</v>
      </c>
      <c r="AL21" s="126">
        <f>AD21/AK21</f>
        <v>0.998993353250172</v>
      </c>
      <c r="AM21" s="127"/>
      <c r="AN21" s="125"/>
      <c r="AO21" s="159"/>
      <c r="AP21" s="159"/>
      <c r="AQ21" s="153" t="s">
        <v>616</v>
      </c>
      <c r="AR21" s="153" t="s">
        <v>617</v>
      </c>
      <c r="AS21" s="158" t="s">
        <v>577</v>
      </c>
      <c r="AT21" s="155"/>
      <c r="AU21" s="61">
        <v>1</v>
      </c>
      <c r="AV21" s="61">
        <v>1</v>
      </c>
      <c r="AW21" s="61">
        <v>1</v>
      </c>
      <c r="AX21" s="61">
        <v>1</v>
      </c>
      <c r="AY21" s="61">
        <v>0</v>
      </c>
    </row>
    <row r="22" s="49" customFormat="1" ht="30" customHeight="1" spans="1:51">
      <c r="A22" s="60">
        <f t="shared" si="0"/>
        <v>14</v>
      </c>
      <c r="B22" s="62"/>
      <c r="C22" s="62"/>
      <c r="D22" s="62"/>
      <c r="E22" s="62"/>
      <c r="F22" s="62">
        <v>4</v>
      </c>
      <c r="G22" s="62"/>
      <c r="H22" s="62"/>
      <c r="I22" s="62"/>
      <c r="J22" s="62"/>
      <c r="K22" s="67"/>
      <c r="L22" s="66" t="s">
        <v>618</v>
      </c>
      <c r="M22" s="66" t="s">
        <v>618</v>
      </c>
      <c r="N22" s="61" t="s">
        <v>619</v>
      </c>
      <c r="O22" s="61" t="s">
        <v>620</v>
      </c>
      <c r="P22" s="61" t="s">
        <v>46</v>
      </c>
      <c r="Q22" s="81" t="s">
        <v>569</v>
      </c>
      <c r="R22" s="61"/>
      <c r="S22" s="66" t="s">
        <v>46</v>
      </c>
      <c r="T22" s="82" t="s">
        <v>570</v>
      </c>
      <c r="U22" s="83" t="s">
        <v>407</v>
      </c>
      <c r="V22" s="85" t="s">
        <v>618</v>
      </c>
      <c r="W22" s="86"/>
      <c r="X22" s="83" t="s">
        <v>571</v>
      </c>
      <c r="Y22" s="83" t="s">
        <v>407</v>
      </c>
      <c r="Z22" s="83" t="s">
        <v>611</v>
      </c>
      <c r="AA22" s="71" t="s">
        <v>612</v>
      </c>
      <c r="AB22" s="71" t="s">
        <v>613</v>
      </c>
      <c r="AC22" s="82" t="s">
        <v>614</v>
      </c>
      <c r="AD22" s="95">
        <v>0.164</v>
      </c>
      <c r="AE22" s="96" t="s">
        <v>571</v>
      </c>
      <c r="AF22" s="94" t="s">
        <v>411</v>
      </c>
      <c r="AG22" s="122" t="s">
        <v>615</v>
      </c>
      <c r="AH22" s="123">
        <f>AD22/0.2219*1000</f>
        <v>739.071653898152</v>
      </c>
      <c r="AI22" s="124">
        <v>6</v>
      </c>
      <c r="AJ22" s="124"/>
      <c r="AK22" s="125">
        <f>AI22/2*AI22/2*3.14*AH22*7860/1000000000</f>
        <v>0.164165256421812</v>
      </c>
      <c r="AL22" s="126">
        <f>AD22/AK22</f>
        <v>0.998993353250172</v>
      </c>
      <c r="AM22" s="127"/>
      <c r="AN22" s="125"/>
      <c r="AO22" s="128"/>
      <c r="AP22" s="128"/>
      <c r="AQ22" s="153" t="s">
        <v>616</v>
      </c>
      <c r="AR22" s="153" t="s">
        <v>617</v>
      </c>
      <c r="AS22" s="158" t="s">
        <v>581</v>
      </c>
      <c r="AT22" s="155"/>
      <c r="AU22" s="61">
        <v>0</v>
      </c>
      <c r="AV22" s="61">
        <v>0</v>
      </c>
      <c r="AW22" s="61">
        <v>0</v>
      </c>
      <c r="AX22" s="61">
        <v>0</v>
      </c>
      <c r="AY22" s="61">
        <v>1</v>
      </c>
    </row>
    <row r="23" s="49" customFormat="1" ht="30" customHeight="1" spans="1:51">
      <c r="A23" s="60">
        <f t="shared" si="0"/>
        <v>15</v>
      </c>
      <c r="B23" s="62"/>
      <c r="C23" s="62"/>
      <c r="D23" s="62"/>
      <c r="E23" s="62"/>
      <c r="F23" s="62">
        <v>4</v>
      </c>
      <c r="G23" s="62"/>
      <c r="H23" s="62"/>
      <c r="I23" s="62"/>
      <c r="J23" s="62"/>
      <c r="K23" s="67"/>
      <c r="L23" s="66"/>
      <c r="M23" s="66" t="s">
        <v>621</v>
      </c>
      <c r="N23" s="61" t="s">
        <v>622</v>
      </c>
      <c r="O23" s="61" t="s">
        <v>623</v>
      </c>
      <c r="P23" s="61" t="s">
        <v>46</v>
      </c>
      <c r="Q23" s="81" t="s">
        <v>569</v>
      </c>
      <c r="R23" s="61"/>
      <c r="S23" s="66" t="s">
        <v>134</v>
      </c>
      <c r="T23" s="82" t="s">
        <v>570</v>
      </c>
      <c r="U23" s="83" t="s">
        <v>571</v>
      </c>
      <c r="V23" s="66" t="s">
        <v>621</v>
      </c>
      <c r="W23" s="66" t="s">
        <v>134</v>
      </c>
      <c r="X23" s="83" t="s">
        <v>571</v>
      </c>
      <c r="Y23" s="83" t="s">
        <v>407</v>
      </c>
      <c r="Z23" s="83" t="s">
        <v>585</v>
      </c>
      <c r="AA23" s="94" t="s">
        <v>573</v>
      </c>
      <c r="AB23" s="94" t="s">
        <v>411</v>
      </c>
      <c r="AC23" s="82"/>
      <c r="AD23" s="95">
        <f>AD27+AD29+AD30+AD31*3</f>
        <v>2.5029</v>
      </c>
      <c r="AE23" s="96" t="s">
        <v>571</v>
      </c>
      <c r="AF23" s="94" t="s">
        <v>411</v>
      </c>
      <c r="AG23" s="118" t="s">
        <v>598</v>
      </c>
      <c r="AH23" s="119"/>
      <c r="AI23" s="119"/>
      <c r="AJ23" s="119"/>
      <c r="AK23" s="120"/>
      <c r="AL23" s="118"/>
      <c r="AM23" s="119">
        <v>26</v>
      </c>
      <c r="AN23" s="128"/>
      <c r="AO23" s="128"/>
      <c r="AP23" s="128"/>
      <c r="AQ23" s="153" t="s">
        <v>624</v>
      </c>
      <c r="AR23" s="153" t="s">
        <v>599</v>
      </c>
      <c r="AS23" s="158" t="s">
        <v>577</v>
      </c>
      <c r="AT23" s="89"/>
      <c r="AU23" s="61">
        <v>0</v>
      </c>
      <c r="AV23" s="61">
        <v>0</v>
      </c>
      <c r="AW23" s="61">
        <v>1</v>
      </c>
      <c r="AX23" s="61">
        <v>1</v>
      </c>
      <c r="AY23" s="61">
        <v>0</v>
      </c>
    </row>
    <row r="24" s="49" customFormat="1" ht="30" customHeight="1" spans="1:51">
      <c r="A24" s="60">
        <f t="shared" si="0"/>
        <v>16</v>
      </c>
      <c r="B24" s="62"/>
      <c r="C24" s="62"/>
      <c r="D24" s="62"/>
      <c r="E24" s="62"/>
      <c r="F24" s="62">
        <v>4</v>
      </c>
      <c r="G24" s="62"/>
      <c r="H24" s="62"/>
      <c r="I24" s="62"/>
      <c r="J24" s="62"/>
      <c r="K24" s="67"/>
      <c r="L24" s="66"/>
      <c r="M24" s="66" t="s">
        <v>625</v>
      </c>
      <c r="N24" s="61" t="s">
        <v>626</v>
      </c>
      <c r="O24" s="61" t="s">
        <v>627</v>
      </c>
      <c r="P24" s="61" t="s">
        <v>46</v>
      </c>
      <c r="Q24" s="81" t="s">
        <v>569</v>
      </c>
      <c r="R24" s="61"/>
      <c r="S24" s="66" t="s">
        <v>134</v>
      </c>
      <c r="T24" s="82" t="s">
        <v>570</v>
      </c>
      <c r="U24" s="83" t="s">
        <v>571</v>
      </c>
      <c r="V24" s="66" t="s">
        <v>625</v>
      </c>
      <c r="W24" s="66" t="s">
        <v>134</v>
      </c>
      <c r="X24" s="83" t="s">
        <v>571</v>
      </c>
      <c r="Y24" s="83" t="s">
        <v>407</v>
      </c>
      <c r="Z24" s="83" t="s">
        <v>585</v>
      </c>
      <c r="AA24" s="94" t="s">
        <v>573</v>
      </c>
      <c r="AB24" s="94" t="s">
        <v>411</v>
      </c>
      <c r="AC24" s="82"/>
      <c r="AD24" s="95">
        <f>AD26+AD29+AD30+AD31*3</f>
        <v>2.5116</v>
      </c>
      <c r="AE24" s="96" t="s">
        <v>571</v>
      </c>
      <c r="AF24" s="94" t="s">
        <v>411</v>
      </c>
      <c r="AG24" s="118" t="s">
        <v>598</v>
      </c>
      <c r="AH24" s="119"/>
      <c r="AI24" s="119"/>
      <c r="AJ24" s="119"/>
      <c r="AK24" s="120"/>
      <c r="AL24" s="118"/>
      <c r="AM24" s="119">
        <v>26</v>
      </c>
      <c r="AN24" s="128"/>
      <c r="AO24" s="128"/>
      <c r="AP24" s="128"/>
      <c r="AQ24" s="153" t="s">
        <v>624</v>
      </c>
      <c r="AR24" s="153" t="s">
        <v>599</v>
      </c>
      <c r="AS24" s="158" t="s">
        <v>577</v>
      </c>
      <c r="AT24" s="155"/>
      <c r="AU24" s="61">
        <v>1</v>
      </c>
      <c r="AV24" s="61">
        <v>1</v>
      </c>
      <c r="AW24" s="61">
        <v>0</v>
      </c>
      <c r="AX24" s="61">
        <v>0</v>
      </c>
      <c r="AY24" s="61">
        <v>0</v>
      </c>
    </row>
    <row r="25" s="49" customFormat="1" ht="30" customHeight="1" spans="1:51">
      <c r="A25" s="60">
        <f t="shared" si="0"/>
        <v>17</v>
      </c>
      <c r="B25" s="62"/>
      <c r="C25" s="62"/>
      <c r="D25" s="62"/>
      <c r="E25" s="62"/>
      <c r="F25" s="62">
        <v>4</v>
      </c>
      <c r="G25" s="62"/>
      <c r="H25" s="62"/>
      <c r="I25" s="62"/>
      <c r="J25" s="62"/>
      <c r="K25" s="67"/>
      <c r="L25" s="66"/>
      <c r="M25" s="66" t="s">
        <v>628</v>
      </c>
      <c r="N25" s="61" t="s">
        <v>629</v>
      </c>
      <c r="O25" s="61" t="s">
        <v>630</v>
      </c>
      <c r="P25" s="61" t="s">
        <v>46</v>
      </c>
      <c r="Q25" s="81" t="s">
        <v>569</v>
      </c>
      <c r="R25" s="61"/>
      <c r="S25" s="66" t="s">
        <v>46</v>
      </c>
      <c r="T25" s="85" t="s">
        <v>570</v>
      </c>
      <c r="U25" s="83" t="s">
        <v>407</v>
      </c>
      <c r="V25" s="87" t="s">
        <v>628</v>
      </c>
      <c r="W25" s="86"/>
      <c r="X25" s="83" t="s">
        <v>571</v>
      </c>
      <c r="Y25" s="83" t="s">
        <v>407</v>
      </c>
      <c r="Z25" s="83" t="s">
        <v>585</v>
      </c>
      <c r="AA25" s="94" t="s">
        <v>573</v>
      </c>
      <c r="AB25" s="94" t="s">
        <v>411</v>
      </c>
      <c r="AC25" s="82"/>
      <c r="AD25" s="95">
        <f>AD28+AD29+AD30+AD31*3</f>
        <v>2.5154</v>
      </c>
      <c r="AE25" s="96"/>
      <c r="AF25" s="94" t="s">
        <v>411</v>
      </c>
      <c r="AG25" s="118" t="s">
        <v>598</v>
      </c>
      <c r="AH25" s="119"/>
      <c r="AI25" s="119"/>
      <c r="AJ25" s="119"/>
      <c r="AK25" s="120"/>
      <c r="AL25" s="118"/>
      <c r="AM25" s="119">
        <v>26</v>
      </c>
      <c r="AN25" s="128"/>
      <c r="AO25" s="128"/>
      <c r="AP25" s="128"/>
      <c r="AQ25" s="153" t="s">
        <v>624</v>
      </c>
      <c r="AR25" s="153" t="s">
        <v>599</v>
      </c>
      <c r="AS25" s="158" t="s">
        <v>581</v>
      </c>
      <c r="AT25" s="155"/>
      <c r="AU25" s="61">
        <v>0</v>
      </c>
      <c r="AV25" s="61">
        <v>0</v>
      </c>
      <c r="AW25" s="61">
        <v>0</v>
      </c>
      <c r="AX25" s="61">
        <v>0</v>
      </c>
      <c r="AY25" s="61">
        <v>1</v>
      </c>
    </row>
    <row r="26" s="49" customFormat="1" ht="30" customHeight="1" spans="1:51">
      <c r="A26" s="60">
        <f t="shared" si="0"/>
        <v>18</v>
      </c>
      <c r="B26" s="62"/>
      <c r="C26" s="62"/>
      <c r="D26" s="62"/>
      <c r="E26" s="62"/>
      <c r="F26" s="62"/>
      <c r="G26" s="62">
        <v>5</v>
      </c>
      <c r="H26" s="62"/>
      <c r="I26" s="62"/>
      <c r="J26" s="62"/>
      <c r="K26" s="67"/>
      <c r="L26" s="66" t="s">
        <v>631</v>
      </c>
      <c r="M26" s="66" t="s">
        <v>631</v>
      </c>
      <c r="N26" s="61" t="s">
        <v>632</v>
      </c>
      <c r="O26" s="61"/>
      <c r="P26" s="61" t="s">
        <v>46</v>
      </c>
      <c r="Q26" s="81" t="s">
        <v>569</v>
      </c>
      <c r="R26" s="61"/>
      <c r="S26" s="66" t="s">
        <v>46</v>
      </c>
      <c r="T26" s="82" t="s">
        <v>570</v>
      </c>
      <c r="U26" s="83" t="s">
        <v>571</v>
      </c>
      <c r="V26" s="66" t="s">
        <v>631</v>
      </c>
      <c r="W26" s="86" t="s">
        <v>46</v>
      </c>
      <c r="X26" s="83" t="s">
        <v>571</v>
      </c>
      <c r="Y26" s="83" t="s">
        <v>407</v>
      </c>
      <c r="Z26" s="83" t="s">
        <v>633</v>
      </c>
      <c r="AA26" s="94" t="s">
        <v>634</v>
      </c>
      <c r="AB26" s="94"/>
      <c r="AC26" s="82" t="s">
        <v>635</v>
      </c>
      <c r="AD26" s="95">
        <v>0.9982</v>
      </c>
      <c r="AE26" s="96" t="s">
        <v>571</v>
      </c>
      <c r="AF26" s="94" t="s">
        <v>411</v>
      </c>
      <c r="AG26" s="129" t="s">
        <v>636</v>
      </c>
      <c r="AH26" s="130">
        <f>AD26/0.888*1000+10</f>
        <v>1134.0990990991</v>
      </c>
      <c r="AI26" s="130">
        <v>20</v>
      </c>
      <c r="AJ26" s="130">
        <v>2</v>
      </c>
      <c r="AK26" s="131">
        <f>AH26*0.888/1000</f>
        <v>1.00708</v>
      </c>
      <c r="AL26" s="132">
        <f t="shared" ref="AL26:AL27" si="1">AD26/AK26</f>
        <v>0.991182428406879</v>
      </c>
      <c r="AM26" s="130"/>
      <c r="AN26" s="125"/>
      <c r="AO26" s="145"/>
      <c r="AP26" s="145"/>
      <c r="AQ26" s="153" t="s">
        <v>575</v>
      </c>
      <c r="AR26" s="153" t="s">
        <v>637</v>
      </c>
      <c r="AS26" s="158" t="s">
        <v>577</v>
      </c>
      <c r="AT26" s="155"/>
      <c r="AU26" s="61">
        <v>1</v>
      </c>
      <c r="AV26" s="61">
        <v>1</v>
      </c>
      <c r="AW26" s="61">
        <v>0</v>
      </c>
      <c r="AX26" s="61">
        <v>0</v>
      </c>
      <c r="AY26" s="61">
        <v>0</v>
      </c>
    </row>
    <row r="27" s="49" customFormat="1" ht="30" customHeight="1" spans="1:51">
      <c r="A27" s="60">
        <f t="shared" si="0"/>
        <v>19</v>
      </c>
      <c r="B27" s="62"/>
      <c r="C27" s="62"/>
      <c r="D27" s="62"/>
      <c r="E27" s="62"/>
      <c r="F27" s="62"/>
      <c r="G27" s="62">
        <v>5</v>
      </c>
      <c r="H27" s="62"/>
      <c r="I27" s="62"/>
      <c r="J27" s="62"/>
      <c r="K27" s="67"/>
      <c r="L27" s="66" t="s">
        <v>638</v>
      </c>
      <c r="M27" s="66" t="s">
        <v>638</v>
      </c>
      <c r="N27" s="61" t="s">
        <v>639</v>
      </c>
      <c r="O27" s="61"/>
      <c r="P27" s="61" t="s">
        <v>46</v>
      </c>
      <c r="Q27" s="81" t="s">
        <v>569</v>
      </c>
      <c r="R27" s="61"/>
      <c r="S27" s="66" t="s">
        <v>46</v>
      </c>
      <c r="T27" s="82" t="s">
        <v>570</v>
      </c>
      <c r="U27" s="83" t="s">
        <v>571</v>
      </c>
      <c r="V27" s="66" t="s">
        <v>638</v>
      </c>
      <c r="W27" s="86" t="s">
        <v>46</v>
      </c>
      <c r="X27" s="83" t="s">
        <v>571</v>
      </c>
      <c r="Y27" s="83" t="s">
        <v>407</v>
      </c>
      <c r="Z27" s="83" t="s">
        <v>633</v>
      </c>
      <c r="AA27" s="94" t="s">
        <v>634</v>
      </c>
      <c r="AB27" s="94"/>
      <c r="AC27" s="82" t="s">
        <v>635</v>
      </c>
      <c r="AD27" s="95">
        <v>0.9895</v>
      </c>
      <c r="AE27" s="96" t="s">
        <v>571</v>
      </c>
      <c r="AF27" s="94" t="s">
        <v>411</v>
      </c>
      <c r="AG27" s="129" t="s">
        <v>636</v>
      </c>
      <c r="AH27" s="130">
        <f>AD27/0.888*1000+10</f>
        <v>1124.3018018018</v>
      </c>
      <c r="AI27" s="130">
        <v>20</v>
      </c>
      <c r="AJ27" s="130">
        <v>2</v>
      </c>
      <c r="AK27" s="131">
        <f>AH27*0.888/1000</f>
        <v>0.99838</v>
      </c>
      <c r="AL27" s="132">
        <f t="shared" si="1"/>
        <v>0.991105591057513</v>
      </c>
      <c r="AM27" s="130"/>
      <c r="AN27" s="125"/>
      <c r="AO27" s="145"/>
      <c r="AP27" s="145"/>
      <c r="AQ27" s="153" t="s">
        <v>575</v>
      </c>
      <c r="AR27" s="153" t="s">
        <v>637</v>
      </c>
      <c r="AS27" s="158" t="s">
        <v>577</v>
      </c>
      <c r="AT27" s="155"/>
      <c r="AU27" s="61">
        <v>0</v>
      </c>
      <c r="AV27" s="61">
        <v>0</v>
      </c>
      <c r="AW27" s="61">
        <v>1</v>
      </c>
      <c r="AX27" s="61">
        <v>1</v>
      </c>
      <c r="AY27" s="61">
        <v>0</v>
      </c>
    </row>
    <row r="28" s="49" customFormat="1" ht="30" customHeight="1" spans="1:51">
      <c r="A28" s="60">
        <f t="shared" si="0"/>
        <v>20</v>
      </c>
      <c r="B28" s="62"/>
      <c r="C28" s="62"/>
      <c r="D28" s="62"/>
      <c r="E28" s="62"/>
      <c r="F28" s="62"/>
      <c r="G28" s="62">
        <v>5</v>
      </c>
      <c r="H28" s="62"/>
      <c r="I28" s="62"/>
      <c r="J28" s="62"/>
      <c r="K28" s="67"/>
      <c r="L28" s="66" t="s">
        <v>640</v>
      </c>
      <c r="M28" s="66" t="s">
        <v>640</v>
      </c>
      <c r="N28" s="61" t="s">
        <v>641</v>
      </c>
      <c r="O28" s="61" t="s">
        <v>642</v>
      </c>
      <c r="P28" s="61" t="s">
        <v>46</v>
      </c>
      <c r="Q28" s="81" t="s">
        <v>569</v>
      </c>
      <c r="R28" s="61"/>
      <c r="S28" s="66" t="s">
        <v>46</v>
      </c>
      <c r="T28" s="85" t="s">
        <v>570</v>
      </c>
      <c r="U28" s="83" t="s">
        <v>407</v>
      </c>
      <c r="V28" s="85" t="s">
        <v>640</v>
      </c>
      <c r="W28" s="86"/>
      <c r="X28" s="83" t="s">
        <v>571</v>
      </c>
      <c r="Y28" s="83" t="s">
        <v>407</v>
      </c>
      <c r="Z28" s="83" t="s">
        <v>633</v>
      </c>
      <c r="AA28" s="94" t="s">
        <v>634</v>
      </c>
      <c r="AB28" s="94"/>
      <c r="AC28" s="82"/>
      <c r="AD28" s="95">
        <v>1.002</v>
      </c>
      <c r="AE28" s="96"/>
      <c r="AF28" s="94" t="s">
        <v>411</v>
      </c>
      <c r="AG28" s="129" t="s">
        <v>636</v>
      </c>
      <c r="AH28" s="130">
        <f>AD28/0.888*1000+10</f>
        <v>1138.37837837838</v>
      </c>
      <c r="AI28" s="130">
        <v>20</v>
      </c>
      <c r="AJ28" s="130">
        <v>2</v>
      </c>
      <c r="AK28" s="131">
        <f>AH28*0.888/1000</f>
        <v>1.01088</v>
      </c>
      <c r="AL28" s="132">
        <f t="shared" ref="AL28:AL33" si="2">AD28/AK28</f>
        <v>0.991215574548908</v>
      </c>
      <c r="AM28" s="130"/>
      <c r="AN28" s="125"/>
      <c r="AO28" s="145"/>
      <c r="AP28" s="145"/>
      <c r="AQ28" s="153" t="s">
        <v>575</v>
      </c>
      <c r="AR28" s="153" t="s">
        <v>637</v>
      </c>
      <c r="AS28" s="158" t="s">
        <v>581</v>
      </c>
      <c r="AT28" s="155"/>
      <c r="AU28" s="61">
        <v>0</v>
      </c>
      <c r="AV28" s="61">
        <v>0</v>
      </c>
      <c r="AW28" s="61">
        <v>0</v>
      </c>
      <c r="AX28" s="61">
        <v>0</v>
      </c>
      <c r="AY28" s="61">
        <v>1</v>
      </c>
    </row>
    <row r="29" s="49" customFormat="1" ht="30" customHeight="1" spans="1:51">
      <c r="A29" s="60">
        <f t="shared" si="0"/>
        <v>21</v>
      </c>
      <c r="B29" s="62"/>
      <c r="C29" s="62"/>
      <c r="D29" s="62"/>
      <c r="E29" s="62"/>
      <c r="F29" s="62"/>
      <c r="G29" s="62">
        <v>5</v>
      </c>
      <c r="H29" s="62"/>
      <c r="I29" s="62"/>
      <c r="J29" s="62"/>
      <c r="K29" s="67"/>
      <c r="L29" s="66" t="s">
        <v>643</v>
      </c>
      <c r="M29" s="66" t="s">
        <v>643</v>
      </c>
      <c r="N29" s="61" t="s">
        <v>644</v>
      </c>
      <c r="O29" s="61"/>
      <c r="P29" s="61" t="s">
        <v>49</v>
      </c>
      <c r="Q29" s="81" t="s">
        <v>569</v>
      </c>
      <c r="R29" s="76"/>
      <c r="S29" s="66" t="s">
        <v>49</v>
      </c>
      <c r="T29" s="82" t="s">
        <v>570</v>
      </c>
      <c r="U29" s="83" t="s">
        <v>571</v>
      </c>
      <c r="V29" s="66" t="s">
        <v>643</v>
      </c>
      <c r="W29" s="66" t="s">
        <v>49</v>
      </c>
      <c r="X29" s="83" t="s">
        <v>571</v>
      </c>
      <c r="Y29" s="83" t="s">
        <v>407</v>
      </c>
      <c r="Z29" s="83" t="s">
        <v>633</v>
      </c>
      <c r="AA29" s="71" t="s">
        <v>645</v>
      </c>
      <c r="AB29" s="94"/>
      <c r="AC29" s="74" t="s">
        <v>646</v>
      </c>
      <c r="AD29" s="95">
        <v>0.324</v>
      </c>
      <c r="AE29" s="96" t="s">
        <v>571</v>
      </c>
      <c r="AF29" s="61" t="s">
        <v>411</v>
      </c>
      <c r="AG29" s="129" t="s">
        <v>647</v>
      </c>
      <c r="AH29" s="130">
        <f>AD29/0.846*1000+10</f>
        <v>392.978723404255</v>
      </c>
      <c r="AI29" s="130">
        <v>20</v>
      </c>
      <c r="AJ29" s="130">
        <v>20</v>
      </c>
      <c r="AK29" s="131">
        <f>AH29*0.846/1000</f>
        <v>0.33246</v>
      </c>
      <c r="AL29" s="132">
        <f t="shared" si="2"/>
        <v>0.974553329723877</v>
      </c>
      <c r="AM29" s="130"/>
      <c r="AN29" s="131"/>
      <c r="AO29" s="145"/>
      <c r="AP29" s="145"/>
      <c r="AQ29" s="153" t="s">
        <v>575</v>
      </c>
      <c r="AR29" s="153" t="s">
        <v>637</v>
      </c>
      <c r="AS29" s="158" t="s">
        <v>648</v>
      </c>
      <c r="AT29" s="155"/>
      <c r="AU29" s="61">
        <v>1</v>
      </c>
      <c r="AV29" s="61">
        <v>1</v>
      </c>
      <c r="AW29" s="61">
        <v>1</v>
      </c>
      <c r="AX29" s="61">
        <v>1</v>
      </c>
      <c r="AY29" s="61">
        <v>1</v>
      </c>
    </row>
    <row r="30" s="49" customFormat="1" ht="30" customHeight="1" spans="1:51">
      <c r="A30" s="60">
        <f t="shared" si="0"/>
        <v>22</v>
      </c>
      <c r="B30" s="62"/>
      <c r="C30" s="62"/>
      <c r="D30" s="62"/>
      <c r="E30" s="62"/>
      <c r="F30" s="62"/>
      <c r="G30" s="62">
        <v>5</v>
      </c>
      <c r="H30" s="62"/>
      <c r="I30" s="62"/>
      <c r="J30" s="62"/>
      <c r="K30" s="67"/>
      <c r="L30" s="66" t="s">
        <v>50</v>
      </c>
      <c r="M30" s="66" t="s">
        <v>50</v>
      </c>
      <c r="N30" s="61" t="s">
        <v>51</v>
      </c>
      <c r="O30" s="61"/>
      <c r="P30" s="61" t="s">
        <v>49</v>
      </c>
      <c r="Q30" s="81" t="s">
        <v>569</v>
      </c>
      <c r="R30" s="61"/>
      <c r="S30" s="66" t="s">
        <v>46</v>
      </c>
      <c r="T30" s="82" t="s">
        <v>570</v>
      </c>
      <c r="U30" s="83" t="s">
        <v>571</v>
      </c>
      <c r="V30" s="66" t="s">
        <v>50</v>
      </c>
      <c r="W30" s="86" t="s">
        <v>46</v>
      </c>
      <c r="X30" s="83" t="s">
        <v>571</v>
      </c>
      <c r="Y30" s="83" t="s">
        <v>407</v>
      </c>
      <c r="Z30" s="83" t="s">
        <v>633</v>
      </c>
      <c r="AA30" s="70" t="s">
        <v>649</v>
      </c>
      <c r="AB30" s="70"/>
      <c r="AC30" s="98" t="s">
        <v>650</v>
      </c>
      <c r="AD30" s="95">
        <v>0.9878</v>
      </c>
      <c r="AE30" s="96" t="s">
        <v>571</v>
      </c>
      <c r="AF30" s="61" t="s">
        <v>411</v>
      </c>
      <c r="AG30" s="129" t="s">
        <v>636</v>
      </c>
      <c r="AH30" s="130">
        <f>AD30/1.134*1000+10</f>
        <v>881.075837742505</v>
      </c>
      <c r="AI30" s="130">
        <v>25</v>
      </c>
      <c r="AJ30" s="130">
        <v>2</v>
      </c>
      <c r="AK30" s="131">
        <f>AH30*1.134/1000</f>
        <v>0.99914</v>
      </c>
      <c r="AL30" s="132">
        <f t="shared" si="2"/>
        <v>0.988650239205717</v>
      </c>
      <c r="AM30" s="130"/>
      <c r="AN30" s="125"/>
      <c r="AO30" s="145"/>
      <c r="AP30" s="145"/>
      <c r="AQ30" s="153" t="s">
        <v>575</v>
      </c>
      <c r="AR30" s="153" t="s">
        <v>637</v>
      </c>
      <c r="AS30" s="158" t="s">
        <v>648</v>
      </c>
      <c r="AT30" s="155"/>
      <c r="AU30" s="61">
        <v>1</v>
      </c>
      <c r="AV30" s="61">
        <v>1</v>
      </c>
      <c r="AW30" s="61">
        <v>1</v>
      </c>
      <c r="AX30" s="61">
        <v>1</v>
      </c>
      <c r="AY30" s="61">
        <v>1</v>
      </c>
    </row>
    <row r="31" s="49" customFormat="1" ht="30" customHeight="1" spans="1:51">
      <c r="A31" s="60">
        <f t="shared" si="0"/>
        <v>23</v>
      </c>
      <c r="B31" s="62"/>
      <c r="C31" s="62"/>
      <c r="D31" s="62"/>
      <c r="E31" s="62"/>
      <c r="F31" s="62"/>
      <c r="G31" s="62">
        <v>5</v>
      </c>
      <c r="H31" s="62"/>
      <c r="I31" s="62"/>
      <c r="J31" s="62"/>
      <c r="K31" s="67"/>
      <c r="L31" s="66" t="s">
        <v>102</v>
      </c>
      <c r="M31" s="66" t="s">
        <v>102</v>
      </c>
      <c r="N31" s="61" t="s">
        <v>103</v>
      </c>
      <c r="O31" s="61"/>
      <c r="P31" s="61" t="s">
        <v>49</v>
      </c>
      <c r="Q31" s="81" t="s">
        <v>569</v>
      </c>
      <c r="R31" s="61"/>
      <c r="S31" s="66" t="s">
        <v>49</v>
      </c>
      <c r="T31" s="82" t="s">
        <v>570</v>
      </c>
      <c r="U31" s="83" t="s">
        <v>571</v>
      </c>
      <c r="V31" s="84" t="s">
        <v>102</v>
      </c>
      <c r="W31" s="86" t="s">
        <v>49</v>
      </c>
      <c r="X31" s="83" t="s">
        <v>571</v>
      </c>
      <c r="Y31" s="83" t="s">
        <v>407</v>
      </c>
      <c r="Z31" s="83" t="s">
        <v>651</v>
      </c>
      <c r="AA31" s="71" t="s">
        <v>652</v>
      </c>
      <c r="AB31" s="94" t="s">
        <v>653</v>
      </c>
      <c r="AC31" s="98"/>
      <c r="AD31" s="95">
        <v>0.0672</v>
      </c>
      <c r="AE31" s="96" t="s">
        <v>571</v>
      </c>
      <c r="AF31" s="61" t="s">
        <v>411</v>
      </c>
      <c r="AG31" s="129" t="s">
        <v>654</v>
      </c>
      <c r="AH31" s="130">
        <v>395</v>
      </c>
      <c r="AI31" s="130">
        <v>15</v>
      </c>
      <c r="AJ31" s="130">
        <v>1.5</v>
      </c>
      <c r="AK31" s="131">
        <f t="shared" ref="AK31:AK33" si="3">AH31*AI31*AJ31*7860/1000000000</f>
        <v>0.06985575</v>
      </c>
      <c r="AL31" s="132">
        <f t="shared" si="2"/>
        <v>0.961982370814142</v>
      </c>
      <c r="AM31" s="130"/>
      <c r="AN31" s="125"/>
      <c r="AO31" s="145"/>
      <c r="AP31" s="145"/>
      <c r="AQ31" s="153" t="s">
        <v>575</v>
      </c>
      <c r="AR31" s="153" t="s">
        <v>655</v>
      </c>
      <c r="AS31" s="158" t="s">
        <v>648</v>
      </c>
      <c r="AT31" s="155"/>
      <c r="AU31" s="61">
        <v>3</v>
      </c>
      <c r="AV31" s="61">
        <v>3</v>
      </c>
      <c r="AW31" s="61">
        <v>3</v>
      </c>
      <c r="AX31" s="61">
        <v>3</v>
      </c>
      <c r="AY31" s="61">
        <v>3</v>
      </c>
    </row>
    <row r="32" s="49" customFormat="1" ht="30" customHeight="1" spans="1:51">
      <c r="A32" s="60">
        <f t="shared" si="0"/>
        <v>24</v>
      </c>
      <c r="B32" s="62"/>
      <c r="C32" s="62"/>
      <c r="D32" s="62"/>
      <c r="E32" s="62"/>
      <c r="F32" s="62">
        <v>4</v>
      </c>
      <c r="G32" s="62"/>
      <c r="H32" s="62"/>
      <c r="I32" s="62"/>
      <c r="J32" s="62"/>
      <c r="K32" s="67"/>
      <c r="L32" s="66" t="s">
        <v>656</v>
      </c>
      <c r="M32" s="66" t="s">
        <v>656</v>
      </c>
      <c r="N32" s="71" t="s">
        <v>657</v>
      </c>
      <c r="O32" s="72"/>
      <c r="P32" s="61" t="s">
        <v>49</v>
      </c>
      <c r="Q32" s="81" t="s">
        <v>569</v>
      </c>
      <c r="R32" s="71"/>
      <c r="S32" s="66" t="s">
        <v>46</v>
      </c>
      <c r="T32" s="82" t="s">
        <v>570</v>
      </c>
      <c r="U32" s="83" t="s">
        <v>571</v>
      </c>
      <c r="V32" s="66" t="s">
        <v>656</v>
      </c>
      <c r="W32" s="86" t="s">
        <v>46</v>
      </c>
      <c r="X32" s="83" t="s">
        <v>571</v>
      </c>
      <c r="Y32" s="83" t="s">
        <v>407</v>
      </c>
      <c r="Z32" s="83" t="s">
        <v>651</v>
      </c>
      <c r="AA32" s="71" t="s">
        <v>658</v>
      </c>
      <c r="AB32" s="94" t="s">
        <v>653</v>
      </c>
      <c r="AC32" s="74" t="s">
        <v>659</v>
      </c>
      <c r="AD32" s="95">
        <v>0.0503</v>
      </c>
      <c r="AE32" s="96" t="s">
        <v>571</v>
      </c>
      <c r="AF32" s="61" t="s">
        <v>411</v>
      </c>
      <c r="AG32" s="129" t="s">
        <v>647</v>
      </c>
      <c r="AH32" s="130">
        <v>330</v>
      </c>
      <c r="AI32" s="130">
        <v>10</v>
      </c>
      <c r="AJ32" s="130">
        <v>2</v>
      </c>
      <c r="AK32" s="131">
        <f t="shared" si="3"/>
        <v>0.051876</v>
      </c>
      <c r="AL32" s="132">
        <f t="shared" si="2"/>
        <v>0.969619862749634</v>
      </c>
      <c r="AM32" s="130"/>
      <c r="AN32" s="125"/>
      <c r="AO32" s="145"/>
      <c r="AP32" s="145"/>
      <c r="AQ32" s="153" t="s">
        <v>575</v>
      </c>
      <c r="AR32" s="153" t="s">
        <v>655</v>
      </c>
      <c r="AS32" s="158" t="s">
        <v>577</v>
      </c>
      <c r="AT32" s="155"/>
      <c r="AU32" s="61">
        <v>0</v>
      </c>
      <c r="AV32" s="61">
        <v>0</v>
      </c>
      <c r="AW32" s="61">
        <v>1</v>
      </c>
      <c r="AX32" s="61">
        <v>1</v>
      </c>
      <c r="AY32" s="61">
        <v>0</v>
      </c>
    </row>
    <row r="33" s="49" customFormat="1" ht="30" customHeight="1" spans="1:51">
      <c r="A33" s="60">
        <f t="shared" si="0"/>
        <v>25</v>
      </c>
      <c r="B33" s="62"/>
      <c r="C33" s="62"/>
      <c r="D33" s="62"/>
      <c r="E33" s="62"/>
      <c r="F33" s="62">
        <v>4</v>
      </c>
      <c r="G33" s="62"/>
      <c r="H33" s="62"/>
      <c r="I33" s="62"/>
      <c r="J33" s="62"/>
      <c r="K33" s="67"/>
      <c r="L33" s="66" t="s">
        <v>660</v>
      </c>
      <c r="M33" s="66" t="s">
        <v>660</v>
      </c>
      <c r="N33" s="71" t="s">
        <v>661</v>
      </c>
      <c r="O33" s="72"/>
      <c r="P33" s="61" t="s">
        <v>49</v>
      </c>
      <c r="Q33" s="81" t="s">
        <v>569</v>
      </c>
      <c r="R33" s="71"/>
      <c r="S33" s="66" t="s">
        <v>46</v>
      </c>
      <c r="T33" s="82" t="s">
        <v>570</v>
      </c>
      <c r="U33" s="83" t="s">
        <v>571</v>
      </c>
      <c r="V33" s="84" t="s">
        <v>660</v>
      </c>
      <c r="W33" s="86" t="s">
        <v>46</v>
      </c>
      <c r="X33" s="83" t="s">
        <v>571</v>
      </c>
      <c r="Y33" s="83" t="s">
        <v>407</v>
      </c>
      <c r="Z33" s="83" t="s">
        <v>651</v>
      </c>
      <c r="AA33" s="71" t="s">
        <v>658</v>
      </c>
      <c r="AB33" s="94" t="s">
        <v>653</v>
      </c>
      <c r="AC33" s="74" t="s">
        <v>662</v>
      </c>
      <c r="AD33" s="95">
        <v>0.0465</v>
      </c>
      <c r="AE33" s="96" t="s">
        <v>571</v>
      </c>
      <c r="AF33" s="61" t="s">
        <v>411</v>
      </c>
      <c r="AG33" s="122" t="s">
        <v>654</v>
      </c>
      <c r="AH33" s="133">
        <v>303</v>
      </c>
      <c r="AI33" s="134">
        <v>10</v>
      </c>
      <c r="AJ33" s="134">
        <v>2</v>
      </c>
      <c r="AK33" s="135">
        <f t="shared" si="3"/>
        <v>0.0476316</v>
      </c>
      <c r="AL33" s="132">
        <f t="shared" si="2"/>
        <v>0.976242662434182</v>
      </c>
      <c r="AM33" s="134"/>
      <c r="AN33" s="136"/>
      <c r="AO33" s="145"/>
      <c r="AP33" s="145"/>
      <c r="AQ33" s="153" t="s">
        <v>575</v>
      </c>
      <c r="AR33" s="153" t="s">
        <v>655</v>
      </c>
      <c r="AS33" s="158" t="s">
        <v>577</v>
      </c>
      <c r="AT33" s="155"/>
      <c r="AU33" s="61">
        <v>1</v>
      </c>
      <c r="AV33" s="61">
        <v>1</v>
      </c>
      <c r="AW33" s="61">
        <v>0</v>
      </c>
      <c r="AX33" s="61">
        <v>0</v>
      </c>
      <c r="AY33" s="61">
        <v>0</v>
      </c>
    </row>
    <row r="34" s="49" customFormat="1" ht="30" customHeight="1" spans="1:51">
      <c r="A34" s="60">
        <f t="shared" si="0"/>
        <v>26</v>
      </c>
      <c r="B34" s="62"/>
      <c r="C34" s="62"/>
      <c r="D34" s="62"/>
      <c r="E34" s="62"/>
      <c r="F34" s="62">
        <v>4</v>
      </c>
      <c r="G34" s="62"/>
      <c r="H34" s="62"/>
      <c r="I34" s="62"/>
      <c r="J34" s="62"/>
      <c r="K34" s="67"/>
      <c r="L34" s="66" t="s">
        <v>663</v>
      </c>
      <c r="M34" s="66" t="s">
        <v>663</v>
      </c>
      <c r="N34" s="71" t="s">
        <v>664</v>
      </c>
      <c r="O34" s="72"/>
      <c r="P34" s="61" t="s">
        <v>49</v>
      </c>
      <c r="Q34" s="81" t="s">
        <v>569</v>
      </c>
      <c r="R34" s="71"/>
      <c r="S34" s="66" t="s">
        <v>46</v>
      </c>
      <c r="T34" s="85" t="s">
        <v>570</v>
      </c>
      <c r="U34" s="83" t="s">
        <v>407</v>
      </c>
      <c r="V34" s="87" t="s">
        <v>663</v>
      </c>
      <c r="W34" s="86"/>
      <c r="X34" s="83" t="s">
        <v>571</v>
      </c>
      <c r="Y34" s="83" t="s">
        <v>407</v>
      </c>
      <c r="Z34" s="83" t="s">
        <v>651</v>
      </c>
      <c r="AA34" s="71" t="s">
        <v>658</v>
      </c>
      <c r="AB34" s="94"/>
      <c r="AC34" s="74" t="s">
        <v>659</v>
      </c>
      <c r="AD34" s="95">
        <v>0.045</v>
      </c>
      <c r="AE34" s="96"/>
      <c r="AF34" s="61" t="s">
        <v>411</v>
      </c>
      <c r="AG34" s="122" t="s">
        <v>654</v>
      </c>
      <c r="AH34" s="137"/>
      <c r="AI34" s="138"/>
      <c r="AJ34" s="134">
        <v>2</v>
      </c>
      <c r="AK34" s="135">
        <f t="shared" ref="AK34" si="4">AH34*AI34*AJ34*7860/1000000000</f>
        <v>0</v>
      </c>
      <c r="AL34" s="132" t="e">
        <f t="shared" ref="AL34:AL35" si="5">AD34/AK34</f>
        <v>#DIV/0!</v>
      </c>
      <c r="AM34" s="134"/>
      <c r="AN34" s="136"/>
      <c r="AO34" s="145"/>
      <c r="AP34" s="145"/>
      <c r="AQ34" s="153" t="s">
        <v>575</v>
      </c>
      <c r="AR34" s="153" t="s">
        <v>655</v>
      </c>
      <c r="AS34" s="158" t="s">
        <v>665</v>
      </c>
      <c r="AT34" s="155"/>
      <c r="AU34" s="61">
        <v>0</v>
      </c>
      <c r="AV34" s="61">
        <v>0</v>
      </c>
      <c r="AW34" s="61">
        <v>0</v>
      </c>
      <c r="AX34" s="61">
        <v>0</v>
      </c>
      <c r="AY34" s="61">
        <v>1</v>
      </c>
    </row>
    <row r="35" ht="30" customHeight="1" spans="1:51">
      <c r="A35" s="60">
        <f t="shared" si="0"/>
        <v>27</v>
      </c>
      <c r="B35" s="62"/>
      <c r="C35" s="63"/>
      <c r="D35" s="63"/>
      <c r="E35" s="62"/>
      <c r="F35" s="62">
        <v>4</v>
      </c>
      <c r="G35" s="63"/>
      <c r="H35" s="63"/>
      <c r="I35" s="63"/>
      <c r="J35" s="63"/>
      <c r="K35" s="73"/>
      <c r="L35" s="66" t="s">
        <v>666</v>
      </c>
      <c r="M35" s="66" t="s">
        <v>666</v>
      </c>
      <c r="N35" s="71" t="s">
        <v>667</v>
      </c>
      <c r="O35" s="71" t="s">
        <v>668</v>
      </c>
      <c r="P35" s="61" t="s">
        <v>46</v>
      </c>
      <c r="Q35" s="81" t="s">
        <v>569</v>
      </c>
      <c r="R35" s="88"/>
      <c r="S35" s="66" t="s">
        <v>46</v>
      </c>
      <c r="T35" s="89" t="s">
        <v>669</v>
      </c>
      <c r="U35" s="83" t="s">
        <v>571</v>
      </c>
      <c r="V35" s="89" t="s">
        <v>666</v>
      </c>
      <c r="W35" s="86" t="s">
        <v>46</v>
      </c>
      <c r="X35" s="83" t="s">
        <v>571</v>
      </c>
      <c r="Y35" s="83" t="s">
        <v>407</v>
      </c>
      <c r="Z35" s="83" t="s">
        <v>633</v>
      </c>
      <c r="AA35" s="94" t="s">
        <v>670</v>
      </c>
      <c r="AB35" s="94"/>
      <c r="AC35" s="99" t="s">
        <v>671</v>
      </c>
      <c r="AD35" s="100">
        <v>0.0815</v>
      </c>
      <c r="AE35" s="96" t="s">
        <v>571</v>
      </c>
      <c r="AF35" s="61" t="s">
        <v>411</v>
      </c>
      <c r="AG35" s="129" t="s">
        <v>647</v>
      </c>
      <c r="AH35" s="130">
        <v>385</v>
      </c>
      <c r="AI35" s="130">
        <v>10</v>
      </c>
      <c r="AJ35" s="130">
        <v>1</v>
      </c>
      <c r="AK35" s="131">
        <f>AH35*0.222/1000</f>
        <v>0.08547</v>
      </c>
      <c r="AL35" s="132">
        <f t="shared" si="5"/>
        <v>0.953550953550954</v>
      </c>
      <c r="AM35" s="130"/>
      <c r="AN35" s="125"/>
      <c r="AO35" s="128"/>
      <c r="AP35" s="128"/>
      <c r="AQ35" s="153" t="s">
        <v>616</v>
      </c>
      <c r="AR35" s="153" t="s">
        <v>672</v>
      </c>
      <c r="AS35" s="158" t="s">
        <v>648</v>
      </c>
      <c r="AT35" s="160"/>
      <c r="AU35" s="61">
        <v>1</v>
      </c>
      <c r="AV35" s="61">
        <v>1</v>
      </c>
      <c r="AW35" s="61">
        <v>1</v>
      </c>
      <c r="AX35" s="61">
        <v>1</v>
      </c>
      <c r="AY35" s="61">
        <v>1</v>
      </c>
    </row>
    <row r="36" ht="30" customHeight="1" spans="1:51">
      <c r="A36" s="60">
        <f t="shared" si="0"/>
        <v>28</v>
      </c>
      <c r="B36" s="62"/>
      <c r="C36" s="63"/>
      <c r="D36" s="63"/>
      <c r="E36" s="62"/>
      <c r="F36" s="62">
        <v>4</v>
      </c>
      <c r="G36" s="63"/>
      <c r="H36" s="63"/>
      <c r="I36" s="63"/>
      <c r="J36" s="63"/>
      <c r="K36" s="73"/>
      <c r="L36" s="73" t="s">
        <v>673</v>
      </c>
      <c r="M36" s="66" t="s">
        <v>674</v>
      </c>
      <c r="N36" s="71" t="s">
        <v>675</v>
      </c>
      <c r="O36" s="71" t="s">
        <v>676</v>
      </c>
      <c r="P36" s="61" t="s">
        <v>49</v>
      </c>
      <c r="Q36" s="81" t="s">
        <v>569</v>
      </c>
      <c r="R36" s="88"/>
      <c r="S36" s="66" t="s">
        <v>46</v>
      </c>
      <c r="T36" s="89" t="s">
        <v>669</v>
      </c>
      <c r="U36" s="83" t="s">
        <v>571</v>
      </c>
      <c r="V36" s="66" t="s">
        <v>674</v>
      </c>
      <c r="W36" s="86" t="s">
        <v>46</v>
      </c>
      <c r="X36" s="83" t="s">
        <v>407</v>
      </c>
      <c r="Y36" s="83" t="s">
        <v>571</v>
      </c>
      <c r="Z36" s="83" t="s">
        <v>677</v>
      </c>
      <c r="AA36" s="94" t="s">
        <v>678</v>
      </c>
      <c r="AB36" s="94"/>
      <c r="AC36" s="99" t="s">
        <v>679</v>
      </c>
      <c r="AD36" s="100">
        <v>0.0012</v>
      </c>
      <c r="AE36" s="96" t="s">
        <v>571</v>
      </c>
      <c r="AF36" s="61" t="s">
        <v>411</v>
      </c>
      <c r="AG36" s="139"/>
      <c r="AH36" s="140"/>
      <c r="AI36" s="140"/>
      <c r="AJ36" s="140"/>
      <c r="AK36" s="128"/>
      <c r="AL36" s="128"/>
      <c r="AM36" s="140"/>
      <c r="AN36" s="141"/>
      <c r="AO36" s="128"/>
      <c r="AP36" s="128"/>
      <c r="AQ36" s="153" t="s">
        <v>616</v>
      </c>
      <c r="AR36" s="153" t="s">
        <v>672</v>
      </c>
      <c r="AS36" s="158" t="s">
        <v>648</v>
      </c>
      <c r="AT36" s="160"/>
      <c r="AU36" s="61">
        <v>0</v>
      </c>
      <c r="AV36" s="61">
        <v>0</v>
      </c>
      <c r="AW36" s="61">
        <v>0</v>
      </c>
      <c r="AX36" s="61">
        <v>1</v>
      </c>
      <c r="AY36" s="61">
        <v>0</v>
      </c>
    </row>
    <row r="37" ht="30" customHeight="1" spans="1:51">
      <c r="A37" s="60">
        <f t="shared" si="0"/>
        <v>29</v>
      </c>
      <c r="B37" s="62"/>
      <c r="C37" s="63"/>
      <c r="D37" s="63"/>
      <c r="E37" s="62"/>
      <c r="F37" s="62">
        <v>4</v>
      </c>
      <c r="G37" s="63"/>
      <c r="H37" s="63"/>
      <c r="I37" s="63"/>
      <c r="J37" s="63"/>
      <c r="K37" s="73"/>
      <c r="L37" s="73" t="s">
        <v>680</v>
      </c>
      <c r="M37" s="66" t="s">
        <v>681</v>
      </c>
      <c r="N37" s="71" t="s">
        <v>682</v>
      </c>
      <c r="O37" s="71" t="s">
        <v>683</v>
      </c>
      <c r="P37" s="61" t="s">
        <v>49</v>
      </c>
      <c r="Q37" s="81" t="s">
        <v>569</v>
      </c>
      <c r="R37" s="88"/>
      <c r="S37" s="66" t="s">
        <v>46</v>
      </c>
      <c r="T37" s="89" t="s">
        <v>669</v>
      </c>
      <c r="U37" s="83" t="s">
        <v>571</v>
      </c>
      <c r="V37" s="66" t="s">
        <v>674</v>
      </c>
      <c r="W37" s="86" t="s">
        <v>46</v>
      </c>
      <c r="X37" s="83" t="s">
        <v>407</v>
      </c>
      <c r="Y37" s="83" t="s">
        <v>571</v>
      </c>
      <c r="Z37" s="83" t="s">
        <v>677</v>
      </c>
      <c r="AA37" s="94" t="s">
        <v>678</v>
      </c>
      <c r="AB37" s="94"/>
      <c r="AC37" s="99" t="s">
        <v>679</v>
      </c>
      <c r="AD37" s="100">
        <v>0.0012</v>
      </c>
      <c r="AE37" s="96" t="s">
        <v>571</v>
      </c>
      <c r="AF37" s="61" t="s">
        <v>411</v>
      </c>
      <c r="AG37" s="139"/>
      <c r="AH37" s="140"/>
      <c r="AI37" s="140"/>
      <c r="AJ37" s="140"/>
      <c r="AK37" s="128"/>
      <c r="AL37" s="128"/>
      <c r="AM37" s="140"/>
      <c r="AN37" s="141"/>
      <c r="AO37" s="128"/>
      <c r="AP37" s="128"/>
      <c r="AQ37" s="153" t="s">
        <v>616</v>
      </c>
      <c r="AR37" s="153" t="s">
        <v>672</v>
      </c>
      <c r="AS37" s="158" t="s">
        <v>648</v>
      </c>
      <c r="AT37" s="160"/>
      <c r="AU37" s="61">
        <v>1</v>
      </c>
      <c r="AV37" s="61">
        <v>1</v>
      </c>
      <c r="AW37" s="61">
        <v>1</v>
      </c>
      <c r="AX37" s="61">
        <v>0</v>
      </c>
      <c r="AY37" s="61">
        <v>1</v>
      </c>
    </row>
    <row r="38" s="49" customFormat="1" ht="30" customHeight="1" spans="1:51">
      <c r="A38" s="60">
        <f t="shared" si="0"/>
        <v>30</v>
      </c>
      <c r="B38" s="62"/>
      <c r="C38" s="62"/>
      <c r="D38" s="62"/>
      <c r="E38" s="62"/>
      <c r="F38" s="62">
        <v>4</v>
      </c>
      <c r="G38" s="62"/>
      <c r="H38" s="62"/>
      <c r="I38" s="62"/>
      <c r="J38" s="62"/>
      <c r="K38" s="67"/>
      <c r="L38" s="67"/>
      <c r="M38" s="66" t="s">
        <v>684</v>
      </c>
      <c r="N38" s="61" t="s">
        <v>685</v>
      </c>
      <c r="O38" s="61"/>
      <c r="P38" s="61"/>
      <c r="Q38" s="81" t="s">
        <v>569</v>
      </c>
      <c r="R38" s="76"/>
      <c r="S38" s="66" t="s">
        <v>46</v>
      </c>
      <c r="T38" s="82" t="s">
        <v>570</v>
      </c>
      <c r="U38" s="83" t="s">
        <v>571</v>
      </c>
      <c r="V38" s="66" t="s">
        <v>684</v>
      </c>
      <c r="W38" s="86" t="s">
        <v>46</v>
      </c>
      <c r="X38" s="83" t="s">
        <v>571</v>
      </c>
      <c r="Y38" s="83" t="s">
        <v>407</v>
      </c>
      <c r="Z38" s="83" t="s">
        <v>585</v>
      </c>
      <c r="AA38" s="94" t="s">
        <v>573</v>
      </c>
      <c r="AB38" s="94" t="s">
        <v>411</v>
      </c>
      <c r="AC38" s="74" t="str">
        <f>AC39</f>
        <v>34*170*347</v>
      </c>
      <c r="AD38" s="95">
        <f>AD39+AD40</f>
        <v>0.7277</v>
      </c>
      <c r="AE38" s="96" t="s">
        <v>571</v>
      </c>
      <c r="AF38" s="61" t="s">
        <v>411</v>
      </c>
      <c r="AG38" s="118" t="s">
        <v>686</v>
      </c>
      <c r="AH38" s="119"/>
      <c r="AI38" s="119"/>
      <c r="AJ38" s="119"/>
      <c r="AK38" s="120"/>
      <c r="AL38" s="118"/>
      <c r="AM38" s="119">
        <v>2</v>
      </c>
      <c r="AN38" s="120"/>
      <c r="AO38" s="145"/>
      <c r="AP38" s="145"/>
      <c r="AQ38" s="153" t="s">
        <v>624</v>
      </c>
      <c r="AR38" s="153" t="s">
        <v>599</v>
      </c>
      <c r="AS38" s="158" t="s">
        <v>577</v>
      </c>
      <c r="AT38" s="155"/>
      <c r="AU38" s="61">
        <v>0</v>
      </c>
      <c r="AV38" s="61">
        <v>0</v>
      </c>
      <c r="AW38" s="61">
        <v>1</v>
      </c>
      <c r="AX38" s="61">
        <v>0</v>
      </c>
      <c r="AY38" s="61">
        <v>0</v>
      </c>
    </row>
    <row r="39" s="49" customFormat="1" ht="30" customHeight="1" spans="1:51">
      <c r="A39" s="60">
        <f t="shared" si="0"/>
        <v>31</v>
      </c>
      <c r="B39" s="62"/>
      <c r="C39" s="62"/>
      <c r="D39" s="62"/>
      <c r="E39" s="62"/>
      <c r="F39" s="62"/>
      <c r="G39" s="62">
        <v>5</v>
      </c>
      <c r="H39" s="62"/>
      <c r="I39" s="62"/>
      <c r="J39" s="62"/>
      <c r="K39" s="67"/>
      <c r="L39" s="66" t="s">
        <v>687</v>
      </c>
      <c r="M39" s="66" t="s">
        <v>687</v>
      </c>
      <c r="N39" s="61" t="s">
        <v>688</v>
      </c>
      <c r="O39" s="61"/>
      <c r="P39" s="61" t="s">
        <v>46</v>
      </c>
      <c r="Q39" s="81" t="s">
        <v>569</v>
      </c>
      <c r="R39" s="61"/>
      <c r="S39" s="66" t="s">
        <v>46</v>
      </c>
      <c r="T39" s="85" t="s">
        <v>570</v>
      </c>
      <c r="U39" s="83" t="s">
        <v>571</v>
      </c>
      <c r="V39" s="66" t="s">
        <v>684</v>
      </c>
      <c r="W39" s="86" t="s">
        <v>49</v>
      </c>
      <c r="X39" s="83" t="s">
        <v>571</v>
      </c>
      <c r="Y39" s="83" t="s">
        <v>407</v>
      </c>
      <c r="Z39" s="83" t="s">
        <v>651</v>
      </c>
      <c r="AA39" s="94" t="s">
        <v>689</v>
      </c>
      <c r="AB39" s="94" t="s">
        <v>690</v>
      </c>
      <c r="AC39" s="82" t="s">
        <v>691</v>
      </c>
      <c r="AD39" s="95">
        <v>0.7171</v>
      </c>
      <c r="AE39" s="96" t="s">
        <v>571</v>
      </c>
      <c r="AF39" s="61" t="s">
        <v>411</v>
      </c>
      <c r="AG39" s="129" t="s">
        <v>654</v>
      </c>
      <c r="AH39" s="130">
        <v>386</v>
      </c>
      <c r="AI39" s="130">
        <v>176</v>
      </c>
      <c r="AJ39" s="130">
        <v>2</v>
      </c>
      <c r="AK39" s="131">
        <f t="shared" ref="AK39" si="6">AH39*AI39*AJ39*7860/1000000000</f>
        <v>1.06795392</v>
      </c>
      <c r="AL39" s="132">
        <f t="shared" ref="AL39" si="7">AD39/AK39</f>
        <v>0.671470918895077</v>
      </c>
      <c r="AM39" s="130"/>
      <c r="AN39" s="125"/>
      <c r="AO39" s="145"/>
      <c r="AP39" s="145"/>
      <c r="AQ39" s="161" t="s">
        <v>616</v>
      </c>
      <c r="AR39" s="161" t="s">
        <v>692</v>
      </c>
      <c r="AS39" s="158" t="s">
        <v>577</v>
      </c>
      <c r="AT39" s="155"/>
      <c r="AU39" s="61">
        <v>0</v>
      </c>
      <c r="AV39" s="61">
        <v>0</v>
      </c>
      <c r="AW39" s="61">
        <v>1</v>
      </c>
      <c r="AX39" s="61">
        <v>0</v>
      </c>
      <c r="AY39" s="61">
        <v>0</v>
      </c>
    </row>
    <row r="40" s="49" customFormat="1" ht="30" customHeight="1" spans="1:51">
      <c r="A40" s="60">
        <f t="shared" si="0"/>
        <v>32</v>
      </c>
      <c r="B40" s="62"/>
      <c r="C40" s="62"/>
      <c r="D40" s="62"/>
      <c r="E40" s="62"/>
      <c r="F40" s="62"/>
      <c r="G40" s="62">
        <v>5</v>
      </c>
      <c r="H40" s="62"/>
      <c r="I40" s="62"/>
      <c r="J40" s="62"/>
      <c r="K40" s="67"/>
      <c r="L40" s="66" t="s">
        <v>693</v>
      </c>
      <c r="M40" s="66" t="s">
        <v>693</v>
      </c>
      <c r="N40" s="61" t="s">
        <v>694</v>
      </c>
      <c r="O40" s="70" t="s">
        <v>695</v>
      </c>
      <c r="P40" s="61"/>
      <c r="Q40" s="81" t="s">
        <v>569</v>
      </c>
      <c r="R40" s="70"/>
      <c r="S40" s="66" t="s">
        <v>46</v>
      </c>
      <c r="T40" s="66" t="s">
        <v>570</v>
      </c>
      <c r="U40" s="83" t="s">
        <v>407</v>
      </c>
      <c r="V40" s="83" t="s">
        <v>696</v>
      </c>
      <c r="W40" s="71" t="s">
        <v>411</v>
      </c>
      <c r="X40" s="83" t="s">
        <v>407</v>
      </c>
      <c r="Y40" s="83" t="s">
        <v>571</v>
      </c>
      <c r="Z40" s="83" t="s">
        <v>696</v>
      </c>
      <c r="AA40" s="94" t="s">
        <v>411</v>
      </c>
      <c r="AB40" s="94" t="s">
        <v>411</v>
      </c>
      <c r="AC40" s="74"/>
      <c r="AD40" s="101">
        <v>0.0106</v>
      </c>
      <c r="AE40" s="96"/>
      <c r="AF40" s="94" t="s">
        <v>411</v>
      </c>
      <c r="AG40" s="142"/>
      <c r="AH40" s="133"/>
      <c r="AI40" s="133"/>
      <c r="AJ40" s="133"/>
      <c r="AK40" s="120"/>
      <c r="AL40" s="143"/>
      <c r="AM40" s="119"/>
      <c r="AN40" s="120"/>
      <c r="AO40" s="162"/>
      <c r="AP40" s="162"/>
      <c r="AQ40" s="153" t="s">
        <v>616</v>
      </c>
      <c r="AR40" s="153" t="s">
        <v>697</v>
      </c>
      <c r="AS40" s="158" t="s">
        <v>648</v>
      </c>
      <c r="AT40" s="163"/>
      <c r="AU40" s="61">
        <v>0</v>
      </c>
      <c r="AV40" s="61">
        <v>0</v>
      </c>
      <c r="AW40" s="61">
        <v>1</v>
      </c>
      <c r="AX40" s="61">
        <v>0</v>
      </c>
      <c r="AY40" s="61">
        <v>0</v>
      </c>
    </row>
    <row r="41" s="49" customFormat="1" ht="30" customHeight="1" spans="1:51">
      <c r="A41" s="60">
        <f t="shared" si="0"/>
        <v>33</v>
      </c>
      <c r="B41" s="62"/>
      <c r="C41" s="62"/>
      <c r="D41" s="62"/>
      <c r="E41" s="62"/>
      <c r="F41" s="62">
        <v>4</v>
      </c>
      <c r="G41" s="62"/>
      <c r="H41" s="62"/>
      <c r="I41" s="62"/>
      <c r="J41" s="62"/>
      <c r="K41" s="67"/>
      <c r="L41" s="66" t="s">
        <v>698</v>
      </c>
      <c r="M41" s="66" t="s">
        <v>698</v>
      </c>
      <c r="N41" s="61" t="s">
        <v>699</v>
      </c>
      <c r="O41" s="61"/>
      <c r="P41" s="61" t="s">
        <v>46</v>
      </c>
      <c r="Q41" s="81" t="s">
        <v>569</v>
      </c>
      <c r="R41" s="61"/>
      <c r="S41" s="66" t="s">
        <v>46</v>
      </c>
      <c r="T41" s="85" t="s">
        <v>570</v>
      </c>
      <c r="U41" s="83" t="s">
        <v>571</v>
      </c>
      <c r="V41" s="66" t="s">
        <v>698</v>
      </c>
      <c r="W41" s="86" t="s">
        <v>46</v>
      </c>
      <c r="X41" s="83" t="s">
        <v>571</v>
      </c>
      <c r="Y41" s="83" t="s">
        <v>407</v>
      </c>
      <c r="Z41" s="83" t="s">
        <v>651</v>
      </c>
      <c r="AA41" s="94" t="s">
        <v>689</v>
      </c>
      <c r="AB41" s="94" t="s">
        <v>690</v>
      </c>
      <c r="AC41" s="82" t="s">
        <v>700</v>
      </c>
      <c r="AD41" s="95">
        <v>0.0769</v>
      </c>
      <c r="AE41" s="96"/>
      <c r="AF41" s="61" t="s">
        <v>411</v>
      </c>
      <c r="AG41" s="129" t="s">
        <v>654</v>
      </c>
      <c r="AH41" s="130">
        <v>132</v>
      </c>
      <c r="AI41" s="130">
        <v>55</v>
      </c>
      <c r="AJ41" s="130">
        <v>2</v>
      </c>
      <c r="AK41" s="131">
        <f t="shared" ref="AK41" si="8">AH41*AI41*AJ41*7860/1000000000</f>
        <v>0.1141272</v>
      </c>
      <c r="AL41" s="132">
        <f t="shared" ref="AL41" si="9">AD41/AK41</f>
        <v>0.67380957387897</v>
      </c>
      <c r="AM41" s="130"/>
      <c r="AN41" s="125"/>
      <c r="AO41" s="145"/>
      <c r="AP41" s="145"/>
      <c r="AQ41" s="161" t="s">
        <v>616</v>
      </c>
      <c r="AR41" s="161" t="s">
        <v>692</v>
      </c>
      <c r="AS41" s="158" t="s">
        <v>577</v>
      </c>
      <c r="AT41" s="155"/>
      <c r="AU41" s="61">
        <v>0</v>
      </c>
      <c r="AV41" s="61">
        <v>0</v>
      </c>
      <c r="AW41" s="61">
        <v>1</v>
      </c>
      <c r="AX41" s="61">
        <v>0</v>
      </c>
      <c r="AY41" s="61">
        <v>0</v>
      </c>
    </row>
    <row r="42" s="49" customFormat="1" ht="30" customHeight="1" spans="1:51">
      <c r="A42" s="60">
        <f t="shared" si="0"/>
        <v>34</v>
      </c>
      <c r="B42" s="62"/>
      <c r="C42" s="62"/>
      <c r="D42" s="62"/>
      <c r="E42" s="62"/>
      <c r="F42" s="62">
        <v>4</v>
      </c>
      <c r="G42" s="62"/>
      <c r="H42" s="62"/>
      <c r="I42" s="62"/>
      <c r="J42" s="62"/>
      <c r="K42" s="67"/>
      <c r="L42" s="67"/>
      <c r="M42" s="66" t="s">
        <v>701</v>
      </c>
      <c r="N42" s="61" t="s">
        <v>702</v>
      </c>
      <c r="O42" s="61"/>
      <c r="P42" s="61" t="s">
        <v>49</v>
      </c>
      <c r="Q42" s="81" t="s">
        <v>569</v>
      </c>
      <c r="R42" s="61"/>
      <c r="S42" s="66" t="s">
        <v>46</v>
      </c>
      <c r="T42" s="82" t="s">
        <v>570</v>
      </c>
      <c r="U42" s="83" t="s">
        <v>571</v>
      </c>
      <c r="V42" s="84" t="s">
        <v>701</v>
      </c>
      <c r="W42" s="86" t="s">
        <v>46</v>
      </c>
      <c r="X42" s="83" t="s">
        <v>571</v>
      </c>
      <c r="Y42" s="83" t="s">
        <v>407</v>
      </c>
      <c r="Z42" s="83" t="s">
        <v>585</v>
      </c>
      <c r="AA42" s="94" t="s">
        <v>573</v>
      </c>
      <c r="AB42" s="94" t="s">
        <v>411</v>
      </c>
      <c r="AC42" s="82"/>
      <c r="AD42" s="95">
        <f>AD44+AD46</f>
        <v>0.41166</v>
      </c>
      <c r="AE42" s="96" t="s">
        <v>571</v>
      </c>
      <c r="AF42" s="61" t="s">
        <v>411</v>
      </c>
      <c r="AG42" s="118" t="s">
        <v>686</v>
      </c>
      <c r="AH42" s="119"/>
      <c r="AI42" s="119"/>
      <c r="AJ42" s="119"/>
      <c r="AK42" s="120"/>
      <c r="AL42" s="118"/>
      <c r="AM42" s="119">
        <v>2</v>
      </c>
      <c r="AN42" s="120"/>
      <c r="AO42" s="145"/>
      <c r="AP42" s="145"/>
      <c r="AQ42" s="153" t="s">
        <v>624</v>
      </c>
      <c r="AR42" s="153" t="s">
        <v>599</v>
      </c>
      <c r="AS42" s="158" t="s">
        <v>577</v>
      </c>
      <c r="AT42" s="155"/>
      <c r="AU42" s="61">
        <v>1</v>
      </c>
      <c r="AV42" s="61">
        <v>1</v>
      </c>
      <c r="AW42" s="61">
        <v>0</v>
      </c>
      <c r="AX42" s="61">
        <v>0</v>
      </c>
      <c r="AY42" s="61">
        <v>0</v>
      </c>
    </row>
    <row r="43" s="49" customFormat="1" ht="30" customHeight="1" spans="1:51">
      <c r="A43" s="60">
        <f t="shared" si="0"/>
        <v>35</v>
      </c>
      <c r="B43" s="62"/>
      <c r="C43" s="62"/>
      <c r="D43" s="62"/>
      <c r="E43" s="62"/>
      <c r="F43" s="62">
        <v>4</v>
      </c>
      <c r="G43" s="62"/>
      <c r="H43" s="62"/>
      <c r="I43" s="62"/>
      <c r="J43" s="62"/>
      <c r="K43" s="67"/>
      <c r="L43" s="67"/>
      <c r="M43" s="66" t="s">
        <v>703</v>
      </c>
      <c r="N43" s="61" t="s">
        <v>704</v>
      </c>
      <c r="O43" s="61"/>
      <c r="P43" s="61" t="s">
        <v>49</v>
      </c>
      <c r="Q43" s="81" t="s">
        <v>569</v>
      </c>
      <c r="R43" s="61"/>
      <c r="S43" s="66" t="s">
        <v>46</v>
      </c>
      <c r="T43" s="82" t="s">
        <v>570</v>
      </c>
      <c r="U43" s="83" t="s">
        <v>571</v>
      </c>
      <c r="V43" s="84" t="s">
        <v>703</v>
      </c>
      <c r="W43" s="86" t="s">
        <v>46</v>
      </c>
      <c r="X43" s="83" t="s">
        <v>571</v>
      </c>
      <c r="Y43" s="83" t="s">
        <v>407</v>
      </c>
      <c r="Z43" s="83" t="s">
        <v>585</v>
      </c>
      <c r="AA43" s="94" t="s">
        <v>573</v>
      </c>
      <c r="AB43" s="94" t="s">
        <v>411</v>
      </c>
      <c r="AC43" s="82"/>
      <c r="AD43" s="95">
        <f>AD46+AD45</f>
        <v>0.42316</v>
      </c>
      <c r="AE43" s="96" t="s">
        <v>571</v>
      </c>
      <c r="AF43" s="61" t="s">
        <v>411</v>
      </c>
      <c r="AG43" s="118" t="s">
        <v>686</v>
      </c>
      <c r="AH43" s="119"/>
      <c r="AI43" s="119"/>
      <c r="AJ43" s="119"/>
      <c r="AK43" s="120"/>
      <c r="AL43" s="118"/>
      <c r="AM43" s="119">
        <v>2</v>
      </c>
      <c r="AN43" s="120"/>
      <c r="AO43" s="145"/>
      <c r="AP43" s="145"/>
      <c r="AQ43" s="153" t="s">
        <v>624</v>
      </c>
      <c r="AR43" s="153" t="s">
        <v>705</v>
      </c>
      <c r="AS43" s="158" t="s">
        <v>581</v>
      </c>
      <c r="AT43" s="155"/>
      <c r="AU43" s="61">
        <v>0</v>
      </c>
      <c r="AV43" s="61">
        <v>0</v>
      </c>
      <c r="AW43" s="61">
        <v>0</v>
      </c>
      <c r="AX43" s="61">
        <v>0</v>
      </c>
      <c r="AY43" s="61">
        <v>1</v>
      </c>
    </row>
    <row r="44" s="49" customFormat="1" ht="30" customHeight="1" spans="1:51">
      <c r="A44" s="60">
        <f t="shared" si="0"/>
        <v>36</v>
      </c>
      <c r="B44" s="62"/>
      <c r="C44" s="62"/>
      <c r="D44" s="62"/>
      <c r="E44" s="62"/>
      <c r="F44" s="62"/>
      <c r="G44" s="62">
        <v>5</v>
      </c>
      <c r="H44" s="62"/>
      <c r="I44" s="62"/>
      <c r="J44" s="62"/>
      <c r="K44" s="67"/>
      <c r="L44" s="66" t="s">
        <v>135</v>
      </c>
      <c r="M44" s="66" t="s">
        <v>135</v>
      </c>
      <c r="N44" s="61" t="s">
        <v>136</v>
      </c>
      <c r="O44" s="61" t="s">
        <v>706</v>
      </c>
      <c r="P44" s="61" t="s">
        <v>46</v>
      </c>
      <c r="Q44" s="81" t="s">
        <v>569</v>
      </c>
      <c r="R44" s="61"/>
      <c r="S44" s="66" t="s">
        <v>46</v>
      </c>
      <c r="T44" s="82" t="s">
        <v>570</v>
      </c>
      <c r="U44" s="90" t="s">
        <v>571</v>
      </c>
      <c r="V44" s="84" t="s">
        <v>701</v>
      </c>
      <c r="W44" s="86" t="s">
        <v>49</v>
      </c>
      <c r="X44" s="83" t="s">
        <v>571</v>
      </c>
      <c r="Y44" s="83" t="s">
        <v>407</v>
      </c>
      <c r="Z44" s="83" t="s">
        <v>651</v>
      </c>
      <c r="AA44" s="94" t="s">
        <v>707</v>
      </c>
      <c r="AB44" s="94" t="s">
        <v>139</v>
      </c>
      <c r="AC44" s="82" t="s">
        <v>708</v>
      </c>
      <c r="AD44" s="95">
        <v>0.4065</v>
      </c>
      <c r="AE44" s="96" t="s">
        <v>571</v>
      </c>
      <c r="AF44" s="61" t="s">
        <v>411</v>
      </c>
      <c r="AG44" s="118" t="s">
        <v>654</v>
      </c>
      <c r="AH44" s="130">
        <v>373</v>
      </c>
      <c r="AI44" s="130">
        <v>191</v>
      </c>
      <c r="AJ44" s="130">
        <v>1.6</v>
      </c>
      <c r="AK44" s="131">
        <f t="shared" ref="AK44:AK45" si="10">AH44*AI44*AJ44*7860/1000000000</f>
        <v>0.895951968</v>
      </c>
      <c r="AL44" s="132">
        <f t="shared" ref="AL44:AL45" si="11">AD44/AK44</f>
        <v>0.453707357669424</v>
      </c>
      <c r="AM44" s="130"/>
      <c r="AN44" s="125"/>
      <c r="AO44" s="145"/>
      <c r="AP44" s="145"/>
      <c r="AQ44" s="161" t="s">
        <v>616</v>
      </c>
      <c r="AR44" s="161" t="s">
        <v>692</v>
      </c>
      <c r="AS44" s="158" t="s">
        <v>577</v>
      </c>
      <c r="AT44" s="155"/>
      <c r="AU44" s="61">
        <v>1</v>
      </c>
      <c r="AV44" s="61">
        <v>1</v>
      </c>
      <c r="AW44" s="61">
        <v>0</v>
      </c>
      <c r="AX44" s="61">
        <v>0</v>
      </c>
      <c r="AY44" s="61">
        <v>0</v>
      </c>
    </row>
    <row r="45" s="49" customFormat="1" ht="30" customHeight="1" spans="1:51">
      <c r="A45" s="60">
        <f t="shared" si="0"/>
        <v>37</v>
      </c>
      <c r="B45" s="62"/>
      <c r="C45" s="62"/>
      <c r="D45" s="62"/>
      <c r="E45" s="62"/>
      <c r="F45" s="62"/>
      <c r="G45" s="62">
        <v>5</v>
      </c>
      <c r="H45" s="62"/>
      <c r="I45" s="62"/>
      <c r="J45" s="62"/>
      <c r="K45" s="67"/>
      <c r="L45" s="66" t="s">
        <v>709</v>
      </c>
      <c r="M45" s="66" t="s">
        <v>709</v>
      </c>
      <c r="N45" s="61" t="s">
        <v>710</v>
      </c>
      <c r="O45" s="61"/>
      <c r="P45" s="61" t="s">
        <v>46</v>
      </c>
      <c r="Q45" s="81" t="s">
        <v>569</v>
      </c>
      <c r="R45" s="61"/>
      <c r="S45" s="66" t="s">
        <v>46</v>
      </c>
      <c r="T45" s="82" t="s">
        <v>570</v>
      </c>
      <c r="U45" s="90" t="s">
        <v>571</v>
      </c>
      <c r="V45" s="84" t="s">
        <v>703</v>
      </c>
      <c r="W45" s="86" t="s">
        <v>49</v>
      </c>
      <c r="X45" s="83" t="s">
        <v>571</v>
      </c>
      <c r="Y45" s="83" t="s">
        <v>407</v>
      </c>
      <c r="Z45" s="83" t="s">
        <v>651</v>
      </c>
      <c r="AA45" s="94" t="s">
        <v>707</v>
      </c>
      <c r="AB45" s="94" t="s">
        <v>139</v>
      </c>
      <c r="AC45" s="82" t="s">
        <v>708</v>
      </c>
      <c r="AD45" s="95">
        <v>0.418</v>
      </c>
      <c r="AE45" s="96" t="s">
        <v>571</v>
      </c>
      <c r="AF45" s="61" t="s">
        <v>411</v>
      </c>
      <c r="AG45" s="118" t="s">
        <v>654</v>
      </c>
      <c r="AH45" s="144"/>
      <c r="AI45" s="144"/>
      <c r="AJ45" s="130">
        <v>1.6</v>
      </c>
      <c r="AK45" s="131">
        <f t="shared" si="10"/>
        <v>0</v>
      </c>
      <c r="AL45" s="132" t="e">
        <f t="shared" si="11"/>
        <v>#DIV/0!</v>
      </c>
      <c r="AM45" s="130"/>
      <c r="AN45" s="125"/>
      <c r="AO45" s="145"/>
      <c r="AP45" s="145"/>
      <c r="AQ45" s="153" t="s">
        <v>575</v>
      </c>
      <c r="AR45" s="153" t="s">
        <v>692</v>
      </c>
      <c r="AS45" s="158" t="s">
        <v>581</v>
      </c>
      <c r="AT45" s="155"/>
      <c r="AU45" s="61">
        <v>0</v>
      </c>
      <c r="AV45" s="61">
        <v>0</v>
      </c>
      <c r="AW45" s="61">
        <v>0</v>
      </c>
      <c r="AX45" s="61">
        <v>0</v>
      </c>
      <c r="AY45" s="61">
        <v>1</v>
      </c>
    </row>
    <row r="46" s="49" customFormat="1" ht="30" customHeight="1" spans="1:51">
      <c r="A46" s="60">
        <f t="shared" si="0"/>
        <v>38</v>
      </c>
      <c r="B46" s="62"/>
      <c r="C46" s="62"/>
      <c r="D46" s="62"/>
      <c r="E46" s="62"/>
      <c r="F46" s="62"/>
      <c r="G46" s="62">
        <v>5</v>
      </c>
      <c r="H46" s="62"/>
      <c r="I46" s="62"/>
      <c r="J46" s="62"/>
      <c r="K46" s="67"/>
      <c r="L46" s="71" t="s">
        <v>711</v>
      </c>
      <c r="M46" s="71" t="s">
        <v>711</v>
      </c>
      <c r="N46" s="71" t="s">
        <v>180</v>
      </c>
      <c r="O46" s="71" t="s">
        <v>712</v>
      </c>
      <c r="P46" s="61" t="s">
        <v>134</v>
      </c>
      <c r="Q46" s="81" t="s">
        <v>569</v>
      </c>
      <c r="R46" s="88"/>
      <c r="S46" s="66" t="s">
        <v>46</v>
      </c>
      <c r="T46" s="66" t="s">
        <v>570</v>
      </c>
      <c r="U46" s="83" t="s">
        <v>407</v>
      </c>
      <c r="V46" s="71" t="s">
        <v>711</v>
      </c>
      <c r="W46" s="71" t="s">
        <v>411</v>
      </c>
      <c r="X46" s="83" t="s">
        <v>407</v>
      </c>
      <c r="Y46" s="83" t="s">
        <v>571</v>
      </c>
      <c r="Z46" s="83" t="s">
        <v>696</v>
      </c>
      <c r="AA46" s="94" t="s">
        <v>411</v>
      </c>
      <c r="AB46" s="94" t="s">
        <v>411</v>
      </c>
      <c r="AC46" s="82"/>
      <c r="AD46" s="95">
        <v>0.00516</v>
      </c>
      <c r="AE46" s="96"/>
      <c r="AF46" s="61" t="s">
        <v>411</v>
      </c>
      <c r="AG46" s="118"/>
      <c r="AH46" s="119"/>
      <c r="AI46" s="119"/>
      <c r="AJ46" s="119"/>
      <c r="AK46" s="120"/>
      <c r="AL46" s="118"/>
      <c r="AM46" s="119"/>
      <c r="AN46" s="120"/>
      <c r="AO46" s="145"/>
      <c r="AP46" s="145"/>
      <c r="AQ46" s="153" t="s">
        <v>616</v>
      </c>
      <c r="AR46" s="153" t="s">
        <v>713</v>
      </c>
      <c r="AS46" s="158" t="s">
        <v>648</v>
      </c>
      <c r="AT46" s="155"/>
      <c r="AU46" s="61">
        <v>1</v>
      </c>
      <c r="AV46" s="61">
        <v>1</v>
      </c>
      <c r="AW46" s="61">
        <v>0</v>
      </c>
      <c r="AX46" s="61">
        <v>0</v>
      </c>
      <c r="AY46" s="61">
        <v>1</v>
      </c>
    </row>
    <row r="47" s="49" customFormat="1" ht="30" customHeight="1" spans="1:51">
      <c r="A47" s="60">
        <f t="shared" si="0"/>
        <v>39</v>
      </c>
      <c r="B47" s="62"/>
      <c r="C47" s="62"/>
      <c r="D47" s="62"/>
      <c r="E47" s="62"/>
      <c r="F47" s="62">
        <v>4</v>
      </c>
      <c r="G47" s="62"/>
      <c r="H47" s="62"/>
      <c r="I47" s="62"/>
      <c r="J47" s="62"/>
      <c r="K47" s="67"/>
      <c r="L47" s="66" t="s">
        <v>141</v>
      </c>
      <c r="M47" s="66" t="s">
        <v>141</v>
      </c>
      <c r="N47" s="61" t="s">
        <v>142</v>
      </c>
      <c r="O47" s="71"/>
      <c r="P47" s="61" t="s">
        <v>46</v>
      </c>
      <c r="Q47" s="81" t="s">
        <v>569</v>
      </c>
      <c r="R47" s="88"/>
      <c r="S47" s="66" t="s">
        <v>46</v>
      </c>
      <c r="T47" s="82" t="s">
        <v>570</v>
      </c>
      <c r="U47" s="83" t="s">
        <v>571</v>
      </c>
      <c r="V47" s="85" t="s">
        <v>141</v>
      </c>
      <c r="W47" s="86" t="s">
        <v>49</v>
      </c>
      <c r="X47" s="83" t="s">
        <v>571</v>
      </c>
      <c r="Y47" s="83" t="s">
        <v>407</v>
      </c>
      <c r="Z47" s="83" t="s">
        <v>651</v>
      </c>
      <c r="AA47" s="94" t="s">
        <v>707</v>
      </c>
      <c r="AB47" s="94" t="s">
        <v>139</v>
      </c>
      <c r="AC47" s="82" t="s">
        <v>714</v>
      </c>
      <c r="AD47" s="95">
        <v>0.5178</v>
      </c>
      <c r="AE47" s="96" t="s">
        <v>571</v>
      </c>
      <c r="AF47" s="61" t="s">
        <v>411</v>
      </c>
      <c r="AG47" s="118" t="s">
        <v>654</v>
      </c>
      <c r="AH47" s="130">
        <v>350</v>
      </c>
      <c r="AI47" s="130">
        <v>172</v>
      </c>
      <c r="AJ47" s="130">
        <v>1.6</v>
      </c>
      <c r="AK47" s="131">
        <f t="shared" ref="AK47:AK48" si="12">AH47*AI47*AJ47*7860/1000000000</f>
        <v>0.7570752</v>
      </c>
      <c r="AL47" s="132">
        <f t="shared" ref="AL47:AL48" si="13">AD47/AK47</f>
        <v>0.683947909005605</v>
      </c>
      <c r="AM47" s="130"/>
      <c r="AN47" s="125"/>
      <c r="AO47" s="145"/>
      <c r="AP47" s="145"/>
      <c r="AQ47" s="161" t="s">
        <v>616</v>
      </c>
      <c r="AR47" s="161" t="s">
        <v>692</v>
      </c>
      <c r="AS47" s="158" t="s">
        <v>577</v>
      </c>
      <c r="AT47" s="155"/>
      <c r="AU47" s="61">
        <v>1</v>
      </c>
      <c r="AV47" s="61">
        <v>1</v>
      </c>
      <c r="AW47" s="61">
        <v>0</v>
      </c>
      <c r="AX47" s="61">
        <v>0</v>
      </c>
      <c r="AY47" s="61">
        <v>0</v>
      </c>
    </row>
    <row r="48" s="49" customFormat="1" ht="30" customHeight="1" spans="1:51">
      <c r="A48" s="60">
        <f t="shared" si="0"/>
        <v>40</v>
      </c>
      <c r="B48" s="62"/>
      <c r="C48" s="62"/>
      <c r="D48" s="62"/>
      <c r="E48" s="62"/>
      <c r="F48" s="62">
        <v>4</v>
      </c>
      <c r="G48" s="62"/>
      <c r="H48" s="62"/>
      <c r="I48" s="62"/>
      <c r="J48" s="62"/>
      <c r="K48" s="67"/>
      <c r="L48" s="66" t="s">
        <v>715</v>
      </c>
      <c r="M48" s="66" t="s">
        <v>715</v>
      </c>
      <c r="N48" s="61" t="s">
        <v>716</v>
      </c>
      <c r="O48" s="71"/>
      <c r="P48" s="61" t="s">
        <v>46</v>
      </c>
      <c r="Q48" s="81" t="s">
        <v>569</v>
      </c>
      <c r="R48" s="88"/>
      <c r="S48" s="66" t="s">
        <v>46</v>
      </c>
      <c r="T48" s="82" t="s">
        <v>570</v>
      </c>
      <c r="U48" s="83" t="s">
        <v>571</v>
      </c>
      <c r="V48" s="66" t="s">
        <v>715</v>
      </c>
      <c r="W48" s="86" t="s">
        <v>49</v>
      </c>
      <c r="X48" s="83" t="s">
        <v>571</v>
      </c>
      <c r="Y48" s="83" t="s">
        <v>407</v>
      </c>
      <c r="Z48" s="83" t="s">
        <v>651</v>
      </c>
      <c r="AA48" s="94" t="s">
        <v>707</v>
      </c>
      <c r="AB48" s="94" t="s">
        <v>139</v>
      </c>
      <c r="AC48" s="82" t="s">
        <v>714</v>
      </c>
      <c r="AD48" s="95">
        <v>0.516</v>
      </c>
      <c r="AE48" s="96" t="s">
        <v>571</v>
      </c>
      <c r="AF48" s="61" t="s">
        <v>411</v>
      </c>
      <c r="AG48" s="118" t="s">
        <v>654</v>
      </c>
      <c r="AH48" s="144"/>
      <c r="AI48" s="144"/>
      <c r="AJ48" s="130">
        <v>1.6</v>
      </c>
      <c r="AK48" s="131">
        <f t="shared" si="12"/>
        <v>0</v>
      </c>
      <c r="AL48" s="132" t="e">
        <f t="shared" si="13"/>
        <v>#DIV/0!</v>
      </c>
      <c r="AM48" s="130"/>
      <c r="AN48" s="125"/>
      <c r="AO48" s="145"/>
      <c r="AP48" s="145"/>
      <c r="AQ48" s="153" t="s">
        <v>616</v>
      </c>
      <c r="AR48" s="153" t="s">
        <v>705</v>
      </c>
      <c r="AS48" s="158" t="s">
        <v>581</v>
      </c>
      <c r="AT48" s="155"/>
      <c r="AU48" s="61">
        <v>0</v>
      </c>
      <c r="AV48" s="61">
        <v>0</v>
      </c>
      <c r="AW48" s="61">
        <v>0</v>
      </c>
      <c r="AX48" s="61">
        <v>0</v>
      </c>
      <c r="AY48" s="61">
        <v>1</v>
      </c>
    </row>
    <row r="49" s="49" customFormat="1" ht="30" customHeight="1" spans="1:51">
      <c r="A49" s="60">
        <f t="shared" si="0"/>
        <v>41</v>
      </c>
      <c r="B49" s="62"/>
      <c r="C49" s="62"/>
      <c r="D49" s="62"/>
      <c r="E49" s="62"/>
      <c r="F49" s="62">
        <v>4</v>
      </c>
      <c r="G49" s="62"/>
      <c r="H49" s="62"/>
      <c r="I49" s="62"/>
      <c r="J49" s="62"/>
      <c r="K49" s="67"/>
      <c r="L49" s="67"/>
      <c r="M49" s="66" t="s">
        <v>717</v>
      </c>
      <c r="N49" s="74" t="s">
        <v>718</v>
      </c>
      <c r="O49" s="67" t="s">
        <v>719</v>
      </c>
      <c r="P49" s="75" t="s">
        <v>46</v>
      </c>
      <c r="Q49" s="81" t="s">
        <v>569</v>
      </c>
      <c r="R49" s="91"/>
      <c r="S49" s="66" t="s">
        <v>46</v>
      </c>
      <c r="T49" s="85" t="s">
        <v>570</v>
      </c>
      <c r="U49" s="83" t="s">
        <v>571</v>
      </c>
      <c r="V49" s="66" t="s">
        <v>684</v>
      </c>
      <c r="W49" s="86" t="s">
        <v>46</v>
      </c>
      <c r="X49" s="83" t="s">
        <v>571</v>
      </c>
      <c r="Y49" s="83" t="s">
        <v>407</v>
      </c>
      <c r="Z49" s="83" t="s">
        <v>585</v>
      </c>
      <c r="AA49" s="94" t="s">
        <v>573</v>
      </c>
      <c r="AB49" s="94" t="s">
        <v>411</v>
      </c>
      <c r="AC49" s="82" t="str">
        <f>AC38</f>
        <v>34*170*347</v>
      </c>
      <c r="AD49" s="95">
        <f>AD38</f>
        <v>0.7277</v>
      </c>
      <c r="AE49" s="96" t="s">
        <v>571</v>
      </c>
      <c r="AF49" s="61" t="s">
        <v>411</v>
      </c>
      <c r="AG49" s="118" t="s">
        <v>686</v>
      </c>
      <c r="AH49" s="119"/>
      <c r="AI49" s="119"/>
      <c r="AJ49" s="119"/>
      <c r="AK49" s="120"/>
      <c r="AL49" s="118"/>
      <c r="AM49" s="119">
        <v>2</v>
      </c>
      <c r="AN49" s="120"/>
      <c r="AO49" s="145"/>
      <c r="AP49" s="145"/>
      <c r="AQ49" s="153" t="s">
        <v>624</v>
      </c>
      <c r="AR49" s="153" t="s">
        <v>599</v>
      </c>
      <c r="AS49" s="149" t="s">
        <v>608</v>
      </c>
      <c r="AT49" s="155"/>
      <c r="AU49" s="61">
        <v>0</v>
      </c>
      <c r="AV49" s="61">
        <v>0</v>
      </c>
      <c r="AW49" s="61">
        <v>0</v>
      </c>
      <c r="AX49" s="61">
        <v>1</v>
      </c>
      <c r="AY49" s="61">
        <v>0</v>
      </c>
    </row>
    <row r="50" s="49" customFormat="1" ht="30" customHeight="1" spans="1:51">
      <c r="A50" s="60">
        <f t="shared" si="0"/>
        <v>42</v>
      </c>
      <c r="B50" s="62"/>
      <c r="C50" s="62"/>
      <c r="D50" s="62"/>
      <c r="E50" s="62"/>
      <c r="F50" s="62"/>
      <c r="G50" s="62">
        <v>5</v>
      </c>
      <c r="H50" s="62"/>
      <c r="I50" s="62"/>
      <c r="J50" s="62"/>
      <c r="K50" s="67"/>
      <c r="L50" s="66" t="s">
        <v>720</v>
      </c>
      <c r="M50" s="66" t="s">
        <v>720</v>
      </c>
      <c r="N50" s="61" t="s">
        <v>721</v>
      </c>
      <c r="O50" s="67" t="s">
        <v>719</v>
      </c>
      <c r="P50" s="75" t="s">
        <v>46</v>
      </c>
      <c r="Q50" s="81" t="s">
        <v>569</v>
      </c>
      <c r="R50" s="91"/>
      <c r="S50" s="66" t="s">
        <v>46</v>
      </c>
      <c r="T50" s="82" t="s">
        <v>570</v>
      </c>
      <c r="U50" s="83" t="s">
        <v>571</v>
      </c>
      <c r="V50" s="66" t="s">
        <v>684</v>
      </c>
      <c r="W50" s="86" t="s">
        <v>46</v>
      </c>
      <c r="X50" s="83" t="s">
        <v>571</v>
      </c>
      <c r="Y50" s="83" t="s">
        <v>407</v>
      </c>
      <c r="Z50" s="83" t="s">
        <v>651</v>
      </c>
      <c r="AA50" s="94" t="s">
        <v>689</v>
      </c>
      <c r="AB50" s="94" t="s">
        <v>690</v>
      </c>
      <c r="AC50" s="82" t="str">
        <f>AC39</f>
        <v>34*170*347</v>
      </c>
      <c r="AD50" s="95">
        <f>AD39</f>
        <v>0.7171</v>
      </c>
      <c r="AE50" s="96" t="s">
        <v>571</v>
      </c>
      <c r="AF50" s="61" t="s">
        <v>411</v>
      </c>
      <c r="AG50" s="129" t="s">
        <v>654</v>
      </c>
      <c r="AH50" s="130">
        <v>386</v>
      </c>
      <c r="AI50" s="130">
        <v>176</v>
      </c>
      <c r="AJ50" s="130">
        <v>2</v>
      </c>
      <c r="AK50" s="131">
        <f t="shared" ref="AK50" si="14">AH50*AI50*AJ50*7860/1000000000</f>
        <v>1.06795392</v>
      </c>
      <c r="AL50" s="132">
        <f t="shared" ref="AL50" si="15">AD50/AK50</f>
        <v>0.671470918895077</v>
      </c>
      <c r="AM50" s="130"/>
      <c r="AN50" s="125"/>
      <c r="AO50" s="145"/>
      <c r="AP50" s="145"/>
      <c r="AQ50" s="161" t="s">
        <v>616</v>
      </c>
      <c r="AR50" s="161" t="s">
        <v>692</v>
      </c>
      <c r="AS50" s="149" t="s">
        <v>608</v>
      </c>
      <c r="AT50" s="155"/>
      <c r="AU50" s="61">
        <v>0</v>
      </c>
      <c r="AV50" s="61">
        <v>0</v>
      </c>
      <c r="AW50" s="61">
        <v>0</v>
      </c>
      <c r="AX50" s="61">
        <v>1</v>
      </c>
      <c r="AY50" s="61">
        <v>0</v>
      </c>
    </row>
    <row r="51" s="49" customFormat="1" ht="30" customHeight="1" spans="1:51">
      <c r="A51" s="60">
        <f t="shared" si="0"/>
        <v>43</v>
      </c>
      <c r="B51" s="62"/>
      <c r="C51" s="62"/>
      <c r="D51" s="62"/>
      <c r="E51" s="62"/>
      <c r="F51" s="62"/>
      <c r="G51" s="62">
        <v>5</v>
      </c>
      <c r="H51" s="62"/>
      <c r="I51" s="62"/>
      <c r="J51" s="62"/>
      <c r="K51" s="67"/>
      <c r="L51" s="66" t="s">
        <v>693</v>
      </c>
      <c r="M51" s="66" t="s">
        <v>693</v>
      </c>
      <c r="N51" s="61" t="s">
        <v>694</v>
      </c>
      <c r="O51" s="70" t="s">
        <v>695</v>
      </c>
      <c r="P51" s="75" t="s">
        <v>46</v>
      </c>
      <c r="Q51" s="81" t="s">
        <v>569</v>
      </c>
      <c r="R51" s="91"/>
      <c r="S51" s="66" t="s">
        <v>46</v>
      </c>
      <c r="T51" s="66" t="s">
        <v>570</v>
      </c>
      <c r="U51" s="83" t="s">
        <v>407</v>
      </c>
      <c r="V51" s="83" t="s">
        <v>696</v>
      </c>
      <c r="W51" s="86" t="s">
        <v>411</v>
      </c>
      <c r="X51" s="83" t="s">
        <v>407</v>
      </c>
      <c r="Y51" s="83" t="s">
        <v>571</v>
      </c>
      <c r="Z51" s="83" t="s">
        <v>696</v>
      </c>
      <c r="AA51" s="94" t="s">
        <v>411</v>
      </c>
      <c r="AB51" s="94" t="s">
        <v>411</v>
      </c>
      <c r="AC51" s="82"/>
      <c r="AD51" s="101">
        <v>0.0106</v>
      </c>
      <c r="AE51" s="96"/>
      <c r="AF51" s="61" t="s">
        <v>411</v>
      </c>
      <c r="AG51" s="145"/>
      <c r="AH51" s="146"/>
      <c r="AI51" s="146"/>
      <c r="AJ51" s="146"/>
      <c r="AK51" s="145"/>
      <c r="AL51" s="145"/>
      <c r="AM51" s="146"/>
      <c r="AN51" s="121"/>
      <c r="AO51" s="145"/>
      <c r="AP51" s="145"/>
      <c r="AQ51" s="153" t="s">
        <v>616</v>
      </c>
      <c r="AR51" s="153" t="s">
        <v>697</v>
      </c>
      <c r="AS51" s="149" t="s">
        <v>608</v>
      </c>
      <c r="AT51" s="155"/>
      <c r="AU51" s="61">
        <v>0</v>
      </c>
      <c r="AV51" s="61">
        <v>0</v>
      </c>
      <c r="AW51" s="61">
        <v>0</v>
      </c>
      <c r="AX51" s="61">
        <v>1</v>
      </c>
      <c r="AY51" s="61">
        <v>0</v>
      </c>
    </row>
    <row r="52" s="49" customFormat="1" ht="30" customHeight="1" spans="1:51">
      <c r="A52" s="60">
        <f t="shared" si="0"/>
        <v>44</v>
      </c>
      <c r="B52" s="62"/>
      <c r="C52" s="62"/>
      <c r="D52" s="62"/>
      <c r="E52" s="62"/>
      <c r="F52" s="62">
        <v>4</v>
      </c>
      <c r="G52" s="62"/>
      <c r="H52" s="62"/>
      <c r="I52" s="62"/>
      <c r="J52" s="62"/>
      <c r="K52" s="67"/>
      <c r="L52" s="66" t="s">
        <v>722</v>
      </c>
      <c r="M52" s="66" t="s">
        <v>722</v>
      </c>
      <c r="N52" s="61" t="s">
        <v>723</v>
      </c>
      <c r="O52" s="67" t="s">
        <v>719</v>
      </c>
      <c r="P52" s="75" t="s">
        <v>46</v>
      </c>
      <c r="Q52" s="81" t="s">
        <v>569</v>
      </c>
      <c r="R52" s="91"/>
      <c r="S52" s="66" t="s">
        <v>46</v>
      </c>
      <c r="T52" s="85" t="s">
        <v>570</v>
      </c>
      <c r="U52" s="83" t="s">
        <v>571</v>
      </c>
      <c r="V52" s="66" t="s">
        <v>698</v>
      </c>
      <c r="W52" s="86" t="s">
        <v>46</v>
      </c>
      <c r="X52" s="83" t="s">
        <v>571</v>
      </c>
      <c r="Y52" s="83" t="s">
        <v>407</v>
      </c>
      <c r="Z52" s="83" t="s">
        <v>651</v>
      </c>
      <c r="AA52" s="94" t="s">
        <v>689</v>
      </c>
      <c r="AB52" s="94" t="s">
        <v>690</v>
      </c>
      <c r="AC52" s="82" t="str">
        <f>AC41</f>
        <v>116*19*61</v>
      </c>
      <c r="AD52" s="95">
        <f>AD41</f>
        <v>0.0769</v>
      </c>
      <c r="AE52" s="96"/>
      <c r="AF52" s="61" t="s">
        <v>411</v>
      </c>
      <c r="AG52" s="129" t="s">
        <v>654</v>
      </c>
      <c r="AH52" s="130">
        <v>132</v>
      </c>
      <c r="AI52" s="130">
        <v>55</v>
      </c>
      <c r="AJ52" s="130">
        <v>2</v>
      </c>
      <c r="AK52" s="131">
        <f t="shared" ref="AK52" si="16">AH52*AI52*AJ52*7860/1000000000</f>
        <v>0.1141272</v>
      </c>
      <c r="AL52" s="132">
        <f t="shared" ref="AL52:AL53" si="17">AD52/AK52</f>
        <v>0.67380957387897</v>
      </c>
      <c r="AM52" s="130"/>
      <c r="AN52" s="125"/>
      <c r="AO52" s="145"/>
      <c r="AP52" s="145"/>
      <c r="AQ52" s="161" t="s">
        <v>616</v>
      </c>
      <c r="AR52" s="161" t="s">
        <v>692</v>
      </c>
      <c r="AS52" s="149" t="s">
        <v>608</v>
      </c>
      <c r="AT52" s="155"/>
      <c r="AU52" s="61">
        <v>0</v>
      </c>
      <c r="AV52" s="61">
        <v>0</v>
      </c>
      <c r="AW52" s="61">
        <v>0</v>
      </c>
      <c r="AX52" s="61">
        <v>1</v>
      </c>
      <c r="AY52" s="61">
        <v>0</v>
      </c>
    </row>
    <row r="53" s="49" customFormat="1" ht="30" customHeight="1" spans="1:51">
      <c r="A53" s="60">
        <f t="shared" si="0"/>
        <v>45</v>
      </c>
      <c r="B53" s="62"/>
      <c r="C53" s="62"/>
      <c r="D53" s="62"/>
      <c r="E53" s="62"/>
      <c r="F53" s="62">
        <v>4</v>
      </c>
      <c r="G53" s="62"/>
      <c r="H53" s="62"/>
      <c r="I53" s="62"/>
      <c r="J53" s="62"/>
      <c r="K53" s="67"/>
      <c r="L53" s="66" t="s">
        <v>724</v>
      </c>
      <c r="M53" s="66" t="s">
        <v>724</v>
      </c>
      <c r="N53" s="61" t="s">
        <v>725</v>
      </c>
      <c r="O53" s="61"/>
      <c r="P53" s="61" t="s">
        <v>49</v>
      </c>
      <c r="Q53" s="81" t="s">
        <v>569</v>
      </c>
      <c r="R53" s="61"/>
      <c r="S53" s="66" t="s">
        <v>46</v>
      </c>
      <c r="T53" s="82" t="s">
        <v>570</v>
      </c>
      <c r="U53" s="83" t="s">
        <v>571</v>
      </c>
      <c r="V53" s="66" t="s">
        <v>724</v>
      </c>
      <c r="W53" s="86" t="s">
        <v>46</v>
      </c>
      <c r="X53" s="83" t="s">
        <v>571</v>
      </c>
      <c r="Y53" s="83" t="s">
        <v>407</v>
      </c>
      <c r="Z53" s="83" t="s">
        <v>611</v>
      </c>
      <c r="AA53" s="71" t="s">
        <v>726</v>
      </c>
      <c r="AB53" s="71" t="s">
        <v>727</v>
      </c>
      <c r="AC53" s="82"/>
      <c r="AD53" s="95">
        <v>0.0364</v>
      </c>
      <c r="AE53" s="96" t="s">
        <v>571</v>
      </c>
      <c r="AF53" s="61" t="s">
        <v>411</v>
      </c>
      <c r="AG53" s="129" t="s">
        <v>615</v>
      </c>
      <c r="AH53" s="130">
        <f t="shared" ref="AH53" si="18">AD53/0.154*1000</f>
        <v>236.363636363636</v>
      </c>
      <c r="AI53" s="130">
        <v>5</v>
      </c>
      <c r="AJ53" s="130"/>
      <c r="AK53" s="125">
        <f t="shared" ref="AK53" si="19">AI53/2*AI53/2*3.14*AH53*7860/1000000000</f>
        <v>0.0364596818181818</v>
      </c>
      <c r="AL53" s="132">
        <f t="shared" si="17"/>
        <v>0.998363073532033</v>
      </c>
      <c r="AM53" s="127"/>
      <c r="AN53" s="125"/>
      <c r="AO53" s="145"/>
      <c r="AP53" s="145"/>
      <c r="AQ53" s="153" t="s">
        <v>616</v>
      </c>
      <c r="AR53" s="153" t="s">
        <v>617</v>
      </c>
      <c r="AS53" s="158" t="s">
        <v>648</v>
      </c>
      <c r="AT53" s="155"/>
      <c r="AU53" s="61">
        <v>2</v>
      </c>
      <c r="AV53" s="61">
        <v>2</v>
      </c>
      <c r="AW53" s="61">
        <v>2</v>
      </c>
      <c r="AX53" s="61">
        <v>2</v>
      </c>
      <c r="AY53" s="61">
        <v>2</v>
      </c>
    </row>
    <row r="54" s="49" customFormat="1" ht="30" customHeight="1" spans="1:51">
      <c r="A54" s="60">
        <f t="shared" si="0"/>
        <v>46</v>
      </c>
      <c r="B54" s="62"/>
      <c r="C54" s="62"/>
      <c r="D54" s="62"/>
      <c r="E54" s="62"/>
      <c r="F54" s="62">
        <v>4</v>
      </c>
      <c r="G54" s="62"/>
      <c r="H54" s="62"/>
      <c r="I54" s="62"/>
      <c r="J54" s="62"/>
      <c r="K54" s="67"/>
      <c r="L54" s="66" t="s">
        <v>441</v>
      </c>
      <c r="M54" s="66" t="s">
        <v>441</v>
      </c>
      <c r="N54" s="61" t="s">
        <v>442</v>
      </c>
      <c r="O54" s="61" t="s">
        <v>728</v>
      </c>
      <c r="P54" s="61" t="s">
        <v>49</v>
      </c>
      <c r="Q54" s="81" t="s">
        <v>569</v>
      </c>
      <c r="R54" s="61"/>
      <c r="S54" s="66" t="s">
        <v>49</v>
      </c>
      <c r="T54" s="82" t="s">
        <v>570</v>
      </c>
      <c r="U54" s="83" t="s">
        <v>407</v>
      </c>
      <c r="V54" s="66" t="s">
        <v>441</v>
      </c>
      <c r="W54" s="66" t="s">
        <v>49</v>
      </c>
      <c r="X54" s="83" t="s">
        <v>571</v>
      </c>
      <c r="Y54" s="83" t="s">
        <v>407</v>
      </c>
      <c r="Z54" s="83" t="s">
        <v>585</v>
      </c>
      <c r="AA54" s="94" t="s">
        <v>573</v>
      </c>
      <c r="AB54" s="94" t="s">
        <v>411</v>
      </c>
      <c r="AC54" s="82"/>
      <c r="AD54" s="95">
        <f>AD55+AD56</f>
        <v>0.261</v>
      </c>
      <c r="AE54" s="96" t="s">
        <v>571</v>
      </c>
      <c r="AF54" s="61" t="s">
        <v>411</v>
      </c>
      <c r="AG54" s="118" t="s">
        <v>598</v>
      </c>
      <c r="AH54" s="119"/>
      <c r="AI54" s="119"/>
      <c r="AJ54" s="119"/>
      <c r="AK54" s="120"/>
      <c r="AL54" s="118"/>
      <c r="AM54" s="119">
        <v>2</v>
      </c>
      <c r="AN54" s="120"/>
      <c r="AO54" s="145"/>
      <c r="AP54" s="145"/>
      <c r="AQ54" s="153" t="s">
        <v>616</v>
      </c>
      <c r="AR54" s="153" t="s">
        <v>617</v>
      </c>
      <c r="AS54" s="158" t="s">
        <v>648</v>
      </c>
      <c r="AT54" s="155"/>
      <c r="AU54" s="61">
        <v>1</v>
      </c>
      <c r="AV54" s="61">
        <v>1</v>
      </c>
      <c r="AW54" s="61">
        <v>1</v>
      </c>
      <c r="AX54" s="61">
        <v>1</v>
      </c>
      <c r="AY54" s="61">
        <v>1</v>
      </c>
    </row>
    <row r="55" s="49" customFormat="1" ht="30" customHeight="1" spans="1:51">
      <c r="A55" s="60">
        <f t="shared" si="0"/>
        <v>47</v>
      </c>
      <c r="B55" s="62"/>
      <c r="C55" s="62"/>
      <c r="D55" s="62"/>
      <c r="E55" s="62"/>
      <c r="F55" s="62"/>
      <c r="G55" s="62">
        <v>5</v>
      </c>
      <c r="H55" s="62"/>
      <c r="I55" s="62"/>
      <c r="J55" s="62"/>
      <c r="K55" s="67"/>
      <c r="L55" s="67"/>
      <c r="M55" s="66" t="s">
        <v>435</v>
      </c>
      <c r="N55" s="61" t="s">
        <v>729</v>
      </c>
      <c r="O55" s="61" t="s">
        <v>730</v>
      </c>
      <c r="P55" s="61" t="s">
        <v>49</v>
      </c>
      <c r="Q55" s="81" t="s">
        <v>569</v>
      </c>
      <c r="R55" s="61"/>
      <c r="S55" s="66" t="s">
        <v>49</v>
      </c>
      <c r="T55" s="82" t="s">
        <v>570</v>
      </c>
      <c r="U55" s="83" t="s">
        <v>571</v>
      </c>
      <c r="V55" s="66" t="s">
        <v>435</v>
      </c>
      <c r="W55" s="86" t="s">
        <v>49</v>
      </c>
      <c r="X55" s="83" t="s">
        <v>571</v>
      </c>
      <c r="Y55" s="83" t="s">
        <v>407</v>
      </c>
      <c r="Z55" s="83" t="s">
        <v>611</v>
      </c>
      <c r="AA55" s="71" t="s">
        <v>731</v>
      </c>
      <c r="AB55" s="71" t="s">
        <v>613</v>
      </c>
      <c r="AC55" s="82" t="s">
        <v>732</v>
      </c>
      <c r="AD55" s="95">
        <v>0.207</v>
      </c>
      <c r="AE55" s="96" t="s">
        <v>571</v>
      </c>
      <c r="AF55" s="61" t="s">
        <v>411</v>
      </c>
      <c r="AG55" s="129" t="s">
        <v>636</v>
      </c>
      <c r="AH55" s="130">
        <f>AD55/0.314*1000+10</f>
        <v>669.235668789809</v>
      </c>
      <c r="AI55" s="130">
        <v>10</v>
      </c>
      <c r="AJ55" s="130">
        <v>1.5</v>
      </c>
      <c r="AK55" s="131">
        <f>AH55*0.314/1000</f>
        <v>0.21014</v>
      </c>
      <c r="AL55" s="132">
        <f t="shared" ref="AL55:AL60" si="20">AD55/AK55</f>
        <v>0.985057580660512</v>
      </c>
      <c r="AM55" s="130"/>
      <c r="AN55" s="125"/>
      <c r="AO55" s="145"/>
      <c r="AP55" s="145"/>
      <c r="AQ55" s="164"/>
      <c r="AR55" s="164"/>
      <c r="AS55" s="158" t="s">
        <v>733</v>
      </c>
      <c r="AT55" s="155"/>
      <c r="AU55" s="61">
        <v>1</v>
      </c>
      <c r="AV55" s="61">
        <v>1</v>
      </c>
      <c r="AW55" s="61">
        <v>1</v>
      </c>
      <c r="AX55" s="61">
        <v>1</v>
      </c>
      <c r="AY55" s="61">
        <v>1</v>
      </c>
    </row>
    <row r="56" s="49" customFormat="1" ht="30" customHeight="1" spans="1:51">
      <c r="A56" s="60">
        <f t="shared" si="0"/>
        <v>48</v>
      </c>
      <c r="B56" s="62"/>
      <c r="C56" s="62"/>
      <c r="D56" s="62"/>
      <c r="E56" s="62"/>
      <c r="F56" s="62"/>
      <c r="G56" s="62">
        <v>5</v>
      </c>
      <c r="H56" s="62"/>
      <c r="I56" s="62"/>
      <c r="J56" s="62"/>
      <c r="K56" s="67"/>
      <c r="L56" s="67"/>
      <c r="M56" s="66" t="s">
        <v>506</v>
      </c>
      <c r="N56" s="61" t="s">
        <v>507</v>
      </c>
      <c r="O56" s="61"/>
      <c r="P56" s="61" t="s">
        <v>49</v>
      </c>
      <c r="Q56" s="81" t="s">
        <v>569</v>
      </c>
      <c r="R56" s="61"/>
      <c r="S56" s="66" t="s">
        <v>46</v>
      </c>
      <c r="T56" s="85" t="s">
        <v>570</v>
      </c>
      <c r="U56" s="83" t="s">
        <v>407</v>
      </c>
      <c r="V56" s="85"/>
      <c r="W56" s="86"/>
      <c r="X56" s="83" t="s">
        <v>571</v>
      </c>
      <c r="Y56" s="83" t="s">
        <v>407</v>
      </c>
      <c r="Z56" s="83" t="s">
        <v>611</v>
      </c>
      <c r="AA56" s="71" t="s">
        <v>726</v>
      </c>
      <c r="AB56" s="71" t="s">
        <v>727</v>
      </c>
      <c r="AC56" s="82" t="s">
        <v>734</v>
      </c>
      <c r="AD56" s="95">
        <v>0.054</v>
      </c>
      <c r="AE56" s="96" t="s">
        <v>571</v>
      </c>
      <c r="AF56" s="61" t="s">
        <v>411</v>
      </c>
      <c r="AG56" s="129" t="s">
        <v>615</v>
      </c>
      <c r="AH56" s="130">
        <f t="shared" ref="AH56:AH60" si="21">AD56/0.154*1000</f>
        <v>350.649350649351</v>
      </c>
      <c r="AI56" s="130">
        <v>5</v>
      </c>
      <c r="AJ56" s="130"/>
      <c r="AK56" s="125">
        <f t="shared" ref="AK56:AK60" si="22">AI56/2*AI56/2*3.14*AH56*7860/1000000000</f>
        <v>0.054088538961039</v>
      </c>
      <c r="AL56" s="132">
        <f t="shared" si="20"/>
        <v>0.998363073532033</v>
      </c>
      <c r="AM56" s="127"/>
      <c r="AN56" s="125"/>
      <c r="AO56" s="145"/>
      <c r="AP56" s="145"/>
      <c r="AQ56" s="164"/>
      <c r="AR56" s="164"/>
      <c r="AS56" s="158" t="s">
        <v>733</v>
      </c>
      <c r="AT56" s="155"/>
      <c r="AU56" s="61">
        <v>1</v>
      </c>
      <c r="AV56" s="61">
        <v>1</v>
      </c>
      <c r="AW56" s="61">
        <v>1</v>
      </c>
      <c r="AX56" s="61">
        <v>1</v>
      </c>
      <c r="AY56" s="61">
        <v>1</v>
      </c>
    </row>
    <row r="57" s="49" customFormat="1" ht="30" customHeight="1" spans="1:51">
      <c r="A57" s="60">
        <f t="shared" si="0"/>
        <v>49</v>
      </c>
      <c r="B57" s="62"/>
      <c r="C57" s="62"/>
      <c r="D57" s="62"/>
      <c r="E57" s="62"/>
      <c r="F57" s="62">
        <v>4</v>
      </c>
      <c r="G57" s="62"/>
      <c r="H57" s="62"/>
      <c r="I57" s="62"/>
      <c r="J57" s="62"/>
      <c r="K57" s="67"/>
      <c r="L57" s="66" t="s">
        <v>735</v>
      </c>
      <c r="M57" s="66" t="s">
        <v>735</v>
      </c>
      <c r="N57" s="61" t="s">
        <v>736</v>
      </c>
      <c r="O57" s="61"/>
      <c r="P57" s="61" t="s">
        <v>49</v>
      </c>
      <c r="Q57" s="81" t="s">
        <v>569</v>
      </c>
      <c r="R57" s="61"/>
      <c r="S57" s="66" t="s">
        <v>46</v>
      </c>
      <c r="T57" s="82" t="s">
        <v>570</v>
      </c>
      <c r="U57" s="83" t="s">
        <v>571</v>
      </c>
      <c r="V57" s="85" t="s">
        <v>735</v>
      </c>
      <c r="W57" s="86" t="s">
        <v>46</v>
      </c>
      <c r="X57" s="83" t="s">
        <v>571</v>
      </c>
      <c r="Y57" s="83" t="s">
        <v>407</v>
      </c>
      <c r="Z57" s="83" t="s">
        <v>611</v>
      </c>
      <c r="AA57" s="71" t="s">
        <v>726</v>
      </c>
      <c r="AB57" s="71" t="s">
        <v>727</v>
      </c>
      <c r="AC57" s="82" t="s">
        <v>737</v>
      </c>
      <c r="AD57" s="95">
        <v>0.064</v>
      </c>
      <c r="AE57" s="96" t="s">
        <v>571</v>
      </c>
      <c r="AF57" s="61" t="s">
        <v>411</v>
      </c>
      <c r="AG57" s="129" t="s">
        <v>615</v>
      </c>
      <c r="AH57" s="130">
        <f t="shared" si="21"/>
        <v>415.584415584416</v>
      </c>
      <c r="AI57" s="130">
        <v>5</v>
      </c>
      <c r="AJ57" s="130"/>
      <c r="AK57" s="125">
        <f t="shared" si="22"/>
        <v>0.0641049350649351</v>
      </c>
      <c r="AL57" s="132">
        <f t="shared" si="20"/>
        <v>0.998363073532033</v>
      </c>
      <c r="AM57" s="127"/>
      <c r="AN57" s="125"/>
      <c r="AO57" s="145"/>
      <c r="AP57" s="145"/>
      <c r="AQ57" s="153" t="s">
        <v>616</v>
      </c>
      <c r="AR57" s="153" t="s">
        <v>617</v>
      </c>
      <c r="AS57" s="158" t="s">
        <v>648</v>
      </c>
      <c r="AT57" s="155"/>
      <c r="AU57" s="61">
        <v>2</v>
      </c>
      <c r="AV57" s="61">
        <v>2</v>
      </c>
      <c r="AW57" s="61">
        <v>2</v>
      </c>
      <c r="AX57" s="61">
        <v>2</v>
      </c>
      <c r="AY57" s="61">
        <v>2</v>
      </c>
    </row>
    <row r="58" s="49" customFormat="1" ht="30" customHeight="1" spans="1:51">
      <c r="A58" s="60">
        <f t="shared" si="0"/>
        <v>50</v>
      </c>
      <c r="B58" s="62"/>
      <c r="C58" s="62"/>
      <c r="D58" s="62"/>
      <c r="E58" s="62"/>
      <c r="F58" s="62">
        <v>4</v>
      </c>
      <c r="G58" s="62"/>
      <c r="H58" s="62"/>
      <c r="I58" s="62"/>
      <c r="J58" s="62"/>
      <c r="K58" s="67"/>
      <c r="L58" s="66" t="s">
        <v>738</v>
      </c>
      <c r="M58" s="66" t="s">
        <v>738</v>
      </c>
      <c r="N58" s="61" t="s">
        <v>739</v>
      </c>
      <c r="O58" s="61"/>
      <c r="P58" s="61"/>
      <c r="Q58" s="81" t="s">
        <v>569</v>
      </c>
      <c r="R58" s="61"/>
      <c r="S58" s="66" t="s">
        <v>46</v>
      </c>
      <c r="T58" s="82" t="s">
        <v>570</v>
      </c>
      <c r="U58" s="83" t="s">
        <v>571</v>
      </c>
      <c r="V58" s="66" t="s">
        <v>738</v>
      </c>
      <c r="W58" s="86" t="s">
        <v>46</v>
      </c>
      <c r="X58" s="83" t="s">
        <v>571</v>
      </c>
      <c r="Y58" s="83" t="s">
        <v>407</v>
      </c>
      <c r="Z58" s="83" t="s">
        <v>611</v>
      </c>
      <c r="AA58" s="71" t="s">
        <v>726</v>
      </c>
      <c r="AB58" s="71" t="s">
        <v>727</v>
      </c>
      <c r="AC58" s="82" t="s">
        <v>740</v>
      </c>
      <c r="AD58" s="95">
        <v>0.0462</v>
      </c>
      <c r="AE58" s="96" t="s">
        <v>571</v>
      </c>
      <c r="AF58" s="61" t="s">
        <v>411</v>
      </c>
      <c r="AG58" s="129" t="s">
        <v>615</v>
      </c>
      <c r="AH58" s="130">
        <f t="shared" si="21"/>
        <v>300</v>
      </c>
      <c r="AI58" s="130">
        <v>5</v>
      </c>
      <c r="AJ58" s="130"/>
      <c r="AK58" s="125">
        <f t="shared" si="22"/>
        <v>0.04627575</v>
      </c>
      <c r="AL58" s="132">
        <f t="shared" si="20"/>
        <v>0.998363073532034</v>
      </c>
      <c r="AM58" s="127"/>
      <c r="AN58" s="125"/>
      <c r="AO58" s="145"/>
      <c r="AP58" s="145"/>
      <c r="AQ58" s="153" t="s">
        <v>616</v>
      </c>
      <c r="AR58" s="153" t="s">
        <v>617</v>
      </c>
      <c r="AS58" s="158" t="s">
        <v>648</v>
      </c>
      <c r="AT58" s="155"/>
      <c r="AU58" s="61">
        <v>1</v>
      </c>
      <c r="AV58" s="61">
        <v>1</v>
      </c>
      <c r="AW58" s="61">
        <v>1</v>
      </c>
      <c r="AX58" s="61">
        <v>0</v>
      </c>
      <c r="AY58" s="61">
        <v>1</v>
      </c>
    </row>
    <row r="59" s="49" customFormat="1" ht="30" customHeight="1" spans="1:51">
      <c r="A59" s="60">
        <f t="shared" ref="A59:A106" si="23">ROW()-8</f>
        <v>51</v>
      </c>
      <c r="B59" s="62"/>
      <c r="C59" s="62"/>
      <c r="D59" s="62"/>
      <c r="E59" s="62"/>
      <c r="F59" s="62">
        <v>4</v>
      </c>
      <c r="G59" s="62"/>
      <c r="H59" s="62"/>
      <c r="I59" s="62"/>
      <c r="J59" s="62"/>
      <c r="K59" s="67"/>
      <c r="L59" s="76" t="s">
        <v>741</v>
      </c>
      <c r="M59" s="77" t="s">
        <v>741</v>
      </c>
      <c r="N59" s="61" t="s">
        <v>742</v>
      </c>
      <c r="O59" s="67" t="s">
        <v>719</v>
      </c>
      <c r="P59" s="75"/>
      <c r="Q59" s="81" t="s">
        <v>569</v>
      </c>
      <c r="R59" s="91"/>
      <c r="S59" s="66" t="s">
        <v>46</v>
      </c>
      <c r="T59" s="82" t="s">
        <v>570</v>
      </c>
      <c r="U59" s="83" t="s">
        <v>571</v>
      </c>
      <c r="V59" s="66" t="s">
        <v>738</v>
      </c>
      <c r="W59" s="86" t="s">
        <v>46</v>
      </c>
      <c r="X59" s="83" t="s">
        <v>571</v>
      </c>
      <c r="Y59" s="83" t="s">
        <v>407</v>
      </c>
      <c r="Z59" s="83" t="s">
        <v>611</v>
      </c>
      <c r="AA59" s="71" t="s">
        <v>726</v>
      </c>
      <c r="AB59" s="71" t="s">
        <v>727</v>
      </c>
      <c r="AC59" s="82" t="str">
        <f>AC58</f>
        <v>40*117*61</v>
      </c>
      <c r="AD59" s="95">
        <f>AD58</f>
        <v>0.0462</v>
      </c>
      <c r="AE59" s="96" t="s">
        <v>571</v>
      </c>
      <c r="AF59" s="61" t="s">
        <v>411</v>
      </c>
      <c r="AG59" s="129" t="s">
        <v>615</v>
      </c>
      <c r="AH59" s="130">
        <f t="shared" si="21"/>
        <v>300</v>
      </c>
      <c r="AI59" s="130">
        <v>5</v>
      </c>
      <c r="AJ59" s="130"/>
      <c r="AK59" s="125">
        <f t="shared" si="22"/>
        <v>0.04627575</v>
      </c>
      <c r="AL59" s="132">
        <f t="shared" si="20"/>
        <v>0.998363073532034</v>
      </c>
      <c r="AM59" s="127"/>
      <c r="AN59" s="125"/>
      <c r="AO59" s="145"/>
      <c r="AP59" s="145"/>
      <c r="AQ59" s="153" t="s">
        <v>616</v>
      </c>
      <c r="AR59" s="153" t="s">
        <v>617</v>
      </c>
      <c r="AS59" s="149" t="s">
        <v>608</v>
      </c>
      <c r="AT59" s="155"/>
      <c r="AU59" s="61">
        <v>0</v>
      </c>
      <c r="AV59" s="61">
        <v>0</v>
      </c>
      <c r="AW59" s="61">
        <v>0</v>
      </c>
      <c r="AX59" s="61">
        <v>1</v>
      </c>
      <c r="AY59" s="61">
        <v>0</v>
      </c>
    </row>
    <row r="60" s="49" customFormat="1" ht="30" customHeight="1" spans="1:51">
      <c r="A60" s="60">
        <f t="shared" si="23"/>
        <v>52</v>
      </c>
      <c r="B60" s="62"/>
      <c r="C60" s="62"/>
      <c r="D60" s="62"/>
      <c r="E60" s="62"/>
      <c r="F60" s="62">
        <v>4</v>
      </c>
      <c r="G60" s="62"/>
      <c r="H60" s="62"/>
      <c r="I60" s="62"/>
      <c r="J60" s="62"/>
      <c r="K60" s="67"/>
      <c r="L60" s="66" t="s">
        <v>743</v>
      </c>
      <c r="M60" s="66" t="s">
        <v>743</v>
      </c>
      <c r="N60" s="61" t="s">
        <v>744</v>
      </c>
      <c r="O60" s="61"/>
      <c r="P60" s="61" t="s">
        <v>49</v>
      </c>
      <c r="Q60" s="81" t="s">
        <v>569</v>
      </c>
      <c r="R60" s="61"/>
      <c r="S60" s="66" t="s">
        <v>46</v>
      </c>
      <c r="T60" s="82" t="s">
        <v>570</v>
      </c>
      <c r="U60" s="83" t="s">
        <v>571</v>
      </c>
      <c r="V60" s="66" t="s">
        <v>743</v>
      </c>
      <c r="W60" s="86" t="s">
        <v>46</v>
      </c>
      <c r="X60" s="83" t="s">
        <v>571</v>
      </c>
      <c r="Y60" s="83" t="s">
        <v>407</v>
      </c>
      <c r="Z60" s="83" t="s">
        <v>611</v>
      </c>
      <c r="AA60" s="71" t="s">
        <v>726</v>
      </c>
      <c r="AB60" s="71" t="s">
        <v>727</v>
      </c>
      <c r="AC60" s="82"/>
      <c r="AD60" s="95">
        <v>0.0745</v>
      </c>
      <c r="AE60" s="96" t="s">
        <v>571</v>
      </c>
      <c r="AF60" s="94" t="s">
        <v>411</v>
      </c>
      <c r="AG60" s="129" t="s">
        <v>615</v>
      </c>
      <c r="AH60" s="130">
        <f t="shared" si="21"/>
        <v>483.766233766234</v>
      </c>
      <c r="AI60" s="130">
        <v>5</v>
      </c>
      <c r="AJ60" s="130"/>
      <c r="AK60" s="125">
        <f t="shared" si="22"/>
        <v>0.074622150974026</v>
      </c>
      <c r="AL60" s="132">
        <f t="shared" si="20"/>
        <v>0.998363073532033</v>
      </c>
      <c r="AM60" s="127"/>
      <c r="AN60" s="125"/>
      <c r="AO60" s="145"/>
      <c r="AP60" s="145"/>
      <c r="AQ60" s="153" t="s">
        <v>616</v>
      </c>
      <c r="AR60" s="153" t="s">
        <v>617</v>
      </c>
      <c r="AS60" s="158" t="s">
        <v>648</v>
      </c>
      <c r="AT60" s="155"/>
      <c r="AU60" s="61">
        <v>1</v>
      </c>
      <c r="AV60" s="61">
        <v>1</v>
      </c>
      <c r="AW60" s="61">
        <v>1</v>
      </c>
      <c r="AX60" s="61">
        <v>1</v>
      </c>
      <c r="AY60" s="61">
        <v>1</v>
      </c>
    </row>
    <row r="61" s="49" customFormat="1" ht="30" customHeight="1" spans="1:51">
      <c r="A61" s="60">
        <f t="shared" si="23"/>
        <v>53</v>
      </c>
      <c r="B61" s="62"/>
      <c r="C61" s="62"/>
      <c r="D61" s="62"/>
      <c r="E61" s="62"/>
      <c r="F61" s="62">
        <v>4</v>
      </c>
      <c r="G61" s="62"/>
      <c r="H61" s="62"/>
      <c r="I61" s="62"/>
      <c r="J61" s="62"/>
      <c r="K61" s="67"/>
      <c r="L61" s="67"/>
      <c r="M61" s="66" t="s">
        <v>745</v>
      </c>
      <c r="N61" s="61" t="s">
        <v>746</v>
      </c>
      <c r="O61" s="61"/>
      <c r="P61" s="61"/>
      <c r="Q61" s="81" t="s">
        <v>569</v>
      </c>
      <c r="R61" s="61"/>
      <c r="S61" s="66" t="s">
        <v>46</v>
      </c>
      <c r="T61" s="82" t="s">
        <v>570</v>
      </c>
      <c r="U61" s="83" t="s">
        <v>571</v>
      </c>
      <c r="V61" s="66" t="s">
        <v>745</v>
      </c>
      <c r="W61" s="86" t="s">
        <v>46</v>
      </c>
      <c r="X61" s="83" t="s">
        <v>571</v>
      </c>
      <c r="Y61" s="83" t="s">
        <v>407</v>
      </c>
      <c r="Z61" s="83" t="s">
        <v>585</v>
      </c>
      <c r="AA61" s="94" t="s">
        <v>573</v>
      </c>
      <c r="AB61" s="94" t="s">
        <v>411</v>
      </c>
      <c r="AC61" s="82"/>
      <c r="AD61" s="95" t="e">
        <f>AD63+AD64+AD65+AD75</f>
        <v>#REF!</v>
      </c>
      <c r="AE61" s="96" t="s">
        <v>571</v>
      </c>
      <c r="AF61" s="61" t="s">
        <v>411</v>
      </c>
      <c r="AG61" s="118" t="s">
        <v>598</v>
      </c>
      <c r="AH61" s="119"/>
      <c r="AI61" s="119"/>
      <c r="AJ61" s="119"/>
      <c r="AK61" s="120"/>
      <c r="AL61" s="118"/>
      <c r="AM61" s="119">
        <v>17</v>
      </c>
      <c r="AN61" s="120"/>
      <c r="AO61" s="145"/>
      <c r="AP61" s="145"/>
      <c r="AQ61" s="153" t="s">
        <v>624</v>
      </c>
      <c r="AR61" s="153" t="s">
        <v>599</v>
      </c>
      <c r="AS61" s="158" t="s">
        <v>577</v>
      </c>
      <c r="AT61" s="155"/>
      <c r="AU61" s="61">
        <v>1</v>
      </c>
      <c r="AV61" s="61">
        <v>1</v>
      </c>
      <c r="AW61" s="61">
        <v>1</v>
      </c>
      <c r="AX61" s="61">
        <v>0</v>
      </c>
      <c r="AY61" s="61">
        <v>0</v>
      </c>
    </row>
    <row r="62" s="49" customFormat="1" ht="30" customHeight="1" spans="1:51">
      <c r="A62" s="60">
        <f t="shared" si="23"/>
        <v>54</v>
      </c>
      <c r="B62" s="62"/>
      <c r="C62" s="62"/>
      <c r="D62" s="62"/>
      <c r="E62" s="62"/>
      <c r="F62" s="62">
        <v>4</v>
      </c>
      <c r="G62" s="62"/>
      <c r="H62" s="62"/>
      <c r="I62" s="62"/>
      <c r="J62" s="62"/>
      <c r="K62" s="67"/>
      <c r="L62" s="67"/>
      <c r="M62" s="66" t="s">
        <v>747</v>
      </c>
      <c r="N62" s="61" t="s">
        <v>748</v>
      </c>
      <c r="O62" s="61" t="s">
        <v>749</v>
      </c>
      <c r="P62" s="61" t="s">
        <v>49</v>
      </c>
      <c r="Q62" s="81" t="s">
        <v>569</v>
      </c>
      <c r="R62" s="61"/>
      <c r="S62" s="66" t="s">
        <v>46</v>
      </c>
      <c r="T62" s="82" t="s">
        <v>570</v>
      </c>
      <c r="U62" s="83" t="s">
        <v>571</v>
      </c>
      <c r="V62" s="66" t="s">
        <v>750</v>
      </c>
      <c r="W62" s="86" t="s">
        <v>46</v>
      </c>
      <c r="X62" s="83" t="s">
        <v>571</v>
      </c>
      <c r="Y62" s="83" t="s">
        <v>407</v>
      </c>
      <c r="Z62" s="83" t="s">
        <v>585</v>
      </c>
      <c r="AA62" s="94" t="s">
        <v>573</v>
      </c>
      <c r="AB62" s="94" t="s">
        <v>411</v>
      </c>
      <c r="AC62" s="82"/>
      <c r="AD62" s="95" t="e">
        <f>AD63+AD64+AD65+AD76</f>
        <v>#REF!</v>
      </c>
      <c r="AE62" s="96"/>
      <c r="AF62" s="61" t="s">
        <v>411</v>
      </c>
      <c r="AG62" s="118" t="s">
        <v>598</v>
      </c>
      <c r="AH62" s="119"/>
      <c r="AI62" s="119"/>
      <c r="AJ62" s="119"/>
      <c r="AK62" s="120"/>
      <c r="AL62" s="118"/>
      <c r="AM62" s="119">
        <v>17</v>
      </c>
      <c r="AN62" s="120"/>
      <c r="AO62" s="145"/>
      <c r="AP62" s="145"/>
      <c r="AQ62" s="153" t="s">
        <v>624</v>
      </c>
      <c r="AR62" s="153" t="s">
        <v>599</v>
      </c>
      <c r="AS62" s="158" t="s">
        <v>665</v>
      </c>
      <c r="AT62" s="155"/>
      <c r="AU62" s="61">
        <v>0</v>
      </c>
      <c r="AV62" s="61">
        <v>0</v>
      </c>
      <c r="AW62" s="61">
        <v>0</v>
      </c>
      <c r="AX62" s="61">
        <v>0</v>
      </c>
      <c r="AY62" s="61">
        <v>1</v>
      </c>
    </row>
    <row r="63" s="49" customFormat="1" ht="30" customHeight="1" spans="1:51">
      <c r="A63" s="60">
        <f t="shared" si="23"/>
        <v>55</v>
      </c>
      <c r="B63" s="62"/>
      <c r="C63" s="62"/>
      <c r="D63" s="62"/>
      <c r="E63" s="62"/>
      <c r="F63" s="62"/>
      <c r="G63" s="62">
        <v>5</v>
      </c>
      <c r="H63" s="62"/>
      <c r="I63" s="62"/>
      <c r="J63" s="62"/>
      <c r="K63" s="67"/>
      <c r="L63" s="66" t="s">
        <v>751</v>
      </c>
      <c r="M63" s="66" t="s">
        <v>751</v>
      </c>
      <c r="N63" s="61" t="s">
        <v>752</v>
      </c>
      <c r="O63" s="61"/>
      <c r="P63" s="61" t="s">
        <v>46</v>
      </c>
      <c r="Q63" s="81" t="s">
        <v>569</v>
      </c>
      <c r="R63" s="61"/>
      <c r="S63" s="66" t="s">
        <v>46</v>
      </c>
      <c r="T63" s="82" t="s">
        <v>570</v>
      </c>
      <c r="U63" s="83" t="s">
        <v>571</v>
      </c>
      <c r="V63" s="84" t="s">
        <v>751</v>
      </c>
      <c r="W63" s="86" t="s">
        <v>49</v>
      </c>
      <c r="X63" s="83" t="s">
        <v>571</v>
      </c>
      <c r="Y63" s="83" t="s">
        <v>407</v>
      </c>
      <c r="Z63" s="83" t="s">
        <v>651</v>
      </c>
      <c r="AA63" s="94" t="s">
        <v>753</v>
      </c>
      <c r="AB63" s="94" t="s">
        <v>754</v>
      </c>
      <c r="AC63" s="82" t="s">
        <v>755</v>
      </c>
      <c r="AD63" s="95">
        <v>0.0151</v>
      </c>
      <c r="AE63" s="96" t="s">
        <v>571</v>
      </c>
      <c r="AF63" s="61" t="s">
        <v>411</v>
      </c>
      <c r="AG63" s="129" t="s">
        <v>654</v>
      </c>
      <c r="AH63" s="130">
        <v>67</v>
      </c>
      <c r="AI63" s="130">
        <v>23</v>
      </c>
      <c r="AJ63" s="130">
        <v>2</v>
      </c>
      <c r="AK63" s="131">
        <f>AH63*AI63*AJ63*7860/1000000000</f>
        <v>0.02422452</v>
      </c>
      <c r="AL63" s="132">
        <f t="shared" ref="AL63" si="24">AD63/AK63</f>
        <v>0.623335364333328</v>
      </c>
      <c r="AM63" s="130"/>
      <c r="AN63" s="125"/>
      <c r="AO63" s="145"/>
      <c r="AP63" s="145"/>
      <c r="AQ63" s="153" t="s">
        <v>616</v>
      </c>
      <c r="AR63" s="153" t="s">
        <v>756</v>
      </c>
      <c r="AS63" s="158" t="s">
        <v>648</v>
      </c>
      <c r="AT63" s="155"/>
      <c r="AU63" s="61">
        <v>1</v>
      </c>
      <c r="AV63" s="61">
        <v>1</v>
      </c>
      <c r="AW63" s="61">
        <v>1</v>
      </c>
      <c r="AX63" s="61">
        <v>0</v>
      </c>
      <c r="AY63" s="61">
        <v>1</v>
      </c>
    </row>
    <row r="64" s="49" customFormat="1" ht="30" customHeight="1" spans="1:51">
      <c r="A64" s="60">
        <f t="shared" si="23"/>
        <v>56</v>
      </c>
      <c r="B64" s="62"/>
      <c r="C64" s="62"/>
      <c r="D64" s="62"/>
      <c r="E64" s="62"/>
      <c r="F64" s="62"/>
      <c r="G64" s="62">
        <v>5</v>
      </c>
      <c r="H64" s="62"/>
      <c r="I64" s="62"/>
      <c r="J64" s="62"/>
      <c r="K64" s="67"/>
      <c r="L64" s="71" t="s">
        <v>757</v>
      </c>
      <c r="M64" s="71" t="s">
        <v>757</v>
      </c>
      <c r="N64" s="71" t="s">
        <v>758</v>
      </c>
      <c r="O64" s="61" t="s">
        <v>759</v>
      </c>
      <c r="P64" s="61" t="s">
        <v>46</v>
      </c>
      <c r="Q64" s="81" t="s">
        <v>569</v>
      </c>
      <c r="R64" s="61"/>
      <c r="S64" s="66" t="s">
        <v>46</v>
      </c>
      <c r="T64" s="82" t="s">
        <v>669</v>
      </c>
      <c r="U64" s="83" t="s">
        <v>571</v>
      </c>
      <c r="V64" s="84" t="s">
        <v>757</v>
      </c>
      <c r="W64" s="86" t="s">
        <v>46</v>
      </c>
      <c r="X64" s="83" t="s">
        <v>571</v>
      </c>
      <c r="Y64" s="83" t="s">
        <v>407</v>
      </c>
      <c r="Z64" s="83" t="s">
        <v>572</v>
      </c>
      <c r="AA64" s="94" t="s">
        <v>573</v>
      </c>
      <c r="AB64" s="94" t="s">
        <v>411</v>
      </c>
      <c r="AC64" s="82"/>
      <c r="AD64" s="95">
        <f>0.373+0.0329</f>
        <v>0.4059</v>
      </c>
      <c r="AE64" s="96" t="s">
        <v>571</v>
      </c>
      <c r="AF64" s="61" t="s">
        <v>411</v>
      </c>
      <c r="AG64" s="145"/>
      <c r="AH64" s="146"/>
      <c r="AI64" s="146"/>
      <c r="AJ64" s="146"/>
      <c r="AK64" s="145"/>
      <c r="AL64" s="145"/>
      <c r="AM64" s="146"/>
      <c r="AN64" s="121"/>
      <c r="AO64" s="145"/>
      <c r="AP64" s="145"/>
      <c r="AQ64" s="153" t="s">
        <v>616</v>
      </c>
      <c r="AR64" s="153" t="s">
        <v>672</v>
      </c>
      <c r="AS64" s="158" t="s">
        <v>648</v>
      </c>
      <c r="AT64" s="155"/>
      <c r="AU64" s="61">
        <v>1</v>
      </c>
      <c r="AV64" s="61">
        <v>1</v>
      </c>
      <c r="AW64" s="61">
        <v>1</v>
      </c>
      <c r="AX64" s="61">
        <v>0</v>
      </c>
      <c r="AY64" s="61">
        <v>1</v>
      </c>
    </row>
    <row r="65" s="49" customFormat="1" ht="30" customHeight="1" spans="1:51">
      <c r="A65" s="60">
        <f t="shared" si="23"/>
        <v>57</v>
      </c>
      <c r="B65" s="62"/>
      <c r="C65" s="62"/>
      <c r="D65" s="62"/>
      <c r="E65" s="62"/>
      <c r="F65" s="62"/>
      <c r="G65" s="62">
        <v>5</v>
      </c>
      <c r="H65" s="62"/>
      <c r="I65" s="62"/>
      <c r="J65" s="62"/>
      <c r="K65" s="67"/>
      <c r="L65" s="67"/>
      <c r="M65" s="66" t="s">
        <v>760</v>
      </c>
      <c r="N65" s="61" t="s">
        <v>761</v>
      </c>
      <c r="O65" s="61"/>
      <c r="P65" s="61"/>
      <c r="Q65" s="81" t="s">
        <v>569</v>
      </c>
      <c r="R65" s="61"/>
      <c r="S65" s="66" t="s">
        <v>46</v>
      </c>
      <c r="T65" s="82" t="s">
        <v>570</v>
      </c>
      <c r="U65" s="83" t="s">
        <v>571</v>
      </c>
      <c r="V65" s="66" t="s">
        <v>760</v>
      </c>
      <c r="W65" s="86" t="s">
        <v>49</v>
      </c>
      <c r="X65" s="83" t="s">
        <v>571</v>
      </c>
      <c r="Y65" s="83" t="s">
        <v>407</v>
      </c>
      <c r="Z65" s="83" t="s">
        <v>585</v>
      </c>
      <c r="AA65" s="94" t="s">
        <v>573</v>
      </c>
      <c r="AB65" s="94" t="s">
        <v>411</v>
      </c>
      <c r="AC65" s="82"/>
      <c r="AD65" s="95" t="e">
        <f>AD66+AD73+AD74</f>
        <v>#REF!</v>
      </c>
      <c r="AE65" s="96" t="s">
        <v>571</v>
      </c>
      <c r="AF65" s="61" t="s">
        <v>411</v>
      </c>
      <c r="AG65" s="118" t="s">
        <v>598</v>
      </c>
      <c r="AH65" s="119"/>
      <c r="AI65" s="119"/>
      <c r="AJ65" s="119"/>
      <c r="AK65" s="120"/>
      <c r="AL65" s="118"/>
      <c r="AM65" s="119">
        <v>17</v>
      </c>
      <c r="AN65" s="120"/>
      <c r="AO65" s="145"/>
      <c r="AP65" s="145"/>
      <c r="AQ65" s="153" t="s">
        <v>624</v>
      </c>
      <c r="AR65" s="153" t="s">
        <v>599</v>
      </c>
      <c r="AS65" s="158" t="s">
        <v>577</v>
      </c>
      <c r="AT65" s="155"/>
      <c r="AU65" s="61">
        <v>1</v>
      </c>
      <c r="AV65" s="61">
        <v>1</v>
      </c>
      <c r="AW65" s="61">
        <v>1</v>
      </c>
      <c r="AX65" s="61">
        <v>0</v>
      </c>
      <c r="AY65" s="61">
        <v>1</v>
      </c>
    </row>
    <row r="66" s="49" customFormat="1" ht="30" customHeight="1" spans="1:51">
      <c r="A66" s="60">
        <f t="shared" si="23"/>
        <v>58</v>
      </c>
      <c r="B66" s="62"/>
      <c r="C66" s="62"/>
      <c r="D66" s="62"/>
      <c r="E66" s="62"/>
      <c r="F66" s="62"/>
      <c r="G66" s="62"/>
      <c r="H66" s="62">
        <v>6</v>
      </c>
      <c r="I66" s="62"/>
      <c r="J66" s="62"/>
      <c r="K66" s="67"/>
      <c r="L66" s="67"/>
      <c r="M66" s="71" t="s">
        <v>762</v>
      </c>
      <c r="N66" s="71" t="s">
        <v>763</v>
      </c>
      <c r="O66" s="61" t="s">
        <v>764</v>
      </c>
      <c r="P66" s="61"/>
      <c r="Q66" s="81" t="s">
        <v>569</v>
      </c>
      <c r="R66" s="61"/>
      <c r="S66" s="66" t="s">
        <v>46</v>
      </c>
      <c r="T66" s="82" t="s">
        <v>570</v>
      </c>
      <c r="U66" s="83" t="s">
        <v>571</v>
      </c>
      <c r="V66" s="86" t="s">
        <v>762</v>
      </c>
      <c r="W66" s="86" t="s">
        <v>49</v>
      </c>
      <c r="X66" s="83" t="s">
        <v>571</v>
      </c>
      <c r="Y66" s="83" t="s">
        <v>407</v>
      </c>
      <c r="Z66" s="83" t="s">
        <v>585</v>
      </c>
      <c r="AA66" s="94" t="s">
        <v>573</v>
      </c>
      <c r="AB66" s="94" t="s">
        <v>411</v>
      </c>
      <c r="AC66" s="82">
        <v>0</v>
      </c>
      <c r="AD66" s="95" t="e">
        <f>AD67+AD68+AD69+AD70+AD71+AD72</f>
        <v>#REF!</v>
      </c>
      <c r="AE66" s="96" t="s">
        <v>571</v>
      </c>
      <c r="AF66" s="61" t="s">
        <v>411</v>
      </c>
      <c r="AG66" s="118" t="s">
        <v>598</v>
      </c>
      <c r="AH66" s="119"/>
      <c r="AI66" s="119"/>
      <c r="AJ66" s="119"/>
      <c r="AK66" s="120"/>
      <c r="AL66" s="118"/>
      <c r="AM66" s="119">
        <v>6</v>
      </c>
      <c r="AN66" s="120"/>
      <c r="AO66" s="145"/>
      <c r="AP66" s="145"/>
      <c r="AQ66" s="153" t="s">
        <v>624</v>
      </c>
      <c r="AR66" s="153" t="s">
        <v>599</v>
      </c>
      <c r="AS66" s="158" t="s">
        <v>577</v>
      </c>
      <c r="AT66" s="155"/>
      <c r="AU66" s="61">
        <v>1</v>
      </c>
      <c r="AV66" s="61">
        <v>1</v>
      </c>
      <c r="AW66" s="61">
        <v>1</v>
      </c>
      <c r="AX66" s="61">
        <v>0</v>
      </c>
      <c r="AY66" s="61">
        <v>1</v>
      </c>
    </row>
    <row r="67" s="49" customFormat="1" ht="30" customHeight="1" spans="1:51">
      <c r="A67" s="60">
        <f t="shared" si="23"/>
        <v>59</v>
      </c>
      <c r="B67" s="62"/>
      <c r="C67" s="62"/>
      <c r="D67" s="62"/>
      <c r="E67" s="62"/>
      <c r="F67" s="62"/>
      <c r="G67" s="62"/>
      <c r="H67" s="62"/>
      <c r="I67" s="62">
        <v>7</v>
      </c>
      <c r="J67" s="62"/>
      <c r="K67" s="67"/>
      <c r="L67" s="66" t="s">
        <v>765</v>
      </c>
      <c r="M67" s="66" t="s">
        <v>765</v>
      </c>
      <c r="N67" s="61" t="s">
        <v>766</v>
      </c>
      <c r="O67" s="61" t="s">
        <v>767</v>
      </c>
      <c r="P67" s="61"/>
      <c r="Q67" s="81" t="s">
        <v>569</v>
      </c>
      <c r="R67" s="61"/>
      <c r="S67" s="66" t="s">
        <v>46</v>
      </c>
      <c r="T67" s="82" t="s">
        <v>570</v>
      </c>
      <c r="U67" s="83" t="s">
        <v>571</v>
      </c>
      <c r="V67" s="66" t="s">
        <v>765</v>
      </c>
      <c r="W67" s="86" t="s">
        <v>46</v>
      </c>
      <c r="X67" s="83" t="s">
        <v>571</v>
      </c>
      <c r="Y67" s="83" t="s">
        <v>407</v>
      </c>
      <c r="Z67" s="83" t="s">
        <v>768</v>
      </c>
      <c r="AA67" s="94" t="s">
        <v>109</v>
      </c>
      <c r="AB67" s="94" t="s">
        <v>769</v>
      </c>
      <c r="AC67" s="82" t="s">
        <v>770</v>
      </c>
      <c r="AD67" s="95">
        <v>0.035</v>
      </c>
      <c r="AE67" s="96" t="s">
        <v>571</v>
      </c>
      <c r="AF67" s="61" t="s">
        <v>411</v>
      </c>
      <c r="AG67" s="129" t="s">
        <v>768</v>
      </c>
      <c r="AH67" s="130">
        <v>65</v>
      </c>
      <c r="AI67" s="130">
        <v>10</v>
      </c>
      <c r="AJ67" s="130"/>
      <c r="AK67" s="125">
        <f>AI67/2*AI67/2*3.14*AH67*7860/1000000000</f>
        <v>0.04010565</v>
      </c>
      <c r="AL67" s="132">
        <f t="shared" ref="AL67:AL68" si="25">AD67/AK67</f>
        <v>0.872694994346183</v>
      </c>
      <c r="AM67" s="127"/>
      <c r="AN67" s="125"/>
      <c r="AO67" s="145"/>
      <c r="AP67" s="145"/>
      <c r="AQ67" s="153" t="s">
        <v>616</v>
      </c>
      <c r="AR67" s="153" t="s">
        <v>771</v>
      </c>
      <c r="AS67" s="158" t="s">
        <v>577</v>
      </c>
      <c r="AT67" s="155"/>
      <c r="AU67" s="61">
        <v>1</v>
      </c>
      <c r="AV67" s="61">
        <v>1</v>
      </c>
      <c r="AW67" s="61">
        <v>1</v>
      </c>
      <c r="AX67" s="61">
        <v>0</v>
      </c>
      <c r="AY67" s="61">
        <v>1</v>
      </c>
    </row>
    <row r="68" s="49" customFormat="1" ht="30" customHeight="1" spans="1:51">
      <c r="A68" s="60">
        <f t="shared" si="23"/>
        <v>60</v>
      </c>
      <c r="B68" s="62"/>
      <c r="C68" s="62"/>
      <c r="D68" s="62"/>
      <c r="E68" s="62"/>
      <c r="F68" s="62"/>
      <c r="G68" s="62"/>
      <c r="H68" s="62"/>
      <c r="I68" s="62">
        <v>7</v>
      </c>
      <c r="J68" s="62"/>
      <c r="K68" s="67"/>
      <c r="L68" s="66" t="s">
        <v>772</v>
      </c>
      <c r="M68" s="66" t="s">
        <v>772</v>
      </c>
      <c r="N68" s="71" t="s">
        <v>773</v>
      </c>
      <c r="O68" s="61"/>
      <c r="P68" s="61"/>
      <c r="Q68" s="81" t="s">
        <v>569</v>
      </c>
      <c r="R68" s="61"/>
      <c r="S68" s="66" t="s">
        <v>46</v>
      </c>
      <c r="T68" s="82" t="s">
        <v>570</v>
      </c>
      <c r="U68" s="83" t="s">
        <v>571</v>
      </c>
      <c r="V68" s="66" t="s">
        <v>772</v>
      </c>
      <c r="W68" s="86" t="s">
        <v>46</v>
      </c>
      <c r="X68" s="83" t="s">
        <v>571</v>
      </c>
      <c r="Y68" s="83" t="s">
        <v>407</v>
      </c>
      <c r="Z68" s="94" t="s">
        <v>768</v>
      </c>
      <c r="AA68" s="94" t="s">
        <v>109</v>
      </c>
      <c r="AB68" s="94" t="s">
        <v>769</v>
      </c>
      <c r="AC68" s="82" t="s">
        <v>774</v>
      </c>
      <c r="AD68" s="95">
        <v>0.0034</v>
      </c>
      <c r="AE68" s="96" t="s">
        <v>571</v>
      </c>
      <c r="AF68" s="61" t="s">
        <v>411</v>
      </c>
      <c r="AG68" s="129" t="s">
        <v>768</v>
      </c>
      <c r="AH68" s="119">
        <v>20</v>
      </c>
      <c r="AI68" s="119">
        <v>6</v>
      </c>
      <c r="AJ68" s="119"/>
      <c r="AK68" s="125">
        <f>AI68/2*AI68/2*3.14*AH68*7860/1000000000</f>
        <v>0.004442472</v>
      </c>
      <c r="AL68" s="132">
        <f t="shared" si="25"/>
        <v>0.765339657740105</v>
      </c>
      <c r="AM68" s="127"/>
      <c r="AN68" s="125"/>
      <c r="AO68" s="145"/>
      <c r="AP68" s="145"/>
      <c r="AQ68" s="153" t="s">
        <v>616</v>
      </c>
      <c r="AR68" s="153" t="s">
        <v>771</v>
      </c>
      <c r="AS68" s="158" t="s">
        <v>577</v>
      </c>
      <c r="AT68" s="155"/>
      <c r="AU68" s="61">
        <v>1</v>
      </c>
      <c r="AV68" s="61">
        <v>1</v>
      </c>
      <c r="AW68" s="61">
        <v>1</v>
      </c>
      <c r="AX68" s="61">
        <v>0</v>
      </c>
      <c r="AY68" s="61">
        <v>1</v>
      </c>
    </row>
    <row r="69" s="49" customFormat="1" ht="30" customHeight="1" spans="1:51">
      <c r="A69" s="60">
        <f t="shared" si="23"/>
        <v>61</v>
      </c>
      <c r="B69" s="62"/>
      <c r="C69" s="62"/>
      <c r="D69" s="62"/>
      <c r="E69" s="62"/>
      <c r="F69" s="62"/>
      <c r="G69" s="62"/>
      <c r="H69" s="62"/>
      <c r="I69" s="62">
        <v>7</v>
      </c>
      <c r="J69" s="62"/>
      <c r="K69" s="67"/>
      <c r="L69" s="165" t="s">
        <v>117</v>
      </c>
      <c r="M69" s="165" t="s">
        <v>117</v>
      </c>
      <c r="N69" s="166" t="s">
        <v>775</v>
      </c>
      <c r="O69" s="61"/>
      <c r="P69" s="61" t="s">
        <v>46</v>
      </c>
      <c r="Q69" s="81" t="s">
        <v>569</v>
      </c>
      <c r="R69" s="61"/>
      <c r="S69" s="66" t="s">
        <v>46</v>
      </c>
      <c r="T69" s="82" t="s">
        <v>570</v>
      </c>
      <c r="U69" s="83" t="s">
        <v>407</v>
      </c>
      <c r="V69" s="66"/>
      <c r="W69" s="86"/>
      <c r="X69" s="83" t="s">
        <v>571</v>
      </c>
      <c r="Y69" s="83" t="s">
        <v>407</v>
      </c>
      <c r="Z69" s="94" t="s">
        <v>776</v>
      </c>
      <c r="AA69" s="94" t="s">
        <v>573</v>
      </c>
      <c r="AB69" s="94" t="s">
        <v>411</v>
      </c>
      <c r="AC69" s="82" t="s">
        <v>777</v>
      </c>
      <c r="AD69" s="95" t="e">
        <f>#REF!+#REF!</f>
        <v>#REF!</v>
      </c>
      <c r="AE69" s="96" t="s">
        <v>571</v>
      </c>
      <c r="AF69" s="61" t="s">
        <v>411</v>
      </c>
      <c r="AG69" s="145"/>
      <c r="AH69" s="146"/>
      <c r="AI69" s="146"/>
      <c r="AJ69" s="146"/>
      <c r="AK69" s="145"/>
      <c r="AL69" s="145"/>
      <c r="AM69" s="146"/>
      <c r="AN69" s="121"/>
      <c r="AO69" s="145"/>
      <c r="AP69" s="145"/>
      <c r="AQ69" s="153" t="s">
        <v>616</v>
      </c>
      <c r="AR69" s="153" t="s">
        <v>713</v>
      </c>
      <c r="AS69" s="158" t="s">
        <v>648</v>
      </c>
      <c r="AT69" s="155"/>
      <c r="AU69" s="61">
        <v>1</v>
      </c>
      <c r="AV69" s="61">
        <v>1</v>
      </c>
      <c r="AW69" s="61">
        <v>1</v>
      </c>
      <c r="AX69" s="61">
        <v>1</v>
      </c>
      <c r="AY69" s="61">
        <v>1</v>
      </c>
    </row>
    <row r="70" s="49" customFormat="1" ht="30" customHeight="1" spans="1:51">
      <c r="A70" s="60">
        <f t="shared" si="23"/>
        <v>62</v>
      </c>
      <c r="B70" s="62"/>
      <c r="C70" s="62"/>
      <c r="D70" s="62"/>
      <c r="E70" s="62"/>
      <c r="F70" s="62"/>
      <c r="G70" s="62"/>
      <c r="H70" s="62"/>
      <c r="I70" s="62">
        <v>7</v>
      </c>
      <c r="J70" s="62"/>
      <c r="K70" s="67"/>
      <c r="L70" s="71" t="s">
        <v>144</v>
      </c>
      <c r="M70" s="71" t="s">
        <v>144</v>
      </c>
      <c r="N70" s="71" t="s">
        <v>145</v>
      </c>
      <c r="O70" s="61" t="s">
        <v>778</v>
      </c>
      <c r="P70" s="61" t="s">
        <v>46</v>
      </c>
      <c r="Q70" s="81" t="s">
        <v>569</v>
      </c>
      <c r="R70" s="61"/>
      <c r="S70" s="66" t="s">
        <v>46</v>
      </c>
      <c r="T70" s="82" t="s">
        <v>570</v>
      </c>
      <c r="U70" s="83" t="s">
        <v>571</v>
      </c>
      <c r="V70" s="66" t="s">
        <v>144</v>
      </c>
      <c r="W70" s="86" t="s">
        <v>49</v>
      </c>
      <c r="X70" s="83" t="s">
        <v>571</v>
      </c>
      <c r="Y70" s="83" t="s">
        <v>407</v>
      </c>
      <c r="Z70" s="83" t="s">
        <v>651</v>
      </c>
      <c r="AA70" s="94" t="s">
        <v>707</v>
      </c>
      <c r="AB70" s="94" t="s">
        <v>139</v>
      </c>
      <c r="AC70" s="82" t="s">
        <v>779</v>
      </c>
      <c r="AD70" s="95">
        <v>0.4434</v>
      </c>
      <c r="AE70" s="96" t="s">
        <v>571</v>
      </c>
      <c r="AF70" s="61" t="s">
        <v>411</v>
      </c>
      <c r="AG70" s="129" t="s">
        <v>654</v>
      </c>
      <c r="AH70" s="130">
        <v>264</v>
      </c>
      <c r="AI70" s="130">
        <v>255</v>
      </c>
      <c r="AJ70" s="130">
        <v>1.6</v>
      </c>
      <c r="AK70" s="131">
        <f t="shared" ref="AK70:AK74" si="26">AH70*AI70*AJ70*7860/1000000000</f>
        <v>0.84661632</v>
      </c>
      <c r="AL70" s="132">
        <f t="shared" ref="AL70:AL74" si="27">AD70/AK70</f>
        <v>0.523731930894032</v>
      </c>
      <c r="AM70" s="130"/>
      <c r="AN70" s="125"/>
      <c r="AO70" s="145"/>
      <c r="AP70" s="145"/>
      <c r="AQ70" s="153" t="s">
        <v>616</v>
      </c>
      <c r="AR70" s="153" t="s">
        <v>692</v>
      </c>
      <c r="AS70" s="158" t="s">
        <v>648</v>
      </c>
      <c r="AT70" s="155"/>
      <c r="AU70" s="61">
        <v>1</v>
      </c>
      <c r="AV70" s="61">
        <v>1</v>
      </c>
      <c r="AW70" s="61">
        <v>1</v>
      </c>
      <c r="AX70" s="61">
        <v>0</v>
      </c>
      <c r="AY70" s="61">
        <v>1</v>
      </c>
    </row>
    <row r="71" s="49" customFormat="1" ht="30" customHeight="1" spans="1:51">
      <c r="A71" s="60">
        <f t="shared" si="23"/>
        <v>63</v>
      </c>
      <c r="B71" s="62"/>
      <c r="C71" s="62"/>
      <c r="D71" s="62"/>
      <c r="E71" s="62"/>
      <c r="F71" s="62"/>
      <c r="G71" s="62"/>
      <c r="H71" s="62"/>
      <c r="I71" s="62">
        <v>7</v>
      </c>
      <c r="J71" s="62"/>
      <c r="K71" s="67"/>
      <c r="L71" s="66" t="s">
        <v>780</v>
      </c>
      <c r="M71" s="66" t="s">
        <v>780</v>
      </c>
      <c r="N71" s="61" t="s">
        <v>781</v>
      </c>
      <c r="O71" s="61"/>
      <c r="P71" s="61" t="s">
        <v>49</v>
      </c>
      <c r="Q71" s="81" t="s">
        <v>569</v>
      </c>
      <c r="R71" s="61"/>
      <c r="S71" s="66" t="s">
        <v>46</v>
      </c>
      <c r="T71" s="82" t="s">
        <v>570</v>
      </c>
      <c r="U71" s="83" t="s">
        <v>571</v>
      </c>
      <c r="V71" s="84" t="s">
        <v>780</v>
      </c>
      <c r="W71" s="86" t="s">
        <v>46</v>
      </c>
      <c r="X71" s="83" t="s">
        <v>571</v>
      </c>
      <c r="Y71" s="83" t="s">
        <v>407</v>
      </c>
      <c r="Z71" s="83" t="s">
        <v>651</v>
      </c>
      <c r="AA71" s="94" t="s">
        <v>782</v>
      </c>
      <c r="AB71" s="94" t="s">
        <v>783</v>
      </c>
      <c r="AC71" s="82" t="s">
        <v>784</v>
      </c>
      <c r="AD71" s="95">
        <v>0.0096</v>
      </c>
      <c r="AE71" s="96" t="s">
        <v>571</v>
      </c>
      <c r="AF71" s="61" t="s">
        <v>411</v>
      </c>
      <c r="AG71" s="129" t="s">
        <v>654</v>
      </c>
      <c r="AH71" s="130">
        <v>51</v>
      </c>
      <c r="AI71" s="130">
        <v>21</v>
      </c>
      <c r="AJ71" s="130">
        <v>2</v>
      </c>
      <c r="AK71" s="131">
        <f t="shared" si="26"/>
        <v>0.01683612</v>
      </c>
      <c r="AL71" s="132">
        <f t="shared" si="27"/>
        <v>0.570202635761684</v>
      </c>
      <c r="AM71" s="130"/>
      <c r="AN71" s="125"/>
      <c r="AO71" s="145"/>
      <c r="AP71" s="145"/>
      <c r="AQ71" s="153" t="s">
        <v>616</v>
      </c>
      <c r="AR71" s="153" t="s">
        <v>785</v>
      </c>
      <c r="AS71" s="158" t="s">
        <v>648</v>
      </c>
      <c r="AT71" s="155"/>
      <c r="AU71" s="61">
        <v>1</v>
      </c>
      <c r="AV71" s="61">
        <v>1</v>
      </c>
      <c r="AW71" s="61">
        <v>1</v>
      </c>
      <c r="AX71" s="61">
        <v>0</v>
      </c>
      <c r="AY71" s="61">
        <v>1</v>
      </c>
    </row>
    <row r="72" s="49" customFormat="1" ht="30" customHeight="1" spans="1:51">
      <c r="A72" s="60">
        <f t="shared" si="23"/>
        <v>64</v>
      </c>
      <c r="B72" s="62"/>
      <c r="C72" s="62"/>
      <c r="D72" s="62"/>
      <c r="E72" s="62"/>
      <c r="F72" s="62"/>
      <c r="G72" s="62"/>
      <c r="H72" s="62"/>
      <c r="I72" s="62">
        <v>7</v>
      </c>
      <c r="J72" s="62"/>
      <c r="K72" s="67"/>
      <c r="L72" s="66" t="s">
        <v>786</v>
      </c>
      <c r="M72" s="66" t="s">
        <v>786</v>
      </c>
      <c r="N72" s="61" t="s">
        <v>787</v>
      </c>
      <c r="O72" s="61"/>
      <c r="P72" s="61" t="s">
        <v>49</v>
      </c>
      <c r="Q72" s="81" t="s">
        <v>569</v>
      </c>
      <c r="R72" s="61"/>
      <c r="S72" s="66" t="s">
        <v>46</v>
      </c>
      <c r="T72" s="82" t="s">
        <v>570</v>
      </c>
      <c r="U72" s="83" t="s">
        <v>571</v>
      </c>
      <c r="V72" s="66" t="s">
        <v>786</v>
      </c>
      <c r="W72" s="86" t="s">
        <v>46</v>
      </c>
      <c r="X72" s="83" t="s">
        <v>571</v>
      </c>
      <c r="Y72" s="83" t="s">
        <v>407</v>
      </c>
      <c r="Z72" s="83" t="s">
        <v>651</v>
      </c>
      <c r="AA72" s="94" t="s">
        <v>782</v>
      </c>
      <c r="AB72" s="94" t="s">
        <v>783</v>
      </c>
      <c r="AC72" s="82" t="s">
        <v>788</v>
      </c>
      <c r="AD72" s="95">
        <v>0.0165</v>
      </c>
      <c r="AE72" s="96" t="s">
        <v>571</v>
      </c>
      <c r="AF72" s="61" t="s">
        <v>411</v>
      </c>
      <c r="AG72" s="129" t="s">
        <v>654</v>
      </c>
      <c r="AH72" s="130">
        <v>45</v>
      </c>
      <c r="AI72" s="130">
        <v>41</v>
      </c>
      <c r="AJ72" s="130">
        <v>2</v>
      </c>
      <c r="AK72" s="131">
        <f t="shared" si="26"/>
        <v>0.0290034</v>
      </c>
      <c r="AL72" s="132">
        <f t="shared" si="27"/>
        <v>0.56889881875918</v>
      </c>
      <c r="AM72" s="130"/>
      <c r="AN72" s="125"/>
      <c r="AO72" s="145"/>
      <c r="AP72" s="145"/>
      <c r="AQ72" s="153" t="s">
        <v>616</v>
      </c>
      <c r="AR72" s="153" t="s">
        <v>789</v>
      </c>
      <c r="AS72" s="158" t="s">
        <v>577</v>
      </c>
      <c r="AT72" s="155"/>
      <c r="AU72" s="61">
        <v>1</v>
      </c>
      <c r="AV72" s="61">
        <v>1</v>
      </c>
      <c r="AW72" s="61">
        <v>1</v>
      </c>
      <c r="AX72" s="61">
        <v>0</v>
      </c>
      <c r="AY72" s="61">
        <v>1</v>
      </c>
    </row>
    <row r="73" s="49" customFormat="1" ht="30" customHeight="1" spans="1:51">
      <c r="A73" s="60">
        <f t="shared" si="23"/>
        <v>65</v>
      </c>
      <c r="B73" s="62"/>
      <c r="C73" s="62"/>
      <c r="D73" s="62"/>
      <c r="E73" s="62"/>
      <c r="F73" s="62"/>
      <c r="G73" s="62"/>
      <c r="H73" s="62">
        <v>6</v>
      </c>
      <c r="I73" s="62"/>
      <c r="J73" s="62"/>
      <c r="K73" s="67"/>
      <c r="L73" s="71" t="s">
        <v>790</v>
      </c>
      <c r="M73" s="71" t="s">
        <v>790</v>
      </c>
      <c r="N73" s="71" t="s">
        <v>791</v>
      </c>
      <c r="O73" s="61"/>
      <c r="P73" s="61" t="s">
        <v>49</v>
      </c>
      <c r="Q73" s="81" t="s">
        <v>569</v>
      </c>
      <c r="R73" s="61"/>
      <c r="S73" s="66" t="s">
        <v>46</v>
      </c>
      <c r="T73" s="82" t="s">
        <v>570</v>
      </c>
      <c r="U73" s="83" t="s">
        <v>571</v>
      </c>
      <c r="V73" s="71" t="s">
        <v>790</v>
      </c>
      <c r="W73" s="86" t="s">
        <v>46</v>
      </c>
      <c r="X73" s="83" t="s">
        <v>571</v>
      </c>
      <c r="Y73" s="83" t="s">
        <v>407</v>
      </c>
      <c r="Z73" s="83" t="s">
        <v>651</v>
      </c>
      <c r="AA73" s="94" t="s">
        <v>792</v>
      </c>
      <c r="AB73" s="94"/>
      <c r="AC73" s="82" t="s">
        <v>793</v>
      </c>
      <c r="AD73" s="95">
        <v>0.0188</v>
      </c>
      <c r="AE73" s="96" t="s">
        <v>571</v>
      </c>
      <c r="AF73" s="61" t="s">
        <v>411</v>
      </c>
      <c r="AG73" s="129" t="s">
        <v>654</v>
      </c>
      <c r="AH73" s="130">
        <v>48</v>
      </c>
      <c r="AI73" s="130">
        <v>21</v>
      </c>
      <c r="AJ73" s="130">
        <v>3</v>
      </c>
      <c r="AK73" s="131">
        <f t="shared" si="26"/>
        <v>0.02376864</v>
      </c>
      <c r="AL73" s="132">
        <f t="shared" si="27"/>
        <v>0.79095817009303</v>
      </c>
      <c r="AM73" s="130"/>
      <c r="AN73" s="125"/>
      <c r="AO73" s="145"/>
      <c r="AP73" s="145"/>
      <c r="AQ73" s="153" t="s">
        <v>616</v>
      </c>
      <c r="AR73" s="153" t="s">
        <v>789</v>
      </c>
      <c r="AS73" s="158" t="s">
        <v>577</v>
      </c>
      <c r="AT73" s="155"/>
      <c r="AU73" s="61">
        <v>1</v>
      </c>
      <c r="AV73" s="61">
        <v>1</v>
      </c>
      <c r="AW73" s="61">
        <v>1</v>
      </c>
      <c r="AX73" s="61">
        <v>0</v>
      </c>
      <c r="AY73" s="61">
        <v>1</v>
      </c>
    </row>
    <row r="74" s="49" customFormat="1" ht="30" customHeight="1" spans="1:51">
      <c r="A74" s="60">
        <f t="shared" si="23"/>
        <v>66</v>
      </c>
      <c r="B74" s="62"/>
      <c r="C74" s="62"/>
      <c r="D74" s="62"/>
      <c r="E74" s="62"/>
      <c r="F74" s="62"/>
      <c r="G74" s="62"/>
      <c r="H74" s="62">
        <v>6</v>
      </c>
      <c r="I74" s="62"/>
      <c r="J74" s="62"/>
      <c r="K74" s="67"/>
      <c r="L74" s="71" t="s">
        <v>147</v>
      </c>
      <c r="M74" s="71" t="s">
        <v>147</v>
      </c>
      <c r="N74" s="71" t="s">
        <v>148</v>
      </c>
      <c r="O74" s="61" t="s">
        <v>778</v>
      </c>
      <c r="P74" s="61" t="s">
        <v>46</v>
      </c>
      <c r="Q74" s="81" t="s">
        <v>569</v>
      </c>
      <c r="R74" s="61"/>
      <c r="S74" s="66" t="s">
        <v>46</v>
      </c>
      <c r="T74" s="82" t="s">
        <v>570</v>
      </c>
      <c r="U74" s="83" t="s">
        <v>571</v>
      </c>
      <c r="V74" s="71" t="s">
        <v>147</v>
      </c>
      <c r="W74" s="86" t="s">
        <v>46</v>
      </c>
      <c r="X74" s="83" t="s">
        <v>571</v>
      </c>
      <c r="Y74" s="83" t="s">
        <v>407</v>
      </c>
      <c r="Z74" s="83" t="s">
        <v>651</v>
      </c>
      <c r="AA74" s="94" t="s">
        <v>707</v>
      </c>
      <c r="AB74" s="94" t="s">
        <v>139</v>
      </c>
      <c r="AC74" s="82" t="s">
        <v>794</v>
      </c>
      <c r="AD74" s="95">
        <v>0.3869</v>
      </c>
      <c r="AE74" s="96" t="s">
        <v>571</v>
      </c>
      <c r="AF74" s="61" t="s">
        <v>411</v>
      </c>
      <c r="AG74" s="129" t="s">
        <v>654</v>
      </c>
      <c r="AH74" s="130">
        <v>234</v>
      </c>
      <c r="AI74" s="130">
        <v>225</v>
      </c>
      <c r="AJ74" s="130">
        <v>1.6</v>
      </c>
      <c r="AK74" s="131">
        <f t="shared" si="26"/>
        <v>0.6621264</v>
      </c>
      <c r="AL74" s="132">
        <f t="shared" si="27"/>
        <v>0.584329517747669</v>
      </c>
      <c r="AM74" s="130"/>
      <c r="AN74" s="125"/>
      <c r="AO74" s="145"/>
      <c r="AP74" s="145"/>
      <c r="AQ74" s="153" t="s">
        <v>616</v>
      </c>
      <c r="AR74" s="153" t="s">
        <v>692</v>
      </c>
      <c r="AS74" s="158" t="s">
        <v>648</v>
      </c>
      <c r="AT74" s="155"/>
      <c r="AU74" s="61">
        <v>1</v>
      </c>
      <c r="AV74" s="61">
        <v>1</v>
      </c>
      <c r="AW74" s="61">
        <v>1</v>
      </c>
      <c r="AX74" s="61">
        <v>0</v>
      </c>
      <c r="AY74" s="61">
        <v>1</v>
      </c>
    </row>
    <row r="75" s="49" customFormat="1" ht="30" customHeight="1" spans="1:51">
      <c r="A75" s="60">
        <f t="shared" si="23"/>
        <v>67</v>
      </c>
      <c r="B75" s="62"/>
      <c r="C75" s="62"/>
      <c r="D75" s="62"/>
      <c r="E75" s="62"/>
      <c r="F75" s="62"/>
      <c r="G75" s="62">
        <v>5</v>
      </c>
      <c r="H75" s="62"/>
      <c r="I75" s="62"/>
      <c r="J75" s="62"/>
      <c r="K75" s="67"/>
      <c r="L75" s="67"/>
      <c r="M75" s="66" t="s">
        <v>795</v>
      </c>
      <c r="N75" s="61" t="s">
        <v>796</v>
      </c>
      <c r="O75" s="61"/>
      <c r="P75" s="61"/>
      <c r="Q75" s="81" t="s">
        <v>569</v>
      </c>
      <c r="R75" s="61"/>
      <c r="S75" s="66" t="s">
        <v>46</v>
      </c>
      <c r="T75" s="82" t="s">
        <v>570</v>
      </c>
      <c r="U75" s="83" t="s">
        <v>571</v>
      </c>
      <c r="V75" s="66" t="s">
        <v>795</v>
      </c>
      <c r="W75" s="86" t="s">
        <v>46</v>
      </c>
      <c r="X75" s="83" t="s">
        <v>571</v>
      </c>
      <c r="Y75" s="83" t="s">
        <v>407</v>
      </c>
      <c r="Z75" s="83" t="s">
        <v>585</v>
      </c>
      <c r="AA75" s="94" t="s">
        <v>573</v>
      </c>
      <c r="AB75" s="94" t="s">
        <v>411</v>
      </c>
      <c r="AC75" s="82"/>
      <c r="AD75" s="95">
        <f>AD77+AD79+AD82</f>
        <v>1.18512</v>
      </c>
      <c r="AE75" s="96" t="s">
        <v>571</v>
      </c>
      <c r="AF75" s="61" t="s">
        <v>411</v>
      </c>
      <c r="AG75" s="118" t="s">
        <v>598</v>
      </c>
      <c r="AH75" s="119"/>
      <c r="AI75" s="119"/>
      <c r="AJ75" s="119"/>
      <c r="AK75" s="120"/>
      <c r="AL75" s="118"/>
      <c r="AM75" s="119">
        <v>33</v>
      </c>
      <c r="AN75" s="120"/>
      <c r="AO75" s="145"/>
      <c r="AP75" s="145"/>
      <c r="AQ75" s="153" t="s">
        <v>624</v>
      </c>
      <c r="AR75" s="153" t="s">
        <v>599</v>
      </c>
      <c r="AS75" s="158" t="s">
        <v>577</v>
      </c>
      <c r="AT75" s="155"/>
      <c r="AU75" s="61">
        <v>1</v>
      </c>
      <c r="AV75" s="61">
        <v>1</v>
      </c>
      <c r="AW75" s="61">
        <v>1</v>
      </c>
      <c r="AX75" s="61">
        <v>0</v>
      </c>
      <c r="AY75" s="61">
        <v>0</v>
      </c>
    </row>
    <row r="76" s="49" customFormat="1" ht="30" customHeight="1" spans="1:51">
      <c r="A76" s="60">
        <f t="shared" si="23"/>
        <v>68</v>
      </c>
      <c r="B76" s="62"/>
      <c r="C76" s="62"/>
      <c r="D76" s="62"/>
      <c r="E76" s="62"/>
      <c r="F76" s="62"/>
      <c r="G76" s="62">
        <v>5</v>
      </c>
      <c r="H76" s="62"/>
      <c r="I76" s="62"/>
      <c r="J76" s="62"/>
      <c r="K76" s="67"/>
      <c r="L76" s="67"/>
      <c r="M76" s="71" t="s">
        <v>797</v>
      </c>
      <c r="N76" s="61" t="s">
        <v>798</v>
      </c>
      <c r="O76" s="61"/>
      <c r="P76" s="61"/>
      <c r="Q76" s="81" t="s">
        <v>569</v>
      </c>
      <c r="R76" s="61"/>
      <c r="S76" s="66" t="s">
        <v>46</v>
      </c>
      <c r="T76" s="82" t="s">
        <v>570</v>
      </c>
      <c r="U76" s="83" t="s">
        <v>571</v>
      </c>
      <c r="V76" s="66" t="s">
        <v>799</v>
      </c>
      <c r="W76" s="86" t="s">
        <v>46</v>
      </c>
      <c r="X76" s="83" t="s">
        <v>571</v>
      </c>
      <c r="Y76" s="83" t="s">
        <v>407</v>
      </c>
      <c r="Z76" s="83" t="s">
        <v>585</v>
      </c>
      <c r="AA76" s="94" t="s">
        <v>573</v>
      </c>
      <c r="AB76" s="94" t="s">
        <v>411</v>
      </c>
      <c r="AC76" s="82"/>
      <c r="AD76" s="95">
        <f>AD78+AD79+AD82</f>
        <v>1.17172</v>
      </c>
      <c r="AE76" s="96" t="s">
        <v>571</v>
      </c>
      <c r="AF76" s="61" t="s">
        <v>411</v>
      </c>
      <c r="AG76" s="118" t="s">
        <v>598</v>
      </c>
      <c r="AH76" s="119"/>
      <c r="AI76" s="119"/>
      <c r="AJ76" s="119"/>
      <c r="AK76" s="120"/>
      <c r="AL76" s="118"/>
      <c r="AM76" s="119">
        <v>33</v>
      </c>
      <c r="AN76" s="120"/>
      <c r="AO76" s="145"/>
      <c r="AP76" s="145"/>
      <c r="AQ76" s="153" t="s">
        <v>624</v>
      </c>
      <c r="AR76" s="153" t="s">
        <v>599</v>
      </c>
      <c r="AS76" s="158" t="s">
        <v>581</v>
      </c>
      <c r="AT76" s="155"/>
      <c r="AU76" s="61">
        <v>0</v>
      </c>
      <c r="AV76" s="61">
        <v>0</v>
      </c>
      <c r="AW76" s="61">
        <v>0</v>
      </c>
      <c r="AX76" s="61">
        <v>0</v>
      </c>
      <c r="AY76" s="61">
        <v>1</v>
      </c>
    </row>
    <row r="77" s="49" customFormat="1" ht="30" customHeight="1" spans="1:51">
      <c r="A77" s="60">
        <f t="shared" si="23"/>
        <v>69</v>
      </c>
      <c r="B77" s="62"/>
      <c r="C77" s="62"/>
      <c r="D77" s="62"/>
      <c r="E77" s="62"/>
      <c r="F77" s="62"/>
      <c r="G77" s="62"/>
      <c r="H77" s="62">
        <v>6</v>
      </c>
      <c r="I77" s="62"/>
      <c r="J77" s="62"/>
      <c r="K77" s="67"/>
      <c r="L77" s="66" t="s">
        <v>800</v>
      </c>
      <c r="M77" s="66" t="s">
        <v>800</v>
      </c>
      <c r="N77" s="61" t="s">
        <v>801</v>
      </c>
      <c r="O77" s="61"/>
      <c r="P77" s="61" t="s">
        <v>46</v>
      </c>
      <c r="Q77" s="81" t="s">
        <v>569</v>
      </c>
      <c r="R77" s="61"/>
      <c r="S77" s="66" t="s">
        <v>46</v>
      </c>
      <c r="T77" s="82" t="s">
        <v>570</v>
      </c>
      <c r="U77" s="83" t="s">
        <v>571</v>
      </c>
      <c r="V77" s="66" t="s">
        <v>800</v>
      </c>
      <c r="W77" s="86" t="s">
        <v>46</v>
      </c>
      <c r="X77" s="83" t="s">
        <v>571</v>
      </c>
      <c r="Y77" s="83" t="s">
        <v>407</v>
      </c>
      <c r="Z77" s="83" t="s">
        <v>651</v>
      </c>
      <c r="AA77" s="94" t="s">
        <v>689</v>
      </c>
      <c r="AB77" s="94" t="s">
        <v>690</v>
      </c>
      <c r="AC77" s="82" t="s">
        <v>802</v>
      </c>
      <c r="AD77" s="95">
        <v>0.8184</v>
      </c>
      <c r="AE77" s="96" t="s">
        <v>571</v>
      </c>
      <c r="AF77" s="61" t="s">
        <v>411</v>
      </c>
      <c r="AG77" s="129" t="s">
        <v>654</v>
      </c>
      <c r="AH77" s="130">
        <v>529</v>
      </c>
      <c r="AI77" s="130">
        <v>146</v>
      </c>
      <c r="AJ77" s="130">
        <v>2</v>
      </c>
      <c r="AK77" s="131">
        <f>AH77*AI77*AJ77*7860/1000000000</f>
        <v>1.21411848</v>
      </c>
      <c r="AL77" s="132">
        <f t="shared" ref="AL77" si="28">AD77/AK77</f>
        <v>0.674069304998965</v>
      </c>
      <c r="AM77" s="130"/>
      <c r="AN77" s="125"/>
      <c r="AO77" s="145"/>
      <c r="AP77" s="145"/>
      <c r="AQ77" s="161" t="s">
        <v>616</v>
      </c>
      <c r="AR77" s="161" t="s">
        <v>803</v>
      </c>
      <c r="AS77" s="158" t="s">
        <v>648</v>
      </c>
      <c r="AT77" s="155"/>
      <c r="AU77" s="61">
        <v>1</v>
      </c>
      <c r="AV77" s="61">
        <v>1</v>
      </c>
      <c r="AW77" s="61">
        <v>1</v>
      </c>
      <c r="AX77" s="61">
        <v>0</v>
      </c>
      <c r="AY77" s="61">
        <v>0</v>
      </c>
    </row>
    <row r="78" s="49" customFormat="1" ht="30" customHeight="1" spans="1:51">
      <c r="A78" s="60">
        <f t="shared" si="23"/>
        <v>70</v>
      </c>
      <c r="B78" s="62"/>
      <c r="C78" s="62"/>
      <c r="D78" s="62"/>
      <c r="E78" s="62"/>
      <c r="F78" s="62"/>
      <c r="G78" s="62"/>
      <c r="H78" s="62">
        <v>6</v>
      </c>
      <c r="I78" s="62"/>
      <c r="J78" s="62"/>
      <c r="K78" s="67"/>
      <c r="L78" s="66" t="s">
        <v>804</v>
      </c>
      <c r="M78" s="66" t="s">
        <v>804</v>
      </c>
      <c r="N78" s="61" t="s">
        <v>805</v>
      </c>
      <c r="O78" s="61"/>
      <c r="P78" s="61" t="s">
        <v>46</v>
      </c>
      <c r="Q78" s="81" t="s">
        <v>569</v>
      </c>
      <c r="R78" s="61"/>
      <c r="S78" s="66" t="s">
        <v>46</v>
      </c>
      <c r="T78" s="82" t="s">
        <v>570</v>
      </c>
      <c r="U78" s="83" t="s">
        <v>571</v>
      </c>
      <c r="V78" s="66" t="s">
        <v>804</v>
      </c>
      <c r="W78" s="86"/>
      <c r="X78" s="83" t="s">
        <v>571</v>
      </c>
      <c r="Y78" s="83" t="s">
        <v>407</v>
      </c>
      <c r="Z78" s="83" t="s">
        <v>651</v>
      </c>
      <c r="AA78" s="94" t="s">
        <v>689</v>
      </c>
      <c r="AB78" s="94" t="s">
        <v>690</v>
      </c>
      <c r="AC78" s="82"/>
      <c r="AD78" s="95">
        <v>0.805</v>
      </c>
      <c r="AE78" s="96" t="s">
        <v>571</v>
      </c>
      <c r="AF78" s="61" t="s">
        <v>411</v>
      </c>
      <c r="AG78" s="129" t="s">
        <v>654</v>
      </c>
      <c r="AH78" s="144"/>
      <c r="AI78" s="144"/>
      <c r="AJ78" s="130">
        <v>2</v>
      </c>
      <c r="AK78" s="131">
        <f>AH78*AI78*AJ78*7860/1000000000</f>
        <v>0</v>
      </c>
      <c r="AL78" s="132" t="e">
        <f t="shared" ref="AL78" si="29">AD78/AK78</f>
        <v>#DIV/0!</v>
      </c>
      <c r="AM78" s="130"/>
      <c r="AN78" s="125"/>
      <c r="AO78" s="145"/>
      <c r="AP78" s="145"/>
      <c r="AQ78" s="153" t="s">
        <v>616</v>
      </c>
      <c r="AR78" s="153" t="s">
        <v>803</v>
      </c>
      <c r="AS78" s="158" t="s">
        <v>581</v>
      </c>
      <c r="AT78" s="155"/>
      <c r="AU78" s="61">
        <v>0</v>
      </c>
      <c r="AV78" s="61">
        <v>0</v>
      </c>
      <c r="AW78" s="61">
        <v>0</v>
      </c>
      <c r="AX78" s="61">
        <v>0</v>
      </c>
      <c r="AY78" s="61">
        <v>1</v>
      </c>
    </row>
    <row r="79" s="49" customFormat="1" ht="30" customHeight="1" spans="1:51">
      <c r="A79" s="60">
        <f t="shared" si="23"/>
        <v>71</v>
      </c>
      <c r="B79" s="62"/>
      <c r="C79" s="62"/>
      <c r="D79" s="62"/>
      <c r="E79" s="62"/>
      <c r="F79" s="62"/>
      <c r="G79" s="62"/>
      <c r="H79" s="62">
        <v>6</v>
      </c>
      <c r="I79" s="62"/>
      <c r="J79" s="62"/>
      <c r="K79" s="67"/>
      <c r="L79" s="167" t="s">
        <v>806</v>
      </c>
      <c r="M79" s="168" t="s">
        <v>806</v>
      </c>
      <c r="N79" s="169" t="s">
        <v>807</v>
      </c>
      <c r="O79" s="170"/>
      <c r="P79" s="170"/>
      <c r="Q79" s="175" t="s">
        <v>569</v>
      </c>
      <c r="R79" s="170"/>
      <c r="S79" s="165" t="s">
        <v>46</v>
      </c>
      <c r="T79" s="176" t="s">
        <v>570</v>
      </c>
      <c r="U79" s="177" t="s">
        <v>571</v>
      </c>
      <c r="V79" s="178" t="s">
        <v>806</v>
      </c>
      <c r="W79" s="179" t="s">
        <v>46</v>
      </c>
      <c r="X79" s="177" t="s">
        <v>571</v>
      </c>
      <c r="Y79" s="177" t="s">
        <v>407</v>
      </c>
      <c r="Z79" s="177" t="s">
        <v>585</v>
      </c>
      <c r="AA79" s="182" t="s">
        <v>573</v>
      </c>
      <c r="AB79" s="182" t="s">
        <v>411</v>
      </c>
      <c r="AC79" s="176" t="str">
        <f>AC80</f>
        <v>160.6*30.6*241</v>
      </c>
      <c r="AD79" s="183">
        <f>AD80+AD81*2</f>
        <v>0.25422</v>
      </c>
      <c r="AE79" s="184" t="s">
        <v>571</v>
      </c>
      <c r="AF79" s="170" t="s">
        <v>411</v>
      </c>
      <c r="AG79" s="186" t="s">
        <v>686</v>
      </c>
      <c r="AH79" s="187"/>
      <c r="AI79" s="187"/>
      <c r="AJ79" s="187"/>
      <c r="AK79" s="188"/>
      <c r="AL79" s="186"/>
      <c r="AM79" s="187">
        <v>2</v>
      </c>
      <c r="AN79" s="188"/>
      <c r="AO79" s="194"/>
      <c r="AP79" s="194"/>
      <c r="AQ79" s="153" t="s">
        <v>616</v>
      </c>
      <c r="AR79" s="153" t="s">
        <v>808</v>
      </c>
      <c r="AS79" s="158" t="s">
        <v>648</v>
      </c>
      <c r="AT79" s="155"/>
      <c r="AU79" s="61">
        <v>1</v>
      </c>
      <c r="AV79" s="61">
        <v>1</v>
      </c>
      <c r="AW79" s="61">
        <v>1</v>
      </c>
      <c r="AX79" s="61">
        <v>0</v>
      </c>
      <c r="AY79" s="61">
        <v>1</v>
      </c>
    </row>
    <row r="80" s="49" customFormat="1" ht="30" customHeight="1" spans="1:51">
      <c r="A80" s="60">
        <f t="shared" si="23"/>
        <v>72</v>
      </c>
      <c r="B80" s="62"/>
      <c r="C80" s="62"/>
      <c r="D80" s="62"/>
      <c r="E80" s="62"/>
      <c r="F80" s="62"/>
      <c r="G80" s="62"/>
      <c r="H80" s="62"/>
      <c r="I80" s="62">
        <v>7</v>
      </c>
      <c r="J80" s="62"/>
      <c r="K80" s="67"/>
      <c r="L80" s="168"/>
      <c r="M80" s="168" t="s">
        <v>150</v>
      </c>
      <c r="N80" s="169" t="s">
        <v>151</v>
      </c>
      <c r="O80" s="170"/>
      <c r="P80" s="170" t="s">
        <v>46</v>
      </c>
      <c r="Q80" s="175" t="s">
        <v>569</v>
      </c>
      <c r="R80" s="170"/>
      <c r="S80" s="165" t="s">
        <v>46</v>
      </c>
      <c r="T80" s="176" t="s">
        <v>570</v>
      </c>
      <c r="U80" s="177" t="s">
        <v>571</v>
      </c>
      <c r="V80" s="178" t="s">
        <v>806</v>
      </c>
      <c r="W80" s="179" t="s">
        <v>46</v>
      </c>
      <c r="X80" s="177" t="s">
        <v>571</v>
      </c>
      <c r="Y80" s="177" t="s">
        <v>407</v>
      </c>
      <c r="Z80" s="177" t="s">
        <v>651</v>
      </c>
      <c r="AA80" s="182" t="s">
        <v>707</v>
      </c>
      <c r="AB80" s="182" t="s">
        <v>139</v>
      </c>
      <c r="AC80" s="176" t="s">
        <v>809</v>
      </c>
      <c r="AD80" s="183">
        <v>0.2439</v>
      </c>
      <c r="AE80" s="184" t="s">
        <v>571</v>
      </c>
      <c r="AF80" s="170" t="s">
        <v>411</v>
      </c>
      <c r="AG80" s="189" t="s">
        <v>654</v>
      </c>
      <c r="AH80" s="190">
        <v>242</v>
      </c>
      <c r="AI80" s="190">
        <v>142</v>
      </c>
      <c r="AJ80" s="190">
        <v>1.6</v>
      </c>
      <c r="AK80" s="191">
        <f>AH80*AI80*AJ80*7860/1000000000</f>
        <v>0.432161664</v>
      </c>
      <c r="AL80" s="192">
        <f t="shared" ref="AL80" si="30">AD80/AK80</f>
        <v>0.564372132739659</v>
      </c>
      <c r="AM80" s="190"/>
      <c r="AN80" s="193"/>
      <c r="AO80" s="194"/>
      <c r="AP80" s="194"/>
      <c r="AQ80" s="197"/>
      <c r="AR80" s="197"/>
      <c r="AS80" s="158" t="s">
        <v>648</v>
      </c>
      <c r="AT80" s="155"/>
      <c r="AU80" s="61">
        <v>1</v>
      </c>
      <c r="AV80" s="61">
        <v>1</v>
      </c>
      <c r="AW80" s="61">
        <v>1</v>
      </c>
      <c r="AX80" s="61">
        <v>0</v>
      </c>
      <c r="AY80" s="61">
        <v>1</v>
      </c>
    </row>
    <row r="81" s="49" customFormat="1" ht="30" customHeight="1" spans="1:51">
      <c r="A81" s="60">
        <f t="shared" si="23"/>
        <v>73</v>
      </c>
      <c r="B81" s="62"/>
      <c r="C81" s="62"/>
      <c r="D81" s="62"/>
      <c r="E81" s="62"/>
      <c r="F81" s="62"/>
      <c r="G81" s="62"/>
      <c r="H81" s="62"/>
      <c r="I81" s="62">
        <v>7</v>
      </c>
      <c r="J81" s="62"/>
      <c r="K81" s="67"/>
      <c r="L81" s="171"/>
      <c r="M81" s="171" t="s">
        <v>711</v>
      </c>
      <c r="N81" s="171" t="s">
        <v>180</v>
      </c>
      <c r="O81" s="166" t="s">
        <v>712</v>
      </c>
      <c r="P81" s="170"/>
      <c r="Q81" s="175" t="s">
        <v>569</v>
      </c>
      <c r="R81" s="180"/>
      <c r="S81" s="165" t="s">
        <v>46</v>
      </c>
      <c r="T81" s="165" t="s">
        <v>570</v>
      </c>
      <c r="U81" s="177" t="s">
        <v>407</v>
      </c>
      <c r="V81" s="177" t="s">
        <v>696</v>
      </c>
      <c r="W81" s="166" t="s">
        <v>411</v>
      </c>
      <c r="X81" s="177" t="s">
        <v>407</v>
      </c>
      <c r="Y81" s="177" t="s">
        <v>571</v>
      </c>
      <c r="Z81" s="177" t="s">
        <v>696</v>
      </c>
      <c r="AA81" s="182" t="s">
        <v>411</v>
      </c>
      <c r="AB81" s="182" t="s">
        <v>411</v>
      </c>
      <c r="AC81" s="176"/>
      <c r="AD81" s="183">
        <v>0.00516</v>
      </c>
      <c r="AE81" s="184" t="s">
        <v>571</v>
      </c>
      <c r="AF81" s="170" t="s">
        <v>411</v>
      </c>
      <c r="AG81" s="194"/>
      <c r="AH81" s="195"/>
      <c r="AI81" s="195"/>
      <c r="AJ81" s="195"/>
      <c r="AK81" s="194"/>
      <c r="AL81" s="194"/>
      <c r="AM81" s="195"/>
      <c r="AN81" s="196"/>
      <c r="AO81" s="194"/>
      <c r="AP81" s="194"/>
      <c r="AQ81" s="197"/>
      <c r="AR81" s="197"/>
      <c r="AS81" s="158" t="s">
        <v>648</v>
      </c>
      <c r="AT81" s="155"/>
      <c r="AU81" s="61">
        <v>2</v>
      </c>
      <c r="AV81" s="61">
        <v>2</v>
      </c>
      <c r="AW81" s="61">
        <v>2</v>
      </c>
      <c r="AX81" s="61">
        <v>0</v>
      </c>
      <c r="AY81" s="61">
        <v>2</v>
      </c>
    </row>
    <row r="82" s="49" customFormat="1" ht="30" customHeight="1" spans="1:51">
      <c r="A82" s="60">
        <f t="shared" si="23"/>
        <v>74</v>
      </c>
      <c r="B82" s="62"/>
      <c r="C82" s="62"/>
      <c r="D82" s="62"/>
      <c r="E82" s="62"/>
      <c r="F82" s="62"/>
      <c r="G82" s="62"/>
      <c r="H82" s="62">
        <v>6</v>
      </c>
      <c r="I82" s="62"/>
      <c r="J82" s="62"/>
      <c r="K82" s="67"/>
      <c r="L82" s="66" t="s">
        <v>810</v>
      </c>
      <c r="M82" s="66" t="s">
        <v>810</v>
      </c>
      <c r="N82" s="61" t="s">
        <v>811</v>
      </c>
      <c r="O82" s="61"/>
      <c r="P82" s="61" t="s">
        <v>49</v>
      </c>
      <c r="Q82" s="81" t="s">
        <v>569</v>
      </c>
      <c r="R82" s="61"/>
      <c r="S82" s="66" t="s">
        <v>46</v>
      </c>
      <c r="T82" s="82" t="s">
        <v>570</v>
      </c>
      <c r="U82" s="83" t="s">
        <v>571</v>
      </c>
      <c r="V82" s="66" t="s">
        <v>810</v>
      </c>
      <c r="W82" s="86" t="s">
        <v>46</v>
      </c>
      <c r="X82" s="83" t="s">
        <v>571</v>
      </c>
      <c r="Y82" s="83" t="s">
        <v>407</v>
      </c>
      <c r="Z82" s="83" t="s">
        <v>611</v>
      </c>
      <c r="AA82" s="71" t="s">
        <v>812</v>
      </c>
      <c r="AB82" s="71" t="s">
        <v>813</v>
      </c>
      <c r="AC82" s="82"/>
      <c r="AD82" s="95">
        <v>0.1125</v>
      </c>
      <c r="AE82" s="96" t="s">
        <v>571</v>
      </c>
      <c r="AF82" s="61" t="s">
        <v>411</v>
      </c>
      <c r="AG82" s="118" t="s">
        <v>615</v>
      </c>
      <c r="AH82" s="130">
        <f>AD82/0.302*1000</f>
        <v>372.516556291391</v>
      </c>
      <c r="AI82" s="130">
        <v>7</v>
      </c>
      <c r="AJ82" s="130"/>
      <c r="AK82" s="125">
        <f>AI82/2*AI82/2*3.14*AH82*7860/1000000000</f>
        <v>0.112624755794702</v>
      </c>
      <c r="AL82" s="132">
        <f t="shared" ref="AL82" si="31">AD82/AK82</f>
        <v>0.998892287989246</v>
      </c>
      <c r="AM82" s="127"/>
      <c r="AN82" s="125"/>
      <c r="AO82" s="145"/>
      <c r="AP82" s="145"/>
      <c r="AQ82" s="153" t="s">
        <v>616</v>
      </c>
      <c r="AR82" s="153" t="s">
        <v>617</v>
      </c>
      <c r="AS82" s="158" t="s">
        <v>577</v>
      </c>
      <c r="AT82" s="155"/>
      <c r="AU82" s="61">
        <v>1</v>
      </c>
      <c r="AV82" s="61">
        <v>1</v>
      </c>
      <c r="AW82" s="61">
        <v>1</v>
      </c>
      <c r="AX82" s="61">
        <v>0</v>
      </c>
      <c r="AY82" s="61">
        <v>1</v>
      </c>
    </row>
    <row r="83" s="49" customFormat="1" ht="30" customHeight="1" spans="1:51">
      <c r="A83" s="60">
        <f t="shared" si="23"/>
        <v>75</v>
      </c>
      <c r="B83" s="62"/>
      <c r="C83" s="62"/>
      <c r="D83" s="62"/>
      <c r="E83" s="62"/>
      <c r="F83" s="62">
        <v>4</v>
      </c>
      <c r="G83" s="62"/>
      <c r="H83" s="62"/>
      <c r="I83" s="62"/>
      <c r="J83" s="62"/>
      <c r="K83" s="67"/>
      <c r="L83" s="67"/>
      <c r="M83" s="66" t="s">
        <v>814</v>
      </c>
      <c r="N83" s="61" t="s">
        <v>815</v>
      </c>
      <c r="O83" s="61" t="s">
        <v>778</v>
      </c>
      <c r="P83" s="61"/>
      <c r="Q83" s="81" t="s">
        <v>569</v>
      </c>
      <c r="R83" s="61"/>
      <c r="S83" s="66" t="s">
        <v>46</v>
      </c>
      <c r="T83" s="82" t="s">
        <v>570</v>
      </c>
      <c r="U83" s="83" t="s">
        <v>571</v>
      </c>
      <c r="V83" s="66" t="s">
        <v>814</v>
      </c>
      <c r="W83" s="86" t="s">
        <v>49</v>
      </c>
      <c r="X83" s="83" t="s">
        <v>571</v>
      </c>
      <c r="Y83" s="83" t="s">
        <v>407</v>
      </c>
      <c r="Z83" s="83" t="s">
        <v>585</v>
      </c>
      <c r="AA83" s="94" t="s">
        <v>573</v>
      </c>
      <c r="AB83" s="94" t="s">
        <v>411</v>
      </c>
      <c r="AC83" s="82"/>
      <c r="AD83" s="95" t="e">
        <f>AD85+AD88+AD89+AD97</f>
        <v>#REF!</v>
      </c>
      <c r="AE83" s="96"/>
      <c r="AF83" s="61" t="s">
        <v>411</v>
      </c>
      <c r="AG83" s="118" t="s">
        <v>598</v>
      </c>
      <c r="AH83" s="119"/>
      <c r="AI83" s="119"/>
      <c r="AJ83" s="119"/>
      <c r="AK83" s="120"/>
      <c r="AL83" s="118"/>
      <c r="AM83" s="119">
        <v>17</v>
      </c>
      <c r="AN83" s="120"/>
      <c r="AO83" s="145"/>
      <c r="AP83" s="145"/>
      <c r="AQ83" s="153" t="s">
        <v>624</v>
      </c>
      <c r="AR83" s="153" t="s">
        <v>599</v>
      </c>
      <c r="AS83" s="158" t="s">
        <v>577</v>
      </c>
      <c r="AT83" s="155"/>
      <c r="AU83" s="61">
        <v>1</v>
      </c>
      <c r="AV83" s="61">
        <v>1</v>
      </c>
      <c r="AW83" s="61">
        <v>1</v>
      </c>
      <c r="AX83" s="61">
        <v>0</v>
      </c>
      <c r="AY83" s="61">
        <v>0</v>
      </c>
    </row>
    <row r="84" s="49" customFormat="1" ht="30" customHeight="1" spans="1:51">
      <c r="A84" s="60">
        <f t="shared" si="23"/>
        <v>76</v>
      </c>
      <c r="B84" s="62"/>
      <c r="C84" s="62"/>
      <c r="D84" s="62"/>
      <c r="E84" s="62"/>
      <c r="F84" s="62">
        <v>4</v>
      </c>
      <c r="G84" s="62"/>
      <c r="H84" s="62"/>
      <c r="I84" s="62"/>
      <c r="J84" s="62"/>
      <c r="K84" s="67"/>
      <c r="L84" s="67"/>
      <c r="M84" s="66" t="s">
        <v>816</v>
      </c>
      <c r="N84" s="61" t="s">
        <v>817</v>
      </c>
      <c r="O84" s="61" t="s">
        <v>818</v>
      </c>
      <c r="P84" s="61"/>
      <c r="Q84" s="81" t="s">
        <v>569</v>
      </c>
      <c r="R84" s="61"/>
      <c r="S84" s="66" t="s">
        <v>46</v>
      </c>
      <c r="T84" s="82" t="s">
        <v>570</v>
      </c>
      <c r="U84" s="83" t="s">
        <v>571</v>
      </c>
      <c r="V84" s="66" t="s">
        <v>819</v>
      </c>
      <c r="W84" s="86" t="s">
        <v>46</v>
      </c>
      <c r="X84" s="83" t="s">
        <v>571</v>
      </c>
      <c r="Y84" s="83" t="s">
        <v>407</v>
      </c>
      <c r="Z84" s="83" t="s">
        <v>585</v>
      </c>
      <c r="AA84" s="94" t="s">
        <v>573</v>
      </c>
      <c r="AB84" s="94"/>
      <c r="AC84" s="82"/>
      <c r="AD84" s="95" t="e">
        <f>AD85+AD88+AD89+AD98</f>
        <v>#REF!</v>
      </c>
      <c r="AE84" s="96"/>
      <c r="AF84" s="61"/>
      <c r="AG84" s="118" t="s">
        <v>598</v>
      </c>
      <c r="AH84" s="119"/>
      <c r="AI84" s="119"/>
      <c r="AJ84" s="119"/>
      <c r="AK84" s="120"/>
      <c r="AL84" s="118"/>
      <c r="AM84" s="119">
        <v>17</v>
      </c>
      <c r="AN84" s="120"/>
      <c r="AO84" s="145"/>
      <c r="AP84" s="145"/>
      <c r="AQ84" s="153" t="s">
        <v>624</v>
      </c>
      <c r="AR84" s="153" t="s">
        <v>599</v>
      </c>
      <c r="AS84" s="158" t="s">
        <v>581</v>
      </c>
      <c r="AT84" s="155"/>
      <c r="AU84" s="61">
        <v>0</v>
      </c>
      <c r="AV84" s="61">
        <v>0</v>
      </c>
      <c r="AW84" s="61">
        <v>0</v>
      </c>
      <c r="AX84" s="61">
        <v>0</v>
      </c>
      <c r="AY84" s="61">
        <v>1</v>
      </c>
    </row>
    <row r="85" s="49" customFormat="1" ht="30" customHeight="1" spans="1:51">
      <c r="A85" s="60">
        <f t="shared" si="23"/>
        <v>77</v>
      </c>
      <c r="B85" s="62"/>
      <c r="C85" s="62"/>
      <c r="D85" s="62"/>
      <c r="E85" s="62"/>
      <c r="F85" s="62"/>
      <c r="G85" s="62">
        <v>5</v>
      </c>
      <c r="H85" s="62"/>
      <c r="I85" s="62"/>
      <c r="J85" s="62"/>
      <c r="K85" s="67"/>
      <c r="L85" s="67"/>
      <c r="M85" s="66" t="s">
        <v>820</v>
      </c>
      <c r="N85" s="61" t="s">
        <v>821</v>
      </c>
      <c r="O85" s="61"/>
      <c r="P85" s="61"/>
      <c r="Q85" s="81" t="s">
        <v>569</v>
      </c>
      <c r="R85" s="61"/>
      <c r="S85" s="66" t="s">
        <v>46</v>
      </c>
      <c r="T85" s="82" t="s">
        <v>570</v>
      </c>
      <c r="U85" s="83" t="s">
        <v>571</v>
      </c>
      <c r="V85" s="86" t="s">
        <v>820</v>
      </c>
      <c r="W85" s="86" t="s">
        <v>49</v>
      </c>
      <c r="X85" s="83" t="s">
        <v>571</v>
      </c>
      <c r="Y85" s="83" t="s">
        <v>407</v>
      </c>
      <c r="Z85" s="83" t="s">
        <v>585</v>
      </c>
      <c r="AA85" s="71" t="s">
        <v>573</v>
      </c>
      <c r="AB85" s="94" t="s">
        <v>411</v>
      </c>
      <c r="AC85" s="82" t="s">
        <v>822</v>
      </c>
      <c r="AD85" s="95">
        <f>AD86+AD87</f>
        <v>0.1933</v>
      </c>
      <c r="AE85" s="96"/>
      <c r="AF85" s="61" t="s">
        <v>411</v>
      </c>
      <c r="AG85" s="129" t="s">
        <v>598</v>
      </c>
      <c r="AH85" s="130"/>
      <c r="AI85" s="130"/>
      <c r="AJ85" s="130"/>
      <c r="AK85" s="131"/>
      <c r="AL85" s="132"/>
      <c r="AM85" s="130">
        <v>7</v>
      </c>
      <c r="AN85" s="131"/>
      <c r="AO85" s="145"/>
      <c r="AP85" s="145"/>
      <c r="AQ85" s="153" t="s">
        <v>624</v>
      </c>
      <c r="AR85" s="153" t="s">
        <v>599</v>
      </c>
      <c r="AS85" s="158" t="s">
        <v>577</v>
      </c>
      <c r="AT85" s="155"/>
      <c r="AU85" s="61">
        <v>1</v>
      </c>
      <c r="AV85" s="61">
        <v>1</v>
      </c>
      <c r="AW85" s="61">
        <v>1</v>
      </c>
      <c r="AX85" s="61">
        <v>0</v>
      </c>
      <c r="AY85" s="61">
        <v>1</v>
      </c>
    </row>
    <row r="86" s="49" customFormat="1" ht="30" customHeight="1" spans="1:51">
      <c r="A86" s="60">
        <f t="shared" si="23"/>
        <v>78</v>
      </c>
      <c r="B86" s="62"/>
      <c r="C86" s="62"/>
      <c r="D86" s="62"/>
      <c r="E86" s="62"/>
      <c r="F86" s="62"/>
      <c r="G86" s="62"/>
      <c r="H86" s="62">
        <v>6</v>
      </c>
      <c r="I86" s="62"/>
      <c r="J86" s="62"/>
      <c r="K86" s="67"/>
      <c r="L86" s="66" t="s">
        <v>823</v>
      </c>
      <c r="M86" s="66" t="s">
        <v>823</v>
      </c>
      <c r="N86" s="61" t="s">
        <v>824</v>
      </c>
      <c r="O86" s="61"/>
      <c r="P86" s="61" t="s">
        <v>49</v>
      </c>
      <c r="Q86" s="81" t="s">
        <v>569</v>
      </c>
      <c r="R86" s="61"/>
      <c r="S86" s="66" t="s">
        <v>46</v>
      </c>
      <c r="T86" s="82" t="s">
        <v>570</v>
      </c>
      <c r="U86" s="83" t="s">
        <v>571</v>
      </c>
      <c r="V86" s="89" t="s">
        <v>823</v>
      </c>
      <c r="W86" s="86" t="s">
        <v>49</v>
      </c>
      <c r="X86" s="83" t="s">
        <v>571</v>
      </c>
      <c r="Y86" s="83" t="s">
        <v>407</v>
      </c>
      <c r="Z86" s="83" t="s">
        <v>651</v>
      </c>
      <c r="AA86" s="94" t="s">
        <v>753</v>
      </c>
      <c r="AB86" s="94" t="s">
        <v>825</v>
      </c>
      <c r="AC86" s="82" t="s">
        <v>822</v>
      </c>
      <c r="AD86" s="95">
        <v>0.175</v>
      </c>
      <c r="AE86" s="96"/>
      <c r="AF86" s="61" t="s">
        <v>411</v>
      </c>
      <c r="AG86" s="129" t="s">
        <v>654</v>
      </c>
      <c r="AH86" s="130">
        <v>149</v>
      </c>
      <c r="AI86" s="130">
        <v>88</v>
      </c>
      <c r="AJ86" s="130">
        <v>3</v>
      </c>
      <c r="AK86" s="131">
        <f>AH86*AI86*AJ86*7860/1000000000</f>
        <v>0.30918096</v>
      </c>
      <c r="AL86" s="132">
        <f>AD86/AK86</f>
        <v>0.566011568112086</v>
      </c>
      <c r="AM86" s="130"/>
      <c r="AN86" s="125"/>
      <c r="AO86" s="145"/>
      <c r="AP86" s="145"/>
      <c r="AQ86" s="161" t="s">
        <v>616</v>
      </c>
      <c r="AR86" s="161" t="s">
        <v>692</v>
      </c>
      <c r="AS86" s="158" t="s">
        <v>648</v>
      </c>
      <c r="AT86" s="155"/>
      <c r="AU86" s="61">
        <v>1</v>
      </c>
      <c r="AV86" s="61">
        <v>1</v>
      </c>
      <c r="AW86" s="61">
        <v>1</v>
      </c>
      <c r="AX86" s="61">
        <v>0</v>
      </c>
      <c r="AY86" s="61">
        <v>1</v>
      </c>
    </row>
    <row r="87" s="49" customFormat="1" ht="30" customHeight="1" spans="1:51">
      <c r="A87" s="60">
        <f t="shared" si="23"/>
        <v>79</v>
      </c>
      <c r="B87" s="62"/>
      <c r="C87" s="62"/>
      <c r="D87" s="62"/>
      <c r="E87" s="62"/>
      <c r="F87" s="62"/>
      <c r="G87" s="62"/>
      <c r="H87" s="62">
        <v>6</v>
      </c>
      <c r="I87" s="62"/>
      <c r="J87" s="62"/>
      <c r="K87" s="67"/>
      <c r="L87" s="66" t="s">
        <v>826</v>
      </c>
      <c r="M87" s="66" t="s">
        <v>826</v>
      </c>
      <c r="N87" s="61" t="s">
        <v>827</v>
      </c>
      <c r="O87" s="61"/>
      <c r="P87" s="61" t="s">
        <v>49</v>
      </c>
      <c r="Q87" s="81" t="s">
        <v>569</v>
      </c>
      <c r="R87" s="61"/>
      <c r="S87" s="66" t="s">
        <v>46</v>
      </c>
      <c r="T87" s="82" t="s">
        <v>570</v>
      </c>
      <c r="U87" s="83" t="s">
        <v>571</v>
      </c>
      <c r="V87" s="89" t="s">
        <v>826</v>
      </c>
      <c r="W87" s="86" t="s">
        <v>46</v>
      </c>
      <c r="X87" s="83" t="s">
        <v>571</v>
      </c>
      <c r="Y87" s="83" t="s">
        <v>407</v>
      </c>
      <c r="Z87" s="83" t="s">
        <v>651</v>
      </c>
      <c r="AA87" s="94" t="s">
        <v>753</v>
      </c>
      <c r="AB87" s="94" t="s">
        <v>825</v>
      </c>
      <c r="AC87" s="82" t="s">
        <v>828</v>
      </c>
      <c r="AD87" s="95">
        <v>0.0183</v>
      </c>
      <c r="AE87" s="96"/>
      <c r="AF87" s="61" t="s">
        <v>411</v>
      </c>
      <c r="AG87" s="129" t="s">
        <v>654</v>
      </c>
      <c r="AH87" s="130">
        <v>57</v>
      </c>
      <c r="AI87" s="130">
        <v>28</v>
      </c>
      <c r="AJ87" s="130">
        <v>3</v>
      </c>
      <c r="AK87" s="131">
        <f>AH87*AI87*AJ87*7860/1000000000</f>
        <v>0.03763368</v>
      </c>
      <c r="AL87" s="132">
        <f>AD87/AK87</f>
        <v>0.486266556977686</v>
      </c>
      <c r="AM87" s="130"/>
      <c r="AN87" s="125"/>
      <c r="AO87" s="145"/>
      <c r="AP87" s="145"/>
      <c r="AQ87" s="153" t="s">
        <v>616</v>
      </c>
      <c r="AR87" s="153" t="s">
        <v>829</v>
      </c>
      <c r="AS87" s="158" t="s">
        <v>648</v>
      </c>
      <c r="AT87" s="155"/>
      <c r="AU87" s="61">
        <v>1</v>
      </c>
      <c r="AV87" s="61">
        <v>1</v>
      </c>
      <c r="AW87" s="61">
        <v>1</v>
      </c>
      <c r="AX87" s="61">
        <v>0</v>
      </c>
      <c r="AY87" s="61">
        <v>1</v>
      </c>
    </row>
    <row r="88" s="49" customFormat="1" ht="30" customHeight="1" spans="1:51">
      <c r="A88" s="60">
        <f t="shared" si="23"/>
        <v>80</v>
      </c>
      <c r="B88" s="62"/>
      <c r="C88" s="62"/>
      <c r="D88" s="62"/>
      <c r="E88" s="62"/>
      <c r="F88" s="62"/>
      <c r="G88" s="62">
        <v>5</v>
      </c>
      <c r="H88" s="62"/>
      <c r="I88" s="62"/>
      <c r="J88" s="62"/>
      <c r="K88" s="67"/>
      <c r="L88" s="66" t="s">
        <v>830</v>
      </c>
      <c r="M88" s="66" t="s">
        <v>830</v>
      </c>
      <c r="N88" s="71" t="s">
        <v>831</v>
      </c>
      <c r="O88" s="61" t="s">
        <v>832</v>
      </c>
      <c r="P88" s="61" t="s">
        <v>46</v>
      </c>
      <c r="Q88" s="81" t="s">
        <v>569</v>
      </c>
      <c r="R88" s="61"/>
      <c r="S88" s="66" t="s">
        <v>46</v>
      </c>
      <c r="T88" s="85" t="s">
        <v>669</v>
      </c>
      <c r="U88" s="83" t="s">
        <v>571</v>
      </c>
      <c r="V88" s="85" t="s">
        <v>830</v>
      </c>
      <c r="W88" s="86" t="s">
        <v>46</v>
      </c>
      <c r="X88" s="83" t="s">
        <v>571</v>
      </c>
      <c r="Y88" s="83" t="s">
        <v>407</v>
      </c>
      <c r="Z88" s="83" t="s">
        <v>572</v>
      </c>
      <c r="AA88" s="94" t="s">
        <v>573</v>
      </c>
      <c r="AB88" s="94" t="s">
        <v>411</v>
      </c>
      <c r="AC88" s="82"/>
      <c r="AD88" s="95">
        <v>0.373</v>
      </c>
      <c r="AE88" s="96"/>
      <c r="AF88" s="61" t="s">
        <v>411</v>
      </c>
      <c r="AG88" s="145"/>
      <c r="AH88" s="146"/>
      <c r="AI88" s="146"/>
      <c r="AJ88" s="146"/>
      <c r="AK88" s="145"/>
      <c r="AL88" s="145"/>
      <c r="AM88" s="146"/>
      <c r="AN88" s="121"/>
      <c r="AO88" s="145"/>
      <c r="AP88" s="145"/>
      <c r="AQ88" s="153" t="s">
        <v>616</v>
      </c>
      <c r="AR88" s="153" t="s">
        <v>672</v>
      </c>
      <c r="AS88" s="158" t="s">
        <v>648</v>
      </c>
      <c r="AT88" s="155"/>
      <c r="AU88" s="61">
        <v>1</v>
      </c>
      <c r="AV88" s="61">
        <v>1</v>
      </c>
      <c r="AW88" s="61">
        <v>1</v>
      </c>
      <c r="AX88" s="61">
        <v>0</v>
      </c>
      <c r="AY88" s="61">
        <v>1</v>
      </c>
    </row>
    <row r="89" s="49" customFormat="1" ht="30" customHeight="1" spans="1:51">
      <c r="A89" s="60">
        <f t="shared" si="23"/>
        <v>81</v>
      </c>
      <c r="B89" s="62"/>
      <c r="C89" s="62"/>
      <c r="D89" s="62"/>
      <c r="E89" s="62"/>
      <c r="F89" s="62"/>
      <c r="G89" s="62">
        <v>5</v>
      </c>
      <c r="H89" s="62"/>
      <c r="I89" s="62"/>
      <c r="J89" s="62"/>
      <c r="K89" s="67"/>
      <c r="L89" s="67"/>
      <c r="M89" s="66" t="s">
        <v>833</v>
      </c>
      <c r="N89" s="61" t="s">
        <v>834</v>
      </c>
      <c r="O89" s="61"/>
      <c r="P89" s="61"/>
      <c r="Q89" s="81" t="s">
        <v>569</v>
      </c>
      <c r="R89" s="61"/>
      <c r="S89" s="66" t="s">
        <v>46</v>
      </c>
      <c r="T89" s="82" t="s">
        <v>570</v>
      </c>
      <c r="U89" s="83" t="s">
        <v>571</v>
      </c>
      <c r="V89" s="86" t="s">
        <v>833</v>
      </c>
      <c r="W89" s="86" t="s">
        <v>49</v>
      </c>
      <c r="X89" s="83" t="s">
        <v>571</v>
      </c>
      <c r="Y89" s="83" t="s">
        <v>407</v>
      </c>
      <c r="Z89" s="83" t="s">
        <v>585</v>
      </c>
      <c r="AA89" s="94" t="s">
        <v>573</v>
      </c>
      <c r="AB89" s="94" t="s">
        <v>411</v>
      </c>
      <c r="AC89" s="82"/>
      <c r="AD89" s="95" t="e">
        <f>AD90+AD95+AD96</f>
        <v>#REF!</v>
      </c>
      <c r="AE89" s="96" t="s">
        <v>571</v>
      </c>
      <c r="AF89" s="61" t="s">
        <v>411</v>
      </c>
      <c r="AG89" s="129" t="s">
        <v>598</v>
      </c>
      <c r="AH89" s="130"/>
      <c r="AI89" s="130"/>
      <c r="AJ89" s="130"/>
      <c r="AK89" s="131"/>
      <c r="AL89" s="132"/>
      <c r="AM89" s="130">
        <v>17</v>
      </c>
      <c r="AN89" s="120"/>
      <c r="AO89" s="145"/>
      <c r="AP89" s="145"/>
      <c r="AQ89" s="153" t="s">
        <v>624</v>
      </c>
      <c r="AR89" s="153" t="s">
        <v>599</v>
      </c>
      <c r="AS89" s="158" t="s">
        <v>577</v>
      </c>
      <c r="AT89" s="155"/>
      <c r="AU89" s="61">
        <v>1</v>
      </c>
      <c r="AV89" s="61">
        <v>1</v>
      </c>
      <c r="AW89" s="61">
        <v>1</v>
      </c>
      <c r="AX89" s="61">
        <v>0</v>
      </c>
      <c r="AY89" s="61">
        <v>1</v>
      </c>
    </row>
    <row r="90" s="49" customFormat="1" ht="30" customHeight="1" spans="1:51">
      <c r="A90" s="60">
        <f t="shared" si="23"/>
        <v>82</v>
      </c>
      <c r="B90" s="62"/>
      <c r="C90" s="62"/>
      <c r="D90" s="62"/>
      <c r="E90" s="62"/>
      <c r="F90" s="62"/>
      <c r="G90" s="62"/>
      <c r="H90" s="62">
        <v>6</v>
      </c>
      <c r="I90" s="62"/>
      <c r="J90" s="62"/>
      <c r="K90" s="67"/>
      <c r="L90" s="67"/>
      <c r="M90" s="66" t="s">
        <v>835</v>
      </c>
      <c r="N90" s="61" t="s">
        <v>836</v>
      </c>
      <c r="O90" s="61"/>
      <c r="P90" s="61"/>
      <c r="Q90" s="81" t="s">
        <v>569</v>
      </c>
      <c r="R90" s="61"/>
      <c r="S90" s="66" t="s">
        <v>46</v>
      </c>
      <c r="T90" s="82" t="s">
        <v>570</v>
      </c>
      <c r="U90" s="83" t="s">
        <v>571</v>
      </c>
      <c r="V90" s="86" t="s">
        <v>835</v>
      </c>
      <c r="W90" s="86" t="s">
        <v>49</v>
      </c>
      <c r="X90" s="83" t="s">
        <v>571</v>
      </c>
      <c r="Y90" s="83" t="s">
        <v>407</v>
      </c>
      <c r="Z90" s="83" t="s">
        <v>585</v>
      </c>
      <c r="AA90" s="94" t="s">
        <v>573</v>
      </c>
      <c r="AB90" s="94" t="s">
        <v>411</v>
      </c>
      <c r="AC90" s="82"/>
      <c r="AD90" s="95" t="e">
        <f>AD91+AD92+AD93+AD94</f>
        <v>#REF!</v>
      </c>
      <c r="AE90" s="96" t="s">
        <v>571</v>
      </c>
      <c r="AF90" s="61" t="s">
        <v>411</v>
      </c>
      <c r="AG90" s="129" t="s">
        <v>598</v>
      </c>
      <c r="AH90" s="130"/>
      <c r="AI90" s="130"/>
      <c r="AJ90" s="130"/>
      <c r="AK90" s="131"/>
      <c r="AL90" s="132"/>
      <c r="AM90" s="130">
        <v>6</v>
      </c>
      <c r="AN90" s="120"/>
      <c r="AO90" s="145"/>
      <c r="AP90" s="145"/>
      <c r="AQ90" s="153" t="s">
        <v>624</v>
      </c>
      <c r="AR90" s="153" t="s">
        <v>599</v>
      </c>
      <c r="AS90" s="158" t="s">
        <v>648</v>
      </c>
      <c r="AT90" s="155"/>
      <c r="AU90" s="61">
        <v>1</v>
      </c>
      <c r="AV90" s="61">
        <v>1</v>
      </c>
      <c r="AW90" s="61">
        <v>1</v>
      </c>
      <c r="AX90" s="61">
        <v>0</v>
      </c>
      <c r="AY90" s="61">
        <v>1</v>
      </c>
    </row>
    <row r="91" s="49" customFormat="1" ht="30" customHeight="1" spans="1:51">
      <c r="A91" s="60">
        <f t="shared" si="23"/>
        <v>83</v>
      </c>
      <c r="B91" s="62"/>
      <c r="C91" s="62"/>
      <c r="D91" s="62"/>
      <c r="E91" s="62"/>
      <c r="F91" s="62"/>
      <c r="G91" s="62"/>
      <c r="H91" s="62"/>
      <c r="I91" s="62">
        <v>7</v>
      </c>
      <c r="J91" s="62"/>
      <c r="K91" s="67"/>
      <c r="L91" s="66" t="s">
        <v>117</v>
      </c>
      <c r="M91" s="66" t="s">
        <v>117</v>
      </c>
      <c r="N91" s="71" t="s">
        <v>775</v>
      </c>
      <c r="O91" s="61"/>
      <c r="P91" s="61" t="s">
        <v>46</v>
      </c>
      <c r="Q91" s="81" t="s">
        <v>569</v>
      </c>
      <c r="R91" s="61"/>
      <c r="S91" s="66" t="s">
        <v>46</v>
      </c>
      <c r="T91" s="82" t="s">
        <v>570</v>
      </c>
      <c r="U91" s="83" t="s">
        <v>407</v>
      </c>
      <c r="V91" s="66"/>
      <c r="W91" s="86"/>
      <c r="X91" s="83" t="s">
        <v>571</v>
      </c>
      <c r="Y91" s="83" t="s">
        <v>407</v>
      </c>
      <c r="Z91" s="94" t="s">
        <v>776</v>
      </c>
      <c r="AA91" s="94" t="s">
        <v>573</v>
      </c>
      <c r="AB91" s="94" t="s">
        <v>411</v>
      </c>
      <c r="AC91" s="82" t="s">
        <v>777</v>
      </c>
      <c r="AD91" s="95" t="e">
        <f>#REF!+#REF!</f>
        <v>#REF!</v>
      </c>
      <c r="AE91" s="96" t="s">
        <v>571</v>
      </c>
      <c r="AF91" s="61" t="s">
        <v>411</v>
      </c>
      <c r="AG91" s="118"/>
      <c r="AH91" s="119"/>
      <c r="AI91" s="119"/>
      <c r="AJ91" s="119"/>
      <c r="AK91" s="120"/>
      <c r="AL91" s="118"/>
      <c r="AM91" s="119"/>
      <c r="AN91" s="120"/>
      <c r="AO91" s="145"/>
      <c r="AP91" s="145"/>
      <c r="AQ91" s="153" t="s">
        <v>616</v>
      </c>
      <c r="AR91" s="153" t="s">
        <v>713</v>
      </c>
      <c r="AS91" s="158" t="s">
        <v>648</v>
      </c>
      <c r="AT91" s="155"/>
      <c r="AU91" s="61">
        <v>1</v>
      </c>
      <c r="AV91" s="61">
        <v>1</v>
      </c>
      <c r="AW91" s="61">
        <v>1</v>
      </c>
      <c r="AX91" s="61">
        <v>1</v>
      </c>
      <c r="AY91" s="61">
        <v>1</v>
      </c>
    </row>
    <row r="92" s="49" customFormat="1" ht="30" customHeight="1" spans="1:51">
      <c r="A92" s="60">
        <f t="shared" si="23"/>
        <v>84</v>
      </c>
      <c r="B92" s="62"/>
      <c r="C92" s="62"/>
      <c r="D92" s="62"/>
      <c r="E92" s="62"/>
      <c r="F92" s="62"/>
      <c r="G92" s="62"/>
      <c r="H92" s="62"/>
      <c r="I92" s="62">
        <v>7</v>
      </c>
      <c r="J92" s="62"/>
      <c r="K92" s="67"/>
      <c r="L92" s="71" t="s">
        <v>837</v>
      </c>
      <c r="M92" s="71" t="s">
        <v>837</v>
      </c>
      <c r="N92" s="71" t="s">
        <v>838</v>
      </c>
      <c r="O92" s="61"/>
      <c r="P92" s="61" t="s">
        <v>49</v>
      </c>
      <c r="Q92" s="81" t="s">
        <v>569</v>
      </c>
      <c r="R92" s="61"/>
      <c r="S92" s="66" t="s">
        <v>46</v>
      </c>
      <c r="T92" s="82" t="s">
        <v>570</v>
      </c>
      <c r="U92" s="83" t="s">
        <v>571</v>
      </c>
      <c r="V92" s="81" t="s">
        <v>837</v>
      </c>
      <c r="W92" s="86" t="s">
        <v>46</v>
      </c>
      <c r="X92" s="83" t="s">
        <v>571</v>
      </c>
      <c r="Y92" s="83" t="s">
        <v>407</v>
      </c>
      <c r="Z92" s="83" t="s">
        <v>651</v>
      </c>
      <c r="AA92" s="94" t="s">
        <v>753</v>
      </c>
      <c r="AB92" s="94" t="s">
        <v>825</v>
      </c>
      <c r="AC92" s="82" t="s">
        <v>839</v>
      </c>
      <c r="AD92" s="95">
        <v>0.0288</v>
      </c>
      <c r="AE92" s="96" t="s">
        <v>571</v>
      </c>
      <c r="AF92" s="61" t="s">
        <v>411</v>
      </c>
      <c r="AG92" s="129" t="s">
        <v>654</v>
      </c>
      <c r="AH92" s="130">
        <v>55</v>
      </c>
      <c r="AI92" s="130">
        <v>34</v>
      </c>
      <c r="AJ92" s="130">
        <v>3</v>
      </c>
      <c r="AK92" s="131">
        <f t="shared" ref="AK92:AK96" si="32">AH92*AI92*AJ92*7860/1000000000</f>
        <v>0.0440946</v>
      </c>
      <c r="AL92" s="132">
        <f t="shared" ref="AL92:AL96" si="33">AD92/AK92</f>
        <v>0.653141200963383</v>
      </c>
      <c r="AM92" s="130"/>
      <c r="AN92" s="125"/>
      <c r="AO92" s="145"/>
      <c r="AP92" s="145"/>
      <c r="AQ92" s="153" t="s">
        <v>616</v>
      </c>
      <c r="AR92" s="153" t="s">
        <v>829</v>
      </c>
      <c r="AS92" s="158" t="s">
        <v>648</v>
      </c>
      <c r="AT92" s="163"/>
      <c r="AU92" s="61">
        <v>1</v>
      </c>
      <c r="AV92" s="61">
        <v>1</v>
      </c>
      <c r="AW92" s="61">
        <v>1</v>
      </c>
      <c r="AX92" s="61">
        <v>0</v>
      </c>
      <c r="AY92" s="61">
        <v>1</v>
      </c>
    </row>
    <row r="93" s="49" customFormat="1" ht="30" customHeight="1" spans="1:51">
      <c r="A93" s="60">
        <f t="shared" si="23"/>
        <v>85</v>
      </c>
      <c r="B93" s="62"/>
      <c r="C93" s="62"/>
      <c r="D93" s="62"/>
      <c r="E93" s="62"/>
      <c r="F93" s="62"/>
      <c r="G93" s="62"/>
      <c r="H93" s="62"/>
      <c r="I93" s="62">
        <v>7</v>
      </c>
      <c r="J93" s="62"/>
      <c r="K93" s="67"/>
      <c r="L93" s="71" t="s">
        <v>156</v>
      </c>
      <c r="M93" s="71" t="s">
        <v>156</v>
      </c>
      <c r="N93" s="71" t="s">
        <v>157</v>
      </c>
      <c r="O93" s="61" t="s">
        <v>778</v>
      </c>
      <c r="P93" s="61" t="s">
        <v>46</v>
      </c>
      <c r="Q93" s="81" t="s">
        <v>569</v>
      </c>
      <c r="R93" s="61"/>
      <c r="S93" s="66" t="s">
        <v>46</v>
      </c>
      <c r="T93" s="82" t="s">
        <v>570</v>
      </c>
      <c r="U93" s="83" t="s">
        <v>571</v>
      </c>
      <c r="V93" s="66" t="s">
        <v>144</v>
      </c>
      <c r="W93" s="86" t="s">
        <v>49</v>
      </c>
      <c r="X93" s="83" t="s">
        <v>571</v>
      </c>
      <c r="Y93" s="83" t="s">
        <v>407</v>
      </c>
      <c r="Z93" s="83" t="s">
        <v>651</v>
      </c>
      <c r="AA93" s="94" t="s">
        <v>707</v>
      </c>
      <c r="AB93" s="94" t="s">
        <v>139</v>
      </c>
      <c r="AC93" s="82" t="s">
        <v>779</v>
      </c>
      <c r="AD93" s="95">
        <v>0.4434</v>
      </c>
      <c r="AE93" s="96" t="s">
        <v>571</v>
      </c>
      <c r="AF93" s="61" t="s">
        <v>411</v>
      </c>
      <c r="AG93" s="129" t="s">
        <v>654</v>
      </c>
      <c r="AH93" s="130">
        <v>264</v>
      </c>
      <c r="AI93" s="130">
        <v>255</v>
      </c>
      <c r="AJ93" s="130">
        <v>1.6</v>
      </c>
      <c r="AK93" s="131">
        <f t="shared" si="32"/>
        <v>0.84661632</v>
      </c>
      <c r="AL93" s="132">
        <f t="shared" si="33"/>
        <v>0.523731930894032</v>
      </c>
      <c r="AM93" s="130"/>
      <c r="AN93" s="125"/>
      <c r="AO93" s="162"/>
      <c r="AP93" s="162"/>
      <c r="AQ93" s="161" t="s">
        <v>616</v>
      </c>
      <c r="AR93" s="161" t="s">
        <v>692</v>
      </c>
      <c r="AS93" s="158" t="s">
        <v>648</v>
      </c>
      <c r="AT93" s="163"/>
      <c r="AU93" s="61">
        <v>1</v>
      </c>
      <c r="AV93" s="61">
        <v>1</v>
      </c>
      <c r="AW93" s="61">
        <v>1</v>
      </c>
      <c r="AX93" s="61">
        <v>0</v>
      </c>
      <c r="AY93" s="61">
        <v>1</v>
      </c>
    </row>
    <row r="94" s="49" customFormat="1" ht="30" customHeight="1" spans="1:51">
      <c r="A94" s="60">
        <f t="shared" si="23"/>
        <v>86</v>
      </c>
      <c r="B94" s="62"/>
      <c r="C94" s="62"/>
      <c r="D94" s="62"/>
      <c r="E94" s="62"/>
      <c r="F94" s="62"/>
      <c r="G94" s="62"/>
      <c r="H94" s="62"/>
      <c r="I94" s="62">
        <v>7</v>
      </c>
      <c r="J94" s="62"/>
      <c r="K94" s="67"/>
      <c r="L94" s="66" t="s">
        <v>780</v>
      </c>
      <c r="M94" s="66" t="s">
        <v>780</v>
      </c>
      <c r="N94" s="61" t="s">
        <v>781</v>
      </c>
      <c r="O94" s="61"/>
      <c r="P94" s="61" t="s">
        <v>49</v>
      </c>
      <c r="Q94" s="81" t="s">
        <v>569</v>
      </c>
      <c r="R94" s="61"/>
      <c r="S94" s="66" t="s">
        <v>46</v>
      </c>
      <c r="T94" s="82" t="s">
        <v>570</v>
      </c>
      <c r="U94" s="83" t="s">
        <v>571</v>
      </c>
      <c r="V94" s="84" t="s">
        <v>780</v>
      </c>
      <c r="W94" s="86" t="s">
        <v>46</v>
      </c>
      <c r="X94" s="83" t="s">
        <v>571</v>
      </c>
      <c r="Y94" s="83" t="s">
        <v>407</v>
      </c>
      <c r="Z94" s="83" t="s">
        <v>651</v>
      </c>
      <c r="AA94" s="94" t="s">
        <v>782</v>
      </c>
      <c r="AB94" s="94" t="s">
        <v>783</v>
      </c>
      <c r="AC94" s="82" t="str">
        <f>AC71</f>
        <v>20.4*19*15.6</v>
      </c>
      <c r="AD94" s="95">
        <f>AD71</f>
        <v>0.0096</v>
      </c>
      <c r="AE94" s="96" t="s">
        <v>571</v>
      </c>
      <c r="AF94" s="61" t="s">
        <v>411</v>
      </c>
      <c r="AG94" s="129" t="s">
        <v>654</v>
      </c>
      <c r="AH94" s="130">
        <v>51</v>
      </c>
      <c r="AI94" s="130">
        <v>21</v>
      </c>
      <c r="AJ94" s="130">
        <v>2</v>
      </c>
      <c r="AK94" s="131">
        <f t="shared" si="32"/>
        <v>0.01683612</v>
      </c>
      <c r="AL94" s="132">
        <f t="shared" si="33"/>
        <v>0.570202635761684</v>
      </c>
      <c r="AM94" s="130"/>
      <c r="AN94" s="125"/>
      <c r="AO94" s="145"/>
      <c r="AP94" s="145"/>
      <c r="AQ94" s="153" t="s">
        <v>616</v>
      </c>
      <c r="AR94" s="153" t="s">
        <v>785</v>
      </c>
      <c r="AS94" s="158" t="s">
        <v>648</v>
      </c>
      <c r="AT94" s="155"/>
      <c r="AU94" s="61">
        <v>1</v>
      </c>
      <c r="AV94" s="61">
        <v>1</v>
      </c>
      <c r="AW94" s="61">
        <v>1</v>
      </c>
      <c r="AX94" s="61">
        <v>0</v>
      </c>
      <c r="AY94" s="61">
        <v>1</v>
      </c>
    </row>
    <row r="95" s="49" customFormat="1" ht="30" customHeight="1" spans="1:51">
      <c r="A95" s="60">
        <f t="shared" si="23"/>
        <v>87</v>
      </c>
      <c r="B95" s="62"/>
      <c r="C95" s="62"/>
      <c r="D95" s="62"/>
      <c r="E95" s="62"/>
      <c r="F95" s="62"/>
      <c r="G95" s="62"/>
      <c r="H95" s="62">
        <v>6</v>
      </c>
      <c r="I95" s="62"/>
      <c r="J95" s="62"/>
      <c r="K95" s="67"/>
      <c r="L95" s="71" t="s">
        <v>159</v>
      </c>
      <c r="M95" s="71" t="s">
        <v>159</v>
      </c>
      <c r="N95" s="71" t="s">
        <v>160</v>
      </c>
      <c r="O95" s="61" t="s">
        <v>778</v>
      </c>
      <c r="P95" s="61" t="s">
        <v>46</v>
      </c>
      <c r="Q95" s="81" t="s">
        <v>569</v>
      </c>
      <c r="R95" s="70"/>
      <c r="S95" s="66" t="s">
        <v>46</v>
      </c>
      <c r="T95" s="82" t="s">
        <v>570</v>
      </c>
      <c r="U95" s="83" t="s">
        <v>571</v>
      </c>
      <c r="V95" s="81" t="s">
        <v>147</v>
      </c>
      <c r="W95" s="86" t="s">
        <v>49</v>
      </c>
      <c r="X95" s="83" t="s">
        <v>571</v>
      </c>
      <c r="Y95" s="83" t="s">
        <v>407</v>
      </c>
      <c r="Z95" s="83" t="s">
        <v>651</v>
      </c>
      <c r="AA95" s="94" t="s">
        <v>707</v>
      </c>
      <c r="AB95" s="94" t="s">
        <v>139</v>
      </c>
      <c r="AC95" s="82" t="str">
        <f>AC74</f>
        <v>191*50.5*192</v>
      </c>
      <c r="AD95" s="95">
        <f>AD74</f>
        <v>0.3869</v>
      </c>
      <c r="AE95" s="96" t="s">
        <v>571</v>
      </c>
      <c r="AF95" s="61" t="s">
        <v>411</v>
      </c>
      <c r="AG95" s="129" t="s">
        <v>654</v>
      </c>
      <c r="AH95" s="130">
        <v>234</v>
      </c>
      <c r="AI95" s="130">
        <v>225</v>
      </c>
      <c r="AJ95" s="130">
        <v>1.6</v>
      </c>
      <c r="AK95" s="131">
        <f t="shared" si="32"/>
        <v>0.6621264</v>
      </c>
      <c r="AL95" s="132">
        <f t="shared" si="33"/>
        <v>0.584329517747669</v>
      </c>
      <c r="AM95" s="130"/>
      <c r="AN95" s="125"/>
      <c r="AO95" s="145"/>
      <c r="AP95" s="145"/>
      <c r="AQ95" s="153" t="s">
        <v>616</v>
      </c>
      <c r="AR95" s="153" t="s">
        <v>808</v>
      </c>
      <c r="AS95" s="158" t="s">
        <v>648</v>
      </c>
      <c r="AT95" s="155"/>
      <c r="AU95" s="61">
        <v>1</v>
      </c>
      <c r="AV95" s="61">
        <v>1</v>
      </c>
      <c r="AW95" s="61">
        <v>1</v>
      </c>
      <c r="AX95" s="61">
        <v>0</v>
      </c>
      <c r="AY95" s="61">
        <v>1</v>
      </c>
    </row>
    <row r="96" s="49" customFormat="1" ht="30" customHeight="1" spans="1:51">
      <c r="A96" s="60">
        <f t="shared" si="23"/>
        <v>88</v>
      </c>
      <c r="B96" s="62"/>
      <c r="C96" s="62"/>
      <c r="D96" s="62"/>
      <c r="E96" s="62"/>
      <c r="F96" s="62"/>
      <c r="G96" s="62"/>
      <c r="H96" s="62">
        <v>6</v>
      </c>
      <c r="I96" s="62"/>
      <c r="J96" s="62"/>
      <c r="K96" s="67"/>
      <c r="L96" s="71" t="s">
        <v>790</v>
      </c>
      <c r="M96" s="71" t="s">
        <v>790</v>
      </c>
      <c r="N96" s="71" t="s">
        <v>791</v>
      </c>
      <c r="O96" s="61"/>
      <c r="P96" s="61" t="s">
        <v>49</v>
      </c>
      <c r="Q96" s="81" t="s">
        <v>569</v>
      </c>
      <c r="R96" s="61"/>
      <c r="S96" s="66" t="s">
        <v>46</v>
      </c>
      <c r="T96" s="82" t="s">
        <v>570</v>
      </c>
      <c r="U96" s="83" t="s">
        <v>571</v>
      </c>
      <c r="V96" s="71" t="s">
        <v>790</v>
      </c>
      <c r="W96" s="86" t="s">
        <v>46</v>
      </c>
      <c r="X96" s="83" t="s">
        <v>571</v>
      </c>
      <c r="Y96" s="83" t="s">
        <v>407</v>
      </c>
      <c r="Z96" s="83" t="s">
        <v>651</v>
      </c>
      <c r="AA96" s="94" t="s">
        <v>792</v>
      </c>
      <c r="AB96" s="94"/>
      <c r="AC96" s="82" t="str">
        <f>AC73</f>
        <v>40.5*17*9.6</v>
      </c>
      <c r="AD96" s="95">
        <f>AD73</f>
        <v>0.0188</v>
      </c>
      <c r="AE96" s="96" t="s">
        <v>571</v>
      </c>
      <c r="AF96" s="61" t="s">
        <v>411</v>
      </c>
      <c r="AG96" s="129" t="s">
        <v>654</v>
      </c>
      <c r="AH96" s="130">
        <v>48</v>
      </c>
      <c r="AI96" s="130">
        <v>21</v>
      </c>
      <c r="AJ96" s="130">
        <v>3</v>
      </c>
      <c r="AK96" s="131">
        <f t="shared" si="32"/>
        <v>0.02376864</v>
      </c>
      <c r="AL96" s="132">
        <f t="shared" si="33"/>
        <v>0.79095817009303</v>
      </c>
      <c r="AM96" s="130"/>
      <c r="AN96" s="125"/>
      <c r="AO96" s="145"/>
      <c r="AP96" s="145"/>
      <c r="AQ96" s="153" t="s">
        <v>616</v>
      </c>
      <c r="AR96" s="153" t="s">
        <v>789</v>
      </c>
      <c r="AS96" s="158" t="s">
        <v>577</v>
      </c>
      <c r="AT96" s="155"/>
      <c r="AU96" s="61">
        <v>1</v>
      </c>
      <c r="AV96" s="61">
        <v>1</v>
      </c>
      <c r="AW96" s="61">
        <v>1</v>
      </c>
      <c r="AX96" s="61">
        <v>0</v>
      </c>
      <c r="AY96" s="61">
        <v>1</v>
      </c>
    </row>
    <row r="97" s="49" customFormat="1" ht="30" customHeight="1" spans="1:51">
      <c r="A97" s="60">
        <f t="shared" si="23"/>
        <v>89</v>
      </c>
      <c r="B97" s="62"/>
      <c r="C97" s="62"/>
      <c r="D97" s="62"/>
      <c r="E97" s="62"/>
      <c r="F97" s="62"/>
      <c r="G97" s="62">
        <v>5</v>
      </c>
      <c r="H97" s="62"/>
      <c r="I97" s="62"/>
      <c r="J97" s="62"/>
      <c r="K97" s="67"/>
      <c r="L97" s="67"/>
      <c r="M97" s="66" t="s">
        <v>840</v>
      </c>
      <c r="N97" s="61" t="s">
        <v>841</v>
      </c>
      <c r="O97" s="61" t="s">
        <v>842</v>
      </c>
      <c r="P97" s="61"/>
      <c r="Q97" s="81" t="s">
        <v>569</v>
      </c>
      <c r="R97" s="61"/>
      <c r="S97" s="66" t="s">
        <v>46</v>
      </c>
      <c r="T97" s="82" t="s">
        <v>570</v>
      </c>
      <c r="U97" s="83" t="s">
        <v>571</v>
      </c>
      <c r="V97" s="61" t="s">
        <v>795</v>
      </c>
      <c r="W97" s="86" t="s">
        <v>46</v>
      </c>
      <c r="X97" s="83" t="s">
        <v>571</v>
      </c>
      <c r="Y97" s="83" t="s">
        <v>407</v>
      </c>
      <c r="Z97" s="83" t="s">
        <v>585</v>
      </c>
      <c r="AA97" s="94" t="s">
        <v>573</v>
      </c>
      <c r="AB97" s="94" t="s">
        <v>411</v>
      </c>
      <c r="AC97" s="82"/>
      <c r="AD97" s="95">
        <f>AD99+AD101+AD104</f>
        <v>1.18512</v>
      </c>
      <c r="AE97" s="96" t="s">
        <v>571</v>
      </c>
      <c r="AF97" s="61" t="s">
        <v>411</v>
      </c>
      <c r="AG97" s="129" t="s">
        <v>598</v>
      </c>
      <c r="AH97" s="130"/>
      <c r="AI97" s="130"/>
      <c r="AJ97" s="130"/>
      <c r="AK97" s="131"/>
      <c r="AL97" s="132"/>
      <c r="AM97" s="130">
        <v>33</v>
      </c>
      <c r="AN97" s="120"/>
      <c r="AO97" s="145"/>
      <c r="AP97" s="145"/>
      <c r="AQ97" s="153" t="s">
        <v>624</v>
      </c>
      <c r="AR97" s="153" t="s">
        <v>599</v>
      </c>
      <c r="AS97" s="158" t="s">
        <v>577</v>
      </c>
      <c r="AT97" s="155"/>
      <c r="AU97" s="61">
        <v>1</v>
      </c>
      <c r="AV97" s="61">
        <v>1</v>
      </c>
      <c r="AW97" s="61">
        <v>1</v>
      </c>
      <c r="AX97" s="61">
        <v>0</v>
      </c>
      <c r="AY97" s="61">
        <v>0</v>
      </c>
    </row>
    <row r="98" s="49" customFormat="1" ht="30" customHeight="1" spans="1:51">
      <c r="A98" s="60">
        <f t="shared" si="23"/>
        <v>90</v>
      </c>
      <c r="B98" s="62"/>
      <c r="C98" s="62"/>
      <c r="D98" s="62"/>
      <c r="E98" s="62"/>
      <c r="F98" s="62"/>
      <c r="G98" s="62">
        <v>5</v>
      </c>
      <c r="H98" s="62"/>
      <c r="I98" s="62"/>
      <c r="J98" s="62"/>
      <c r="K98" s="67"/>
      <c r="L98" s="67"/>
      <c r="M98" s="71" t="s">
        <v>843</v>
      </c>
      <c r="N98" s="61" t="s">
        <v>844</v>
      </c>
      <c r="O98" s="61"/>
      <c r="P98" s="61"/>
      <c r="Q98" s="81" t="s">
        <v>569</v>
      </c>
      <c r="R98" s="61"/>
      <c r="S98" s="66" t="s">
        <v>46</v>
      </c>
      <c r="T98" s="82" t="s">
        <v>570</v>
      </c>
      <c r="U98" s="83" t="s">
        <v>571</v>
      </c>
      <c r="V98" s="61" t="s">
        <v>795</v>
      </c>
      <c r="W98" s="86" t="s">
        <v>46</v>
      </c>
      <c r="X98" s="83" t="s">
        <v>571</v>
      </c>
      <c r="Y98" s="83" t="s">
        <v>407</v>
      </c>
      <c r="Z98" s="83" t="s">
        <v>585</v>
      </c>
      <c r="AA98" s="94" t="s">
        <v>573</v>
      </c>
      <c r="AB98" s="94" t="s">
        <v>411</v>
      </c>
      <c r="AC98" s="82"/>
      <c r="AD98" s="95">
        <f>AD100+AD101+AD104</f>
        <v>1.17172</v>
      </c>
      <c r="AE98" s="96" t="s">
        <v>571</v>
      </c>
      <c r="AF98" s="61" t="s">
        <v>411</v>
      </c>
      <c r="AG98" s="129" t="s">
        <v>598</v>
      </c>
      <c r="AH98" s="130"/>
      <c r="AI98" s="130"/>
      <c r="AJ98" s="130"/>
      <c r="AK98" s="131"/>
      <c r="AL98" s="132"/>
      <c r="AM98" s="130">
        <v>33</v>
      </c>
      <c r="AN98" s="120"/>
      <c r="AO98" s="145"/>
      <c r="AP98" s="145"/>
      <c r="AQ98" s="153" t="s">
        <v>624</v>
      </c>
      <c r="AR98" s="153" t="s">
        <v>599</v>
      </c>
      <c r="AS98" s="158" t="s">
        <v>581</v>
      </c>
      <c r="AT98" s="155"/>
      <c r="AU98" s="61">
        <v>0</v>
      </c>
      <c r="AV98" s="61">
        <v>0</v>
      </c>
      <c r="AW98" s="61">
        <v>0</v>
      </c>
      <c r="AX98" s="61">
        <v>0</v>
      </c>
      <c r="AY98" s="61">
        <v>1</v>
      </c>
    </row>
    <row r="99" s="49" customFormat="1" ht="30" customHeight="1" spans="1:51">
      <c r="A99" s="60">
        <f t="shared" si="23"/>
        <v>91</v>
      </c>
      <c r="B99" s="62"/>
      <c r="C99" s="62"/>
      <c r="D99" s="62"/>
      <c r="E99" s="62"/>
      <c r="F99" s="62"/>
      <c r="G99" s="62"/>
      <c r="H99" s="62">
        <v>6</v>
      </c>
      <c r="I99" s="62"/>
      <c r="J99" s="62"/>
      <c r="K99" s="67"/>
      <c r="L99" s="66" t="s">
        <v>800</v>
      </c>
      <c r="M99" s="66" t="s">
        <v>800</v>
      </c>
      <c r="N99" s="61" t="s">
        <v>801</v>
      </c>
      <c r="O99" s="61"/>
      <c r="P99" s="61" t="s">
        <v>46</v>
      </c>
      <c r="Q99" s="81" t="s">
        <v>569</v>
      </c>
      <c r="R99" s="61"/>
      <c r="S99" s="66" t="s">
        <v>46</v>
      </c>
      <c r="T99" s="82" t="s">
        <v>570</v>
      </c>
      <c r="U99" s="83" t="s">
        <v>571</v>
      </c>
      <c r="V99" s="84" t="s">
        <v>800</v>
      </c>
      <c r="W99" s="86" t="s">
        <v>46</v>
      </c>
      <c r="X99" s="83" t="s">
        <v>571</v>
      </c>
      <c r="Y99" s="83" t="s">
        <v>407</v>
      </c>
      <c r="Z99" s="83" t="s">
        <v>651</v>
      </c>
      <c r="AA99" s="94" t="s">
        <v>689</v>
      </c>
      <c r="AB99" s="94" t="s">
        <v>690</v>
      </c>
      <c r="AC99" s="82" t="str">
        <f>AC77</f>
        <v>29*106515</v>
      </c>
      <c r="AD99" s="95">
        <f>AD77</f>
        <v>0.8184</v>
      </c>
      <c r="AE99" s="96"/>
      <c r="AF99" s="61" t="s">
        <v>411</v>
      </c>
      <c r="AG99" s="129" t="s">
        <v>654</v>
      </c>
      <c r="AH99" s="130">
        <v>529</v>
      </c>
      <c r="AI99" s="130">
        <v>146</v>
      </c>
      <c r="AJ99" s="130">
        <v>2</v>
      </c>
      <c r="AK99" s="131">
        <f>AH99*AI99*AJ99*7860/1000000000</f>
        <v>1.21411848</v>
      </c>
      <c r="AL99" s="132">
        <f t="shared" ref="AL99:AL100" si="34">AD99/AK99</f>
        <v>0.674069304998965</v>
      </c>
      <c r="AM99" s="130"/>
      <c r="AN99" s="125"/>
      <c r="AO99" s="145"/>
      <c r="AP99" s="145"/>
      <c r="AQ99" s="161" t="s">
        <v>616</v>
      </c>
      <c r="AR99" s="161" t="s">
        <v>803</v>
      </c>
      <c r="AS99" s="158" t="s">
        <v>648</v>
      </c>
      <c r="AT99" s="155"/>
      <c r="AU99" s="61">
        <v>1</v>
      </c>
      <c r="AV99" s="61">
        <v>1</v>
      </c>
      <c r="AW99" s="61">
        <v>1</v>
      </c>
      <c r="AX99" s="61">
        <v>0</v>
      </c>
      <c r="AY99" s="61">
        <v>0</v>
      </c>
    </row>
    <row r="100" s="49" customFormat="1" ht="30" customHeight="1" spans="1:51">
      <c r="A100" s="60">
        <f t="shared" si="23"/>
        <v>92</v>
      </c>
      <c r="B100" s="62"/>
      <c r="C100" s="62"/>
      <c r="D100" s="62"/>
      <c r="E100" s="62"/>
      <c r="F100" s="62"/>
      <c r="G100" s="62"/>
      <c r="H100" s="62">
        <v>6</v>
      </c>
      <c r="I100" s="62"/>
      <c r="J100" s="62"/>
      <c r="K100" s="67"/>
      <c r="L100" s="66" t="s">
        <v>804</v>
      </c>
      <c r="M100" s="66" t="s">
        <v>804</v>
      </c>
      <c r="N100" s="61" t="s">
        <v>805</v>
      </c>
      <c r="O100" s="61"/>
      <c r="P100" s="61" t="s">
        <v>46</v>
      </c>
      <c r="Q100" s="81" t="s">
        <v>569</v>
      </c>
      <c r="R100" s="61"/>
      <c r="S100" s="66" t="s">
        <v>46</v>
      </c>
      <c r="T100" s="82" t="s">
        <v>570</v>
      </c>
      <c r="U100" s="83" t="s">
        <v>571</v>
      </c>
      <c r="V100" s="84" t="s">
        <v>804</v>
      </c>
      <c r="W100" s="86" t="s">
        <v>46</v>
      </c>
      <c r="X100" s="83" t="s">
        <v>571</v>
      </c>
      <c r="Y100" s="83" t="s">
        <v>407</v>
      </c>
      <c r="Z100" s="83" t="s">
        <v>651</v>
      </c>
      <c r="AA100" s="94" t="s">
        <v>689</v>
      </c>
      <c r="AB100" s="94" t="s">
        <v>690</v>
      </c>
      <c r="AC100" s="82"/>
      <c r="AD100" s="95">
        <v>0.805</v>
      </c>
      <c r="AE100" s="96"/>
      <c r="AF100" s="61"/>
      <c r="AG100" s="129" t="s">
        <v>654</v>
      </c>
      <c r="AH100" s="144"/>
      <c r="AI100" s="144"/>
      <c r="AJ100" s="130">
        <v>2</v>
      </c>
      <c r="AK100" s="131">
        <f>AH100*AI100*AJ100*7860/1000000000</f>
        <v>0</v>
      </c>
      <c r="AL100" s="132" t="e">
        <f t="shared" si="34"/>
        <v>#DIV/0!</v>
      </c>
      <c r="AM100" s="130"/>
      <c r="AN100" s="125"/>
      <c r="AO100" s="145"/>
      <c r="AP100" s="145"/>
      <c r="AQ100" s="153" t="s">
        <v>616</v>
      </c>
      <c r="AR100" s="153" t="s">
        <v>803</v>
      </c>
      <c r="AS100" s="158" t="s">
        <v>581</v>
      </c>
      <c r="AT100" s="155"/>
      <c r="AU100" s="61">
        <v>0</v>
      </c>
      <c r="AV100" s="61">
        <v>0</v>
      </c>
      <c r="AW100" s="61">
        <v>0</v>
      </c>
      <c r="AX100" s="61">
        <v>0</v>
      </c>
      <c r="AY100" s="61">
        <v>1</v>
      </c>
    </row>
    <row r="101" s="49" customFormat="1" ht="30" customHeight="1" spans="1:51">
      <c r="A101" s="60">
        <f t="shared" si="23"/>
        <v>93</v>
      </c>
      <c r="B101" s="62"/>
      <c r="C101" s="62"/>
      <c r="D101" s="62"/>
      <c r="E101" s="62"/>
      <c r="F101" s="62"/>
      <c r="G101" s="62"/>
      <c r="H101" s="62">
        <v>6</v>
      </c>
      <c r="I101" s="62"/>
      <c r="J101" s="62"/>
      <c r="K101" s="67"/>
      <c r="L101" s="172" t="s">
        <v>845</v>
      </c>
      <c r="M101" s="172" t="s">
        <v>845</v>
      </c>
      <c r="N101" s="173" t="s">
        <v>846</v>
      </c>
      <c r="O101" s="61"/>
      <c r="P101" s="61"/>
      <c r="Q101" s="81" t="s">
        <v>569</v>
      </c>
      <c r="R101" s="61"/>
      <c r="S101" s="66" t="s">
        <v>46</v>
      </c>
      <c r="T101" s="82" t="s">
        <v>570</v>
      </c>
      <c r="U101" s="83" t="s">
        <v>571</v>
      </c>
      <c r="V101" s="84" t="s">
        <v>806</v>
      </c>
      <c r="W101" s="86" t="s">
        <v>46</v>
      </c>
      <c r="X101" s="83" t="s">
        <v>571</v>
      </c>
      <c r="Y101" s="83" t="s">
        <v>407</v>
      </c>
      <c r="Z101" s="83" t="s">
        <v>585</v>
      </c>
      <c r="AA101" s="94" t="s">
        <v>573</v>
      </c>
      <c r="AB101" s="94" t="s">
        <v>411</v>
      </c>
      <c r="AC101" s="82" t="str">
        <f t="shared" ref="AC101:AD102" si="35">AC79</f>
        <v>160.6*30.6*241</v>
      </c>
      <c r="AD101" s="95">
        <f>AD79</f>
        <v>0.25422</v>
      </c>
      <c r="AE101" s="96"/>
      <c r="AF101" s="61" t="s">
        <v>411</v>
      </c>
      <c r="AG101" s="118" t="s">
        <v>686</v>
      </c>
      <c r="AH101" s="119"/>
      <c r="AI101" s="119"/>
      <c r="AJ101" s="119"/>
      <c r="AK101" s="120"/>
      <c r="AL101" s="118"/>
      <c r="AM101" s="119">
        <v>2</v>
      </c>
      <c r="AN101" s="120"/>
      <c r="AO101" s="145"/>
      <c r="AP101" s="145"/>
      <c r="AQ101" s="161" t="s">
        <v>616</v>
      </c>
      <c r="AR101" s="161" t="s">
        <v>808</v>
      </c>
      <c r="AS101" s="158" t="s">
        <v>648</v>
      </c>
      <c r="AT101" s="155"/>
      <c r="AU101" s="61">
        <v>1</v>
      </c>
      <c r="AV101" s="61">
        <v>1</v>
      </c>
      <c r="AW101" s="61">
        <v>1</v>
      </c>
      <c r="AX101" s="61">
        <v>0</v>
      </c>
      <c r="AY101" s="61">
        <v>1</v>
      </c>
    </row>
    <row r="102" s="49" customFormat="1" ht="30" customHeight="1" spans="1:51">
      <c r="A102" s="60">
        <f t="shared" si="23"/>
        <v>94</v>
      </c>
      <c r="B102" s="62"/>
      <c r="C102" s="62"/>
      <c r="D102" s="62"/>
      <c r="E102" s="62"/>
      <c r="F102" s="62"/>
      <c r="G102" s="62"/>
      <c r="H102" s="62"/>
      <c r="I102" s="62">
        <v>7</v>
      </c>
      <c r="J102" s="62"/>
      <c r="K102" s="67"/>
      <c r="L102" s="172"/>
      <c r="M102" s="172" t="s">
        <v>153</v>
      </c>
      <c r="N102" s="173" t="s">
        <v>154</v>
      </c>
      <c r="O102" s="61"/>
      <c r="P102" s="61" t="s">
        <v>46</v>
      </c>
      <c r="Q102" s="81" t="s">
        <v>569</v>
      </c>
      <c r="R102" s="61"/>
      <c r="S102" s="66" t="s">
        <v>46</v>
      </c>
      <c r="T102" s="82" t="s">
        <v>570</v>
      </c>
      <c r="U102" s="83" t="s">
        <v>571</v>
      </c>
      <c r="V102" s="84" t="s">
        <v>806</v>
      </c>
      <c r="W102" s="86" t="s">
        <v>46</v>
      </c>
      <c r="X102" s="83" t="s">
        <v>571</v>
      </c>
      <c r="Y102" s="83" t="s">
        <v>407</v>
      </c>
      <c r="Z102" s="83" t="s">
        <v>651</v>
      </c>
      <c r="AA102" s="94" t="s">
        <v>707</v>
      </c>
      <c r="AB102" s="94" t="s">
        <v>139</v>
      </c>
      <c r="AC102" s="82" t="str">
        <f t="shared" si="35"/>
        <v>160.6*30.6*241</v>
      </c>
      <c r="AD102" s="95">
        <f t="shared" si="35"/>
        <v>0.2439</v>
      </c>
      <c r="AE102" s="96" t="s">
        <v>571</v>
      </c>
      <c r="AF102" s="61" t="s">
        <v>411</v>
      </c>
      <c r="AG102" s="129" t="s">
        <v>654</v>
      </c>
      <c r="AH102" s="130">
        <v>242</v>
      </c>
      <c r="AI102" s="130">
        <v>142</v>
      </c>
      <c r="AJ102" s="130">
        <v>1.6</v>
      </c>
      <c r="AK102" s="131">
        <f>AH102*AI102*AJ102*7860/1000000000</f>
        <v>0.432161664</v>
      </c>
      <c r="AL102" s="132">
        <f t="shared" ref="AL102" si="36">AD102/AK102</f>
        <v>0.564372132739659</v>
      </c>
      <c r="AM102" s="130"/>
      <c r="AN102" s="125"/>
      <c r="AO102" s="145"/>
      <c r="AP102" s="145"/>
      <c r="AQ102" s="197"/>
      <c r="AR102" s="197"/>
      <c r="AS102" s="158" t="s">
        <v>648</v>
      </c>
      <c r="AT102" s="155"/>
      <c r="AU102" s="61">
        <v>1</v>
      </c>
      <c r="AV102" s="61">
        <v>1</v>
      </c>
      <c r="AW102" s="61">
        <v>1</v>
      </c>
      <c r="AX102" s="61">
        <v>0</v>
      </c>
      <c r="AY102" s="61">
        <v>1</v>
      </c>
    </row>
    <row r="103" s="49" customFormat="1" ht="30" customHeight="1" spans="1:51">
      <c r="A103" s="60">
        <f t="shared" si="23"/>
        <v>95</v>
      </c>
      <c r="B103" s="62"/>
      <c r="C103" s="62"/>
      <c r="D103" s="62"/>
      <c r="E103" s="62"/>
      <c r="F103" s="62"/>
      <c r="G103" s="62"/>
      <c r="H103" s="62"/>
      <c r="I103" s="62">
        <v>7</v>
      </c>
      <c r="J103" s="62"/>
      <c r="K103" s="67"/>
      <c r="L103" s="174"/>
      <c r="M103" s="174" t="s">
        <v>711</v>
      </c>
      <c r="N103" s="174" t="s">
        <v>180</v>
      </c>
      <c r="O103" s="71" t="s">
        <v>712</v>
      </c>
      <c r="P103" s="61"/>
      <c r="Q103" s="81" t="s">
        <v>569</v>
      </c>
      <c r="R103" s="88"/>
      <c r="S103" s="66" t="s">
        <v>46</v>
      </c>
      <c r="T103" s="66" t="s">
        <v>570</v>
      </c>
      <c r="U103" s="83" t="s">
        <v>407</v>
      </c>
      <c r="V103" s="83" t="s">
        <v>696</v>
      </c>
      <c r="W103" s="71" t="s">
        <v>411</v>
      </c>
      <c r="X103" s="83" t="s">
        <v>407</v>
      </c>
      <c r="Y103" s="83" t="s">
        <v>571</v>
      </c>
      <c r="Z103" s="83" t="s">
        <v>696</v>
      </c>
      <c r="AA103" s="94" t="s">
        <v>411</v>
      </c>
      <c r="AB103" s="94"/>
      <c r="AC103" s="82"/>
      <c r="AD103" s="95">
        <v>0.00516</v>
      </c>
      <c r="AE103" s="96" t="s">
        <v>571</v>
      </c>
      <c r="AF103" s="61" t="s">
        <v>411</v>
      </c>
      <c r="AG103" s="118"/>
      <c r="AH103" s="119"/>
      <c r="AI103" s="119"/>
      <c r="AJ103" s="119"/>
      <c r="AK103" s="120"/>
      <c r="AL103" s="118"/>
      <c r="AM103" s="119"/>
      <c r="AN103" s="120"/>
      <c r="AO103" s="145"/>
      <c r="AP103" s="145"/>
      <c r="AQ103" s="197"/>
      <c r="AR103" s="197"/>
      <c r="AS103" s="158" t="s">
        <v>648</v>
      </c>
      <c r="AT103" s="155"/>
      <c r="AU103" s="61">
        <v>2</v>
      </c>
      <c r="AV103" s="61">
        <v>2</v>
      </c>
      <c r="AW103" s="61">
        <v>2</v>
      </c>
      <c r="AX103" s="61">
        <v>0</v>
      </c>
      <c r="AY103" s="61">
        <v>2</v>
      </c>
    </row>
    <row r="104" s="49" customFormat="1" ht="30" customHeight="1" spans="1:51">
      <c r="A104" s="60">
        <f t="shared" si="23"/>
        <v>96</v>
      </c>
      <c r="B104" s="62"/>
      <c r="C104" s="62"/>
      <c r="D104" s="62"/>
      <c r="E104" s="62"/>
      <c r="F104" s="62"/>
      <c r="G104" s="62"/>
      <c r="H104" s="62">
        <v>6</v>
      </c>
      <c r="I104" s="62"/>
      <c r="J104" s="62"/>
      <c r="K104" s="67"/>
      <c r="L104" s="66" t="s">
        <v>810</v>
      </c>
      <c r="M104" s="66" t="s">
        <v>810</v>
      </c>
      <c r="N104" s="61" t="s">
        <v>811</v>
      </c>
      <c r="O104" s="61"/>
      <c r="P104" s="61"/>
      <c r="Q104" s="81" t="s">
        <v>569</v>
      </c>
      <c r="R104" s="61"/>
      <c r="S104" s="66" t="s">
        <v>46</v>
      </c>
      <c r="T104" s="82" t="s">
        <v>570</v>
      </c>
      <c r="U104" s="83" t="s">
        <v>571</v>
      </c>
      <c r="V104" s="66" t="s">
        <v>810</v>
      </c>
      <c r="W104" s="86" t="s">
        <v>46</v>
      </c>
      <c r="X104" s="83" t="s">
        <v>571</v>
      </c>
      <c r="Y104" s="83" t="s">
        <v>407</v>
      </c>
      <c r="Z104" s="83" t="s">
        <v>611</v>
      </c>
      <c r="AA104" s="71" t="s">
        <v>812</v>
      </c>
      <c r="AB104" s="71" t="s">
        <v>813</v>
      </c>
      <c r="AC104" s="82"/>
      <c r="AD104" s="95">
        <f>AD82</f>
        <v>0.1125</v>
      </c>
      <c r="AE104" s="96" t="s">
        <v>571</v>
      </c>
      <c r="AF104" s="61" t="s">
        <v>411</v>
      </c>
      <c r="AG104" s="118" t="s">
        <v>615</v>
      </c>
      <c r="AH104" s="130">
        <f>AD104/0.302*1000</f>
        <v>372.516556291391</v>
      </c>
      <c r="AI104" s="130">
        <v>7</v>
      </c>
      <c r="AJ104" s="130"/>
      <c r="AK104" s="125">
        <f>AI104/2*AI104/2*3.14*AH104*7860/1000000000</f>
        <v>0.112624755794702</v>
      </c>
      <c r="AL104" s="132">
        <f>AD104/AK104</f>
        <v>0.998892287989246</v>
      </c>
      <c r="AM104" s="127"/>
      <c r="AN104" s="125"/>
      <c r="AO104" s="145"/>
      <c r="AP104" s="145"/>
      <c r="AQ104" s="153" t="s">
        <v>616</v>
      </c>
      <c r="AR104" s="153" t="s">
        <v>617</v>
      </c>
      <c r="AS104" s="158" t="s">
        <v>577</v>
      </c>
      <c r="AT104" s="155"/>
      <c r="AU104" s="61">
        <v>1</v>
      </c>
      <c r="AV104" s="61">
        <v>1</v>
      </c>
      <c r="AW104" s="61">
        <v>1</v>
      </c>
      <c r="AX104" s="61">
        <v>0</v>
      </c>
      <c r="AY104" s="61">
        <v>1</v>
      </c>
    </row>
    <row r="105" s="49" customFormat="1" ht="30" customHeight="1" spans="1:51">
      <c r="A105" s="60">
        <f t="shared" si="23"/>
        <v>97</v>
      </c>
      <c r="B105" s="62"/>
      <c r="C105" s="62"/>
      <c r="D105" s="62"/>
      <c r="E105" s="62"/>
      <c r="F105" s="62">
        <v>4</v>
      </c>
      <c r="G105" s="62"/>
      <c r="H105" s="62"/>
      <c r="I105" s="62"/>
      <c r="J105" s="62"/>
      <c r="K105" s="67"/>
      <c r="L105" s="67"/>
      <c r="M105" s="70" t="s">
        <v>847</v>
      </c>
      <c r="N105" s="75" t="s">
        <v>848</v>
      </c>
      <c r="O105" s="61" t="s">
        <v>849</v>
      </c>
      <c r="P105" s="75"/>
      <c r="Q105" s="81" t="s">
        <v>569</v>
      </c>
      <c r="R105" s="91"/>
      <c r="S105" s="66" t="s">
        <v>46</v>
      </c>
      <c r="T105" s="82" t="s">
        <v>570</v>
      </c>
      <c r="U105" s="83" t="s">
        <v>571</v>
      </c>
      <c r="V105" s="66" t="s">
        <v>745</v>
      </c>
      <c r="W105" s="86" t="s">
        <v>46</v>
      </c>
      <c r="X105" s="83" t="s">
        <v>571</v>
      </c>
      <c r="Y105" s="83" t="s">
        <v>407</v>
      </c>
      <c r="Z105" s="83" t="s">
        <v>585</v>
      </c>
      <c r="AA105" s="71" t="s">
        <v>573</v>
      </c>
      <c r="AB105" s="94" t="s">
        <v>411</v>
      </c>
      <c r="AC105" s="82"/>
      <c r="AD105" s="95" t="e">
        <f>AD61</f>
        <v>#REF!</v>
      </c>
      <c r="AE105" s="96"/>
      <c r="AF105" s="61"/>
      <c r="AG105" s="129" t="s">
        <v>598</v>
      </c>
      <c r="AH105" s="119"/>
      <c r="AI105" s="119"/>
      <c r="AJ105" s="119"/>
      <c r="AK105" s="120"/>
      <c r="AL105" s="118"/>
      <c r="AM105" s="119">
        <v>17</v>
      </c>
      <c r="AN105" s="120"/>
      <c r="AO105" s="145"/>
      <c r="AP105" s="145"/>
      <c r="AQ105" s="153" t="s">
        <v>624</v>
      </c>
      <c r="AR105" s="153" t="s">
        <v>599</v>
      </c>
      <c r="AS105" s="149" t="s">
        <v>608</v>
      </c>
      <c r="AT105" s="155"/>
      <c r="AU105" s="61">
        <v>0</v>
      </c>
      <c r="AV105" s="61">
        <v>0</v>
      </c>
      <c r="AW105" s="61">
        <v>0</v>
      </c>
      <c r="AX105" s="61">
        <v>1</v>
      </c>
      <c r="AY105" s="61">
        <v>0</v>
      </c>
    </row>
    <row r="106" s="49" customFormat="1" ht="30" customHeight="1" spans="1:51">
      <c r="A106" s="60">
        <f t="shared" si="23"/>
        <v>98</v>
      </c>
      <c r="B106" s="62"/>
      <c r="C106" s="62"/>
      <c r="D106" s="62"/>
      <c r="E106" s="62"/>
      <c r="F106" s="62"/>
      <c r="G106" s="62">
        <v>5</v>
      </c>
      <c r="H106" s="62"/>
      <c r="I106" s="62"/>
      <c r="J106" s="62"/>
      <c r="K106" s="67"/>
      <c r="L106" s="66" t="s">
        <v>751</v>
      </c>
      <c r="M106" s="66" t="s">
        <v>751</v>
      </c>
      <c r="N106" s="61" t="s">
        <v>752</v>
      </c>
      <c r="O106" s="61"/>
      <c r="P106" s="61" t="s">
        <v>46</v>
      </c>
      <c r="Q106" s="81" t="s">
        <v>569</v>
      </c>
      <c r="R106" s="61"/>
      <c r="S106" s="66" t="s">
        <v>46</v>
      </c>
      <c r="T106" s="82" t="s">
        <v>570</v>
      </c>
      <c r="U106" s="83" t="s">
        <v>571</v>
      </c>
      <c r="V106" s="84" t="s">
        <v>751</v>
      </c>
      <c r="W106" s="86" t="s">
        <v>46</v>
      </c>
      <c r="X106" s="83" t="s">
        <v>571</v>
      </c>
      <c r="Y106" s="83" t="s">
        <v>407</v>
      </c>
      <c r="Z106" s="83" t="s">
        <v>651</v>
      </c>
      <c r="AA106" s="94" t="s">
        <v>753</v>
      </c>
      <c r="AB106" s="94" t="s">
        <v>754</v>
      </c>
      <c r="AC106" s="82"/>
      <c r="AD106" s="95">
        <v>0.0151</v>
      </c>
      <c r="AE106" s="96"/>
      <c r="AF106" s="61" t="s">
        <v>411</v>
      </c>
      <c r="AG106" s="129" t="s">
        <v>654</v>
      </c>
      <c r="AH106" s="130">
        <v>67</v>
      </c>
      <c r="AI106" s="130">
        <v>23</v>
      </c>
      <c r="AJ106" s="130">
        <v>2</v>
      </c>
      <c r="AK106" s="131">
        <f>AH106*AI106*AJ106*7860/1000000000</f>
        <v>0.02422452</v>
      </c>
      <c r="AL106" s="132">
        <f t="shared" ref="AL106" si="37">AD106/AK106</f>
        <v>0.623335364333328</v>
      </c>
      <c r="AM106" s="130"/>
      <c r="AN106" s="125"/>
      <c r="AO106" s="145"/>
      <c r="AP106" s="145"/>
      <c r="AQ106" s="153" t="s">
        <v>616</v>
      </c>
      <c r="AR106" s="153" t="s">
        <v>756</v>
      </c>
      <c r="AS106" s="158" t="s">
        <v>648</v>
      </c>
      <c r="AT106" s="155"/>
      <c r="AU106" s="61">
        <v>0</v>
      </c>
      <c r="AV106" s="61">
        <v>0</v>
      </c>
      <c r="AW106" s="61">
        <v>0</v>
      </c>
      <c r="AX106" s="61">
        <v>1</v>
      </c>
      <c r="AY106" s="61">
        <v>0</v>
      </c>
    </row>
    <row r="107" s="49" customFormat="1" ht="30" customHeight="1" spans="1:51">
      <c r="A107" s="60">
        <f t="shared" ref="A107:A160" si="38">ROW()-8</f>
        <v>99</v>
      </c>
      <c r="B107" s="62"/>
      <c r="C107" s="62"/>
      <c r="D107" s="62"/>
      <c r="E107" s="62"/>
      <c r="F107" s="62"/>
      <c r="G107" s="62">
        <v>5</v>
      </c>
      <c r="H107" s="62"/>
      <c r="I107" s="62"/>
      <c r="J107" s="62"/>
      <c r="K107" s="67"/>
      <c r="L107" s="70" t="s">
        <v>850</v>
      </c>
      <c r="M107" s="70" t="s">
        <v>850</v>
      </c>
      <c r="N107" s="75" t="s">
        <v>851</v>
      </c>
      <c r="O107" s="61" t="s">
        <v>852</v>
      </c>
      <c r="P107" s="61" t="s">
        <v>46</v>
      </c>
      <c r="Q107" s="81" t="s">
        <v>569</v>
      </c>
      <c r="R107" s="91"/>
      <c r="S107" s="66" t="s">
        <v>46</v>
      </c>
      <c r="T107" s="85" t="s">
        <v>669</v>
      </c>
      <c r="U107" s="83" t="s">
        <v>571</v>
      </c>
      <c r="V107" s="84" t="s">
        <v>757</v>
      </c>
      <c r="W107" s="86" t="s">
        <v>46</v>
      </c>
      <c r="X107" s="83" t="s">
        <v>571</v>
      </c>
      <c r="Y107" s="83" t="s">
        <v>407</v>
      </c>
      <c r="Z107" s="83" t="s">
        <v>572</v>
      </c>
      <c r="AA107" s="94" t="s">
        <v>573</v>
      </c>
      <c r="AB107" s="94" t="s">
        <v>411</v>
      </c>
      <c r="AC107" s="82"/>
      <c r="AD107" s="95">
        <f>AD64</f>
        <v>0.4059</v>
      </c>
      <c r="AE107" s="96"/>
      <c r="AF107" s="61" t="s">
        <v>411</v>
      </c>
      <c r="AG107" s="145"/>
      <c r="AH107" s="146"/>
      <c r="AI107" s="146"/>
      <c r="AJ107" s="146"/>
      <c r="AK107" s="145"/>
      <c r="AL107" s="145"/>
      <c r="AM107" s="146"/>
      <c r="AN107" s="121"/>
      <c r="AO107" s="145"/>
      <c r="AP107" s="145"/>
      <c r="AQ107" s="153" t="s">
        <v>616</v>
      </c>
      <c r="AR107" s="153" t="s">
        <v>672</v>
      </c>
      <c r="AS107" s="158" t="s">
        <v>648</v>
      </c>
      <c r="AT107" s="155"/>
      <c r="AU107" s="61">
        <v>0</v>
      </c>
      <c r="AV107" s="61">
        <v>0</v>
      </c>
      <c r="AW107" s="61">
        <v>0</v>
      </c>
      <c r="AX107" s="61">
        <v>1</v>
      </c>
      <c r="AY107" s="61">
        <v>0</v>
      </c>
    </row>
    <row r="108" s="49" customFormat="1" ht="30" customHeight="1" spans="1:51">
      <c r="A108" s="60">
        <f t="shared" si="38"/>
        <v>100</v>
      </c>
      <c r="B108" s="62"/>
      <c r="C108" s="62"/>
      <c r="D108" s="62"/>
      <c r="E108" s="62"/>
      <c r="F108" s="62"/>
      <c r="G108" s="62">
        <v>5</v>
      </c>
      <c r="H108" s="62"/>
      <c r="I108" s="62"/>
      <c r="J108" s="62"/>
      <c r="K108" s="67"/>
      <c r="L108" s="67"/>
      <c r="M108" s="70" t="s">
        <v>853</v>
      </c>
      <c r="N108" s="61" t="s">
        <v>854</v>
      </c>
      <c r="O108" s="61"/>
      <c r="P108" s="61"/>
      <c r="Q108" s="81" t="s">
        <v>569</v>
      </c>
      <c r="R108" s="61"/>
      <c r="S108" s="66" t="s">
        <v>46</v>
      </c>
      <c r="T108" s="82" t="s">
        <v>570</v>
      </c>
      <c r="U108" s="83" t="s">
        <v>571</v>
      </c>
      <c r="V108" s="85" t="s">
        <v>760</v>
      </c>
      <c r="W108" s="86" t="s">
        <v>49</v>
      </c>
      <c r="X108" s="83" t="s">
        <v>571</v>
      </c>
      <c r="Y108" s="83" t="s">
        <v>407</v>
      </c>
      <c r="Z108" s="83" t="s">
        <v>585</v>
      </c>
      <c r="AA108" s="94" t="s">
        <v>573</v>
      </c>
      <c r="AB108" s="94" t="s">
        <v>411</v>
      </c>
      <c r="AC108" s="82"/>
      <c r="AD108" s="95" t="e">
        <f>AD65</f>
        <v>#REF!</v>
      </c>
      <c r="AE108" s="96"/>
      <c r="AF108" s="61" t="s">
        <v>411</v>
      </c>
      <c r="AG108" s="129" t="s">
        <v>598</v>
      </c>
      <c r="AH108" s="130"/>
      <c r="AI108" s="130"/>
      <c r="AJ108" s="130"/>
      <c r="AK108" s="131"/>
      <c r="AL108" s="132"/>
      <c r="AM108" s="130">
        <v>17</v>
      </c>
      <c r="AN108" s="120"/>
      <c r="AO108" s="145"/>
      <c r="AP108" s="145"/>
      <c r="AQ108" s="153" t="s">
        <v>624</v>
      </c>
      <c r="AR108" s="153" t="s">
        <v>599</v>
      </c>
      <c r="AS108" s="158" t="s">
        <v>577</v>
      </c>
      <c r="AT108" s="155"/>
      <c r="AU108" s="61">
        <v>0</v>
      </c>
      <c r="AV108" s="61">
        <v>0</v>
      </c>
      <c r="AW108" s="61">
        <v>0</v>
      </c>
      <c r="AX108" s="61">
        <v>1</v>
      </c>
      <c r="AY108" s="61">
        <v>0</v>
      </c>
    </row>
    <row r="109" s="49" customFormat="1" ht="30" customHeight="1" spans="1:51">
      <c r="A109" s="60">
        <f t="shared" si="38"/>
        <v>101</v>
      </c>
      <c r="B109" s="62"/>
      <c r="C109" s="62"/>
      <c r="D109" s="62"/>
      <c r="E109" s="62"/>
      <c r="F109" s="62"/>
      <c r="G109" s="62"/>
      <c r="H109" s="62">
        <v>6</v>
      </c>
      <c r="I109" s="62"/>
      <c r="J109" s="62"/>
      <c r="K109" s="67"/>
      <c r="L109" s="67"/>
      <c r="M109" s="70" t="s">
        <v>855</v>
      </c>
      <c r="N109" s="71" t="s">
        <v>856</v>
      </c>
      <c r="O109" s="61" t="s">
        <v>857</v>
      </c>
      <c r="P109" s="61"/>
      <c r="Q109" s="81" t="s">
        <v>569</v>
      </c>
      <c r="R109" s="61"/>
      <c r="S109" s="66" t="s">
        <v>46</v>
      </c>
      <c r="T109" s="82" t="s">
        <v>570</v>
      </c>
      <c r="U109" s="83" t="s">
        <v>571</v>
      </c>
      <c r="V109" s="86" t="s">
        <v>762</v>
      </c>
      <c r="W109" s="86" t="s">
        <v>49</v>
      </c>
      <c r="X109" s="83" t="s">
        <v>571</v>
      </c>
      <c r="Y109" s="83" t="s">
        <v>407</v>
      </c>
      <c r="Z109" s="83" t="s">
        <v>585</v>
      </c>
      <c r="AA109" s="94" t="s">
        <v>573</v>
      </c>
      <c r="AB109" s="94" t="s">
        <v>411</v>
      </c>
      <c r="AC109" s="82"/>
      <c r="AD109" s="95" t="e">
        <f>#REF!+#REF!</f>
        <v>#REF!</v>
      </c>
      <c r="AE109" s="96"/>
      <c r="AF109" s="61" t="s">
        <v>411</v>
      </c>
      <c r="AG109" s="129" t="s">
        <v>598</v>
      </c>
      <c r="AH109" s="130"/>
      <c r="AI109" s="130"/>
      <c r="AJ109" s="130"/>
      <c r="AK109" s="131"/>
      <c r="AL109" s="132"/>
      <c r="AM109" s="130">
        <v>6</v>
      </c>
      <c r="AN109" s="120"/>
      <c r="AO109" s="145"/>
      <c r="AP109" s="145"/>
      <c r="AQ109" s="153" t="s">
        <v>624</v>
      </c>
      <c r="AR109" s="153" t="s">
        <v>599</v>
      </c>
      <c r="AS109" s="158" t="s">
        <v>577</v>
      </c>
      <c r="AT109" s="155"/>
      <c r="AU109" s="61">
        <v>0</v>
      </c>
      <c r="AV109" s="61">
        <v>0</v>
      </c>
      <c r="AW109" s="61">
        <v>0</v>
      </c>
      <c r="AX109" s="61">
        <v>1</v>
      </c>
      <c r="AY109" s="61">
        <v>0</v>
      </c>
    </row>
    <row r="110" s="49" customFormat="1" ht="30" customHeight="1" spans="1:51">
      <c r="A110" s="60">
        <f t="shared" si="38"/>
        <v>102</v>
      </c>
      <c r="B110" s="62"/>
      <c r="C110" s="62"/>
      <c r="D110" s="62"/>
      <c r="E110" s="62"/>
      <c r="F110" s="62"/>
      <c r="G110" s="62"/>
      <c r="H110" s="62"/>
      <c r="I110" s="62">
        <v>7</v>
      </c>
      <c r="J110" s="62"/>
      <c r="K110" s="67"/>
      <c r="L110" s="66" t="s">
        <v>765</v>
      </c>
      <c r="M110" s="66" t="s">
        <v>765</v>
      </c>
      <c r="N110" s="61" t="s">
        <v>766</v>
      </c>
      <c r="O110" s="61" t="s">
        <v>767</v>
      </c>
      <c r="P110" s="61"/>
      <c r="Q110" s="81" t="s">
        <v>569</v>
      </c>
      <c r="R110" s="61"/>
      <c r="S110" s="66" t="s">
        <v>46</v>
      </c>
      <c r="T110" s="82" t="s">
        <v>570</v>
      </c>
      <c r="U110" s="83" t="s">
        <v>571</v>
      </c>
      <c r="V110" s="66" t="s">
        <v>765</v>
      </c>
      <c r="W110" s="86" t="s">
        <v>46</v>
      </c>
      <c r="X110" s="83" t="s">
        <v>571</v>
      </c>
      <c r="Y110" s="83" t="s">
        <v>407</v>
      </c>
      <c r="Z110" s="83" t="s">
        <v>768</v>
      </c>
      <c r="AA110" s="94" t="s">
        <v>109</v>
      </c>
      <c r="AB110" s="94" t="s">
        <v>769</v>
      </c>
      <c r="AC110" s="82"/>
      <c r="AD110" s="95">
        <v>0.0345</v>
      </c>
      <c r="AE110" s="96"/>
      <c r="AF110" s="61" t="s">
        <v>411</v>
      </c>
      <c r="AG110" s="129" t="s">
        <v>768</v>
      </c>
      <c r="AH110" s="130">
        <v>65</v>
      </c>
      <c r="AI110" s="130">
        <v>10</v>
      </c>
      <c r="AJ110" s="130"/>
      <c r="AK110" s="125">
        <f>AI110/2*AI110/2*3.14*AH110*7860/1000000000</f>
        <v>0.04010565</v>
      </c>
      <c r="AL110" s="132">
        <f t="shared" ref="AL110:AL111" si="39">AD110/AK110</f>
        <v>0.860227922998381</v>
      </c>
      <c r="AM110" s="127"/>
      <c r="AN110" s="125"/>
      <c r="AO110" s="145"/>
      <c r="AP110" s="145"/>
      <c r="AQ110" s="153" t="s">
        <v>616</v>
      </c>
      <c r="AR110" s="153" t="s">
        <v>771</v>
      </c>
      <c r="AS110" s="158" t="s">
        <v>577</v>
      </c>
      <c r="AT110" s="155"/>
      <c r="AU110" s="61">
        <v>0</v>
      </c>
      <c r="AV110" s="61">
        <v>0</v>
      </c>
      <c r="AW110" s="61">
        <v>0</v>
      </c>
      <c r="AX110" s="61">
        <v>1</v>
      </c>
      <c r="AY110" s="61">
        <v>0</v>
      </c>
    </row>
    <row r="111" s="49" customFormat="1" ht="30" customHeight="1" spans="1:51">
      <c r="A111" s="60">
        <f t="shared" si="38"/>
        <v>103</v>
      </c>
      <c r="B111" s="62"/>
      <c r="C111" s="62"/>
      <c r="D111" s="62"/>
      <c r="E111" s="62"/>
      <c r="F111" s="62"/>
      <c r="G111" s="62"/>
      <c r="H111" s="62"/>
      <c r="I111" s="62">
        <v>7</v>
      </c>
      <c r="J111" s="62"/>
      <c r="K111" s="67"/>
      <c r="L111" s="66" t="s">
        <v>772</v>
      </c>
      <c r="M111" s="66" t="s">
        <v>772</v>
      </c>
      <c r="N111" s="71" t="s">
        <v>773</v>
      </c>
      <c r="O111" s="61"/>
      <c r="P111" s="61"/>
      <c r="Q111" s="81" t="s">
        <v>569</v>
      </c>
      <c r="R111" s="61"/>
      <c r="S111" s="66" t="s">
        <v>46</v>
      </c>
      <c r="T111" s="82" t="s">
        <v>570</v>
      </c>
      <c r="U111" s="83" t="s">
        <v>571</v>
      </c>
      <c r="V111" s="66" t="s">
        <v>772</v>
      </c>
      <c r="W111" s="86" t="s">
        <v>46</v>
      </c>
      <c r="X111" s="83" t="s">
        <v>571</v>
      </c>
      <c r="Y111" s="83" t="s">
        <v>407</v>
      </c>
      <c r="Z111" s="94" t="s">
        <v>768</v>
      </c>
      <c r="AA111" s="94" t="s">
        <v>109</v>
      </c>
      <c r="AB111" s="94" t="s">
        <v>769</v>
      </c>
      <c r="AC111" s="82"/>
      <c r="AD111" s="95">
        <v>0.0035</v>
      </c>
      <c r="AE111" s="96"/>
      <c r="AF111" s="61" t="s">
        <v>411</v>
      </c>
      <c r="AG111" s="129" t="s">
        <v>768</v>
      </c>
      <c r="AH111" s="119">
        <v>20</v>
      </c>
      <c r="AI111" s="119">
        <v>6</v>
      </c>
      <c r="AJ111" s="119"/>
      <c r="AK111" s="125">
        <f>AI111/2*AI111/2*3.14*AH111*7860/1000000000</f>
        <v>0.004442472</v>
      </c>
      <c r="AL111" s="132">
        <f t="shared" si="39"/>
        <v>0.787849647673638</v>
      </c>
      <c r="AM111" s="127"/>
      <c r="AN111" s="125"/>
      <c r="AO111" s="145"/>
      <c r="AP111" s="145"/>
      <c r="AQ111" s="153" t="s">
        <v>616</v>
      </c>
      <c r="AR111" s="153" t="s">
        <v>771</v>
      </c>
      <c r="AS111" s="158" t="s">
        <v>577</v>
      </c>
      <c r="AT111" s="155"/>
      <c r="AU111" s="61">
        <v>0</v>
      </c>
      <c r="AV111" s="61">
        <v>0</v>
      </c>
      <c r="AW111" s="61">
        <v>0</v>
      </c>
      <c r="AX111" s="61">
        <v>1</v>
      </c>
      <c r="AY111" s="61">
        <v>0</v>
      </c>
    </row>
    <row r="112" s="49" customFormat="1" ht="30" customHeight="1" spans="1:51">
      <c r="A112" s="60">
        <f t="shared" si="38"/>
        <v>104</v>
      </c>
      <c r="B112" s="62"/>
      <c r="C112" s="62"/>
      <c r="D112" s="62"/>
      <c r="E112" s="62"/>
      <c r="F112" s="62"/>
      <c r="G112" s="62"/>
      <c r="H112" s="62"/>
      <c r="I112" s="62">
        <v>7</v>
      </c>
      <c r="J112" s="62"/>
      <c r="K112" s="67"/>
      <c r="L112" s="66" t="s">
        <v>117</v>
      </c>
      <c r="M112" s="66" t="s">
        <v>117</v>
      </c>
      <c r="N112" s="71" t="s">
        <v>775</v>
      </c>
      <c r="O112" s="61"/>
      <c r="P112" s="61" t="s">
        <v>46</v>
      </c>
      <c r="Q112" s="81" t="s">
        <v>569</v>
      </c>
      <c r="R112" s="61"/>
      <c r="S112" s="66" t="s">
        <v>46</v>
      </c>
      <c r="T112" s="82" t="s">
        <v>570</v>
      </c>
      <c r="U112" s="83" t="s">
        <v>407</v>
      </c>
      <c r="V112" s="66"/>
      <c r="W112" s="86"/>
      <c r="X112" s="83" t="s">
        <v>571</v>
      </c>
      <c r="Y112" s="83" t="s">
        <v>407</v>
      </c>
      <c r="Z112" s="94" t="s">
        <v>585</v>
      </c>
      <c r="AA112" s="94" t="s">
        <v>573</v>
      </c>
      <c r="AB112" s="94" t="s">
        <v>411</v>
      </c>
      <c r="AC112" s="82" t="s">
        <v>777</v>
      </c>
      <c r="AD112" s="95" t="e">
        <f>#REF!+#REF!</f>
        <v>#REF!</v>
      </c>
      <c r="AE112" s="96" t="s">
        <v>571</v>
      </c>
      <c r="AF112" s="61" t="s">
        <v>411</v>
      </c>
      <c r="AG112" s="145"/>
      <c r="AH112" s="146"/>
      <c r="AI112" s="146"/>
      <c r="AJ112" s="146"/>
      <c r="AK112" s="145"/>
      <c r="AL112" s="145"/>
      <c r="AM112" s="146"/>
      <c r="AN112" s="121"/>
      <c r="AO112" s="145"/>
      <c r="AP112" s="145"/>
      <c r="AQ112" s="153" t="s">
        <v>616</v>
      </c>
      <c r="AR112" s="153" t="s">
        <v>713</v>
      </c>
      <c r="AS112" s="158" t="s">
        <v>648</v>
      </c>
      <c r="AT112" s="155"/>
      <c r="AU112" s="61">
        <v>0</v>
      </c>
      <c r="AV112" s="61">
        <v>0</v>
      </c>
      <c r="AW112" s="61">
        <v>0</v>
      </c>
      <c r="AX112" s="61">
        <v>1</v>
      </c>
      <c r="AY112" s="61">
        <v>0</v>
      </c>
    </row>
    <row r="113" s="49" customFormat="1" ht="30" customHeight="1" spans="1:51">
      <c r="A113" s="60">
        <f t="shared" si="38"/>
        <v>105</v>
      </c>
      <c r="B113" s="62"/>
      <c r="C113" s="62"/>
      <c r="D113" s="62"/>
      <c r="E113" s="62"/>
      <c r="F113" s="62"/>
      <c r="G113" s="62"/>
      <c r="H113" s="62"/>
      <c r="I113" s="62">
        <v>7</v>
      </c>
      <c r="J113" s="62"/>
      <c r="K113" s="67"/>
      <c r="L113" s="71" t="s">
        <v>156</v>
      </c>
      <c r="M113" s="71" t="s">
        <v>156</v>
      </c>
      <c r="N113" s="71" t="s">
        <v>157</v>
      </c>
      <c r="O113" s="61" t="s">
        <v>778</v>
      </c>
      <c r="P113" s="61" t="s">
        <v>46</v>
      </c>
      <c r="Q113" s="81" t="s">
        <v>569</v>
      </c>
      <c r="R113" s="61"/>
      <c r="S113" s="66" t="s">
        <v>46</v>
      </c>
      <c r="T113" s="82" t="s">
        <v>570</v>
      </c>
      <c r="U113" s="83" t="s">
        <v>571</v>
      </c>
      <c r="V113" s="86" t="s">
        <v>144</v>
      </c>
      <c r="W113" s="66" t="s">
        <v>46</v>
      </c>
      <c r="X113" s="83" t="s">
        <v>571</v>
      </c>
      <c r="Y113" s="83" t="s">
        <v>407</v>
      </c>
      <c r="Z113" s="83" t="s">
        <v>651</v>
      </c>
      <c r="AA113" s="94" t="s">
        <v>707</v>
      </c>
      <c r="AB113" s="94" t="s">
        <v>139</v>
      </c>
      <c r="AC113" s="74" t="str">
        <f>AC93</f>
        <v>44.5*215.5*184</v>
      </c>
      <c r="AD113" s="185">
        <f>AD93</f>
        <v>0.4434</v>
      </c>
      <c r="AE113" s="96" t="s">
        <v>571</v>
      </c>
      <c r="AF113" s="61" t="s">
        <v>411</v>
      </c>
      <c r="AG113" s="129" t="s">
        <v>654</v>
      </c>
      <c r="AH113" s="130">
        <v>264</v>
      </c>
      <c r="AI113" s="130">
        <v>255</v>
      </c>
      <c r="AJ113" s="130">
        <v>1.6</v>
      </c>
      <c r="AK113" s="131">
        <f t="shared" ref="AK113:AK117" si="40">AH113*AI113*AJ113*7860/1000000000</f>
        <v>0.84661632</v>
      </c>
      <c r="AL113" s="132">
        <f t="shared" ref="AL113:AL117" si="41">AD113/AK113</f>
        <v>0.523731930894032</v>
      </c>
      <c r="AM113" s="130"/>
      <c r="AN113" s="125"/>
      <c r="AO113" s="162"/>
      <c r="AP113" s="162"/>
      <c r="AQ113" s="161" t="s">
        <v>616</v>
      </c>
      <c r="AR113" s="161" t="s">
        <v>692</v>
      </c>
      <c r="AS113" s="158" t="s">
        <v>648</v>
      </c>
      <c r="AT113" s="163"/>
      <c r="AU113" s="61">
        <v>0</v>
      </c>
      <c r="AV113" s="61">
        <v>0</v>
      </c>
      <c r="AW113" s="61">
        <v>0</v>
      </c>
      <c r="AX113" s="61">
        <v>1</v>
      </c>
      <c r="AY113" s="61">
        <v>0</v>
      </c>
    </row>
    <row r="114" s="49" customFormat="1" ht="30" customHeight="1" spans="1:51">
      <c r="A114" s="60">
        <f t="shared" si="38"/>
        <v>106</v>
      </c>
      <c r="B114" s="62"/>
      <c r="C114" s="62"/>
      <c r="D114" s="62"/>
      <c r="E114" s="62"/>
      <c r="F114" s="62"/>
      <c r="G114" s="62"/>
      <c r="H114" s="62"/>
      <c r="I114" s="62">
        <v>7</v>
      </c>
      <c r="J114" s="62"/>
      <c r="K114" s="67"/>
      <c r="L114" s="66" t="s">
        <v>786</v>
      </c>
      <c r="M114" s="66" t="s">
        <v>786</v>
      </c>
      <c r="N114" s="61" t="s">
        <v>787</v>
      </c>
      <c r="O114" s="61"/>
      <c r="P114" s="61" t="s">
        <v>49</v>
      </c>
      <c r="Q114" s="81" t="s">
        <v>569</v>
      </c>
      <c r="R114" s="61"/>
      <c r="S114" s="66" t="s">
        <v>46</v>
      </c>
      <c r="T114" s="85" t="s">
        <v>570</v>
      </c>
      <c r="U114" s="83" t="s">
        <v>571</v>
      </c>
      <c r="V114" s="66" t="s">
        <v>786</v>
      </c>
      <c r="W114" s="86" t="s">
        <v>46</v>
      </c>
      <c r="X114" s="83" t="s">
        <v>571</v>
      </c>
      <c r="Y114" s="83" t="s">
        <v>407</v>
      </c>
      <c r="Z114" s="83" t="s">
        <v>651</v>
      </c>
      <c r="AA114" s="94" t="s">
        <v>782</v>
      </c>
      <c r="AB114" s="94" t="s">
        <v>783</v>
      </c>
      <c r="AC114" s="82"/>
      <c r="AD114" s="95">
        <v>0.0165</v>
      </c>
      <c r="AE114" s="96"/>
      <c r="AF114" s="61" t="s">
        <v>411</v>
      </c>
      <c r="AG114" s="129" t="s">
        <v>654</v>
      </c>
      <c r="AH114" s="130">
        <v>45</v>
      </c>
      <c r="AI114" s="130">
        <v>41</v>
      </c>
      <c r="AJ114" s="130">
        <v>2</v>
      </c>
      <c r="AK114" s="131">
        <f t="shared" si="40"/>
        <v>0.0290034</v>
      </c>
      <c r="AL114" s="132">
        <f t="shared" si="41"/>
        <v>0.56889881875918</v>
      </c>
      <c r="AM114" s="130"/>
      <c r="AN114" s="125"/>
      <c r="AO114" s="145"/>
      <c r="AP114" s="145"/>
      <c r="AQ114" s="153" t="s">
        <v>616</v>
      </c>
      <c r="AR114" s="153" t="s">
        <v>789</v>
      </c>
      <c r="AS114" s="158" t="s">
        <v>577</v>
      </c>
      <c r="AT114" s="155"/>
      <c r="AU114" s="61">
        <v>0</v>
      </c>
      <c r="AV114" s="61">
        <v>0</v>
      </c>
      <c r="AW114" s="61">
        <v>0</v>
      </c>
      <c r="AX114" s="61">
        <v>1</v>
      </c>
      <c r="AY114" s="61">
        <v>0</v>
      </c>
    </row>
    <row r="115" s="49" customFormat="1" ht="30" customHeight="1" spans="1:51">
      <c r="A115" s="60">
        <f t="shared" si="38"/>
        <v>107</v>
      </c>
      <c r="B115" s="62"/>
      <c r="C115" s="62"/>
      <c r="D115" s="62"/>
      <c r="E115" s="62"/>
      <c r="F115" s="62"/>
      <c r="G115" s="62"/>
      <c r="H115" s="62"/>
      <c r="I115" s="62">
        <v>7</v>
      </c>
      <c r="J115" s="62"/>
      <c r="K115" s="67"/>
      <c r="L115" s="66" t="s">
        <v>780</v>
      </c>
      <c r="M115" s="66" t="s">
        <v>780</v>
      </c>
      <c r="N115" s="61" t="s">
        <v>781</v>
      </c>
      <c r="O115" s="61"/>
      <c r="P115" s="61" t="s">
        <v>49</v>
      </c>
      <c r="Q115" s="81" t="s">
        <v>569</v>
      </c>
      <c r="R115" s="61"/>
      <c r="S115" s="66" t="s">
        <v>46</v>
      </c>
      <c r="T115" s="82" t="s">
        <v>570</v>
      </c>
      <c r="U115" s="83" t="s">
        <v>571</v>
      </c>
      <c r="V115" s="84" t="s">
        <v>780</v>
      </c>
      <c r="W115" s="86" t="s">
        <v>46</v>
      </c>
      <c r="X115" s="83" t="s">
        <v>571</v>
      </c>
      <c r="Y115" s="83" t="s">
        <v>407</v>
      </c>
      <c r="Z115" s="83" t="s">
        <v>651</v>
      </c>
      <c r="AA115" s="94" t="s">
        <v>782</v>
      </c>
      <c r="AB115" s="94" t="s">
        <v>783</v>
      </c>
      <c r="AC115" s="82"/>
      <c r="AD115" s="95">
        <v>0.0096</v>
      </c>
      <c r="AE115" s="96"/>
      <c r="AF115" s="61" t="s">
        <v>411</v>
      </c>
      <c r="AG115" s="129" t="s">
        <v>654</v>
      </c>
      <c r="AH115" s="130">
        <v>48</v>
      </c>
      <c r="AI115" s="130">
        <v>21</v>
      </c>
      <c r="AJ115" s="130">
        <v>3</v>
      </c>
      <c r="AK115" s="131">
        <f t="shared" si="40"/>
        <v>0.02376864</v>
      </c>
      <c r="AL115" s="132">
        <f t="shared" si="41"/>
        <v>0.403893533664526</v>
      </c>
      <c r="AM115" s="130"/>
      <c r="AN115" s="125"/>
      <c r="AO115" s="145"/>
      <c r="AP115" s="145"/>
      <c r="AQ115" s="153" t="s">
        <v>616</v>
      </c>
      <c r="AR115" s="153" t="s">
        <v>785</v>
      </c>
      <c r="AS115" s="158" t="s">
        <v>648</v>
      </c>
      <c r="AT115" s="155"/>
      <c r="AU115" s="61">
        <v>0</v>
      </c>
      <c r="AV115" s="61">
        <v>0</v>
      </c>
      <c r="AW115" s="61">
        <v>0</v>
      </c>
      <c r="AX115" s="61">
        <v>1</v>
      </c>
      <c r="AY115" s="61">
        <v>0</v>
      </c>
    </row>
    <row r="116" s="49" customFormat="1" ht="30" customHeight="1" spans="1:51">
      <c r="A116" s="60">
        <f t="shared" si="38"/>
        <v>108</v>
      </c>
      <c r="B116" s="62"/>
      <c r="C116" s="62"/>
      <c r="D116" s="62"/>
      <c r="E116" s="62"/>
      <c r="F116" s="62"/>
      <c r="G116" s="62"/>
      <c r="H116" s="62">
        <v>6</v>
      </c>
      <c r="I116" s="62"/>
      <c r="J116" s="62"/>
      <c r="K116" s="67"/>
      <c r="L116" s="71" t="s">
        <v>159</v>
      </c>
      <c r="M116" s="71" t="s">
        <v>159</v>
      </c>
      <c r="N116" s="71" t="s">
        <v>160</v>
      </c>
      <c r="O116" s="61" t="s">
        <v>778</v>
      </c>
      <c r="P116" s="61" t="s">
        <v>46</v>
      </c>
      <c r="Q116" s="81" t="s">
        <v>569</v>
      </c>
      <c r="R116" s="70"/>
      <c r="S116" s="66" t="s">
        <v>46</v>
      </c>
      <c r="T116" s="82" t="s">
        <v>570</v>
      </c>
      <c r="U116" s="83" t="s">
        <v>571</v>
      </c>
      <c r="V116" s="81" t="s">
        <v>147</v>
      </c>
      <c r="W116" s="86" t="s">
        <v>46</v>
      </c>
      <c r="X116" s="83" t="s">
        <v>571</v>
      </c>
      <c r="Y116" s="83" t="s">
        <v>407</v>
      </c>
      <c r="Z116" s="83" t="s">
        <v>651</v>
      </c>
      <c r="AA116" s="94" t="s">
        <v>707</v>
      </c>
      <c r="AB116" s="94" t="s">
        <v>139</v>
      </c>
      <c r="AC116" s="74" t="str">
        <f>AC95</f>
        <v>191*50.5*192</v>
      </c>
      <c r="AD116" s="95">
        <f>AD95</f>
        <v>0.3869</v>
      </c>
      <c r="AE116" s="96" t="s">
        <v>571</v>
      </c>
      <c r="AF116" s="61" t="s">
        <v>411</v>
      </c>
      <c r="AG116" s="129" t="s">
        <v>654</v>
      </c>
      <c r="AH116" s="130">
        <v>234</v>
      </c>
      <c r="AI116" s="130">
        <v>225</v>
      </c>
      <c r="AJ116" s="130">
        <v>1.6</v>
      </c>
      <c r="AK116" s="131">
        <f t="shared" si="40"/>
        <v>0.6621264</v>
      </c>
      <c r="AL116" s="132">
        <f t="shared" si="41"/>
        <v>0.584329517747669</v>
      </c>
      <c r="AM116" s="130"/>
      <c r="AN116" s="125"/>
      <c r="AO116" s="145"/>
      <c r="AP116" s="145"/>
      <c r="AQ116" s="161" t="s">
        <v>616</v>
      </c>
      <c r="AR116" s="161" t="s">
        <v>692</v>
      </c>
      <c r="AS116" s="158" t="s">
        <v>648</v>
      </c>
      <c r="AT116" s="155"/>
      <c r="AU116" s="61">
        <v>0</v>
      </c>
      <c r="AV116" s="61">
        <v>0</v>
      </c>
      <c r="AW116" s="61">
        <v>0</v>
      </c>
      <c r="AX116" s="61">
        <v>1</v>
      </c>
      <c r="AY116" s="61">
        <v>0</v>
      </c>
    </row>
    <row r="117" s="49" customFormat="1" ht="30" customHeight="1" spans="1:51">
      <c r="A117" s="60">
        <f t="shared" si="38"/>
        <v>109</v>
      </c>
      <c r="B117" s="62"/>
      <c r="C117" s="62"/>
      <c r="D117" s="62"/>
      <c r="E117" s="62"/>
      <c r="F117" s="62"/>
      <c r="G117" s="62"/>
      <c r="H117" s="62">
        <v>6</v>
      </c>
      <c r="I117" s="62"/>
      <c r="J117" s="62"/>
      <c r="K117" s="67"/>
      <c r="L117" s="71" t="s">
        <v>790</v>
      </c>
      <c r="M117" s="71" t="s">
        <v>790</v>
      </c>
      <c r="N117" s="71" t="s">
        <v>791</v>
      </c>
      <c r="O117" s="61"/>
      <c r="P117" s="61" t="s">
        <v>49</v>
      </c>
      <c r="Q117" s="81" t="s">
        <v>569</v>
      </c>
      <c r="R117" s="61"/>
      <c r="S117" s="66" t="s">
        <v>46</v>
      </c>
      <c r="T117" s="85" t="s">
        <v>570</v>
      </c>
      <c r="U117" s="83" t="s">
        <v>571</v>
      </c>
      <c r="V117" s="71" t="s">
        <v>790</v>
      </c>
      <c r="W117" s="86" t="s">
        <v>46</v>
      </c>
      <c r="X117" s="83" t="s">
        <v>571</v>
      </c>
      <c r="Y117" s="83" t="s">
        <v>407</v>
      </c>
      <c r="Z117" s="83" t="s">
        <v>651</v>
      </c>
      <c r="AA117" s="94" t="s">
        <v>792</v>
      </c>
      <c r="AB117" s="94"/>
      <c r="AC117" s="82"/>
      <c r="AD117" s="95">
        <v>0.0188</v>
      </c>
      <c r="AE117" s="96" t="s">
        <v>571</v>
      </c>
      <c r="AF117" s="61" t="s">
        <v>411</v>
      </c>
      <c r="AG117" s="129" t="s">
        <v>654</v>
      </c>
      <c r="AH117" s="130">
        <v>48</v>
      </c>
      <c r="AI117" s="130">
        <v>21</v>
      </c>
      <c r="AJ117" s="130">
        <v>3</v>
      </c>
      <c r="AK117" s="131">
        <f t="shared" si="40"/>
        <v>0.02376864</v>
      </c>
      <c r="AL117" s="132">
        <f t="shared" si="41"/>
        <v>0.79095817009303</v>
      </c>
      <c r="AM117" s="130"/>
      <c r="AN117" s="125"/>
      <c r="AO117" s="145"/>
      <c r="AP117" s="145"/>
      <c r="AQ117" s="153" t="s">
        <v>616</v>
      </c>
      <c r="AR117" s="153" t="s">
        <v>789</v>
      </c>
      <c r="AS117" s="158" t="s">
        <v>577</v>
      </c>
      <c r="AT117" s="155"/>
      <c r="AU117" s="61">
        <v>0</v>
      </c>
      <c r="AV117" s="61">
        <v>0</v>
      </c>
      <c r="AW117" s="61">
        <v>0</v>
      </c>
      <c r="AX117" s="61">
        <v>1</v>
      </c>
      <c r="AY117" s="61">
        <v>0</v>
      </c>
    </row>
    <row r="118" s="49" customFormat="1" ht="30" customHeight="1" spans="1:51">
      <c r="A118" s="60">
        <f t="shared" si="38"/>
        <v>110</v>
      </c>
      <c r="B118" s="62"/>
      <c r="C118" s="62"/>
      <c r="D118" s="62"/>
      <c r="E118" s="62"/>
      <c r="F118" s="62"/>
      <c r="G118" s="62">
        <v>5</v>
      </c>
      <c r="H118" s="62"/>
      <c r="I118" s="62"/>
      <c r="J118" s="62"/>
      <c r="K118" s="67"/>
      <c r="L118" s="67"/>
      <c r="M118" s="66" t="s">
        <v>840</v>
      </c>
      <c r="N118" s="61" t="s">
        <v>841</v>
      </c>
      <c r="O118" s="61" t="s">
        <v>842</v>
      </c>
      <c r="P118" s="61"/>
      <c r="Q118" s="81" t="s">
        <v>569</v>
      </c>
      <c r="R118" s="61"/>
      <c r="S118" s="66" t="s">
        <v>46</v>
      </c>
      <c r="T118" s="82" t="s">
        <v>570</v>
      </c>
      <c r="U118" s="83" t="s">
        <v>571</v>
      </c>
      <c r="V118" s="61" t="s">
        <v>795</v>
      </c>
      <c r="W118" s="86" t="s">
        <v>46</v>
      </c>
      <c r="X118" s="83" t="s">
        <v>571</v>
      </c>
      <c r="Y118" s="83" t="s">
        <v>407</v>
      </c>
      <c r="Z118" s="83" t="s">
        <v>585</v>
      </c>
      <c r="AA118" s="94" t="s">
        <v>573</v>
      </c>
      <c r="AB118" s="94" t="s">
        <v>411</v>
      </c>
      <c r="AC118" s="82"/>
      <c r="AD118" s="95">
        <f>AD97</f>
        <v>1.18512</v>
      </c>
      <c r="AE118" s="96" t="s">
        <v>571</v>
      </c>
      <c r="AF118" s="61" t="s">
        <v>411</v>
      </c>
      <c r="AG118" s="129" t="s">
        <v>598</v>
      </c>
      <c r="AH118" s="130"/>
      <c r="AI118" s="130"/>
      <c r="AJ118" s="130"/>
      <c r="AK118" s="131"/>
      <c r="AL118" s="132"/>
      <c r="AM118" s="130">
        <v>33</v>
      </c>
      <c r="AN118" s="120"/>
      <c r="AO118" s="145"/>
      <c r="AP118" s="145"/>
      <c r="AQ118" s="153" t="s">
        <v>624</v>
      </c>
      <c r="AR118" s="153" t="s">
        <v>599</v>
      </c>
      <c r="AS118" s="158" t="s">
        <v>577</v>
      </c>
      <c r="AT118" s="155"/>
      <c r="AU118" s="61">
        <v>0</v>
      </c>
      <c r="AV118" s="61">
        <v>0</v>
      </c>
      <c r="AW118" s="61">
        <v>0</v>
      </c>
      <c r="AX118" s="61">
        <v>1</v>
      </c>
      <c r="AY118" s="61">
        <v>0</v>
      </c>
    </row>
    <row r="119" s="49" customFormat="1" ht="30" customHeight="1" spans="1:51">
      <c r="A119" s="60">
        <f t="shared" si="38"/>
        <v>111</v>
      </c>
      <c r="B119" s="62"/>
      <c r="C119" s="62"/>
      <c r="D119" s="62"/>
      <c r="E119" s="62"/>
      <c r="F119" s="62"/>
      <c r="G119" s="62"/>
      <c r="H119" s="62">
        <v>6</v>
      </c>
      <c r="I119" s="62"/>
      <c r="J119" s="62"/>
      <c r="K119" s="67"/>
      <c r="L119" s="66" t="s">
        <v>800</v>
      </c>
      <c r="M119" s="66" t="s">
        <v>800</v>
      </c>
      <c r="N119" s="61" t="s">
        <v>801</v>
      </c>
      <c r="O119" s="61"/>
      <c r="P119" s="61" t="s">
        <v>46</v>
      </c>
      <c r="Q119" s="81" t="s">
        <v>569</v>
      </c>
      <c r="R119" s="61"/>
      <c r="S119" s="66" t="s">
        <v>46</v>
      </c>
      <c r="T119" s="82" t="s">
        <v>570</v>
      </c>
      <c r="U119" s="83" t="s">
        <v>571</v>
      </c>
      <c r="V119" s="84" t="s">
        <v>800</v>
      </c>
      <c r="W119" s="86" t="s">
        <v>46</v>
      </c>
      <c r="X119" s="83" t="s">
        <v>571</v>
      </c>
      <c r="Y119" s="83" t="s">
        <v>407</v>
      </c>
      <c r="Z119" s="83" t="s">
        <v>651</v>
      </c>
      <c r="AA119" s="94" t="s">
        <v>689</v>
      </c>
      <c r="AB119" s="94" t="s">
        <v>690</v>
      </c>
      <c r="AC119" s="82" t="str">
        <f>AC77</f>
        <v>29*106515</v>
      </c>
      <c r="AD119" s="95">
        <f>AD77</f>
        <v>0.8184</v>
      </c>
      <c r="AE119" s="96" t="s">
        <v>571</v>
      </c>
      <c r="AF119" s="61" t="s">
        <v>411</v>
      </c>
      <c r="AG119" s="129" t="s">
        <v>654</v>
      </c>
      <c r="AH119" s="130">
        <v>529</v>
      </c>
      <c r="AI119" s="130">
        <v>146</v>
      </c>
      <c r="AJ119" s="130">
        <v>2</v>
      </c>
      <c r="AK119" s="131">
        <f>AH119*AI119*AJ119*7860/1000000000</f>
        <v>1.21411848</v>
      </c>
      <c r="AL119" s="132">
        <f t="shared" ref="AL119" si="42">AD119/AK119</f>
        <v>0.674069304998965</v>
      </c>
      <c r="AM119" s="130"/>
      <c r="AN119" s="125"/>
      <c r="AO119" s="145"/>
      <c r="AP119" s="145"/>
      <c r="AQ119" s="161" t="s">
        <v>616</v>
      </c>
      <c r="AR119" s="161" t="s">
        <v>803</v>
      </c>
      <c r="AS119" s="158" t="s">
        <v>648</v>
      </c>
      <c r="AT119" s="155"/>
      <c r="AU119" s="61">
        <v>0</v>
      </c>
      <c r="AV119" s="61">
        <v>0</v>
      </c>
      <c r="AW119" s="61">
        <v>0</v>
      </c>
      <c r="AX119" s="61">
        <v>1</v>
      </c>
      <c r="AY119" s="61">
        <v>0</v>
      </c>
    </row>
    <row r="120" s="49" customFormat="1" ht="30" customHeight="1" spans="1:51">
      <c r="A120" s="60">
        <f t="shared" si="38"/>
        <v>112</v>
      </c>
      <c r="B120" s="62"/>
      <c r="C120" s="62"/>
      <c r="D120" s="62"/>
      <c r="E120" s="62"/>
      <c r="F120" s="62"/>
      <c r="G120" s="62"/>
      <c r="H120" s="62">
        <v>6</v>
      </c>
      <c r="I120" s="62"/>
      <c r="J120" s="62"/>
      <c r="K120" s="67"/>
      <c r="L120" s="165" t="s">
        <v>845</v>
      </c>
      <c r="M120" s="165" t="s">
        <v>845</v>
      </c>
      <c r="N120" s="170" t="s">
        <v>846</v>
      </c>
      <c r="O120" s="170"/>
      <c r="P120" s="170"/>
      <c r="Q120" s="175" t="s">
        <v>569</v>
      </c>
      <c r="R120" s="170"/>
      <c r="S120" s="165" t="s">
        <v>46</v>
      </c>
      <c r="T120" s="181" t="s">
        <v>570</v>
      </c>
      <c r="U120" s="177" t="s">
        <v>571</v>
      </c>
      <c r="V120" s="178" t="s">
        <v>806</v>
      </c>
      <c r="W120" s="179" t="s">
        <v>46</v>
      </c>
      <c r="X120" s="177" t="s">
        <v>571</v>
      </c>
      <c r="Y120" s="177" t="s">
        <v>407</v>
      </c>
      <c r="Z120" s="177" t="s">
        <v>585</v>
      </c>
      <c r="AA120" s="182" t="s">
        <v>573</v>
      </c>
      <c r="AB120" s="182" t="s">
        <v>411</v>
      </c>
      <c r="AC120" s="176" t="str">
        <f t="shared" ref="AC120:AD121" si="43">AC79</f>
        <v>160.6*30.6*241</v>
      </c>
      <c r="AD120" s="183">
        <f t="shared" si="43"/>
        <v>0.25422</v>
      </c>
      <c r="AE120" s="184" t="s">
        <v>571</v>
      </c>
      <c r="AF120" s="170" t="s">
        <v>411</v>
      </c>
      <c r="AG120" s="186" t="s">
        <v>686</v>
      </c>
      <c r="AH120" s="187"/>
      <c r="AI120" s="187"/>
      <c r="AJ120" s="187"/>
      <c r="AK120" s="188"/>
      <c r="AL120" s="186"/>
      <c r="AM120" s="187">
        <v>2</v>
      </c>
      <c r="AN120" s="188"/>
      <c r="AO120" s="194"/>
      <c r="AP120" s="194"/>
      <c r="AQ120" s="153" t="s">
        <v>616</v>
      </c>
      <c r="AR120" s="153" t="s">
        <v>808</v>
      </c>
      <c r="AS120" s="158" t="s">
        <v>648</v>
      </c>
      <c r="AT120" s="155"/>
      <c r="AU120" s="61">
        <v>0</v>
      </c>
      <c r="AV120" s="61">
        <v>0</v>
      </c>
      <c r="AW120" s="61">
        <v>0</v>
      </c>
      <c r="AX120" s="61">
        <v>1</v>
      </c>
      <c r="AY120" s="61">
        <v>0</v>
      </c>
    </row>
    <row r="121" s="49" customFormat="1" ht="30" customHeight="1" spans="1:51">
      <c r="A121" s="60">
        <f t="shared" si="38"/>
        <v>113</v>
      </c>
      <c r="B121" s="62"/>
      <c r="C121" s="62"/>
      <c r="D121" s="62"/>
      <c r="E121" s="62"/>
      <c r="F121" s="62"/>
      <c r="G121" s="62"/>
      <c r="H121" s="62"/>
      <c r="I121" s="62">
        <v>7</v>
      </c>
      <c r="J121" s="62"/>
      <c r="K121" s="67"/>
      <c r="L121" s="165"/>
      <c r="M121" s="165" t="s">
        <v>153</v>
      </c>
      <c r="N121" s="170" t="s">
        <v>154</v>
      </c>
      <c r="O121" s="170"/>
      <c r="P121" s="170" t="s">
        <v>46</v>
      </c>
      <c r="Q121" s="175" t="s">
        <v>569</v>
      </c>
      <c r="R121" s="170"/>
      <c r="S121" s="165" t="s">
        <v>46</v>
      </c>
      <c r="T121" s="181" t="s">
        <v>570</v>
      </c>
      <c r="U121" s="177" t="s">
        <v>571</v>
      </c>
      <c r="V121" s="178" t="s">
        <v>806</v>
      </c>
      <c r="W121" s="179" t="s">
        <v>46</v>
      </c>
      <c r="X121" s="177" t="s">
        <v>571</v>
      </c>
      <c r="Y121" s="177" t="s">
        <v>407</v>
      </c>
      <c r="Z121" s="177" t="s">
        <v>651</v>
      </c>
      <c r="AA121" s="182" t="s">
        <v>707</v>
      </c>
      <c r="AB121" s="182" t="s">
        <v>139</v>
      </c>
      <c r="AC121" s="176" t="str">
        <f t="shared" si="43"/>
        <v>160.6*30.6*241</v>
      </c>
      <c r="AD121" s="183">
        <f t="shared" si="43"/>
        <v>0.2439</v>
      </c>
      <c r="AE121" s="184" t="s">
        <v>571</v>
      </c>
      <c r="AF121" s="170" t="s">
        <v>411</v>
      </c>
      <c r="AG121" s="189" t="s">
        <v>654</v>
      </c>
      <c r="AH121" s="190">
        <v>242</v>
      </c>
      <c r="AI121" s="190">
        <v>142</v>
      </c>
      <c r="AJ121" s="190">
        <v>1.6</v>
      </c>
      <c r="AK121" s="191">
        <f>AH121*AI121*AJ121*7860/1000000000</f>
        <v>0.432161664</v>
      </c>
      <c r="AL121" s="192">
        <f t="shared" ref="AL121" si="44">AD121/AK121</f>
        <v>0.564372132739659</v>
      </c>
      <c r="AM121" s="190"/>
      <c r="AN121" s="193"/>
      <c r="AO121" s="194"/>
      <c r="AP121" s="194"/>
      <c r="AQ121" s="197"/>
      <c r="AR121" s="197"/>
      <c r="AS121" s="158" t="s">
        <v>648</v>
      </c>
      <c r="AT121" s="155"/>
      <c r="AU121" s="61">
        <v>0</v>
      </c>
      <c r="AV121" s="61">
        <v>0</v>
      </c>
      <c r="AW121" s="61">
        <v>0</v>
      </c>
      <c r="AX121" s="61">
        <v>1</v>
      </c>
      <c r="AY121" s="61">
        <v>0</v>
      </c>
    </row>
    <row r="122" s="49" customFormat="1" ht="30" customHeight="1" spans="1:51">
      <c r="A122" s="60">
        <f t="shared" si="38"/>
        <v>114</v>
      </c>
      <c r="B122" s="62"/>
      <c r="C122" s="62"/>
      <c r="D122" s="62"/>
      <c r="E122" s="62"/>
      <c r="F122" s="62"/>
      <c r="G122" s="62"/>
      <c r="H122" s="62"/>
      <c r="I122" s="62">
        <v>7</v>
      </c>
      <c r="J122" s="62"/>
      <c r="K122" s="67"/>
      <c r="L122" s="166"/>
      <c r="M122" s="166" t="s">
        <v>711</v>
      </c>
      <c r="N122" s="166" t="s">
        <v>180</v>
      </c>
      <c r="O122" s="166" t="s">
        <v>712</v>
      </c>
      <c r="P122" s="170"/>
      <c r="Q122" s="175" t="s">
        <v>569</v>
      </c>
      <c r="R122" s="180"/>
      <c r="S122" s="165" t="s">
        <v>46</v>
      </c>
      <c r="T122" s="165" t="s">
        <v>570</v>
      </c>
      <c r="U122" s="177" t="s">
        <v>407</v>
      </c>
      <c r="V122" s="177" t="s">
        <v>696</v>
      </c>
      <c r="W122" s="166" t="s">
        <v>411</v>
      </c>
      <c r="X122" s="177" t="s">
        <v>407</v>
      </c>
      <c r="Y122" s="177" t="s">
        <v>571</v>
      </c>
      <c r="Z122" s="177" t="s">
        <v>696</v>
      </c>
      <c r="AA122" s="182" t="s">
        <v>411</v>
      </c>
      <c r="AB122" s="182"/>
      <c r="AC122" s="176"/>
      <c r="AD122" s="183">
        <v>0.00516</v>
      </c>
      <c r="AE122" s="184" t="s">
        <v>571</v>
      </c>
      <c r="AF122" s="170" t="s">
        <v>411</v>
      </c>
      <c r="AG122" s="186"/>
      <c r="AH122" s="187"/>
      <c r="AI122" s="187"/>
      <c r="AJ122" s="187"/>
      <c r="AK122" s="188"/>
      <c r="AL122" s="186"/>
      <c r="AM122" s="187"/>
      <c r="AN122" s="188"/>
      <c r="AO122" s="194"/>
      <c r="AP122" s="194"/>
      <c r="AQ122" s="197"/>
      <c r="AR122" s="197"/>
      <c r="AS122" s="158" t="s">
        <v>648</v>
      </c>
      <c r="AT122" s="155"/>
      <c r="AU122" s="61">
        <v>0</v>
      </c>
      <c r="AV122" s="61">
        <v>0</v>
      </c>
      <c r="AW122" s="61">
        <v>0</v>
      </c>
      <c r="AX122" s="61">
        <v>2</v>
      </c>
      <c r="AY122" s="61">
        <v>0</v>
      </c>
    </row>
    <row r="123" s="49" customFormat="1" ht="30" customHeight="1" spans="1:51">
      <c r="A123" s="60">
        <f t="shared" si="38"/>
        <v>115</v>
      </c>
      <c r="B123" s="62"/>
      <c r="C123" s="62"/>
      <c r="D123" s="62"/>
      <c r="E123" s="62"/>
      <c r="F123" s="62"/>
      <c r="G123" s="62"/>
      <c r="H123" s="62">
        <v>6</v>
      </c>
      <c r="I123" s="62"/>
      <c r="J123" s="62"/>
      <c r="K123" s="67"/>
      <c r="L123" s="66" t="s">
        <v>810</v>
      </c>
      <c r="M123" s="66" t="s">
        <v>810</v>
      </c>
      <c r="N123" s="61" t="s">
        <v>811</v>
      </c>
      <c r="O123" s="61"/>
      <c r="P123" s="61"/>
      <c r="Q123" s="81" t="s">
        <v>569</v>
      </c>
      <c r="R123" s="61"/>
      <c r="S123" s="66" t="s">
        <v>46</v>
      </c>
      <c r="T123" s="82" t="s">
        <v>570</v>
      </c>
      <c r="U123" s="83" t="s">
        <v>571</v>
      </c>
      <c r="V123" s="66" t="s">
        <v>810</v>
      </c>
      <c r="W123" s="86" t="s">
        <v>46</v>
      </c>
      <c r="X123" s="83" t="s">
        <v>571</v>
      </c>
      <c r="Y123" s="83" t="s">
        <v>407</v>
      </c>
      <c r="Z123" s="83" t="s">
        <v>611</v>
      </c>
      <c r="AA123" s="71" t="s">
        <v>812</v>
      </c>
      <c r="AB123" s="71" t="s">
        <v>813</v>
      </c>
      <c r="AC123" s="82"/>
      <c r="AD123" s="95">
        <f>AD82</f>
        <v>0.1125</v>
      </c>
      <c r="AE123" s="96" t="s">
        <v>571</v>
      </c>
      <c r="AF123" s="61" t="s">
        <v>411</v>
      </c>
      <c r="AG123" s="118" t="s">
        <v>615</v>
      </c>
      <c r="AH123" s="130">
        <f>AD123/0.302*1000</f>
        <v>372.516556291391</v>
      </c>
      <c r="AI123" s="119">
        <v>7</v>
      </c>
      <c r="AJ123" s="119"/>
      <c r="AK123" s="125">
        <f>AI123/2*AI123/2*3.14*AH123*7860/1000000000</f>
        <v>0.112624755794702</v>
      </c>
      <c r="AL123" s="132">
        <f>AD123/AK123</f>
        <v>0.998892287989246</v>
      </c>
      <c r="AM123" s="127"/>
      <c r="AN123" s="125"/>
      <c r="AO123" s="145"/>
      <c r="AP123" s="145"/>
      <c r="AQ123" s="153" t="s">
        <v>616</v>
      </c>
      <c r="AR123" s="153" t="s">
        <v>617</v>
      </c>
      <c r="AS123" s="158" t="s">
        <v>577</v>
      </c>
      <c r="AT123" s="155"/>
      <c r="AU123" s="61">
        <v>0</v>
      </c>
      <c r="AV123" s="61">
        <v>0</v>
      </c>
      <c r="AW123" s="61">
        <v>0</v>
      </c>
      <c r="AX123" s="61">
        <v>1</v>
      </c>
      <c r="AY123" s="61">
        <v>0</v>
      </c>
    </row>
    <row r="124" s="49" customFormat="1" ht="30" customHeight="1" spans="1:51">
      <c r="A124" s="60">
        <f t="shared" si="38"/>
        <v>116</v>
      </c>
      <c r="B124" s="62"/>
      <c r="C124" s="62"/>
      <c r="D124" s="62"/>
      <c r="E124" s="62"/>
      <c r="F124" s="62">
        <v>4</v>
      </c>
      <c r="G124" s="62"/>
      <c r="H124" s="62"/>
      <c r="I124" s="62"/>
      <c r="J124" s="62"/>
      <c r="K124" s="67"/>
      <c r="L124" s="67"/>
      <c r="M124" s="70" t="s">
        <v>858</v>
      </c>
      <c r="N124" s="75" t="s">
        <v>859</v>
      </c>
      <c r="O124" s="61" t="s">
        <v>778</v>
      </c>
      <c r="P124" s="75"/>
      <c r="Q124" s="81" t="s">
        <v>569</v>
      </c>
      <c r="R124" s="91"/>
      <c r="S124" s="66" t="s">
        <v>46</v>
      </c>
      <c r="T124" s="82" t="s">
        <v>570</v>
      </c>
      <c r="U124" s="83" t="s">
        <v>571</v>
      </c>
      <c r="V124" s="66" t="s">
        <v>814</v>
      </c>
      <c r="W124" s="86" t="s">
        <v>46</v>
      </c>
      <c r="X124" s="83" t="s">
        <v>571</v>
      </c>
      <c r="Y124" s="83" t="s">
        <v>407</v>
      </c>
      <c r="Z124" s="83" t="s">
        <v>585</v>
      </c>
      <c r="AA124" s="71" t="s">
        <v>573</v>
      </c>
      <c r="AB124" s="71" t="s">
        <v>411</v>
      </c>
      <c r="AC124" s="82"/>
      <c r="AD124" s="95" t="e">
        <f>AD83</f>
        <v>#REF!</v>
      </c>
      <c r="AE124" s="96" t="s">
        <v>571</v>
      </c>
      <c r="AF124" s="61" t="s">
        <v>411</v>
      </c>
      <c r="AG124" s="118" t="s">
        <v>598</v>
      </c>
      <c r="AH124" s="119"/>
      <c r="AI124" s="119"/>
      <c r="AJ124" s="119"/>
      <c r="AK124" s="120"/>
      <c r="AL124" s="118"/>
      <c r="AM124" s="119">
        <v>17</v>
      </c>
      <c r="AN124" s="120"/>
      <c r="AO124" s="145"/>
      <c r="AP124" s="145"/>
      <c r="AQ124" s="153" t="s">
        <v>624</v>
      </c>
      <c r="AR124" s="153" t="s">
        <v>599</v>
      </c>
      <c r="AS124" s="149" t="s">
        <v>577</v>
      </c>
      <c r="AT124" s="155"/>
      <c r="AU124" s="61">
        <v>0</v>
      </c>
      <c r="AV124" s="61">
        <v>0</v>
      </c>
      <c r="AW124" s="61">
        <v>0</v>
      </c>
      <c r="AX124" s="61">
        <v>1</v>
      </c>
      <c r="AY124" s="61">
        <v>0</v>
      </c>
    </row>
    <row r="125" s="49" customFormat="1" ht="30" customHeight="1" spans="1:51">
      <c r="A125" s="60">
        <f t="shared" si="38"/>
        <v>117</v>
      </c>
      <c r="B125" s="62"/>
      <c r="C125" s="62"/>
      <c r="D125" s="62"/>
      <c r="E125" s="62"/>
      <c r="F125" s="62"/>
      <c r="G125" s="62">
        <v>5</v>
      </c>
      <c r="H125" s="62"/>
      <c r="I125" s="62"/>
      <c r="J125" s="62"/>
      <c r="K125" s="67"/>
      <c r="L125" s="67"/>
      <c r="M125" s="70" t="s">
        <v>860</v>
      </c>
      <c r="N125" s="61" t="s">
        <v>861</v>
      </c>
      <c r="O125" s="70" t="s">
        <v>862</v>
      </c>
      <c r="P125" s="75"/>
      <c r="Q125" s="81" t="s">
        <v>569</v>
      </c>
      <c r="R125" s="91"/>
      <c r="S125" s="66" t="s">
        <v>46</v>
      </c>
      <c r="T125" s="82" t="s">
        <v>570</v>
      </c>
      <c r="U125" s="83" t="s">
        <v>571</v>
      </c>
      <c r="V125" s="86" t="s">
        <v>820</v>
      </c>
      <c r="W125" s="86" t="s">
        <v>46</v>
      </c>
      <c r="X125" s="83" t="s">
        <v>571</v>
      </c>
      <c r="Y125" s="83" t="s">
        <v>407</v>
      </c>
      <c r="Z125" s="83" t="s">
        <v>585</v>
      </c>
      <c r="AA125" s="71" t="s">
        <v>573</v>
      </c>
      <c r="AB125" s="94" t="s">
        <v>411</v>
      </c>
      <c r="AC125" s="82" t="s">
        <v>822</v>
      </c>
      <c r="AD125" s="95">
        <f>AD126+AD127</f>
        <v>0.1933</v>
      </c>
      <c r="AE125" s="96"/>
      <c r="AF125" s="61" t="s">
        <v>411</v>
      </c>
      <c r="AG125" s="129" t="s">
        <v>598</v>
      </c>
      <c r="AH125" s="130"/>
      <c r="AI125" s="130"/>
      <c r="AJ125" s="130"/>
      <c r="AK125" s="131"/>
      <c r="AL125" s="132"/>
      <c r="AM125" s="130">
        <v>7</v>
      </c>
      <c r="AN125" s="131"/>
      <c r="AO125" s="145"/>
      <c r="AP125" s="145"/>
      <c r="AQ125" s="153" t="s">
        <v>624</v>
      </c>
      <c r="AR125" s="153" t="s">
        <v>599</v>
      </c>
      <c r="AS125" s="158" t="s">
        <v>577</v>
      </c>
      <c r="AT125" s="155"/>
      <c r="AU125" s="61">
        <v>0</v>
      </c>
      <c r="AV125" s="61">
        <v>0</v>
      </c>
      <c r="AW125" s="61">
        <v>0</v>
      </c>
      <c r="AX125" s="61">
        <v>1</v>
      </c>
      <c r="AY125" s="61">
        <v>0</v>
      </c>
    </row>
    <row r="126" s="49" customFormat="1" ht="30" customHeight="1" spans="1:51">
      <c r="A126" s="60">
        <f t="shared" si="38"/>
        <v>118</v>
      </c>
      <c r="B126" s="62"/>
      <c r="C126" s="62"/>
      <c r="D126" s="62"/>
      <c r="E126" s="62"/>
      <c r="F126" s="62"/>
      <c r="G126" s="62"/>
      <c r="H126" s="62">
        <v>6</v>
      </c>
      <c r="I126" s="62"/>
      <c r="J126" s="62"/>
      <c r="K126" s="67"/>
      <c r="L126" s="70" t="s">
        <v>863</v>
      </c>
      <c r="M126" s="70" t="s">
        <v>863</v>
      </c>
      <c r="N126" s="61" t="s">
        <v>864</v>
      </c>
      <c r="O126" s="70"/>
      <c r="P126" s="61" t="s">
        <v>49</v>
      </c>
      <c r="Q126" s="81" t="s">
        <v>569</v>
      </c>
      <c r="R126" s="91"/>
      <c r="S126" s="66" t="s">
        <v>46</v>
      </c>
      <c r="T126" s="82" t="s">
        <v>570</v>
      </c>
      <c r="U126" s="83" t="s">
        <v>571</v>
      </c>
      <c r="V126" s="89" t="s">
        <v>823</v>
      </c>
      <c r="W126" s="86" t="s">
        <v>46</v>
      </c>
      <c r="X126" s="83" t="s">
        <v>571</v>
      </c>
      <c r="Y126" s="83" t="s">
        <v>407</v>
      </c>
      <c r="Z126" s="83" t="s">
        <v>651</v>
      </c>
      <c r="AA126" s="94" t="s">
        <v>753</v>
      </c>
      <c r="AB126" s="94" t="s">
        <v>825</v>
      </c>
      <c r="AC126" s="82" t="s">
        <v>822</v>
      </c>
      <c r="AD126" s="95">
        <v>0.175</v>
      </c>
      <c r="AE126" s="96"/>
      <c r="AF126" s="61" t="s">
        <v>411</v>
      </c>
      <c r="AG126" s="129" t="s">
        <v>654</v>
      </c>
      <c r="AH126" s="130">
        <v>149</v>
      </c>
      <c r="AI126" s="130">
        <v>88</v>
      </c>
      <c r="AJ126" s="130">
        <v>3</v>
      </c>
      <c r="AK126" s="131">
        <f>AH126*AI126*AJ126*7860/1000000000</f>
        <v>0.30918096</v>
      </c>
      <c r="AL126" s="132">
        <f>AD126/AK126</f>
        <v>0.566011568112086</v>
      </c>
      <c r="AM126" s="130"/>
      <c r="AN126" s="125"/>
      <c r="AO126" s="145"/>
      <c r="AP126" s="145"/>
      <c r="AQ126" s="161" t="s">
        <v>616</v>
      </c>
      <c r="AR126" s="198"/>
      <c r="AS126" s="158" t="s">
        <v>648</v>
      </c>
      <c r="AT126" s="155"/>
      <c r="AU126" s="61">
        <v>0</v>
      </c>
      <c r="AV126" s="61">
        <v>0</v>
      </c>
      <c r="AW126" s="61">
        <v>0</v>
      </c>
      <c r="AX126" s="61">
        <v>1</v>
      </c>
      <c r="AY126" s="61">
        <v>0</v>
      </c>
    </row>
    <row r="127" s="49" customFormat="1" ht="30" customHeight="1" spans="1:51">
      <c r="A127" s="60">
        <f t="shared" si="38"/>
        <v>119</v>
      </c>
      <c r="B127" s="62"/>
      <c r="C127" s="62"/>
      <c r="D127" s="62"/>
      <c r="E127" s="62"/>
      <c r="F127" s="62"/>
      <c r="G127" s="62"/>
      <c r="H127" s="62">
        <v>6</v>
      </c>
      <c r="I127" s="62"/>
      <c r="J127" s="62"/>
      <c r="K127" s="67"/>
      <c r="L127" s="70" t="s">
        <v>826</v>
      </c>
      <c r="M127" s="70" t="s">
        <v>826</v>
      </c>
      <c r="N127" s="61" t="s">
        <v>827</v>
      </c>
      <c r="O127" s="70"/>
      <c r="P127" s="61" t="s">
        <v>49</v>
      </c>
      <c r="Q127" s="81" t="s">
        <v>569</v>
      </c>
      <c r="R127" s="91"/>
      <c r="S127" s="66" t="s">
        <v>46</v>
      </c>
      <c r="T127" s="82" t="s">
        <v>570</v>
      </c>
      <c r="U127" s="83" t="s">
        <v>571</v>
      </c>
      <c r="V127" s="89" t="s">
        <v>826</v>
      </c>
      <c r="W127" s="86" t="s">
        <v>46</v>
      </c>
      <c r="X127" s="83" t="s">
        <v>571</v>
      </c>
      <c r="Y127" s="83" t="s">
        <v>407</v>
      </c>
      <c r="Z127" s="83" t="s">
        <v>651</v>
      </c>
      <c r="AA127" s="94" t="s">
        <v>753</v>
      </c>
      <c r="AB127" s="94" t="s">
        <v>825</v>
      </c>
      <c r="AC127" s="82" t="s">
        <v>828</v>
      </c>
      <c r="AD127" s="95">
        <v>0.0183</v>
      </c>
      <c r="AE127" s="96"/>
      <c r="AF127" s="61" t="s">
        <v>411</v>
      </c>
      <c r="AG127" s="129" t="s">
        <v>654</v>
      </c>
      <c r="AH127" s="130">
        <v>57</v>
      </c>
      <c r="AI127" s="130">
        <v>28</v>
      </c>
      <c r="AJ127" s="130">
        <v>3</v>
      </c>
      <c r="AK127" s="131">
        <f>AH127*AI127*AJ127*7860/1000000000</f>
        <v>0.03763368</v>
      </c>
      <c r="AL127" s="132">
        <f>AD127/AK127</f>
        <v>0.486266556977686</v>
      </c>
      <c r="AM127" s="130"/>
      <c r="AN127" s="125"/>
      <c r="AO127" s="145"/>
      <c r="AP127" s="145"/>
      <c r="AQ127" s="153" t="s">
        <v>616</v>
      </c>
      <c r="AR127" s="153" t="s">
        <v>829</v>
      </c>
      <c r="AS127" s="158" t="s">
        <v>648</v>
      </c>
      <c r="AT127" s="155"/>
      <c r="AU127" s="61">
        <v>0</v>
      </c>
      <c r="AV127" s="61">
        <v>0</v>
      </c>
      <c r="AW127" s="61">
        <v>0</v>
      </c>
      <c r="AX127" s="61">
        <v>1</v>
      </c>
      <c r="AY127" s="61">
        <v>0</v>
      </c>
    </row>
    <row r="128" s="49" customFormat="1" ht="30" customHeight="1" spans="1:51">
      <c r="A128" s="60">
        <f t="shared" si="38"/>
        <v>120</v>
      </c>
      <c r="B128" s="62"/>
      <c r="C128" s="62"/>
      <c r="D128" s="62"/>
      <c r="E128" s="62"/>
      <c r="F128" s="62"/>
      <c r="G128" s="62">
        <v>5</v>
      </c>
      <c r="H128" s="62"/>
      <c r="I128" s="62"/>
      <c r="J128" s="62"/>
      <c r="K128" s="67"/>
      <c r="L128" s="70" t="s">
        <v>865</v>
      </c>
      <c r="M128" s="70" t="s">
        <v>865</v>
      </c>
      <c r="N128" s="75" t="s">
        <v>866</v>
      </c>
      <c r="O128" s="61" t="s">
        <v>867</v>
      </c>
      <c r="P128" s="61" t="s">
        <v>46</v>
      </c>
      <c r="Q128" s="81" t="s">
        <v>569</v>
      </c>
      <c r="R128" s="61"/>
      <c r="S128" s="66" t="s">
        <v>46</v>
      </c>
      <c r="T128" s="85" t="s">
        <v>669</v>
      </c>
      <c r="U128" s="83" t="s">
        <v>571</v>
      </c>
      <c r="V128" s="77" t="s">
        <v>830</v>
      </c>
      <c r="W128" s="86" t="s">
        <v>46</v>
      </c>
      <c r="X128" s="83" t="s">
        <v>571</v>
      </c>
      <c r="Y128" s="83" t="s">
        <v>407</v>
      </c>
      <c r="Z128" s="83" t="s">
        <v>572</v>
      </c>
      <c r="AA128" s="94" t="s">
        <v>573</v>
      </c>
      <c r="AB128" s="94" t="s">
        <v>411</v>
      </c>
      <c r="AC128" s="82"/>
      <c r="AD128" s="95">
        <v>0.373</v>
      </c>
      <c r="AE128" s="96"/>
      <c r="AF128" s="61" t="s">
        <v>411</v>
      </c>
      <c r="AG128" s="145"/>
      <c r="AH128" s="146"/>
      <c r="AI128" s="146"/>
      <c r="AJ128" s="146"/>
      <c r="AK128" s="145"/>
      <c r="AL128" s="145"/>
      <c r="AM128" s="146"/>
      <c r="AN128" s="121"/>
      <c r="AO128" s="145"/>
      <c r="AP128" s="145"/>
      <c r="AQ128" s="153" t="s">
        <v>616</v>
      </c>
      <c r="AR128" s="153" t="s">
        <v>672</v>
      </c>
      <c r="AS128" s="158" t="s">
        <v>648</v>
      </c>
      <c r="AT128" s="155"/>
      <c r="AU128" s="61">
        <v>0</v>
      </c>
      <c r="AV128" s="61">
        <v>0</v>
      </c>
      <c r="AW128" s="61">
        <v>0</v>
      </c>
      <c r="AX128" s="61">
        <v>1</v>
      </c>
      <c r="AY128" s="61">
        <v>0</v>
      </c>
    </row>
    <row r="129" s="49" customFormat="1" ht="30" customHeight="1" spans="1:51">
      <c r="A129" s="60">
        <f t="shared" si="38"/>
        <v>121</v>
      </c>
      <c r="B129" s="62"/>
      <c r="C129" s="62"/>
      <c r="D129" s="62"/>
      <c r="E129" s="62"/>
      <c r="F129" s="62"/>
      <c r="G129" s="62">
        <v>5</v>
      </c>
      <c r="H129" s="62"/>
      <c r="I129" s="62"/>
      <c r="J129" s="62"/>
      <c r="K129" s="67"/>
      <c r="L129" s="67"/>
      <c r="M129" s="66" t="s">
        <v>868</v>
      </c>
      <c r="N129" s="61" t="s">
        <v>869</v>
      </c>
      <c r="O129" s="61"/>
      <c r="P129" s="61"/>
      <c r="Q129" s="81" t="s">
        <v>569</v>
      </c>
      <c r="R129" s="61"/>
      <c r="S129" s="66" t="s">
        <v>46</v>
      </c>
      <c r="T129" s="82" t="s">
        <v>570</v>
      </c>
      <c r="U129" s="83" t="s">
        <v>571</v>
      </c>
      <c r="V129" s="86" t="s">
        <v>833</v>
      </c>
      <c r="W129" s="86" t="s">
        <v>49</v>
      </c>
      <c r="X129" s="83" t="s">
        <v>571</v>
      </c>
      <c r="Y129" s="83" t="s">
        <v>407</v>
      </c>
      <c r="Z129" s="83" t="s">
        <v>585</v>
      </c>
      <c r="AA129" s="94" t="s">
        <v>573</v>
      </c>
      <c r="AB129" s="94" t="s">
        <v>411</v>
      </c>
      <c r="AC129" s="82"/>
      <c r="AD129" s="95" t="e">
        <f>AD89</f>
        <v>#REF!</v>
      </c>
      <c r="AE129" s="96"/>
      <c r="AF129" s="61" t="s">
        <v>411</v>
      </c>
      <c r="AG129" s="129" t="s">
        <v>598</v>
      </c>
      <c r="AH129" s="130"/>
      <c r="AI129" s="130"/>
      <c r="AJ129" s="130"/>
      <c r="AK129" s="131"/>
      <c r="AL129" s="132"/>
      <c r="AM129" s="130">
        <v>17</v>
      </c>
      <c r="AN129" s="120"/>
      <c r="AO129" s="145"/>
      <c r="AP129" s="145"/>
      <c r="AQ129" s="153" t="s">
        <v>624</v>
      </c>
      <c r="AR129" s="153" t="s">
        <v>599</v>
      </c>
      <c r="AS129" s="158" t="s">
        <v>577</v>
      </c>
      <c r="AT129" s="155"/>
      <c r="AU129" s="61">
        <v>0</v>
      </c>
      <c r="AV129" s="61">
        <v>0</v>
      </c>
      <c r="AW129" s="61">
        <v>0</v>
      </c>
      <c r="AX129" s="61">
        <v>1</v>
      </c>
      <c r="AY129" s="61">
        <v>0</v>
      </c>
    </row>
    <row r="130" s="49" customFormat="1" ht="30" customHeight="1" spans="1:51">
      <c r="A130" s="60">
        <f t="shared" si="38"/>
        <v>122</v>
      </c>
      <c r="B130" s="62"/>
      <c r="C130" s="62"/>
      <c r="D130" s="62"/>
      <c r="E130" s="62"/>
      <c r="F130" s="62"/>
      <c r="G130" s="62"/>
      <c r="H130" s="62">
        <v>6</v>
      </c>
      <c r="I130" s="62"/>
      <c r="J130" s="62"/>
      <c r="K130" s="67"/>
      <c r="L130" s="67"/>
      <c r="M130" s="70" t="s">
        <v>870</v>
      </c>
      <c r="N130" s="75" t="s">
        <v>871</v>
      </c>
      <c r="O130" s="61" t="s">
        <v>872</v>
      </c>
      <c r="P130" s="61"/>
      <c r="Q130" s="81" t="s">
        <v>569</v>
      </c>
      <c r="R130" s="61"/>
      <c r="S130" s="66" t="s">
        <v>46</v>
      </c>
      <c r="T130" s="82" t="s">
        <v>570</v>
      </c>
      <c r="U130" s="83" t="s">
        <v>571</v>
      </c>
      <c r="V130" s="86" t="s">
        <v>835</v>
      </c>
      <c r="W130" s="86" t="s">
        <v>49</v>
      </c>
      <c r="X130" s="83" t="s">
        <v>571</v>
      </c>
      <c r="Y130" s="83" t="s">
        <v>407</v>
      </c>
      <c r="Z130" s="83" t="s">
        <v>585</v>
      </c>
      <c r="AA130" s="94" t="s">
        <v>573</v>
      </c>
      <c r="AB130" s="94" t="s">
        <v>411</v>
      </c>
      <c r="AC130" s="82"/>
      <c r="AD130" s="95" t="e">
        <f>AD90</f>
        <v>#REF!</v>
      </c>
      <c r="AE130" s="96"/>
      <c r="AF130" s="61" t="s">
        <v>411</v>
      </c>
      <c r="AG130" s="129" t="s">
        <v>598</v>
      </c>
      <c r="AH130" s="130"/>
      <c r="AI130" s="130"/>
      <c r="AJ130" s="130"/>
      <c r="AK130" s="131"/>
      <c r="AL130" s="132"/>
      <c r="AM130" s="130">
        <v>6</v>
      </c>
      <c r="AN130" s="120"/>
      <c r="AO130" s="145"/>
      <c r="AP130" s="145"/>
      <c r="AQ130" s="153" t="s">
        <v>624</v>
      </c>
      <c r="AR130" s="153" t="s">
        <v>599</v>
      </c>
      <c r="AS130" s="158" t="s">
        <v>648</v>
      </c>
      <c r="AT130" s="155"/>
      <c r="AU130" s="61">
        <v>0</v>
      </c>
      <c r="AV130" s="61">
        <v>0</v>
      </c>
      <c r="AW130" s="61">
        <v>0</v>
      </c>
      <c r="AX130" s="61">
        <v>1</v>
      </c>
      <c r="AY130" s="61">
        <v>0</v>
      </c>
    </row>
    <row r="131" s="49" customFormat="1" ht="30" customHeight="1" spans="1:51">
      <c r="A131" s="60">
        <f t="shared" si="38"/>
        <v>123</v>
      </c>
      <c r="B131" s="62"/>
      <c r="C131" s="62"/>
      <c r="D131" s="62"/>
      <c r="E131" s="62"/>
      <c r="F131" s="62"/>
      <c r="G131" s="62"/>
      <c r="H131" s="62"/>
      <c r="I131" s="62">
        <v>7</v>
      </c>
      <c r="J131" s="62"/>
      <c r="K131" s="67"/>
      <c r="L131" s="66" t="s">
        <v>117</v>
      </c>
      <c r="M131" s="66" t="s">
        <v>117</v>
      </c>
      <c r="N131" s="71" t="s">
        <v>775</v>
      </c>
      <c r="O131" s="61"/>
      <c r="P131" s="61" t="s">
        <v>46</v>
      </c>
      <c r="Q131" s="81" t="s">
        <v>569</v>
      </c>
      <c r="R131" s="61"/>
      <c r="S131" s="66" t="s">
        <v>46</v>
      </c>
      <c r="T131" s="82" t="s">
        <v>570</v>
      </c>
      <c r="U131" s="83" t="s">
        <v>407</v>
      </c>
      <c r="V131" s="66"/>
      <c r="W131" s="66"/>
      <c r="X131" s="83" t="s">
        <v>571</v>
      </c>
      <c r="Y131" s="83" t="s">
        <v>407</v>
      </c>
      <c r="Z131" s="94" t="s">
        <v>585</v>
      </c>
      <c r="AA131" s="94" t="s">
        <v>573</v>
      </c>
      <c r="AB131" s="94" t="s">
        <v>411</v>
      </c>
      <c r="AC131" s="82" t="s">
        <v>777</v>
      </c>
      <c r="AD131" s="95" t="e">
        <f>#REF!+#REF!</f>
        <v>#REF!</v>
      </c>
      <c r="AE131" s="96" t="s">
        <v>571</v>
      </c>
      <c r="AF131" s="61" t="s">
        <v>411</v>
      </c>
      <c r="AG131" s="118"/>
      <c r="AH131" s="119"/>
      <c r="AI131" s="119"/>
      <c r="AJ131" s="119"/>
      <c r="AK131" s="120"/>
      <c r="AL131" s="118"/>
      <c r="AM131" s="119"/>
      <c r="AN131" s="120"/>
      <c r="AO131" s="145"/>
      <c r="AP131" s="145"/>
      <c r="AQ131" s="153" t="s">
        <v>616</v>
      </c>
      <c r="AR131" s="153" t="s">
        <v>713</v>
      </c>
      <c r="AS131" s="158" t="s">
        <v>648</v>
      </c>
      <c r="AT131" s="155"/>
      <c r="AU131" s="61">
        <v>0</v>
      </c>
      <c r="AV131" s="61">
        <v>0</v>
      </c>
      <c r="AW131" s="61">
        <v>0</v>
      </c>
      <c r="AX131" s="61">
        <v>1</v>
      </c>
      <c r="AY131" s="61">
        <v>0</v>
      </c>
    </row>
    <row r="132" s="49" customFormat="1" ht="30" customHeight="1" spans="1:51">
      <c r="A132" s="60">
        <f t="shared" si="38"/>
        <v>124</v>
      </c>
      <c r="B132" s="62"/>
      <c r="C132" s="62"/>
      <c r="D132" s="62"/>
      <c r="E132" s="62"/>
      <c r="F132" s="62"/>
      <c r="G132" s="62"/>
      <c r="H132" s="62"/>
      <c r="I132" s="62">
        <v>7</v>
      </c>
      <c r="J132" s="62"/>
      <c r="K132" s="67"/>
      <c r="L132" s="71" t="s">
        <v>837</v>
      </c>
      <c r="M132" s="71" t="s">
        <v>837</v>
      </c>
      <c r="N132" s="71" t="s">
        <v>838</v>
      </c>
      <c r="O132" s="61"/>
      <c r="P132" s="61" t="s">
        <v>49</v>
      </c>
      <c r="Q132" s="81" t="s">
        <v>569</v>
      </c>
      <c r="R132" s="61"/>
      <c r="S132" s="66" t="s">
        <v>46</v>
      </c>
      <c r="T132" s="82" t="s">
        <v>570</v>
      </c>
      <c r="U132" s="83" t="s">
        <v>571</v>
      </c>
      <c r="V132" s="81" t="s">
        <v>837</v>
      </c>
      <c r="W132" s="86" t="s">
        <v>46</v>
      </c>
      <c r="X132" s="83" t="s">
        <v>571</v>
      </c>
      <c r="Y132" s="83" t="s">
        <v>407</v>
      </c>
      <c r="Z132" s="83" t="s">
        <v>651</v>
      </c>
      <c r="AA132" s="94" t="s">
        <v>753</v>
      </c>
      <c r="AB132" s="94" t="s">
        <v>825</v>
      </c>
      <c r="AC132" s="82" t="s">
        <v>839</v>
      </c>
      <c r="AD132" s="95">
        <v>0.0288</v>
      </c>
      <c r="AE132" s="96" t="s">
        <v>571</v>
      </c>
      <c r="AF132" s="61" t="s">
        <v>411</v>
      </c>
      <c r="AG132" s="129" t="s">
        <v>654</v>
      </c>
      <c r="AH132" s="130">
        <v>55</v>
      </c>
      <c r="AI132" s="130">
        <v>34</v>
      </c>
      <c r="AJ132" s="130">
        <v>3</v>
      </c>
      <c r="AK132" s="131">
        <f t="shared" ref="AK132:AK136" si="45">AH132*AI132*AJ132*7860/1000000000</f>
        <v>0.0440946</v>
      </c>
      <c r="AL132" s="132">
        <f t="shared" ref="AL132:AL136" si="46">AD132/AK132</f>
        <v>0.653141200963383</v>
      </c>
      <c r="AM132" s="130"/>
      <c r="AN132" s="125"/>
      <c r="AO132" s="145"/>
      <c r="AP132" s="145"/>
      <c r="AQ132" s="153" t="s">
        <v>616</v>
      </c>
      <c r="AR132" s="153" t="s">
        <v>829</v>
      </c>
      <c r="AS132" s="158" t="s">
        <v>648</v>
      </c>
      <c r="AT132" s="163"/>
      <c r="AU132" s="61">
        <v>0</v>
      </c>
      <c r="AV132" s="61">
        <v>0</v>
      </c>
      <c r="AW132" s="61">
        <v>0</v>
      </c>
      <c r="AX132" s="61">
        <v>1</v>
      </c>
      <c r="AY132" s="61">
        <v>0</v>
      </c>
    </row>
    <row r="133" s="49" customFormat="1" ht="30" customHeight="1" spans="1:51">
      <c r="A133" s="60">
        <f t="shared" si="38"/>
        <v>125</v>
      </c>
      <c r="B133" s="62"/>
      <c r="C133" s="62"/>
      <c r="D133" s="62"/>
      <c r="E133" s="62"/>
      <c r="F133" s="62"/>
      <c r="G133" s="62"/>
      <c r="H133" s="62"/>
      <c r="I133" s="62">
        <v>7</v>
      </c>
      <c r="J133" s="62"/>
      <c r="K133" s="67"/>
      <c r="L133" s="71" t="s">
        <v>144</v>
      </c>
      <c r="M133" s="71" t="s">
        <v>144</v>
      </c>
      <c r="N133" s="71" t="s">
        <v>145</v>
      </c>
      <c r="O133" s="61" t="s">
        <v>778</v>
      </c>
      <c r="P133" s="61" t="s">
        <v>46</v>
      </c>
      <c r="Q133" s="81" t="s">
        <v>569</v>
      </c>
      <c r="R133" s="61"/>
      <c r="S133" s="66" t="s">
        <v>46</v>
      </c>
      <c r="T133" s="82" t="s">
        <v>570</v>
      </c>
      <c r="U133" s="83" t="s">
        <v>571</v>
      </c>
      <c r="V133" s="81" t="s">
        <v>144</v>
      </c>
      <c r="W133" s="86" t="s">
        <v>46</v>
      </c>
      <c r="X133" s="83" t="s">
        <v>571</v>
      </c>
      <c r="Y133" s="83" t="s">
        <v>407</v>
      </c>
      <c r="Z133" s="83" t="s">
        <v>651</v>
      </c>
      <c r="AA133" s="94" t="s">
        <v>707</v>
      </c>
      <c r="AB133" s="94" t="s">
        <v>139</v>
      </c>
      <c r="AC133" s="82"/>
      <c r="AD133" s="95">
        <v>0.4434</v>
      </c>
      <c r="AE133" s="96"/>
      <c r="AF133" s="61" t="s">
        <v>411</v>
      </c>
      <c r="AG133" s="129" t="s">
        <v>654</v>
      </c>
      <c r="AH133" s="130">
        <v>264</v>
      </c>
      <c r="AI133" s="130">
        <v>255</v>
      </c>
      <c r="AJ133" s="130">
        <v>1.6</v>
      </c>
      <c r="AK133" s="131">
        <f t="shared" si="45"/>
        <v>0.84661632</v>
      </c>
      <c r="AL133" s="132">
        <f t="shared" si="46"/>
        <v>0.523731930894032</v>
      </c>
      <c r="AM133" s="130"/>
      <c r="AN133" s="125"/>
      <c r="AO133" s="145"/>
      <c r="AP133" s="145"/>
      <c r="AQ133" s="153" t="s">
        <v>616</v>
      </c>
      <c r="AR133" s="153" t="s">
        <v>692</v>
      </c>
      <c r="AS133" s="158" t="s">
        <v>648</v>
      </c>
      <c r="AT133" s="155"/>
      <c r="AU133" s="61">
        <v>0</v>
      </c>
      <c r="AV133" s="61">
        <v>0</v>
      </c>
      <c r="AW133" s="61">
        <v>0</v>
      </c>
      <c r="AX133" s="61">
        <v>1</v>
      </c>
      <c r="AY133" s="61">
        <v>0</v>
      </c>
    </row>
    <row r="134" s="49" customFormat="1" ht="30" customHeight="1" spans="1:51">
      <c r="A134" s="60">
        <f t="shared" si="38"/>
        <v>126</v>
      </c>
      <c r="B134" s="62"/>
      <c r="C134" s="62"/>
      <c r="D134" s="62"/>
      <c r="E134" s="62"/>
      <c r="F134" s="62"/>
      <c r="G134" s="62"/>
      <c r="H134" s="62"/>
      <c r="I134" s="62">
        <v>7</v>
      </c>
      <c r="J134" s="62"/>
      <c r="K134" s="67"/>
      <c r="L134" s="66" t="s">
        <v>780</v>
      </c>
      <c r="M134" s="66" t="s">
        <v>780</v>
      </c>
      <c r="N134" s="61" t="s">
        <v>781</v>
      </c>
      <c r="O134" s="61"/>
      <c r="P134" s="61" t="s">
        <v>49</v>
      </c>
      <c r="Q134" s="81" t="s">
        <v>569</v>
      </c>
      <c r="R134" s="61"/>
      <c r="S134" s="66" t="s">
        <v>46</v>
      </c>
      <c r="T134" s="82" t="s">
        <v>570</v>
      </c>
      <c r="U134" s="83" t="s">
        <v>571</v>
      </c>
      <c r="V134" s="84" t="s">
        <v>780</v>
      </c>
      <c r="W134" s="86" t="s">
        <v>46</v>
      </c>
      <c r="X134" s="83" t="s">
        <v>571</v>
      </c>
      <c r="Y134" s="83" t="s">
        <v>407</v>
      </c>
      <c r="Z134" s="83" t="s">
        <v>651</v>
      </c>
      <c r="AA134" s="94" t="s">
        <v>782</v>
      </c>
      <c r="AB134" s="94" t="s">
        <v>783</v>
      </c>
      <c r="AC134" s="82"/>
      <c r="AD134" s="95">
        <v>0.0096</v>
      </c>
      <c r="AE134" s="96"/>
      <c r="AF134" s="61" t="s">
        <v>411</v>
      </c>
      <c r="AG134" s="129" t="s">
        <v>654</v>
      </c>
      <c r="AH134" s="130">
        <v>51</v>
      </c>
      <c r="AI134" s="130">
        <v>21</v>
      </c>
      <c r="AJ134" s="130">
        <v>2</v>
      </c>
      <c r="AK134" s="131">
        <f t="shared" si="45"/>
        <v>0.01683612</v>
      </c>
      <c r="AL134" s="132">
        <f t="shared" si="46"/>
        <v>0.570202635761684</v>
      </c>
      <c r="AM134" s="130"/>
      <c r="AN134" s="125"/>
      <c r="AO134" s="145"/>
      <c r="AP134" s="145"/>
      <c r="AQ134" s="153" t="s">
        <v>616</v>
      </c>
      <c r="AR134" s="153" t="s">
        <v>785</v>
      </c>
      <c r="AS134" s="158" t="s">
        <v>648</v>
      </c>
      <c r="AT134" s="155"/>
      <c r="AU134" s="61">
        <v>0</v>
      </c>
      <c r="AV134" s="61">
        <v>0</v>
      </c>
      <c r="AW134" s="61">
        <v>0</v>
      </c>
      <c r="AX134" s="61">
        <v>1</v>
      </c>
      <c r="AY134" s="61">
        <v>0</v>
      </c>
    </row>
    <row r="135" s="49" customFormat="1" ht="30" customHeight="1" spans="1:51">
      <c r="A135" s="60">
        <f t="shared" si="38"/>
        <v>127</v>
      </c>
      <c r="B135" s="62"/>
      <c r="C135" s="62"/>
      <c r="D135" s="62"/>
      <c r="E135" s="62"/>
      <c r="F135" s="62"/>
      <c r="G135" s="62"/>
      <c r="H135" s="62">
        <v>6</v>
      </c>
      <c r="I135" s="62"/>
      <c r="J135" s="62"/>
      <c r="K135" s="67"/>
      <c r="L135" s="71" t="s">
        <v>790</v>
      </c>
      <c r="M135" s="71" t="s">
        <v>790</v>
      </c>
      <c r="N135" s="71" t="s">
        <v>791</v>
      </c>
      <c r="O135" s="61"/>
      <c r="P135" s="61" t="s">
        <v>49</v>
      </c>
      <c r="Q135" s="81" t="s">
        <v>569</v>
      </c>
      <c r="R135" s="61"/>
      <c r="S135" s="66" t="s">
        <v>46</v>
      </c>
      <c r="T135" s="85" t="s">
        <v>570</v>
      </c>
      <c r="U135" s="83" t="s">
        <v>571</v>
      </c>
      <c r="V135" s="71" t="s">
        <v>790</v>
      </c>
      <c r="W135" s="86" t="s">
        <v>46</v>
      </c>
      <c r="X135" s="83" t="s">
        <v>571</v>
      </c>
      <c r="Y135" s="83" t="s">
        <v>407</v>
      </c>
      <c r="Z135" s="83" t="s">
        <v>651</v>
      </c>
      <c r="AA135" s="94" t="s">
        <v>792</v>
      </c>
      <c r="AB135" s="94"/>
      <c r="AC135" s="82"/>
      <c r="AD135" s="95">
        <v>0.0188</v>
      </c>
      <c r="AE135" s="96"/>
      <c r="AF135" s="61" t="s">
        <v>411</v>
      </c>
      <c r="AG135" s="129" t="s">
        <v>654</v>
      </c>
      <c r="AH135" s="130">
        <v>48</v>
      </c>
      <c r="AI135" s="130">
        <v>21</v>
      </c>
      <c r="AJ135" s="130">
        <v>3</v>
      </c>
      <c r="AK135" s="131">
        <f t="shared" si="45"/>
        <v>0.02376864</v>
      </c>
      <c r="AL135" s="132">
        <f t="shared" si="46"/>
        <v>0.79095817009303</v>
      </c>
      <c r="AM135" s="130"/>
      <c r="AN135" s="125"/>
      <c r="AO135" s="145"/>
      <c r="AP135" s="145"/>
      <c r="AQ135" s="153" t="s">
        <v>616</v>
      </c>
      <c r="AR135" s="153" t="s">
        <v>789</v>
      </c>
      <c r="AS135" s="158" t="s">
        <v>577</v>
      </c>
      <c r="AT135" s="155"/>
      <c r="AU135" s="61">
        <v>0</v>
      </c>
      <c r="AV135" s="61">
        <v>0</v>
      </c>
      <c r="AW135" s="61">
        <v>0</v>
      </c>
      <c r="AX135" s="61">
        <v>1</v>
      </c>
      <c r="AY135" s="61">
        <v>0</v>
      </c>
    </row>
    <row r="136" s="49" customFormat="1" ht="30" customHeight="1" spans="1:51">
      <c r="A136" s="60">
        <f t="shared" si="38"/>
        <v>128</v>
      </c>
      <c r="B136" s="62"/>
      <c r="C136" s="62"/>
      <c r="D136" s="62"/>
      <c r="E136" s="62"/>
      <c r="F136" s="62"/>
      <c r="G136" s="62"/>
      <c r="H136" s="62">
        <v>6</v>
      </c>
      <c r="I136" s="62"/>
      <c r="J136" s="62"/>
      <c r="K136" s="67"/>
      <c r="L136" s="71" t="s">
        <v>147</v>
      </c>
      <c r="M136" s="71" t="s">
        <v>147</v>
      </c>
      <c r="N136" s="71" t="s">
        <v>148</v>
      </c>
      <c r="O136" s="61" t="s">
        <v>778</v>
      </c>
      <c r="P136" s="61" t="s">
        <v>46</v>
      </c>
      <c r="Q136" s="81" t="s">
        <v>569</v>
      </c>
      <c r="R136" s="61"/>
      <c r="S136" s="66" t="s">
        <v>46</v>
      </c>
      <c r="T136" s="82" t="s">
        <v>570</v>
      </c>
      <c r="U136" s="83" t="s">
        <v>571</v>
      </c>
      <c r="V136" s="81" t="s">
        <v>147</v>
      </c>
      <c r="W136" s="86" t="s">
        <v>46</v>
      </c>
      <c r="X136" s="83" t="s">
        <v>571</v>
      </c>
      <c r="Y136" s="83" t="s">
        <v>407</v>
      </c>
      <c r="Z136" s="83" t="s">
        <v>651</v>
      </c>
      <c r="AA136" s="94" t="s">
        <v>707</v>
      </c>
      <c r="AB136" s="94" t="s">
        <v>139</v>
      </c>
      <c r="AC136" s="82"/>
      <c r="AD136" s="95">
        <v>0.3869</v>
      </c>
      <c r="AE136" s="96"/>
      <c r="AF136" s="61" t="s">
        <v>411</v>
      </c>
      <c r="AG136" s="129" t="s">
        <v>654</v>
      </c>
      <c r="AH136" s="130">
        <v>234</v>
      </c>
      <c r="AI136" s="130">
        <v>225</v>
      </c>
      <c r="AJ136" s="130">
        <v>1.6</v>
      </c>
      <c r="AK136" s="131">
        <f t="shared" si="45"/>
        <v>0.6621264</v>
      </c>
      <c r="AL136" s="132">
        <f t="shared" si="46"/>
        <v>0.584329517747669</v>
      </c>
      <c r="AM136" s="130"/>
      <c r="AN136" s="125"/>
      <c r="AO136" s="145"/>
      <c r="AP136" s="145"/>
      <c r="AQ136" s="153" t="s">
        <v>616</v>
      </c>
      <c r="AR136" s="153" t="s">
        <v>808</v>
      </c>
      <c r="AS136" s="158" t="s">
        <v>648</v>
      </c>
      <c r="AT136" s="155"/>
      <c r="AU136" s="61">
        <v>0</v>
      </c>
      <c r="AV136" s="61">
        <v>0</v>
      </c>
      <c r="AW136" s="61">
        <v>0</v>
      </c>
      <c r="AX136" s="61">
        <v>1</v>
      </c>
      <c r="AY136" s="61">
        <v>0</v>
      </c>
    </row>
    <row r="137" s="49" customFormat="1" ht="30" customHeight="1" spans="1:51">
      <c r="A137" s="60">
        <f t="shared" si="38"/>
        <v>129</v>
      </c>
      <c r="B137" s="62"/>
      <c r="C137" s="62"/>
      <c r="D137" s="62"/>
      <c r="E137" s="62"/>
      <c r="F137" s="62"/>
      <c r="G137" s="62">
        <v>5</v>
      </c>
      <c r="H137" s="62"/>
      <c r="I137" s="62"/>
      <c r="J137" s="62"/>
      <c r="K137" s="67"/>
      <c r="L137" s="67"/>
      <c r="M137" s="66" t="s">
        <v>795</v>
      </c>
      <c r="N137" s="61" t="s">
        <v>796</v>
      </c>
      <c r="O137" s="61"/>
      <c r="P137" s="61"/>
      <c r="Q137" s="81" t="s">
        <v>569</v>
      </c>
      <c r="R137" s="61"/>
      <c r="S137" s="66" t="s">
        <v>46</v>
      </c>
      <c r="T137" s="82" t="s">
        <v>570</v>
      </c>
      <c r="U137" s="83" t="s">
        <v>407</v>
      </c>
      <c r="V137" s="85"/>
      <c r="W137" s="86"/>
      <c r="X137" s="83" t="s">
        <v>571</v>
      </c>
      <c r="Y137" s="83" t="s">
        <v>407</v>
      </c>
      <c r="Z137" s="83" t="s">
        <v>585</v>
      </c>
      <c r="AA137" s="94" t="s">
        <v>573</v>
      </c>
      <c r="AB137" s="94" t="s">
        <v>411</v>
      </c>
      <c r="AC137" s="82"/>
      <c r="AD137" s="95">
        <f>AD138+AD140+AD142</f>
        <v>1.1748</v>
      </c>
      <c r="AE137" s="96"/>
      <c r="AF137" s="61" t="s">
        <v>411</v>
      </c>
      <c r="AG137" s="129" t="s">
        <v>598</v>
      </c>
      <c r="AH137" s="130"/>
      <c r="AI137" s="130"/>
      <c r="AJ137" s="130"/>
      <c r="AK137" s="131"/>
      <c r="AL137" s="132"/>
      <c r="AM137" s="130">
        <v>33</v>
      </c>
      <c r="AN137" s="120"/>
      <c r="AO137" s="145"/>
      <c r="AP137" s="145"/>
      <c r="AQ137" s="153" t="s">
        <v>624</v>
      </c>
      <c r="AR137" s="153" t="s">
        <v>599</v>
      </c>
      <c r="AS137" s="158" t="s">
        <v>577</v>
      </c>
      <c r="AT137" s="155"/>
      <c r="AU137" s="61">
        <v>0</v>
      </c>
      <c r="AV137" s="61">
        <v>0</v>
      </c>
      <c r="AW137" s="61">
        <v>0</v>
      </c>
      <c r="AX137" s="61">
        <v>1</v>
      </c>
      <c r="AY137" s="61">
        <v>0</v>
      </c>
    </row>
    <row r="138" s="49" customFormat="1" ht="30" customHeight="1" spans="1:51">
      <c r="A138" s="60">
        <f t="shared" si="38"/>
        <v>130</v>
      </c>
      <c r="B138" s="62"/>
      <c r="C138" s="62"/>
      <c r="D138" s="62"/>
      <c r="E138" s="62"/>
      <c r="F138" s="62"/>
      <c r="G138" s="62"/>
      <c r="H138" s="62">
        <v>6</v>
      </c>
      <c r="I138" s="62"/>
      <c r="J138" s="62"/>
      <c r="K138" s="67"/>
      <c r="L138" s="66" t="s">
        <v>800</v>
      </c>
      <c r="M138" s="66" t="s">
        <v>800</v>
      </c>
      <c r="N138" s="61" t="s">
        <v>801</v>
      </c>
      <c r="O138" s="61"/>
      <c r="P138" s="61" t="s">
        <v>46</v>
      </c>
      <c r="Q138" s="81" t="s">
        <v>569</v>
      </c>
      <c r="R138" s="61"/>
      <c r="S138" s="66" t="s">
        <v>46</v>
      </c>
      <c r="T138" s="82" t="s">
        <v>570</v>
      </c>
      <c r="U138" s="83" t="s">
        <v>571</v>
      </c>
      <c r="V138" s="84" t="s">
        <v>800</v>
      </c>
      <c r="W138" s="86" t="s">
        <v>46</v>
      </c>
      <c r="X138" s="83" t="s">
        <v>571</v>
      </c>
      <c r="Y138" s="83" t="s">
        <v>407</v>
      </c>
      <c r="Z138" s="83" t="s">
        <v>651</v>
      </c>
      <c r="AA138" s="94" t="s">
        <v>689</v>
      </c>
      <c r="AB138" s="94" t="s">
        <v>690</v>
      </c>
      <c r="AC138" s="82" t="str">
        <f>AC77</f>
        <v>29*106515</v>
      </c>
      <c r="AD138" s="95">
        <f>AD77</f>
        <v>0.8184</v>
      </c>
      <c r="AE138" s="96"/>
      <c r="AF138" s="61" t="s">
        <v>411</v>
      </c>
      <c r="AG138" s="129" t="s">
        <v>654</v>
      </c>
      <c r="AH138" s="130">
        <v>529</v>
      </c>
      <c r="AI138" s="130">
        <v>146</v>
      </c>
      <c r="AJ138" s="130">
        <v>2</v>
      </c>
      <c r="AK138" s="131">
        <f>AH138*AI138*AJ138*7860/1000000000</f>
        <v>1.21411848</v>
      </c>
      <c r="AL138" s="132">
        <f t="shared" ref="AL138" si="47">AD138/AK138</f>
        <v>0.674069304998965</v>
      </c>
      <c r="AM138" s="130"/>
      <c r="AN138" s="125"/>
      <c r="AO138" s="145"/>
      <c r="AP138" s="145"/>
      <c r="AQ138" s="161" t="s">
        <v>616</v>
      </c>
      <c r="AR138" s="161" t="s">
        <v>803</v>
      </c>
      <c r="AS138" s="158" t="s">
        <v>648</v>
      </c>
      <c r="AT138" s="155"/>
      <c r="AU138" s="61">
        <v>0</v>
      </c>
      <c r="AV138" s="61">
        <v>0</v>
      </c>
      <c r="AW138" s="61">
        <v>0</v>
      </c>
      <c r="AX138" s="61">
        <v>1</v>
      </c>
      <c r="AY138" s="61">
        <v>0</v>
      </c>
    </row>
    <row r="139" s="49" customFormat="1" ht="30" customHeight="1" spans="1:51">
      <c r="A139" s="60">
        <f t="shared" si="38"/>
        <v>131</v>
      </c>
      <c r="B139" s="62"/>
      <c r="C139" s="62"/>
      <c r="D139" s="62"/>
      <c r="E139" s="62"/>
      <c r="F139" s="62"/>
      <c r="G139" s="62"/>
      <c r="H139" s="62">
        <v>6</v>
      </c>
      <c r="I139" s="62"/>
      <c r="J139" s="62"/>
      <c r="K139" s="67"/>
      <c r="L139" s="165" t="s">
        <v>806</v>
      </c>
      <c r="M139" s="165" t="s">
        <v>806</v>
      </c>
      <c r="N139" s="170" t="s">
        <v>807</v>
      </c>
      <c r="O139" s="170"/>
      <c r="P139" s="170"/>
      <c r="Q139" s="175" t="s">
        <v>569</v>
      </c>
      <c r="R139" s="170"/>
      <c r="S139" s="165" t="s">
        <v>46</v>
      </c>
      <c r="T139" s="181" t="s">
        <v>570</v>
      </c>
      <c r="U139" s="177" t="s">
        <v>571</v>
      </c>
      <c r="V139" s="178" t="s">
        <v>806</v>
      </c>
      <c r="W139" s="179" t="s">
        <v>46</v>
      </c>
      <c r="X139" s="177" t="s">
        <v>571</v>
      </c>
      <c r="Y139" s="177" t="s">
        <v>407</v>
      </c>
      <c r="Z139" s="177" t="s">
        <v>585</v>
      </c>
      <c r="AA139" s="182" t="s">
        <v>573</v>
      </c>
      <c r="AB139" s="182" t="s">
        <v>411</v>
      </c>
      <c r="AC139" s="176" t="str">
        <f t="shared" ref="AC139:AD140" si="48">AC79</f>
        <v>160.6*30.6*241</v>
      </c>
      <c r="AD139" s="183">
        <f t="shared" si="48"/>
        <v>0.25422</v>
      </c>
      <c r="AE139" s="184"/>
      <c r="AF139" s="170" t="s">
        <v>411</v>
      </c>
      <c r="AG139" s="186" t="s">
        <v>686</v>
      </c>
      <c r="AH139" s="187"/>
      <c r="AI139" s="187"/>
      <c r="AJ139" s="187"/>
      <c r="AK139" s="188"/>
      <c r="AL139" s="186"/>
      <c r="AM139" s="187">
        <v>2</v>
      </c>
      <c r="AN139" s="188"/>
      <c r="AO139" s="194"/>
      <c r="AP139" s="194"/>
      <c r="AQ139" s="153" t="s">
        <v>616</v>
      </c>
      <c r="AR139" s="153" t="s">
        <v>808</v>
      </c>
      <c r="AS139" s="158" t="s">
        <v>648</v>
      </c>
      <c r="AT139" s="155"/>
      <c r="AU139" s="61">
        <v>0</v>
      </c>
      <c r="AV139" s="61">
        <v>0</v>
      </c>
      <c r="AW139" s="61">
        <v>0</v>
      </c>
      <c r="AX139" s="61">
        <v>1</v>
      </c>
      <c r="AY139" s="61">
        <v>0</v>
      </c>
    </row>
    <row r="140" s="49" customFormat="1" ht="30" customHeight="1" spans="1:51">
      <c r="A140" s="60">
        <f t="shared" si="38"/>
        <v>132</v>
      </c>
      <c r="B140" s="62"/>
      <c r="C140" s="62"/>
      <c r="D140" s="62"/>
      <c r="E140" s="62"/>
      <c r="F140" s="62"/>
      <c r="G140" s="62"/>
      <c r="H140" s="62"/>
      <c r="I140" s="62">
        <v>7</v>
      </c>
      <c r="J140" s="62"/>
      <c r="K140" s="67"/>
      <c r="L140" s="165"/>
      <c r="M140" s="165" t="s">
        <v>150</v>
      </c>
      <c r="N140" s="170" t="s">
        <v>151</v>
      </c>
      <c r="O140" s="170"/>
      <c r="P140" s="170" t="s">
        <v>46</v>
      </c>
      <c r="Q140" s="175" t="s">
        <v>569</v>
      </c>
      <c r="R140" s="170"/>
      <c r="S140" s="165" t="s">
        <v>46</v>
      </c>
      <c r="T140" s="176" t="s">
        <v>570</v>
      </c>
      <c r="U140" s="177" t="s">
        <v>571</v>
      </c>
      <c r="V140" s="178" t="s">
        <v>806</v>
      </c>
      <c r="W140" s="179" t="s">
        <v>46</v>
      </c>
      <c r="X140" s="177" t="s">
        <v>571</v>
      </c>
      <c r="Y140" s="177" t="s">
        <v>407</v>
      </c>
      <c r="Z140" s="177" t="s">
        <v>651</v>
      </c>
      <c r="AA140" s="182" t="s">
        <v>707</v>
      </c>
      <c r="AB140" s="182" t="s">
        <v>139</v>
      </c>
      <c r="AC140" s="176" t="str">
        <f t="shared" si="48"/>
        <v>160.6*30.6*241</v>
      </c>
      <c r="AD140" s="183">
        <f t="shared" si="48"/>
        <v>0.2439</v>
      </c>
      <c r="AE140" s="184" t="s">
        <v>571</v>
      </c>
      <c r="AF140" s="170" t="s">
        <v>411</v>
      </c>
      <c r="AG140" s="189" t="s">
        <v>654</v>
      </c>
      <c r="AH140" s="190">
        <v>242</v>
      </c>
      <c r="AI140" s="190">
        <v>142</v>
      </c>
      <c r="AJ140" s="190">
        <v>1.6</v>
      </c>
      <c r="AK140" s="191">
        <f>AH140*AI140*AJ140*7860/1000000000</f>
        <v>0.432161664</v>
      </c>
      <c r="AL140" s="192">
        <f t="shared" ref="AL140:AL142" si="49">AD140/AK140</f>
        <v>0.564372132739659</v>
      </c>
      <c r="AM140" s="190"/>
      <c r="AN140" s="193"/>
      <c r="AO140" s="194"/>
      <c r="AP140" s="194"/>
      <c r="AQ140" s="197"/>
      <c r="AR140" s="197"/>
      <c r="AS140" s="158" t="s">
        <v>648</v>
      </c>
      <c r="AT140" s="155"/>
      <c r="AU140" s="61">
        <v>0</v>
      </c>
      <c r="AV140" s="61">
        <v>0</v>
      </c>
      <c r="AW140" s="61">
        <v>0</v>
      </c>
      <c r="AX140" s="61">
        <v>1</v>
      </c>
      <c r="AY140" s="61">
        <v>0</v>
      </c>
    </row>
    <row r="141" s="49" customFormat="1" ht="30" customHeight="1" spans="1:51">
      <c r="A141" s="60">
        <f t="shared" si="38"/>
        <v>133</v>
      </c>
      <c r="B141" s="62"/>
      <c r="C141" s="62"/>
      <c r="D141" s="62"/>
      <c r="E141" s="62"/>
      <c r="F141" s="62"/>
      <c r="G141" s="62"/>
      <c r="H141" s="62"/>
      <c r="I141" s="62">
        <v>7</v>
      </c>
      <c r="J141" s="62"/>
      <c r="K141" s="67"/>
      <c r="L141" s="166"/>
      <c r="M141" s="166" t="s">
        <v>711</v>
      </c>
      <c r="N141" s="166" t="s">
        <v>180</v>
      </c>
      <c r="O141" s="166" t="s">
        <v>712</v>
      </c>
      <c r="P141" s="170"/>
      <c r="Q141" s="175" t="s">
        <v>569</v>
      </c>
      <c r="R141" s="180"/>
      <c r="S141" s="165" t="s">
        <v>46</v>
      </c>
      <c r="T141" s="165" t="s">
        <v>570</v>
      </c>
      <c r="U141" s="177" t="s">
        <v>407</v>
      </c>
      <c r="V141" s="177" t="s">
        <v>696</v>
      </c>
      <c r="W141" s="166" t="s">
        <v>411</v>
      </c>
      <c r="X141" s="177" t="s">
        <v>407</v>
      </c>
      <c r="Y141" s="177" t="s">
        <v>571</v>
      </c>
      <c r="Z141" s="177" t="s">
        <v>696</v>
      </c>
      <c r="AA141" s="182" t="s">
        <v>411</v>
      </c>
      <c r="AB141" s="182" t="s">
        <v>411</v>
      </c>
      <c r="AC141" s="176"/>
      <c r="AD141" s="183">
        <v>0.00516</v>
      </c>
      <c r="AE141" s="184" t="s">
        <v>571</v>
      </c>
      <c r="AF141" s="170" t="s">
        <v>411</v>
      </c>
      <c r="AG141" s="194"/>
      <c r="AH141" s="195"/>
      <c r="AI141" s="195"/>
      <c r="AJ141" s="195"/>
      <c r="AK141" s="194"/>
      <c r="AL141" s="194"/>
      <c r="AM141" s="195"/>
      <c r="AN141" s="196"/>
      <c r="AO141" s="194"/>
      <c r="AP141" s="194"/>
      <c r="AQ141" s="197"/>
      <c r="AR141" s="197"/>
      <c r="AS141" s="158" t="s">
        <v>648</v>
      </c>
      <c r="AT141" s="155"/>
      <c r="AU141" s="61">
        <v>0</v>
      </c>
      <c r="AV141" s="61">
        <v>0</v>
      </c>
      <c r="AW141" s="61">
        <v>0</v>
      </c>
      <c r="AX141" s="61">
        <v>2</v>
      </c>
      <c r="AY141" s="61">
        <v>0</v>
      </c>
    </row>
    <row r="142" s="49" customFormat="1" ht="30" customHeight="1" spans="1:51">
      <c r="A142" s="60">
        <f t="shared" si="38"/>
        <v>134</v>
      </c>
      <c r="B142" s="62"/>
      <c r="C142" s="62"/>
      <c r="D142" s="62"/>
      <c r="E142" s="62"/>
      <c r="F142" s="62"/>
      <c r="G142" s="62"/>
      <c r="H142" s="62">
        <v>6</v>
      </c>
      <c r="I142" s="62"/>
      <c r="J142" s="62"/>
      <c r="K142" s="67"/>
      <c r="L142" s="66" t="s">
        <v>810</v>
      </c>
      <c r="M142" s="66" t="s">
        <v>810</v>
      </c>
      <c r="N142" s="61" t="s">
        <v>811</v>
      </c>
      <c r="O142" s="61"/>
      <c r="P142" s="61"/>
      <c r="Q142" s="81" t="s">
        <v>569</v>
      </c>
      <c r="R142" s="61"/>
      <c r="S142" s="66" t="s">
        <v>46</v>
      </c>
      <c r="T142" s="82" t="s">
        <v>570</v>
      </c>
      <c r="U142" s="83" t="s">
        <v>571</v>
      </c>
      <c r="V142" s="66" t="s">
        <v>810</v>
      </c>
      <c r="W142" s="86" t="s">
        <v>46</v>
      </c>
      <c r="X142" s="83" t="s">
        <v>571</v>
      </c>
      <c r="Y142" s="83" t="s">
        <v>407</v>
      </c>
      <c r="Z142" s="83" t="s">
        <v>611</v>
      </c>
      <c r="AA142" s="71" t="s">
        <v>812</v>
      </c>
      <c r="AB142" s="71" t="s">
        <v>813</v>
      </c>
      <c r="AC142" s="82"/>
      <c r="AD142" s="95">
        <f>AD82</f>
        <v>0.1125</v>
      </c>
      <c r="AE142" s="96" t="s">
        <v>571</v>
      </c>
      <c r="AF142" s="61" t="s">
        <v>411</v>
      </c>
      <c r="AG142" s="118" t="s">
        <v>615</v>
      </c>
      <c r="AH142" s="130">
        <f>AD142/0.302*1000</f>
        <v>372.516556291391</v>
      </c>
      <c r="AI142" s="119">
        <v>7</v>
      </c>
      <c r="AJ142" s="119"/>
      <c r="AK142" s="125">
        <f>AI142/2*AI142/2*3.14*AH142*7860/1000000000</f>
        <v>0.112624755794702</v>
      </c>
      <c r="AL142" s="132">
        <f t="shared" si="49"/>
        <v>0.998892287989246</v>
      </c>
      <c r="AM142" s="127"/>
      <c r="AN142" s="125"/>
      <c r="AO142" s="145"/>
      <c r="AP142" s="145"/>
      <c r="AQ142" s="153" t="s">
        <v>616</v>
      </c>
      <c r="AR142" s="153" t="s">
        <v>617</v>
      </c>
      <c r="AS142" s="158" t="s">
        <v>577</v>
      </c>
      <c r="AT142" s="155"/>
      <c r="AU142" s="61">
        <v>0</v>
      </c>
      <c r="AV142" s="61">
        <v>0</v>
      </c>
      <c r="AW142" s="61">
        <v>0</v>
      </c>
      <c r="AX142" s="61">
        <v>1</v>
      </c>
      <c r="AY142" s="61">
        <v>0</v>
      </c>
    </row>
    <row r="143" s="49" customFormat="1" ht="30" customHeight="1" spans="1:51">
      <c r="A143" s="60">
        <f t="shared" si="38"/>
        <v>135</v>
      </c>
      <c r="B143" s="62"/>
      <c r="C143" s="62"/>
      <c r="D143" s="62">
        <v>2</v>
      </c>
      <c r="E143" s="62"/>
      <c r="F143" s="62"/>
      <c r="G143" s="62"/>
      <c r="H143" s="62"/>
      <c r="I143" s="62"/>
      <c r="J143" s="62"/>
      <c r="K143" s="67"/>
      <c r="L143" s="66" t="s">
        <v>873</v>
      </c>
      <c r="M143" s="66" t="s">
        <v>873</v>
      </c>
      <c r="N143" s="61" t="s">
        <v>874</v>
      </c>
      <c r="O143" s="61" t="s">
        <v>875</v>
      </c>
      <c r="P143" s="61"/>
      <c r="Q143" s="81" t="s">
        <v>569</v>
      </c>
      <c r="R143" s="61"/>
      <c r="S143" s="66" t="s">
        <v>46</v>
      </c>
      <c r="T143" s="82" t="s">
        <v>570</v>
      </c>
      <c r="U143" s="83" t="s">
        <v>571</v>
      </c>
      <c r="V143" s="66" t="s">
        <v>873</v>
      </c>
      <c r="W143" s="66" t="s">
        <v>46</v>
      </c>
      <c r="X143" s="83" t="s">
        <v>571</v>
      </c>
      <c r="Y143" s="83" t="s">
        <v>407</v>
      </c>
      <c r="Z143" s="61" t="s">
        <v>876</v>
      </c>
      <c r="AA143" s="94" t="s">
        <v>877</v>
      </c>
      <c r="AB143" s="71" t="s">
        <v>878</v>
      </c>
      <c r="AC143" s="82" t="s">
        <v>879</v>
      </c>
      <c r="AD143" s="95">
        <v>0.0304</v>
      </c>
      <c r="AE143" s="96" t="s">
        <v>571</v>
      </c>
      <c r="AF143" s="97" t="s">
        <v>880</v>
      </c>
      <c r="AG143" s="118" t="s">
        <v>876</v>
      </c>
      <c r="AH143" s="119" t="s">
        <v>881</v>
      </c>
      <c r="AI143" s="119"/>
      <c r="AJ143" s="119"/>
      <c r="AK143" s="120">
        <f>AD143*1.05</f>
        <v>0.03192</v>
      </c>
      <c r="AL143" s="145"/>
      <c r="AM143" s="146"/>
      <c r="AN143" s="121"/>
      <c r="AO143" s="145"/>
      <c r="AP143" s="145"/>
      <c r="AQ143" s="153" t="s">
        <v>616</v>
      </c>
      <c r="AR143" s="153" t="s">
        <v>882</v>
      </c>
      <c r="AS143" s="158" t="s">
        <v>577</v>
      </c>
      <c r="AT143" s="155"/>
      <c r="AU143" s="61">
        <v>1</v>
      </c>
      <c r="AV143" s="61">
        <v>1</v>
      </c>
      <c r="AW143" s="61">
        <v>1</v>
      </c>
      <c r="AX143" s="61">
        <v>1</v>
      </c>
      <c r="AY143" s="61">
        <v>1</v>
      </c>
    </row>
    <row r="144" s="49" customFormat="1" ht="30" customHeight="1" spans="1:51">
      <c r="A144" s="60">
        <f t="shared" si="38"/>
        <v>136</v>
      </c>
      <c r="B144" s="62"/>
      <c r="C144" s="62"/>
      <c r="D144" s="62">
        <v>2</v>
      </c>
      <c r="E144" s="62"/>
      <c r="F144" s="62"/>
      <c r="G144" s="62"/>
      <c r="H144" s="62"/>
      <c r="I144" s="62"/>
      <c r="J144" s="62"/>
      <c r="K144" s="67"/>
      <c r="L144" s="66" t="s">
        <v>883</v>
      </c>
      <c r="M144" s="66" t="s">
        <v>883</v>
      </c>
      <c r="N144" s="61" t="s">
        <v>884</v>
      </c>
      <c r="O144" s="61" t="s">
        <v>885</v>
      </c>
      <c r="P144" s="61"/>
      <c r="Q144" s="81" t="s">
        <v>569</v>
      </c>
      <c r="R144" s="61"/>
      <c r="S144" s="66" t="s">
        <v>46</v>
      </c>
      <c r="T144" s="82" t="s">
        <v>570</v>
      </c>
      <c r="U144" s="83" t="s">
        <v>571</v>
      </c>
      <c r="V144" s="66" t="s">
        <v>883</v>
      </c>
      <c r="W144" s="66" t="s">
        <v>46</v>
      </c>
      <c r="X144" s="83" t="s">
        <v>571</v>
      </c>
      <c r="Y144" s="83" t="s">
        <v>407</v>
      </c>
      <c r="Z144" s="61" t="s">
        <v>876</v>
      </c>
      <c r="AA144" s="94" t="s">
        <v>877</v>
      </c>
      <c r="AB144" s="71" t="s">
        <v>878</v>
      </c>
      <c r="AC144" s="82" t="s">
        <v>886</v>
      </c>
      <c r="AD144" s="95">
        <v>0.0303</v>
      </c>
      <c r="AE144" s="96" t="s">
        <v>571</v>
      </c>
      <c r="AF144" s="97" t="s">
        <v>880</v>
      </c>
      <c r="AG144" s="118" t="s">
        <v>876</v>
      </c>
      <c r="AH144" s="119" t="s">
        <v>881</v>
      </c>
      <c r="AI144" s="119"/>
      <c r="AJ144" s="119"/>
      <c r="AK144" s="120">
        <f>AD144*1.05</f>
        <v>0.031815</v>
      </c>
      <c r="AL144" s="145"/>
      <c r="AM144" s="146"/>
      <c r="AN144" s="121"/>
      <c r="AO144" s="145"/>
      <c r="AP144" s="145"/>
      <c r="AQ144" s="153" t="s">
        <v>616</v>
      </c>
      <c r="AR144" s="153" t="s">
        <v>882</v>
      </c>
      <c r="AS144" s="158" t="s">
        <v>577</v>
      </c>
      <c r="AT144" s="155"/>
      <c r="AU144" s="61">
        <v>1</v>
      </c>
      <c r="AV144" s="61">
        <v>1</v>
      </c>
      <c r="AW144" s="61">
        <v>1</v>
      </c>
      <c r="AX144" s="61">
        <v>1</v>
      </c>
      <c r="AY144" s="61">
        <v>1</v>
      </c>
    </row>
    <row r="145" s="49" customFormat="1" ht="30" customHeight="1" spans="1:51">
      <c r="A145" s="60">
        <f t="shared" si="38"/>
        <v>137</v>
      </c>
      <c r="B145" s="62"/>
      <c r="C145" s="62"/>
      <c r="D145" s="62">
        <v>2</v>
      </c>
      <c r="E145" s="62"/>
      <c r="F145" s="62"/>
      <c r="G145" s="62"/>
      <c r="H145" s="62"/>
      <c r="I145" s="62"/>
      <c r="J145" s="62"/>
      <c r="K145" s="67"/>
      <c r="L145" s="66" t="s">
        <v>887</v>
      </c>
      <c r="M145" s="66" t="s">
        <v>887</v>
      </c>
      <c r="N145" s="61" t="s">
        <v>391</v>
      </c>
      <c r="O145" s="61"/>
      <c r="P145" s="61"/>
      <c r="Q145" s="81" t="s">
        <v>569</v>
      </c>
      <c r="R145" s="61"/>
      <c r="S145" s="66" t="s">
        <v>46</v>
      </c>
      <c r="T145" s="66" t="s">
        <v>570</v>
      </c>
      <c r="U145" s="83" t="s">
        <v>407</v>
      </c>
      <c r="V145" s="83" t="s">
        <v>696</v>
      </c>
      <c r="W145" s="71" t="s">
        <v>411</v>
      </c>
      <c r="X145" s="83"/>
      <c r="Y145" s="83"/>
      <c r="Z145" s="83" t="s">
        <v>696</v>
      </c>
      <c r="AA145" s="94" t="s">
        <v>888</v>
      </c>
      <c r="AB145" s="71"/>
      <c r="AC145" s="82"/>
      <c r="AD145" s="95">
        <v>0.0007</v>
      </c>
      <c r="AE145" s="96"/>
      <c r="AF145" s="97" t="s">
        <v>889</v>
      </c>
      <c r="AG145" s="118"/>
      <c r="AH145" s="119"/>
      <c r="AI145" s="119"/>
      <c r="AJ145" s="119"/>
      <c r="AK145" s="120"/>
      <c r="AL145" s="145"/>
      <c r="AM145" s="146"/>
      <c r="AN145" s="121"/>
      <c r="AO145" s="145"/>
      <c r="AP145" s="145"/>
      <c r="AQ145" s="153" t="s">
        <v>616</v>
      </c>
      <c r="AR145" s="153" t="s">
        <v>890</v>
      </c>
      <c r="AS145" s="158" t="s">
        <v>648</v>
      </c>
      <c r="AT145" s="155"/>
      <c r="AU145" s="61">
        <v>1</v>
      </c>
      <c r="AV145" s="61">
        <v>1</v>
      </c>
      <c r="AW145" s="61">
        <v>1</v>
      </c>
      <c r="AX145" s="61">
        <v>1</v>
      </c>
      <c r="AY145" s="61">
        <v>1</v>
      </c>
    </row>
    <row r="146" s="49" customFormat="1" ht="30" customHeight="1" spans="1:51">
      <c r="A146" s="60">
        <f t="shared" si="38"/>
        <v>138</v>
      </c>
      <c r="B146" s="62"/>
      <c r="C146" s="62"/>
      <c r="D146" s="62">
        <v>2</v>
      </c>
      <c r="E146" s="62"/>
      <c r="F146" s="62"/>
      <c r="G146" s="62"/>
      <c r="H146" s="62"/>
      <c r="I146" s="62"/>
      <c r="J146" s="62"/>
      <c r="K146" s="67"/>
      <c r="L146" s="66" t="s">
        <v>891</v>
      </c>
      <c r="M146" s="66" t="s">
        <v>891</v>
      </c>
      <c r="N146" s="61" t="s">
        <v>892</v>
      </c>
      <c r="O146" s="77"/>
      <c r="P146" s="77"/>
      <c r="Q146" s="81" t="s">
        <v>569</v>
      </c>
      <c r="R146" s="61"/>
      <c r="S146" s="66" t="s">
        <v>46</v>
      </c>
      <c r="T146" s="85" t="s">
        <v>893</v>
      </c>
      <c r="U146" s="83" t="s">
        <v>571</v>
      </c>
      <c r="V146" s="66" t="s">
        <v>891</v>
      </c>
      <c r="W146" s="86" t="s">
        <v>49</v>
      </c>
      <c r="X146" s="83" t="s">
        <v>571</v>
      </c>
      <c r="Y146" s="83" t="s">
        <v>407</v>
      </c>
      <c r="Z146" s="85" t="s">
        <v>894</v>
      </c>
      <c r="AA146" s="94" t="s">
        <v>888</v>
      </c>
      <c r="AB146" s="71"/>
      <c r="AC146" s="77" t="s">
        <v>895</v>
      </c>
      <c r="AD146" s="213">
        <v>0.0003</v>
      </c>
      <c r="AE146" s="96"/>
      <c r="AF146" s="61" t="s">
        <v>896</v>
      </c>
      <c r="AG146" s="118"/>
      <c r="AH146" s="119"/>
      <c r="AI146" s="119"/>
      <c r="AJ146" s="119"/>
      <c r="AK146" s="120">
        <f>AD146</f>
        <v>0.0003</v>
      </c>
      <c r="AL146" s="145"/>
      <c r="AM146" s="146"/>
      <c r="AN146" s="121"/>
      <c r="AO146" s="145"/>
      <c r="AP146" s="145"/>
      <c r="AQ146" s="153" t="s">
        <v>616</v>
      </c>
      <c r="AR146" s="153" t="s">
        <v>617</v>
      </c>
      <c r="AS146" s="158" t="s">
        <v>733</v>
      </c>
      <c r="AT146" s="155"/>
      <c r="AU146" s="61">
        <v>1</v>
      </c>
      <c r="AV146" s="61">
        <v>1</v>
      </c>
      <c r="AW146" s="61">
        <v>1</v>
      </c>
      <c r="AX146" s="61">
        <v>1</v>
      </c>
      <c r="AY146" s="61">
        <v>1</v>
      </c>
    </row>
    <row r="147" s="49" customFormat="1" ht="30" customHeight="1" spans="1:51">
      <c r="A147" s="60">
        <f t="shared" si="38"/>
        <v>139</v>
      </c>
      <c r="B147" s="62"/>
      <c r="C147" s="62"/>
      <c r="D147" s="62">
        <v>2</v>
      </c>
      <c r="E147" s="62"/>
      <c r="F147" s="62"/>
      <c r="G147" s="62"/>
      <c r="H147" s="62"/>
      <c r="I147" s="62"/>
      <c r="J147" s="62"/>
      <c r="K147" s="67"/>
      <c r="L147" s="77" t="s">
        <v>897</v>
      </c>
      <c r="M147" s="77" t="s">
        <v>897</v>
      </c>
      <c r="N147" s="77" t="s">
        <v>898</v>
      </c>
      <c r="O147" s="61"/>
      <c r="P147" s="61"/>
      <c r="Q147" s="81" t="s">
        <v>569</v>
      </c>
      <c r="R147" s="61"/>
      <c r="S147" s="66" t="s">
        <v>46</v>
      </c>
      <c r="T147" s="85" t="s">
        <v>893</v>
      </c>
      <c r="U147" s="83" t="s">
        <v>571</v>
      </c>
      <c r="V147" s="77" t="s">
        <v>897</v>
      </c>
      <c r="W147" s="86" t="s">
        <v>49</v>
      </c>
      <c r="X147" s="83" t="s">
        <v>571</v>
      </c>
      <c r="Y147" s="83" t="s">
        <v>407</v>
      </c>
      <c r="Z147" s="85" t="s">
        <v>894</v>
      </c>
      <c r="AA147" s="94" t="s">
        <v>888</v>
      </c>
      <c r="AB147" s="71"/>
      <c r="AC147" s="77" t="s">
        <v>899</v>
      </c>
      <c r="AD147" s="214">
        <v>0.396</v>
      </c>
      <c r="AE147" s="149"/>
      <c r="AF147" s="149" t="s">
        <v>900</v>
      </c>
      <c r="AG147" s="118"/>
      <c r="AH147" s="119"/>
      <c r="AI147" s="119"/>
      <c r="AJ147" s="119"/>
      <c r="AK147" s="120">
        <f>AD147</f>
        <v>0.396</v>
      </c>
      <c r="AL147" s="145"/>
      <c r="AM147" s="146"/>
      <c r="AN147" s="121"/>
      <c r="AO147" s="145"/>
      <c r="AP147" s="145"/>
      <c r="AQ147" s="153" t="s">
        <v>616</v>
      </c>
      <c r="AR147" s="153" t="s">
        <v>617</v>
      </c>
      <c r="AS147" s="158" t="s">
        <v>648</v>
      </c>
      <c r="AT147" s="155"/>
      <c r="AU147" s="61">
        <v>1</v>
      </c>
      <c r="AV147" s="61">
        <v>1</v>
      </c>
      <c r="AW147" s="61">
        <v>1</v>
      </c>
      <c r="AX147" s="61">
        <v>1</v>
      </c>
      <c r="AY147" s="61">
        <v>1</v>
      </c>
    </row>
    <row r="148" s="49" customFormat="1" ht="30" customHeight="1" spans="1:51">
      <c r="A148" s="60">
        <f t="shared" si="38"/>
        <v>140</v>
      </c>
      <c r="B148" s="62"/>
      <c r="C148" s="62"/>
      <c r="D148" s="62">
        <v>2</v>
      </c>
      <c r="E148" s="62"/>
      <c r="F148" s="62"/>
      <c r="G148" s="62"/>
      <c r="H148" s="62"/>
      <c r="I148" s="62"/>
      <c r="J148" s="62"/>
      <c r="K148" s="67"/>
      <c r="L148" s="66" t="s">
        <v>901</v>
      </c>
      <c r="M148" s="66" t="s">
        <v>901</v>
      </c>
      <c r="N148" s="61" t="s">
        <v>902</v>
      </c>
      <c r="O148" s="61"/>
      <c r="P148" s="61"/>
      <c r="Q148" s="81" t="s">
        <v>569</v>
      </c>
      <c r="R148" s="61"/>
      <c r="S148" s="66" t="s">
        <v>46</v>
      </c>
      <c r="T148" s="85" t="s">
        <v>893</v>
      </c>
      <c r="U148" s="83" t="s">
        <v>571</v>
      </c>
      <c r="V148" s="66" t="s">
        <v>901</v>
      </c>
      <c r="W148" s="86" t="s">
        <v>49</v>
      </c>
      <c r="X148" s="83" t="s">
        <v>571</v>
      </c>
      <c r="Y148" s="83" t="s">
        <v>407</v>
      </c>
      <c r="Z148" s="85" t="s">
        <v>894</v>
      </c>
      <c r="AA148" s="94" t="s">
        <v>888</v>
      </c>
      <c r="AB148" s="71"/>
      <c r="AC148" s="77" t="s">
        <v>903</v>
      </c>
      <c r="AD148" s="213">
        <v>0.0001</v>
      </c>
      <c r="AE148" s="96"/>
      <c r="AF148" s="61" t="s">
        <v>896</v>
      </c>
      <c r="AG148" s="118"/>
      <c r="AH148" s="119"/>
      <c r="AI148" s="119"/>
      <c r="AJ148" s="119"/>
      <c r="AK148" s="120">
        <f>AD148</f>
        <v>0.0001</v>
      </c>
      <c r="AL148" s="145"/>
      <c r="AM148" s="146"/>
      <c r="AN148" s="121"/>
      <c r="AO148" s="145"/>
      <c r="AP148" s="145"/>
      <c r="AQ148" s="153" t="s">
        <v>616</v>
      </c>
      <c r="AR148" s="153" t="s">
        <v>617</v>
      </c>
      <c r="AS148" s="158" t="s">
        <v>577</v>
      </c>
      <c r="AT148" s="155"/>
      <c r="AU148" s="61">
        <v>1</v>
      </c>
      <c r="AV148" s="61">
        <v>1</v>
      </c>
      <c r="AW148" s="61">
        <v>1</v>
      </c>
      <c r="AX148" s="61">
        <v>1</v>
      </c>
      <c r="AY148" s="61">
        <v>1</v>
      </c>
    </row>
    <row r="149" s="49" customFormat="1" ht="30" customHeight="1" spans="1:51">
      <c r="A149" s="60"/>
      <c r="B149" s="62"/>
      <c r="C149" s="62"/>
      <c r="D149" s="62">
        <v>2</v>
      </c>
      <c r="E149" s="62"/>
      <c r="F149" s="62"/>
      <c r="G149" s="62"/>
      <c r="H149" s="62"/>
      <c r="I149" s="62"/>
      <c r="J149" s="62"/>
      <c r="K149" s="67"/>
      <c r="L149" s="158" t="s">
        <v>904</v>
      </c>
      <c r="M149" s="158"/>
      <c r="N149" s="158" t="s">
        <v>905</v>
      </c>
      <c r="O149" s="158" t="s">
        <v>906</v>
      </c>
      <c r="P149" s="158" t="s">
        <v>49</v>
      </c>
      <c r="Q149" s="71" t="s">
        <v>569</v>
      </c>
      <c r="R149" s="71"/>
      <c r="S149" s="66" t="s">
        <v>46</v>
      </c>
      <c r="T149" s="66"/>
      <c r="U149" s="94" t="s">
        <v>571</v>
      </c>
      <c r="V149" s="158" t="s">
        <v>907</v>
      </c>
      <c r="W149" s="66" t="s">
        <v>46</v>
      </c>
      <c r="X149" s="66" t="s">
        <v>571</v>
      </c>
      <c r="Y149" s="83" t="s">
        <v>407</v>
      </c>
      <c r="Z149" s="85" t="s">
        <v>908</v>
      </c>
      <c r="AA149" s="94" t="s">
        <v>573</v>
      </c>
      <c r="AB149" s="71" t="s">
        <v>411</v>
      </c>
      <c r="AC149" s="77" t="s">
        <v>909</v>
      </c>
      <c r="AD149" s="213">
        <v>0.424</v>
      </c>
      <c r="AE149" s="96" t="s">
        <v>571</v>
      </c>
      <c r="AF149" s="61" t="s">
        <v>910</v>
      </c>
      <c r="AG149" s="118" t="s">
        <v>911</v>
      </c>
      <c r="AH149" s="119"/>
      <c r="AI149" s="119"/>
      <c r="AJ149" s="119"/>
      <c r="AK149" s="120"/>
      <c r="AL149" s="118"/>
      <c r="AM149" s="119"/>
      <c r="AN149" s="120">
        <v>0.025</v>
      </c>
      <c r="AO149" s="145"/>
      <c r="AP149" s="145"/>
      <c r="AQ149" s="153" t="s">
        <v>575</v>
      </c>
      <c r="AR149" s="153" t="s">
        <v>587</v>
      </c>
      <c r="AS149" s="158"/>
      <c r="AT149" s="155"/>
      <c r="AU149" s="61">
        <v>2</v>
      </c>
      <c r="AV149" s="61">
        <v>2</v>
      </c>
      <c r="AW149" s="61">
        <v>2</v>
      </c>
      <c r="AX149" s="61">
        <v>2</v>
      </c>
      <c r="AY149" s="61">
        <v>1</v>
      </c>
    </row>
    <row r="150" s="49" customFormat="1" ht="30" customHeight="1" spans="1:51">
      <c r="A150" s="60">
        <f t="shared" si="38"/>
        <v>142</v>
      </c>
      <c r="B150" s="62"/>
      <c r="C150" s="62"/>
      <c r="D150" s="62"/>
      <c r="E150" s="62">
        <v>3</v>
      </c>
      <c r="F150" s="62"/>
      <c r="G150" s="62"/>
      <c r="H150" s="62"/>
      <c r="I150" s="62"/>
      <c r="J150" s="62"/>
      <c r="K150" s="62"/>
      <c r="L150" s="62" t="s">
        <v>907</v>
      </c>
      <c r="M150" s="62" t="s">
        <v>907</v>
      </c>
      <c r="N150" s="62" t="s">
        <v>912</v>
      </c>
      <c r="O150" s="62" t="s">
        <v>913</v>
      </c>
      <c r="P150" s="62" t="s">
        <v>49</v>
      </c>
      <c r="Q150" s="81" t="s">
        <v>569</v>
      </c>
      <c r="R150" s="61"/>
      <c r="S150" s="66" t="s">
        <v>46</v>
      </c>
      <c r="T150" s="85" t="s">
        <v>914</v>
      </c>
      <c r="U150" s="83" t="s">
        <v>571</v>
      </c>
      <c r="V150" s="62" t="s">
        <v>907</v>
      </c>
      <c r="W150" s="86" t="s">
        <v>46</v>
      </c>
      <c r="X150" s="83" t="s">
        <v>571</v>
      </c>
      <c r="Y150" s="83" t="s">
        <v>407</v>
      </c>
      <c r="Z150" s="83" t="s">
        <v>585</v>
      </c>
      <c r="AA150" s="94" t="s">
        <v>573</v>
      </c>
      <c r="AB150" s="94" t="s">
        <v>411</v>
      </c>
      <c r="AC150" s="199" t="s">
        <v>909</v>
      </c>
      <c r="AD150" s="215">
        <v>0.424</v>
      </c>
      <c r="AE150" s="96" t="s">
        <v>571</v>
      </c>
      <c r="AF150" s="61" t="s">
        <v>910</v>
      </c>
      <c r="AG150" s="118" t="s">
        <v>598</v>
      </c>
      <c r="AH150" s="119"/>
      <c r="AI150" s="119"/>
      <c r="AJ150" s="119"/>
      <c r="AK150" s="120"/>
      <c r="AL150" s="118"/>
      <c r="AM150" s="119">
        <v>7</v>
      </c>
      <c r="AN150" s="120"/>
      <c r="AO150" s="145"/>
      <c r="AP150" s="145"/>
      <c r="AQ150" s="153" t="s">
        <v>575</v>
      </c>
      <c r="AR150" s="153" t="s">
        <v>599</v>
      </c>
      <c r="AS150" s="158" t="s">
        <v>648</v>
      </c>
      <c r="AT150" s="155"/>
      <c r="AU150" s="61">
        <v>2</v>
      </c>
      <c r="AV150" s="61">
        <v>2</v>
      </c>
      <c r="AW150" s="61">
        <v>2</v>
      </c>
      <c r="AX150" s="61">
        <v>2</v>
      </c>
      <c r="AY150" s="61">
        <v>1</v>
      </c>
    </row>
    <row r="151" s="49" customFormat="1" ht="30" customHeight="1" spans="1:51">
      <c r="A151" s="60">
        <f t="shared" si="38"/>
        <v>143</v>
      </c>
      <c r="B151" s="62"/>
      <c r="C151" s="62"/>
      <c r="D151" s="62"/>
      <c r="E151" s="62"/>
      <c r="F151" s="62">
        <v>4</v>
      </c>
      <c r="G151" s="62"/>
      <c r="H151" s="62"/>
      <c r="I151" s="62"/>
      <c r="J151" s="62"/>
      <c r="K151" s="62"/>
      <c r="L151" s="62" t="s">
        <v>915</v>
      </c>
      <c r="M151" s="62" t="s">
        <v>915</v>
      </c>
      <c r="N151" s="199" t="s">
        <v>916</v>
      </c>
      <c r="O151" s="62"/>
      <c r="P151" s="62" t="s">
        <v>49</v>
      </c>
      <c r="Q151" s="81" t="s">
        <v>569</v>
      </c>
      <c r="R151" s="61"/>
      <c r="S151" s="66" t="s">
        <v>46</v>
      </c>
      <c r="T151" s="85" t="s">
        <v>914</v>
      </c>
      <c r="U151" s="83" t="s">
        <v>571</v>
      </c>
      <c r="V151" s="62" t="s">
        <v>907</v>
      </c>
      <c r="W151" s="86" t="s">
        <v>46</v>
      </c>
      <c r="X151" s="83" t="s">
        <v>571</v>
      </c>
      <c r="Y151" s="83" t="s">
        <v>407</v>
      </c>
      <c r="Z151" s="83" t="s">
        <v>651</v>
      </c>
      <c r="AA151" s="94" t="s">
        <v>753</v>
      </c>
      <c r="AB151" s="94" t="s">
        <v>825</v>
      </c>
      <c r="AC151" s="62" t="s">
        <v>917</v>
      </c>
      <c r="AD151" s="215">
        <v>0.144</v>
      </c>
      <c r="AE151" s="96" t="s">
        <v>571</v>
      </c>
      <c r="AF151" s="61" t="s">
        <v>411</v>
      </c>
      <c r="AG151" s="118" t="s">
        <v>654</v>
      </c>
      <c r="AH151" s="119">
        <v>99</v>
      </c>
      <c r="AI151" s="119">
        <v>92</v>
      </c>
      <c r="AJ151" s="130">
        <v>3</v>
      </c>
      <c r="AK151" s="131">
        <f>AH151*AI151*AJ151*7860/1000000000</f>
        <v>0.21476664</v>
      </c>
      <c r="AL151" s="132">
        <f>AD151/AK151</f>
        <v>0.670495194225695</v>
      </c>
      <c r="AM151" s="130"/>
      <c r="AN151" s="125"/>
      <c r="AO151" s="145"/>
      <c r="AP151" s="145"/>
      <c r="AQ151" s="161" t="s">
        <v>616</v>
      </c>
      <c r="AR151" s="161" t="s">
        <v>803</v>
      </c>
      <c r="AS151" s="158" t="s">
        <v>648</v>
      </c>
      <c r="AT151" s="155"/>
      <c r="AU151" s="61">
        <v>1</v>
      </c>
      <c r="AV151" s="61">
        <v>1</v>
      </c>
      <c r="AW151" s="61">
        <v>1</v>
      </c>
      <c r="AX151" s="61">
        <v>1</v>
      </c>
      <c r="AY151" s="61">
        <v>1</v>
      </c>
    </row>
    <row r="152" s="49" customFormat="1" ht="30" customHeight="1" spans="1:51">
      <c r="A152" s="60">
        <f t="shared" si="38"/>
        <v>144</v>
      </c>
      <c r="B152" s="62"/>
      <c r="C152" s="62"/>
      <c r="D152" s="62"/>
      <c r="E152" s="62"/>
      <c r="F152" s="62">
        <v>4</v>
      </c>
      <c r="G152" s="62"/>
      <c r="H152" s="62"/>
      <c r="I152" s="62"/>
      <c r="J152" s="62"/>
      <c r="K152" s="62"/>
      <c r="L152" s="62" t="s">
        <v>918</v>
      </c>
      <c r="M152" s="62" t="s">
        <v>918</v>
      </c>
      <c r="N152" s="62" t="s">
        <v>919</v>
      </c>
      <c r="O152" s="62"/>
      <c r="P152" s="62" t="s">
        <v>49</v>
      </c>
      <c r="Q152" s="81" t="s">
        <v>569</v>
      </c>
      <c r="R152" s="61"/>
      <c r="S152" s="66" t="s">
        <v>46</v>
      </c>
      <c r="T152" s="85" t="s">
        <v>914</v>
      </c>
      <c r="U152" s="83" t="s">
        <v>571</v>
      </c>
      <c r="V152" s="62" t="s">
        <v>907</v>
      </c>
      <c r="W152" s="86" t="s">
        <v>46</v>
      </c>
      <c r="X152" s="83" t="s">
        <v>571</v>
      </c>
      <c r="Y152" s="83" t="s">
        <v>407</v>
      </c>
      <c r="Z152" s="83" t="s">
        <v>768</v>
      </c>
      <c r="AA152" s="94" t="s">
        <v>920</v>
      </c>
      <c r="AB152" s="94" t="s">
        <v>921</v>
      </c>
      <c r="AC152" s="216" t="s">
        <v>922</v>
      </c>
      <c r="AD152" s="215">
        <v>0.02</v>
      </c>
      <c r="AE152" s="96" t="s">
        <v>571</v>
      </c>
      <c r="AF152" s="61" t="s">
        <v>411</v>
      </c>
      <c r="AG152" s="118" t="s">
        <v>768</v>
      </c>
      <c r="AH152" s="119">
        <v>15</v>
      </c>
      <c r="AI152" s="119">
        <v>20</v>
      </c>
      <c r="AJ152" s="119"/>
      <c r="AK152" s="125">
        <f>AI152/2*AI152/2*3.14*AH152*7860/1000000000</f>
        <v>0.0370206</v>
      </c>
      <c r="AL152" s="132">
        <f>AD152/AK152</f>
        <v>0.54023975840478</v>
      </c>
      <c r="AM152" s="127"/>
      <c r="AN152" s="125"/>
      <c r="AO152" s="145"/>
      <c r="AP152" s="145"/>
      <c r="AQ152" s="153" t="s">
        <v>616</v>
      </c>
      <c r="AR152" s="153" t="s">
        <v>923</v>
      </c>
      <c r="AS152" s="158" t="s">
        <v>648</v>
      </c>
      <c r="AT152" s="155"/>
      <c r="AU152" s="61">
        <v>2</v>
      </c>
      <c r="AV152" s="61">
        <v>2</v>
      </c>
      <c r="AW152" s="61">
        <v>2</v>
      </c>
      <c r="AX152" s="61">
        <v>2</v>
      </c>
      <c r="AY152" s="61">
        <v>2</v>
      </c>
    </row>
    <row r="153" s="49" customFormat="1" ht="30" customHeight="1" spans="1:51">
      <c r="A153" s="60">
        <f t="shared" si="38"/>
        <v>145</v>
      </c>
      <c r="B153" s="62"/>
      <c r="C153" s="62"/>
      <c r="D153" s="62"/>
      <c r="E153" s="62"/>
      <c r="F153" s="62">
        <v>4</v>
      </c>
      <c r="G153" s="62"/>
      <c r="H153" s="62"/>
      <c r="I153" s="62"/>
      <c r="J153" s="62"/>
      <c r="K153" s="62"/>
      <c r="L153" s="62" t="s">
        <v>924</v>
      </c>
      <c r="M153" s="62" t="s">
        <v>924</v>
      </c>
      <c r="N153" s="62" t="s">
        <v>925</v>
      </c>
      <c r="O153" s="62"/>
      <c r="P153" s="62" t="s">
        <v>49</v>
      </c>
      <c r="Q153" s="81" t="s">
        <v>569</v>
      </c>
      <c r="R153" s="61"/>
      <c r="S153" s="66" t="s">
        <v>46</v>
      </c>
      <c r="T153" s="85" t="s">
        <v>914</v>
      </c>
      <c r="U153" s="83" t="s">
        <v>571</v>
      </c>
      <c r="V153" s="62" t="s">
        <v>924</v>
      </c>
      <c r="W153" s="86" t="s">
        <v>46</v>
      </c>
      <c r="X153" s="83" t="s">
        <v>571</v>
      </c>
      <c r="Y153" s="83" t="s">
        <v>407</v>
      </c>
      <c r="Z153" s="83" t="s">
        <v>926</v>
      </c>
      <c r="AA153" s="94" t="s">
        <v>927</v>
      </c>
      <c r="AB153" s="94" t="s">
        <v>928</v>
      </c>
      <c r="AC153" s="62" t="s">
        <v>929</v>
      </c>
      <c r="AD153" s="215">
        <v>0.24</v>
      </c>
      <c r="AE153" s="96" t="s">
        <v>571</v>
      </c>
      <c r="AF153" s="61" t="s">
        <v>411</v>
      </c>
      <c r="AG153" s="118" t="s">
        <v>768</v>
      </c>
      <c r="AH153" s="119">
        <v>74</v>
      </c>
      <c r="AI153" s="119">
        <v>26</v>
      </c>
      <c r="AJ153" s="119"/>
      <c r="AK153" s="125">
        <f>AI153/2*AI153/2*3.14*AH153*7860/1000000000</f>
        <v>0.3086530824</v>
      </c>
      <c r="AL153" s="132">
        <f>AD153/AK153</f>
        <v>0.777572017534467</v>
      </c>
      <c r="AM153" s="127"/>
      <c r="AN153" s="125"/>
      <c r="AO153" s="145"/>
      <c r="AP153" s="145"/>
      <c r="AQ153" s="153" t="s">
        <v>616</v>
      </c>
      <c r="AR153" s="153" t="s">
        <v>771</v>
      </c>
      <c r="AS153" s="158" t="s">
        <v>648</v>
      </c>
      <c r="AT153" s="155"/>
      <c r="AU153" s="61">
        <v>1</v>
      </c>
      <c r="AV153" s="61">
        <v>1</v>
      </c>
      <c r="AW153" s="61">
        <v>1</v>
      </c>
      <c r="AX153" s="61">
        <v>1</v>
      </c>
      <c r="AY153" s="61">
        <v>1</v>
      </c>
    </row>
    <row r="154" s="49" customFormat="1" ht="30" customHeight="1" spans="1:51">
      <c r="A154" s="60">
        <f t="shared" si="38"/>
        <v>146</v>
      </c>
      <c r="B154" s="62"/>
      <c r="C154" s="62"/>
      <c r="D154" s="62">
        <v>2</v>
      </c>
      <c r="E154" s="62"/>
      <c r="F154" s="62"/>
      <c r="G154" s="62"/>
      <c r="H154" s="62"/>
      <c r="I154" s="62"/>
      <c r="J154" s="62"/>
      <c r="K154" s="67"/>
      <c r="L154" s="200" t="s">
        <v>930</v>
      </c>
      <c r="M154" s="200" t="s">
        <v>930</v>
      </c>
      <c r="N154" s="61" t="s">
        <v>931</v>
      </c>
      <c r="O154" s="61" t="s">
        <v>932</v>
      </c>
      <c r="P154" s="61"/>
      <c r="Q154" s="81" t="s">
        <v>569</v>
      </c>
      <c r="R154" s="61"/>
      <c r="S154" s="66" t="s">
        <v>46</v>
      </c>
      <c r="T154" s="66" t="s">
        <v>570</v>
      </c>
      <c r="U154" s="83" t="s">
        <v>407</v>
      </c>
      <c r="V154" s="83" t="s">
        <v>696</v>
      </c>
      <c r="W154" s="71" t="s">
        <v>411</v>
      </c>
      <c r="X154" s="83" t="s">
        <v>571</v>
      </c>
      <c r="Y154" s="83" t="s">
        <v>407</v>
      </c>
      <c r="Z154" s="83" t="s">
        <v>696</v>
      </c>
      <c r="AA154" s="94" t="s">
        <v>411</v>
      </c>
      <c r="AB154" s="94" t="s">
        <v>411</v>
      </c>
      <c r="AC154" s="82"/>
      <c r="AD154" s="95">
        <v>0.0158</v>
      </c>
      <c r="AE154" s="96"/>
      <c r="AF154" s="97" t="s">
        <v>933</v>
      </c>
      <c r="AG154" s="145"/>
      <c r="AH154" s="146"/>
      <c r="AI154" s="146"/>
      <c r="AJ154" s="146"/>
      <c r="AK154" s="145"/>
      <c r="AL154" s="145"/>
      <c r="AM154" s="146"/>
      <c r="AN154" s="121"/>
      <c r="AO154" s="145"/>
      <c r="AP154" s="145"/>
      <c r="AQ154" s="153" t="s">
        <v>616</v>
      </c>
      <c r="AR154" s="153" t="s">
        <v>890</v>
      </c>
      <c r="AS154" s="158" t="s">
        <v>648</v>
      </c>
      <c r="AT154" s="155"/>
      <c r="AU154" s="61">
        <v>4</v>
      </c>
      <c r="AV154" s="61">
        <v>4</v>
      </c>
      <c r="AW154" s="61">
        <v>4</v>
      </c>
      <c r="AX154" s="61">
        <v>4</v>
      </c>
      <c r="AY154" s="61">
        <v>2</v>
      </c>
    </row>
    <row r="155" s="49" customFormat="1" ht="30" customHeight="1" spans="1:51">
      <c r="A155" s="60">
        <f t="shared" si="38"/>
        <v>147</v>
      </c>
      <c r="B155" s="62"/>
      <c r="C155" s="158">
        <v>1</v>
      </c>
      <c r="D155" s="62"/>
      <c r="E155" s="62"/>
      <c r="F155" s="62"/>
      <c r="G155" s="62"/>
      <c r="H155" s="62"/>
      <c r="I155" s="62"/>
      <c r="J155" s="62"/>
      <c r="K155" s="67"/>
      <c r="L155" s="66" t="s">
        <v>934</v>
      </c>
      <c r="M155" s="66" t="s">
        <v>934</v>
      </c>
      <c r="N155" s="147" t="s">
        <v>935</v>
      </c>
      <c r="O155" s="147" t="s">
        <v>936</v>
      </c>
      <c r="P155" s="61"/>
      <c r="Q155" s="81" t="s">
        <v>569</v>
      </c>
      <c r="R155" s="147"/>
      <c r="S155" s="66" t="s">
        <v>46</v>
      </c>
      <c r="T155" s="66" t="s">
        <v>570</v>
      </c>
      <c r="U155" s="83" t="s">
        <v>407</v>
      </c>
      <c r="V155" s="83" t="s">
        <v>696</v>
      </c>
      <c r="W155" s="205" t="s">
        <v>411</v>
      </c>
      <c r="X155" s="83" t="s">
        <v>571</v>
      </c>
      <c r="Y155" s="83" t="s">
        <v>407</v>
      </c>
      <c r="Z155" s="83" t="s">
        <v>696</v>
      </c>
      <c r="AA155" s="94" t="s">
        <v>411</v>
      </c>
      <c r="AB155" s="94"/>
      <c r="AC155" s="82"/>
      <c r="AD155" s="95">
        <v>0.0196</v>
      </c>
      <c r="AE155" s="96"/>
      <c r="AF155" s="97" t="s">
        <v>933</v>
      </c>
      <c r="AG155" s="145"/>
      <c r="AH155" s="146"/>
      <c r="AI155" s="146"/>
      <c r="AJ155" s="146"/>
      <c r="AK155" s="145"/>
      <c r="AL155" s="145"/>
      <c r="AM155" s="146"/>
      <c r="AN155" s="121"/>
      <c r="AO155" s="145"/>
      <c r="AP155" s="145"/>
      <c r="AQ155" s="153" t="s">
        <v>616</v>
      </c>
      <c r="AR155" s="153" t="s">
        <v>937</v>
      </c>
      <c r="AS155" s="158" t="s">
        <v>648</v>
      </c>
      <c r="AT155" s="155"/>
      <c r="AU155" s="61">
        <v>4</v>
      </c>
      <c r="AV155" s="61">
        <v>4</v>
      </c>
      <c r="AW155" s="61">
        <v>4</v>
      </c>
      <c r="AX155" s="61">
        <v>4</v>
      </c>
      <c r="AY155" s="61">
        <v>4</v>
      </c>
    </row>
    <row r="156" s="49" customFormat="1" ht="30" customHeight="1" spans="1:51">
      <c r="A156" s="60">
        <f t="shared" si="38"/>
        <v>148</v>
      </c>
      <c r="B156" s="62"/>
      <c r="C156" s="158">
        <v>1</v>
      </c>
      <c r="D156" s="62"/>
      <c r="E156" s="62"/>
      <c r="F156" s="62"/>
      <c r="G156" s="62"/>
      <c r="H156" s="62"/>
      <c r="I156" s="62"/>
      <c r="J156" s="62"/>
      <c r="K156" s="67"/>
      <c r="L156" s="66" t="s">
        <v>938</v>
      </c>
      <c r="M156" s="66" t="s">
        <v>938</v>
      </c>
      <c r="N156" s="61" t="s">
        <v>939</v>
      </c>
      <c r="O156" s="61"/>
      <c r="P156" s="61" t="s">
        <v>46</v>
      </c>
      <c r="Q156" s="81" t="s">
        <v>569</v>
      </c>
      <c r="R156" s="61"/>
      <c r="S156" s="66" t="s">
        <v>46</v>
      </c>
      <c r="T156" s="82" t="s">
        <v>570</v>
      </c>
      <c r="U156" s="83" t="s">
        <v>571</v>
      </c>
      <c r="V156" s="66" t="s">
        <v>938</v>
      </c>
      <c r="W156" s="80" t="s">
        <v>46</v>
      </c>
      <c r="X156" s="83" t="s">
        <v>571</v>
      </c>
      <c r="Y156" s="83" t="s">
        <v>407</v>
      </c>
      <c r="Z156" s="83" t="s">
        <v>572</v>
      </c>
      <c r="AA156" s="94" t="s">
        <v>573</v>
      </c>
      <c r="AB156" s="94" t="s">
        <v>411</v>
      </c>
      <c r="AC156" s="82"/>
      <c r="AD156" s="95">
        <f>AD158+AD159+AD160+AD162</f>
        <v>1.8584</v>
      </c>
      <c r="AE156" s="96"/>
      <c r="AF156" s="61" t="s">
        <v>411</v>
      </c>
      <c r="AG156" s="118" t="s">
        <v>574</v>
      </c>
      <c r="AH156" s="146"/>
      <c r="AI156" s="146"/>
      <c r="AJ156" s="146"/>
      <c r="AK156" s="145"/>
      <c r="AL156" s="145"/>
      <c r="AM156" s="146"/>
      <c r="AN156" s="121"/>
      <c r="AO156" s="145"/>
      <c r="AP156" s="145"/>
      <c r="AQ156" s="153" t="s">
        <v>575</v>
      </c>
      <c r="AR156" s="153" t="s">
        <v>576</v>
      </c>
      <c r="AS156" s="158" t="s">
        <v>648</v>
      </c>
      <c r="AT156" s="155"/>
      <c r="AU156" s="61">
        <v>1</v>
      </c>
      <c r="AV156" s="61">
        <v>1</v>
      </c>
      <c r="AW156" s="61">
        <v>1</v>
      </c>
      <c r="AX156" s="61">
        <v>1</v>
      </c>
      <c r="AY156" s="61">
        <v>1</v>
      </c>
    </row>
    <row r="157" s="49" customFormat="1" ht="30" customHeight="1" spans="1:51">
      <c r="A157" s="60"/>
      <c r="B157" s="62"/>
      <c r="C157" s="158"/>
      <c r="D157" s="62">
        <v>2</v>
      </c>
      <c r="E157" s="62"/>
      <c r="F157" s="62"/>
      <c r="G157" s="62"/>
      <c r="H157" s="62"/>
      <c r="I157" s="62"/>
      <c r="J157" s="62"/>
      <c r="K157" s="67"/>
      <c r="L157" s="66" t="s">
        <v>940</v>
      </c>
      <c r="M157" s="66"/>
      <c r="N157" s="66" t="s">
        <v>941</v>
      </c>
      <c r="O157" s="61"/>
      <c r="P157" s="61" t="s">
        <v>46</v>
      </c>
      <c r="Q157" s="71" t="s">
        <v>569</v>
      </c>
      <c r="R157" s="61"/>
      <c r="S157" s="66" t="s">
        <v>46</v>
      </c>
      <c r="T157" s="82"/>
      <c r="U157" s="83" t="s">
        <v>571</v>
      </c>
      <c r="V157" s="66" t="s">
        <v>942</v>
      </c>
      <c r="W157" s="80" t="s">
        <v>46</v>
      </c>
      <c r="X157" s="83" t="s">
        <v>571</v>
      </c>
      <c r="Y157" s="83" t="s">
        <v>407</v>
      </c>
      <c r="Z157" s="83" t="s">
        <v>908</v>
      </c>
      <c r="AA157" s="94" t="s">
        <v>573</v>
      </c>
      <c r="AB157" s="94" t="s">
        <v>943</v>
      </c>
      <c r="AC157" s="82" t="s">
        <v>944</v>
      </c>
      <c r="AD157" s="95">
        <v>1.7576</v>
      </c>
      <c r="AE157" s="96"/>
      <c r="AF157" s="61" t="s">
        <v>910</v>
      </c>
      <c r="AG157" s="145" t="s">
        <v>911</v>
      </c>
      <c r="AH157" s="146"/>
      <c r="AI157" s="146"/>
      <c r="AJ157" s="146"/>
      <c r="AK157" s="145"/>
      <c r="AL157" s="145"/>
      <c r="AM157" s="146"/>
      <c r="AN157" s="121">
        <v>0.453</v>
      </c>
      <c r="AO157" s="145"/>
      <c r="AP157" s="145"/>
      <c r="AQ157" s="153" t="s">
        <v>575</v>
      </c>
      <c r="AR157" s="153" t="s">
        <v>587</v>
      </c>
      <c r="AS157" s="158"/>
      <c r="AT157" s="155"/>
      <c r="AU157" s="61">
        <v>1</v>
      </c>
      <c r="AV157" s="61">
        <v>1</v>
      </c>
      <c r="AW157" s="61">
        <v>1</v>
      </c>
      <c r="AX157" s="61">
        <v>1</v>
      </c>
      <c r="AY157" s="61">
        <v>1</v>
      </c>
    </row>
    <row r="158" s="49" customFormat="1" ht="30" customHeight="1" spans="1:51">
      <c r="A158" s="60">
        <f t="shared" si="38"/>
        <v>150</v>
      </c>
      <c r="B158" s="62"/>
      <c r="C158" s="62"/>
      <c r="D158" s="62"/>
      <c r="E158" s="62">
        <v>3</v>
      </c>
      <c r="F158" s="62"/>
      <c r="G158" s="62"/>
      <c r="H158" s="62"/>
      <c r="I158" s="62"/>
      <c r="J158" s="62"/>
      <c r="K158" s="67"/>
      <c r="L158" s="66" t="s">
        <v>942</v>
      </c>
      <c r="M158" s="66" t="s">
        <v>942</v>
      </c>
      <c r="N158" s="61" t="s">
        <v>945</v>
      </c>
      <c r="O158" s="61"/>
      <c r="P158" s="61" t="s">
        <v>46</v>
      </c>
      <c r="Q158" s="81" t="s">
        <v>569</v>
      </c>
      <c r="R158" s="61"/>
      <c r="S158" s="66" t="s">
        <v>46</v>
      </c>
      <c r="T158" s="82" t="s">
        <v>570</v>
      </c>
      <c r="U158" s="83" t="s">
        <v>571</v>
      </c>
      <c r="V158" s="85" t="s">
        <v>942</v>
      </c>
      <c r="W158" s="86" t="s">
        <v>46</v>
      </c>
      <c r="X158" s="83" t="s">
        <v>571</v>
      </c>
      <c r="Y158" s="83" t="s">
        <v>407</v>
      </c>
      <c r="Z158" s="83" t="s">
        <v>651</v>
      </c>
      <c r="AA158" s="94" t="s">
        <v>946</v>
      </c>
      <c r="AB158" s="94" t="s">
        <v>943</v>
      </c>
      <c r="AC158" s="82" t="s">
        <v>944</v>
      </c>
      <c r="AD158" s="95">
        <v>1.7576</v>
      </c>
      <c r="AE158" s="96"/>
      <c r="AF158" s="61" t="s">
        <v>910</v>
      </c>
      <c r="AG158" s="118" t="s">
        <v>654</v>
      </c>
      <c r="AH158" s="119">
        <v>677</v>
      </c>
      <c r="AI158" s="119">
        <v>556</v>
      </c>
      <c r="AJ158" s="130">
        <v>1</v>
      </c>
      <c r="AK158" s="131">
        <f>AH158*AI158*AJ158*7860/1000000000</f>
        <v>2.95859832</v>
      </c>
      <c r="AL158" s="132">
        <f t="shared" ref="AL158:AL160" si="50">AD158/AK158</f>
        <v>0.594065097691261</v>
      </c>
      <c r="AM158" s="130"/>
      <c r="AN158" s="125"/>
      <c r="AO158" s="145"/>
      <c r="AP158" s="145"/>
      <c r="AQ158" s="161" t="s">
        <v>616</v>
      </c>
      <c r="AR158" s="161" t="s">
        <v>803</v>
      </c>
      <c r="AS158" s="158" t="s">
        <v>648</v>
      </c>
      <c r="AT158" s="155"/>
      <c r="AU158" s="61">
        <v>1</v>
      </c>
      <c r="AV158" s="61">
        <v>1</v>
      </c>
      <c r="AW158" s="61">
        <v>1</v>
      </c>
      <c r="AX158" s="61">
        <v>1</v>
      </c>
      <c r="AY158" s="61">
        <v>1</v>
      </c>
    </row>
    <row r="159" s="49" customFormat="1" ht="30" customHeight="1" spans="1:51">
      <c r="A159" s="60">
        <f t="shared" si="38"/>
        <v>151</v>
      </c>
      <c r="B159" s="62"/>
      <c r="C159" s="62"/>
      <c r="D159" s="62">
        <v>2</v>
      </c>
      <c r="E159" s="62"/>
      <c r="F159" s="62"/>
      <c r="G159" s="62"/>
      <c r="H159" s="62"/>
      <c r="I159" s="62"/>
      <c r="J159" s="62"/>
      <c r="K159" s="67"/>
      <c r="L159" s="66" t="s">
        <v>947</v>
      </c>
      <c r="M159" s="66" t="s">
        <v>947</v>
      </c>
      <c r="N159" s="61" t="s">
        <v>948</v>
      </c>
      <c r="O159" s="61"/>
      <c r="P159" s="61" t="s">
        <v>46</v>
      </c>
      <c r="Q159" s="81" t="s">
        <v>569</v>
      </c>
      <c r="R159" s="61"/>
      <c r="S159" s="66" t="s">
        <v>46</v>
      </c>
      <c r="T159" s="82" t="s">
        <v>570</v>
      </c>
      <c r="U159" s="83" t="s">
        <v>571</v>
      </c>
      <c r="V159" s="66" t="s">
        <v>947</v>
      </c>
      <c r="W159" s="86" t="s">
        <v>49</v>
      </c>
      <c r="X159" s="83" t="s">
        <v>571</v>
      </c>
      <c r="Y159" s="83" t="s">
        <v>407</v>
      </c>
      <c r="Z159" s="83" t="s">
        <v>651</v>
      </c>
      <c r="AA159" s="94" t="s">
        <v>949</v>
      </c>
      <c r="AB159" s="94" t="s">
        <v>950</v>
      </c>
      <c r="AC159" s="82" t="s">
        <v>951</v>
      </c>
      <c r="AD159" s="95">
        <v>0.0928</v>
      </c>
      <c r="AE159" s="96"/>
      <c r="AF159" s="61" t="s">
        <v>910</v>
      </c>
      <c r="AG159" s="118" t="s">
        <v>654</v>
      </c>
      <c r="AH159" s="119">
        <v>220</v>
      </c>
      <c r="AI159" s="119">
        <v>40</v>
      </c>
      <c r="AJ159" s="130">
        <v>2</v>
      </c>
      <c r="AK159" s="131">
        <f>AH159*AI159*AJ159*7860/1000000000</f>
        <v>0.138336</v>
      </c>
      <c r="AL159" s="132">
        <f t="shared" si="50"/>
        <v>0.670830441822808</v>
      </c>
      <c r="AM159" s="130"/>
      <c r="AN159" s="125"/>
      <c r="AO159" s="145"/>
      <c r="AP159" s="145"/>
      <c r="AQ159" s="153" t="s">
        <v>616</v>
      </c>
      <c r="AR159" s="153" t="s">
        <v>617</v>
      </c>
      <c r="AS159" s="158" t="s">
        <v>648</v>
      </c>
      <c r="AT159" s="155"/>
      <c r="AU159" s="61">
        <v>1</v>
      </c>
      <c r="AV159" s="61">
        <v>1</v>
      </c>
      <c r="AW159" s="61">
        <v>1</v>
      </c>
      <c r="AX159" s="61">
        <v>1</v>
      </c>
      <c r="AY159" s="61">
        <v>1</v>
      </c>
    </row>
    <row r="160" s="49" customFormat="1" ht="30" customHeight="1" spans="1:51">
      <c r="A160" s="60">
        <f t="shared" si="38"/>
        <v>152</v>
      </c>
      <c r="B160" s="62"/>
      <c r="C160" s="62"/>
      <c r="D160" s="62">
        <v>2</v>
      </c>
      <c r="E160" s="62"/>
      <c r="F160" s="62"/>
      <c r="G160" s="62"/>
      <c r="H160" s="62"/>
      <c r="I160" s="62"/>
      <c r="J160" s="62"/>
      <c r="K160" s="67"/>
      <c r="L160" s="66" t="s">
        <v>284</v>
      </c>
      <c r="M160" s="66" t="s">
        <v>284</v>
      </c>
      <c r="N160" s="61" t="s">
        <v>285</v>
      </c>
      <c r="O160" s="170"/>
      <c r="P160" s="61" t="s">
        <v>46</v>
      </c>
      <c r="Q160" s="81" t="s">
        <v>569</v>
      </c>
      <c r="R160" s="61"/>
      <c r="S160" s="66" t="s">
        <v>46</v>
      </c>
      <c r="T160" s="82" t="s">
        <v>570</v>
      </c>
      <c r="U160" s="83" t="s">
        <v>571</v>
      </c>
      <c r="V160" s="84" t="s">
        <v>284</v>
      </c>
      <c r="W160" s="86" t="s">
        <v>46</v>
      </c>
      <c r="X160" s="83" t="s">
        <v>571</v>
      </c>
      <c r="Y160" s="83" t="s">
        <v>407</v>
      </c>
      <c r="Z160" s="86" t="s">
        <v>952</v>
      </c>
      <c r="AA160" s="94" t="s">
        <v>953</v>
      </c>
      <c r="AB160" s="94" t="s">
        <v>954</v>
      </c>
      <c r="AC160" s="82"/>
      <c r="AD160" s="95">
        <v>0.006</v>
      </c>
      <c r="AE160" s="94" t="s">
        <v>955</v>
      </c>
      <c r="AF160" s="97" t="s">
        <v>956</v>
      </c>
      <c r="AG160" s="118" t="s">
        <v>768</v>
      </c>
      <c r="AH160" s="119" t="s">
        <v>881</v>
      </c>
      <c r="AI160" s="119"/>
      <c r="AJ160" s="119"/>
      <c r="AK160" s="120">
        <f>AD160*1.05</f>
        <v>0.0063</v>
      </c>
      <c r="AL160" s="132">
        <f t="shared" si="50"/>
        <v>0.952380952380952</v>
      </c>
      <c r="AM160" s="119"/>
      <c r="AN160" s="120"/>
      <c r="AO160" s="145"/>
      <c r="AP160" s="145"/>
      <c r="AQ160" s="153" t="s">
        <v>616</v>
      </c>
      <c r="AR160" s="153" t="s">
        <v>957</v>
      </c>
      <c r="AS160" s="158" t="s">
        <v>648</v>
      </c>
      <c r="AT160" s="155"/>
      <c r="AU160" s="61">
        <v>1</v>
      </c>
      <c r="AV160" s="61">
        <v>1</v>
      </c>
      <c r="AW160" s="61">
        <v>1</v>
      </c>
      <c r="AX160" s="61">
        <v>1</v>
      </c>
      <c r="AY160" s="61">
        <v>1</v>
      </c>
    </row>
    <row r="161" s="49" customFormat="1" ht="30" customHeight="1" spans="1:51">
      <c r="A161" s="60"/>
      <c r="B161" s="62"/>
      <c r="C161" s="62"/>
      <c r="D161" s="62">
        <v>2</v>
      </c>
      <c r="E161" s="62"/>
      <c r="F161" s="62"/>
      <c r="G161" s="62"/>
      <c r="H161" s="62"/>
      <c r="I161" s="62"/>
      <c r="J161" s="62"/>
      <c r="K161" s="67"/>
      <c r="L161" s="201" t="s">
        <v>958</v>
      </c>
      <c r="M161" s="201" t="s">
        <v>958</v>
      </c>
      <c r="N161" s="202" t="s">
        <v>959</v>
      </c>
      <c r="O161" s="203"/>
      <c r="P161" s="204" t="s">
        <v>46</v>
      </c>
      <c r="Q161" s="206" t="s">
        <v>569</v>
      </c>
      <c r="R161" s="204"/>
      <c r="S161" s="207" t="s">
        <v>46</v>
      </c>
      <c r="T161" s="208"/>
      <c r="U161" s="209"/>
      <c r="V161" s="210" t="s">
        <v>411</v>
      </c>
      <c r="W161" s="211" t="s">
        <v>46</v>
      </c>
      <c r="X161" s="209" t="s">
        <v>407</v>
      </c>
      <c r="Y161" s="209" t="s">
        <v>571</v>
      </c>
      <c r="Z161" s="209" t="s">
        <v>696</v>
      </c>
      <c r="AA161" s="217" t="s">
        <v>411</v>
      </c>
      <c r="AB161" s="217" t="s">
        <v>960</v>
      </c>
      <c r="AC161" s="208" t="s">
        <v>961</v>
      </c>
      <c r="AD161" s="218">
        <v>0.0062</v>
      </c>
      <c r="AE161" s="217"/>
      <c r="AF161" s="219" t="s">
        <v>962</v>
      </c>
      <c r="AG161" s="222"/>
      <c r="AH161" s="223"/>
      <c r="AI161" s="204">
        <v>1</v>
      </c>
      <c r="AJ161" s="204">
        <v>1</v>
      </c>
      <c r="AK161" s="204">
        <v>1</v>
      </c>
      <c r="AL161" s="204">
        <v>1</v>
      </c>
      <c r="AM161" s="204">
        <v>1</v>
      </c>
      <c r="AN161" s="224"/>
      <c r="AO161" s="145"/>
      <c r="AP161" s="145"/>
      <c r="AQ161" s="153" t="s">
        <v>616</v>
      </c>
      <c r="AR161" s="153" t="s">
        <v>963</v>
      </c>
      <c r="AS161" s="158"/>
      <c r="AT161" s="155"/>
      <c r="AU161" s="61">
        <v>1</v>
      </c>
      <c r="AV161" s="61">
        <v>1</v>
      </c>
      <c r="AW161" s="61">
        <v>1</v>
      </c>
      <c r="AX161" s="61">
        <v>1</v>
      </c>
      <c r="AY161" s="61">
        <v>1</v>
      </c>
    </row>
    <row r="162" s="49" customFormat="1" ht="30" customHeight="1" spans="1:51">
      <c r="A162" s="60">
        <f t="shared" ref="A162:A195" si="51">ROW()-8</f>
        <v>154</v>
      </c>
      <c r="B162" s="62"/>
      <c r="C162" s="62"/>
      <c r="D162" s="62">
        <v>2</v>
      </c>
      <c r="E162" s="62"/>
      <c r="F162" s="62"/>
      <c r="G162" s="62"/>
      <c r="H162" s="62"/>
      <c r="I162" s="62"/>
      <c r="J162" s="62"/>
      <c r="K162" s="67"/>
      <c r="L162" s="66" t="s">
        <v>964</v>
      </c>
      <c r="M162" s="66" t="s">
        <v>964</v>
      </c>
      <c r="N162" s="61" t="s">
        <v>965</v>
      </c>
      <c r="O162" s="61" t="s">
        <v>966</v>
      </c>
      <c r="P162" s="61" t="s">
        <v>46</v>
      </c>
      <c r="Q162" s="81" t="s">
        <v>569</v>
      </c>
      <c r="R162" s="61"/>
      <c r="S162" s="66" t="s">
        <v>46</v>
      </c>
      <c r="T162" s="66" t="s">
        <v>570</v>
      </c>
      <c r="U162" s="83" t="s">
        <v>407</v>
      </c>
      <c r="V162" s="83" t="s">
        <v>696</v>
      </c>
      <c r="W162" s="71" t="s">
        <v>411</v>
      </c>
      <c r="X162" s="83" t="s">
        <v>571</v>
      </c>
      <c r="Y162" s="83" t="s">
        <v>407</v>
      </c>
      <c r="Z162" s="83" t="s">
        <v>696</v>
      </c>
      <c r="AA162" s="94" t="s">
        <v>411</v>
      </c>
      <c r="AB162" s="94" t="s">
        <v>411</v>
      </c>
      <c r="AC162" s="82"/>
      <c r="AD162" s="95">
        <v>0.002</v>
      </c>
      <c r="AE162" s="96"/>
      <c r="AF162" s="97" t="s">
        <v>933</v>
      </c>
      <c r="AG162" s="145"/>
      <c r="AH162" s="146"/>
      <c r="AI162" s="146"/>
      <c r="AJ162" s="146"/>
      <c r="AK162" s="145"/>
      <c r="AL162" s="145"/>
      <c r="AM162" s="146"/>
      <c r="AN162" s="121"/>
      <c r="AO162" s="145"/>
      <c r="AP162" s="145"/>
      <c r="AQ162" s="153" t="s">
        <v>616</v>
      </c>
      <c r="AR162" s="153" t="s">
        <v>967</v>
      </c>
      <c r="AS162" s="158" t="s">
        <v>648</v>
      </c>
      <c r="AT162" s="155"/>
      <c r="AU162" s="61">
        <v>1</v>
      </c>
      <c r="AV162" s="61">
        <v>1</v>
      </c>
      <c r="AW162" s="61">
        <v>1</v>
      </c>
      <c r="AX162" s="61">
        <v>1</v>
      </c>
      <c r="AY162" s="61">
        <v>1</v>
      </c>
    </row>
    <row r="163" s="49" customFormat="1" ht="30" customHeight="1" spans="1:51">
      <c r="A163" s="60">
        <f t="shared" si="51"/>
        <v>155</v>
      </c>
      <c r="B163" s="62"/>
      <c r="C163" s="62">
        <v>1</v>
      </c>
      <c r="D163" s="62"/>
      <c r="E163" s="62"/>
      <c r="F163" s="62"/>
      <c r="G163" s="62"/>
      <c r="H163" s="62"/>
      <c r="I163" s="62"/>
      <c r="J163" s="62"/>
      <c r="K163" s="67"/>
      <c r="L163" s="66" t="s">
        <v>968</v>
      </c>
      <c r="M163" s="66" t="s">
        <v>968</v>
      </c>
      <c r="N163" s="61" t="s">
        <v>969</v>
      </c>
      <c r="O163" s="61" t="s">
        <v>970</v>
      </c>
      <c r="P163" s="61" t="s">
        <v>46</v>
      </c>
      <c r="Q163" s="81" t="s">
        <v>569</v>
      </c>
      <c r="R163" s="61"/>
      <c r="S163" s="66" t="s">
        <v>46</v>
      </c>
      <c r="T163" s="85" t="s">
        <v>570</v>
      </c>
      <c r="U163" s="83" t="s">
        <v>407</v>
      </c>
      <c r="V163" s="85"/>
      <c r="W163" s="80"/>
      <c r="X163" s="83" t="s">
        <v>571</v>
      </c>
      <c r="Y163" s="83" t="s">
        <v>407</v>
      </c>
      <c r="Z163" s="83" t="s">
        <v>572</v>
      </c>
      <c r="AA163" s="94" t="s">
        <v>573</v>
      </c>
      <c r="AB163" s="94" t="s">
        <v>411</v>
      </c>
      <c r="AC163" s="82"/>
      <c r="AD163" s="95" t="e">
        <f>AD164+AD213*2-AD214*2-AD215*2-AD216*4-AD217*2-AD282-AD283-AD284*2</f>
        <v>#REF!</v>
      </c>
      <c r="AE163" s="96"/>
      <c r="AF163" s="61" t="s">
        <v>411</v>
      </c>
      <c r="AG163" s="145" t="s">
        <v>574</v>
      </c>
      <c r="AH163" s="146"/>
      <c r="AI163" s="146"/>
      <c r="AJ163" s="146"/>
      <c r="AK163" s="145"/>
      <c r="AL163" s="145"/>
      <c r="AM163" s="146"/>
      <c r="AN163" s="121"/>
      <c r="AO163" s="145"/>
      <c r="AP163" s="145"/>
      <c r="AQ163" s="153" t="s">
        <v>575</v>
      </c>
      <c r="AR163" s="153" t="s">
        <v>576</v>
      </c>
      <c r="AS163" s="158" t="s">
        <v>577</v>
      </c>
      <c r="AT163" s="155"/>
      <c r="AU163" s="61">
        <v>0</v>
      </c>
      <c r="AV163" s="61">
        <v>1</v>
      </c>
      <c r="AW163" s="61">
        <v>1</v>
      </c>
      <c r="AX163" s="61">
        <v>0</v>
      </c>
      <c r="AY163" s="61">
        <v>0</v>
      </c>
    </row>
    <row r="164" s="49" customFormat="1" ht="30" customHeight="1" spans="1:51">
      <c r="A164" s="60">
        <f t="shared" si="51"/>
        <v>156</v>
      </c>
      <c r="B164" s="62"/>
      <c r="C164" s="62">
        <v>1</v>
      </c>
      <c r="D164" s="62"/>
      <c r="E164" s="62"/>
      <c r="F164" s="62"/>
      <c r="G164" s="62"/>
      <c r="H164" s="62"/>
      <c r="I164" s="62"/>
      <c r="J164" s="62"/>
      <c r="K164" s="67"/>
      <c r="L164" s="66" t="s">
        <v>971</v>
      </c>
      <c r="M164" s="66" t="s">
        <v>971</v>
      </c>
      <c r="N164" s="61" t="s">
        <v>972</v>
      </c>
      <c r="O164" s="61" t="s">
        <v>973</v>
      </c>
      <c r="P164" s="61" t="s">
        <v>46</v>
      </c>
      <c r="Q164" s="81" t="s">
        <v>569</v>
      </c>
      <c r="R164" s="61"/>
      <c r="S164" s="66" t="s">
        <v>46</v>
      </c>
      <c r="T164" s="82" t="s">
        <v>570</v>
      </c>
      <c r="U164" s="83" t="s">
        <v>571</v>
      </c>
      <c r="V164" s="66" t="s">
        <v>971</v>
      </c>
      <c r="W164" s="80" t="s">
        <v>46</v>
      </c>
      <c r="X164" s="83" t="s">
        <v>571</v>
      </c>
      <c r="Y164" s="83" t="s">
        <v>407</v>
      </c>
      <c r="Z164" s="83" t="s">
        <v>572</v>
      </c>
      <c r="AA164" s="94" t="s">
        <v>573</v>
      </c>
      <c r="AB164" s="94" t="s">
        <v>411</v>
      </c>
      <c r="AC164" s="82"/>
      <c r="AD164" s="95" t="e">
        <f>AD168+AD314+AD317*AU317+AD318+AD359*AU359+AD360*AU360+AD361*AU361+AD362*AU362+AD363*AU363</f>
        <v>#REF!</v>
      </c>
      <c r="AE164" s="96"/>
      <c r="AF164" s="61" t="s">
        <v>411</v>
      </c>
      <c r="AG164" s="145" t="s">
        <v>574</v>
      </c>
      <c r="AH164" s="146"/>
      <c r="AI164" s="146"/>
      <c r="AJ164" s="146"/>
      <c r="AK164" s="145"/>
      <c r="AL164" s="145"/>
      <c r="AM164" s="146"/>
      <c r="AN164" s="121"/>
      <c r="AO164" s="145"/>
      <c r="AP164" s="145"/>
      <c r="AQ164" s="153" t="s">
        <v>575</v>
      </c>
      <c r="AR164" s="153" t="s">
        <v>576</v>
      </c>
      <c r="AS164" s="158" t="s">
        <v>577</v>
      </c>
      <c r="AT164" s="155"/>
      <c r="AU164" s="61">
        <v>1</v>
      </c>
      <c r="AV164" s="61">
        <v>0</v>
      </c>
      <c r="AW164" s="61">
        <v>0</v>
      </c>
      <c r="AX164" s="61">
        <v>0</v>
      </c>
      <c r="AY164" s="61">
        <v>0</v>
      </c>
    </row>
    <row r="165" s="49" customFormat="1" ht="30" customHeight="1" spans="1:51">
      <c r="A165" s="60">
        <f t="shared" si="51"/>
        <v>157</v>
      </c>
      <c r="B165" s="62"/>
      <c r="C165" s="62">
        <v>1</v>
      </c>
      <c r="D165" s="62"/>
      <c r="E165" s="62"/>
      <c r="F165" s="62"/>
      <c r="G165" s="62"/>
      <c r="H165" s="62"/>
      <c r="I165" s="62"/>
      <c r="J165" s="62"/>
      <c r="K165" s="67"/>
      <c r="L165" s="66" t="s">
        <v>974</v>
      </c>
      <c r="M165" s="66" t="s">
        <v>974</v>
      </c>
      <c r="N165" s="61" t="s">
        <v>975</v>
      </c>
      <c r="O165" s="61" t="s">
        <v>976</v>
      </c>
      <c r="P165" s="61" t="s">
        <v>46</v>
      </c>
      <c r="Q165" s="81" t="s">
        <v>569</v>
      </c>
      <c r="R165" s="61"/>
      <c r="S165" s="66" t="s">
        <v>46</v>
      </c>
      <c r="T165" s="85" t="s">
        <v>570</v>
      </c>
      <c r="U165" s="83" t="s">
        <v>407</v>
      </c>
      <c r="V165" s="85"/>
      <c r="W165" s="80"/>
      <c r="X165" s="83" t="s">
        <v>571</v>
      </c>
      <c r="Y165" s="83" t="s">
        <v>407</v>
      </c>
      <c r="Z165" s="83" t="s">
        <v>572</v>
      </c>
      <c r="AA165" s="94" t="s">
        <v>573</v>
      </c>
      <c r="AB165" s="94" t="s">
        <v>411</v>
      </c>
      <c r="AC165" s="82"/>
      <c r="AD165" s="95"/>
      <c r="AE165" s="96"/>
      <c r="AF165" s="61" t="s">
        <v>411</v>
      </c>
      <c r="AG165" s="145" t="s">
        <v>574</v>
      </c>
      <c r="AH165" s="146"/>
      <c r="AI165" s="146"/>
      <c r="AJ165" s="146"/>
      <c r="AK165" s="145"/>
      <c r="AL165" s="145"/>
      <c r="AM165" s="146"/>
      <c r="AN165" s="121"/>
      <c r="AO165" s="145"/>
      <c r="AP165" s="145"/>
      <c r="AQ165" s="153" t="s">
        <v>575</v>
      </c>
      <c r="AR165" s="153" t="s">
        <v>576</v>
      </c>
      <c r="AS165" s="158" t="s">
        <v>581</v>
      </c>
      <c r="AT165" s="155"/>
      <c r="AU165" s="61">
        <v>0</v>
      </c>
      <c r="AV165" s="61">
        <v>0</v>
      </c>
      <c r="AW165" s="61">
        <v>0</v>
      </c>
      <c r="AX165" s="61">
        <v>0</v>
      </c>
      <c r="AY165" s="61">
        <v>1</v>
      </c>
    </row>
    <row r="166" s="49" customFormat="1" ht="30" customHeight="1" spans="1:51">
      <c r="A166" s="60">
        <f t="shared" si="51"/>
        <v>158</v>
      </c>
      <c r="B166" s="62"/>
      <c r="C166" s="62">
        <v>1</v>
      </c>
      <c r="D166" s="62"/>
      <c r="E166" s="62"/>
      <c r="F166" s="62"/>
      <c r="G166" s="62"/>
      <c r="H166" s="62"/>
      <c r="I166" s="62"/>
      <c r="J166" s="62"/>
      <c r="K166" s="67"/>
      <c r="L166" s="66" t="s">
        <v>977</v>
      </c>
      <c r="M166" s="66" t="s">
        <v>977</v>
      </c>
      <c r="N166" s="61" t="s">
        <v>978</v>
      </c>
      <c r="O166" s="61" t="s">
        <v>976</v>
      </c>
      <c r="P166" s="61" t="s">
        <v>46</v>
      </c>
      <c r="Q166" s="81" t="s">
        <v>569</v>
      </c>
      <c r="R166" s="61"/>
      <c r="S166" s="66" t="s">
        <v>46</v>
      </c>
      <c r="T166" s="85" t="s">
        <v>570</v>
      </c>
      <c r="U166" s="83" t="s">
        <v>407</v>
      </c>
      <c r="V166" s="85"/>
      <c r="W166" s="80"/>
      <c r="X166" s="83" t="s">
        <v>571</v>
      </c>
      <c r="Y166" s="83" t="s">
        <v>407</v>
      </c>
      <c r="Z166" s="83" t="s">
        <v>572</v>
      </c>
      <c r="AA166" s="94" t="s">
        <v>573</v>
      </c>
      <c r="AB166" s="94" t="s">
        <v>411</v>
      </c>
      <c r="AC166" s="82"/>
      <c r="AD166" s="95"/>
      <c r="AE166" s="96"/>
      <c r="AF166" s="61" t="s">
        <v>411</v>
      </c>
      <c r="AG166" s="145" t="s">
        <v>574</v>
      </c>
      <c r="AH166" s="146"/>
      <c r="AI166" s="146"/>
      <c r="AJ166" s="146"/>
      <c r="AK166" s="145"/>
      <c r="AL166" s="145"/>
      <c r="AM166" s="146"/>
      <c r="AN166" s="121"/>
      <c r="AO166" s="145"/>
      <c r="AP166" s="145"/>
      <c r="AQ166" s="153" t="s">
        <v>575</v>
      </c>
      <c r="AR166" s="153" t="s">
        <v>576</v>
      </c>
      <c r="AS166" s="149" t="s">
        <v>608</v>
      </c>
      <c r="AT166" s="155"/>
      <c r="AU166" s="61">
        <v>0</v>
      </c>
      <c r="AV166" s="61">
        <v>0</v>
      </c>
      <c r="AW166" s="61">
        <v>0</v>
      </c>
      <c r="AX166" s="61">
        <v>1</v>
      </c>
      <c r="AY166" s="61">
        <v>0</v>
      </c>
    </row>
    <row r="167" s="49" customFormat="1" ht="30" customHeight="1" spans="1:51">
      <c r="A167" s="60">
        <f t="shared" si="51"/>
        <v>159</v>
      </c>
      <c r="B167" s="62"/>
      <c r="C167" s="62"/>
      <c r="D167" s="62"/>
      <c r="E167" s="62"/>
      <c r="F167" s="62"/>
      <c r="G167" s="62"/>
      <c r="H167" s="62"/>
      <c r="I167" s="62"/>
      <c r="J167" s="62"/>
      <c r="K167" s="67"/>
      <c r="L167" s="67"/>
      <c r="M167" s="66" t="s">
        <v>979</v>
      </c>
      <c r="N167" s="61" t="s">
        <v>980</v>
      </c>
      <c r="O167" s="61" t="s">
        <v>981</v>
      </c>
      <c r="P167" s="61" t="s">
        <v>46</v>
      </c>
      <c r="Q167" s="81" t="s">
        <v>569</v>
      </c>
      <c r="R167" s="61"/>
      <c r="S167" s="66" t="s">
        <v>46</v>
      </c>
      <c r="T167" s="85" t="s">
        <v>570</v>
      </c>
      <c r="U167" s="83" t="s">
        <v>407</v>
      </c>
      <c r="V167" s="85"/>
      <c r="W167" s="86"/>
      <c r="X167" s="83" t="s">
        <v>571</v>
      </c>
      <c r="Y167" s="83" t="s">
        <v>407</v>
      </c>
      <c r="Z167" s="83" t="s">
        <v>572</v>
      </c>
      <c r="AA167" s="94" t="s">
        <v>573</v>
      </c>
      <c r="AB167" s="94" t="s">
        <v>411</v>
      </c>
      <c r="AC167" s="82"/>
      <c r="AD167" s="95"/>
      <c r="AE167" s="95"/>
      <c r="AF167" s="61"/>
      <c r="AG167" s="225"/>
      <c r="AH167" s="225"/>
      <c r="AI167" s="225"/>
      <c r="AJ167" s="225"/>
      <c r="AK167" s="225"/>
      <c r="AL167" s="225"/>
      <c r="AM167" s="225"/>
      <c r="AN167" s="225"/>
      <c r="AO167" s="225"/>
      <c r="AP167" s="225"/>
      <c r="AQ167" s="229" t="s">
        <v>624</v>
      </c>
      <c r="AR167" s="229" t="s">
        <v>576</v>
      </c>
      <c r="AS167" s="158" t="s">
        <v>577</v>
      </c>
      <c r="AT167" s="155"/>
      <c r="AU167" s="61">
        <v>0</v>
      </c>
      <c r="AV167" s="61">
        <v>1</v>
      </c>
      <c r="AW167" s="61">
        <v>1</v>
      </c>
      <c r="AX167" s="61">
        <v>0</v>
      </c>
      <c r="AY167" s="61">
        <v>0</v>
      </c>
    </row>
    <row r="168" s="49" customFormat="1" ht="30" customHeight="1" spans="1:51">
      <c r="A168" s="60">
        <f t="shared" si="51"/>
        <v>160</v>
      </c>
      <c r="B168" s="62"/>
      <c r="C168" s="62"/>
      <c r="D168" s="62"/>
      <c r="E168" s="62"/>
      <c r="F168" s="62"/>
      <c r="G168" s="62"/>
      <c r="H168" s="62"/>
      <c r="I168" s="62"/>
      <c r="J168" s="62"/>
      <c r="K168" s="67"/>
      <c r="L168" s="67"/>
      <c r="M168" s="66" t="s">
        <v>982</v>
      </c>
      <c r="N168" s="61" t="s">
        <v>983</v>
      </c>
      <c r="O168" s="61" t="s">
        <v>981</v>
      </c>
      <c r="P168" s="61" t="s">
        <v>46</v>
      </c>
      <c r="Q168" s="81" t="s">
        <v>569</v>
      </c>
      <c r="R168" s="61"/>
      <c r="S168" s="66" t="s">
        <v>46</v>
      </c>
      <c r="T168" s="82" t="s">
        <v>570</v>
      </c>
      <c r="U168" s="83" t="s">
        <v>571</v>
      </c>
      <c r="V168" s="66" t="s">
        <v>982</v>
      </c>
      <c r="W168" s="86" t="s">
        <v>46</v>
      </c>
      <c r="X168" s="83" t="s">
        <v>571</v>
      </c>
      <c r="Y168" s="83" t="s">
        <v>407</v>
      </c>
      <c r="Z168" s="83" t="s">
        <v>572</v>
      </c>
      <c r="AA168" s="94" t="s">
        <v>573</v>
      </c>
      <c r="AB168" s="94" t="s">
        <v>411</v>
      </c>
      <c r="AC168" s="82"/>
      <c r="AD168" s="95" t="e">
        <f>AD171*AU171+AD172+AD190+AD214*AU214+AD215*AU215+AD216*AU216+AD217*AU217+AD218*AU218+AD219*AU219+AD220*AU220+AD224*AU224+AD229+AD231+AD232*AU232+#REF!*#REF!+AD233*AU233+AD234+AD250*AU250+AD251*AU251+AD252*AU252+AD253*AU253+AD255*AU255+AD256*AU256+AD258*AU258+AD262*AU262+AD263*AU263+AD265+AD267+AD272+AD279+AD280+AD281+AD282+AD283+AD284*AU284+AD287+AD292*AU292+AD294+AD296+AD299*AU299+AD301*AU301+AD302*AU302+AD303*AU303+AD304*AU304+AD305+AD306+AD307+#REF!+AD308+AD309+AD310+AD312+AD313</f>
        <v>#REF!</v>
      </c>
      <c r="AE168" s="95"/>
      <c r="AF168" s="94" t="s">
        <v>411</v>
      </c>
      <c r="AG168" s="128"/>
      <c r="AH168" s="128"/>
      <c r="AI168" s="128"/>
      <c r="AJ168" s="128"/>
      <c r="AK168" s="128"/>
      <c r="AL168" s="128"/>
      <c r="AM168" s="128"/>
      <c r="AN168" s="128"/>
      <c r="AO168" s="128"/>
      <c r="AP168" s="128"/>
      <c r="AQ168" s="230" t="s">
        <v>624</v>
      </c>
      <c r="AR168" s="230" t="s">
        <v>576</v>
      </c>
      <c r="AS168" s="158" t="s">
        <v>577</v>
      </c>
      <c r="AT168" s="155"/>
      <c r="AU168" s="61">
        <v>1</v>
      </c>
      <c r="AV168" s="61">
        <v>0</v>
      </c>
      <c r="AW168" s="61">
        <v>0</v>
      </c>
      <c r="AX168" s="61">
        <v>0</v>
      </c>
      <c r="AY168" s="61">
        <v>0</v>
      </c>
    </row>
    <row r="169" s="49" customFormat="1" ht="30" customHeight="1" spans="1:51">
      <c r="A169" s="60">
        <f t="shared" si="51"/>
        <v>161</v>
      </c>
      <c r="B169" s="62"/>
      <c r="C169" s="62"/>
      <c r="D169" s="62"/>
      <c r="E169" s="62"/>
      <c r="F169" s="62"/>
      <c r="G169" s="62"/>
      <c r="H169" s="62"/>
      <c r="I169" s="62"/>
      <c r="J169" s="62"/>
      <c r="K169" s="67"/>
      <c r="L169" s="67"/>
      <c r="M169" s="66" t="s">
        <v>984</v>
      </c>
      <c r="N169" s="61" t="s">
        <v>985</v>
      </c>
      <c r="O169" s="61" t="s">
        <v>986</v>
      </c>
      <c r="P169" s="61" t="s">
        <v>46</v>
      </c>
      <c r="Q169" s="81" t="s">
        <v>569</v>
      </c>
      <c r="R169" s="61"/>
      <c r="S169" s="66" t="s">
        <v>46</v>
      </c>
      <c r="T169" s="85" t="s">
        <v>570</v>
      </c>
      <c r="U169" s="83" t="s">
        <v>407</v>
      </c>
      <c r="V169" s="85"/>
      <c r="W169" s="86"/>
      <c r="X169" s="83" t="s">
        <v>571</v>
      </c>
      <c r="Y169" s="83" t="s">
        <v>407</v>
      </c>
      <c r="Z169" s="83" t="s">
        <v>572</v>
      </c>
      <c r="AA169" s="71" t="s">
        <v>573</v>
      </c>
      <c r="AB169" s="94" t="s">
        <v>411</v>
      </c>
      <c r="AC169" s="82"/>
      <c r="AD169" s="95"/>
      <c r="AE169" s="96"/>
      <c r="AF169" s="71" t="s">
        <v>411</v>
      </c>
      <c r="AG169" s="145"/>
      <c r="AH169" s="145"/>
      <c r="AI169" s="145"/>
      <c r="AJ169" s="145"/>
      <c r="AK169" s="145"/>
      <c r="AL169" s="145"/>
      <c r="AM169" s="145"/>
      <c r="AN169" s="145"/>
      <c r="AO169" s="145"/>
      <c r="AP169" s="145"/>
      <c r="AQ169" s="229" t="s">
        <v>624</v>
      </c>
      <c r="AR169" s="229" t="s">
        <v>576</v>
      </c>
      <c r="AS169" s="158" t="s">
        <v>581</v>
      </c>
      <c r="AT169" s="155"/>
      <c r="AU169" s="61">
        <v>0</v>
      </c>
      <c r="AV169" s="61">
        <v>0</v>
      </c>
      <c r="AW169" s="61">
        <v>0</v>
      </c>
      <c r="AX169" s="61">
        <v>0</v>
      </c>
      <c r="AY169" s="61">
        <v>1</v>
      </c>
    </row>
    <row r="170" s="49" customFormat="1" ht="30" customHeight="1" spans="1:51">
      <c r="A170" s="60">
        <f t="shared" si="51"/>
        <v>162</v>
      </c>
      <c r="B170" s="62"/>
      <c r="C170" s="62"/>
      <c r="D170" s="62"/>
      <c r="E170" s="62"/>
      <c r="F170" s="62"/>
      <c r="G170" s="62"/>
      <c r="H170" s="62"/>
      <c r="I170" s="62"/>
      <c r="J170" s="62"/>
      <c r="K170" s="67"/>
      <c r="L170" s="67"/>
      <c r="M170" s="66" t="s">
        <v>987</v>
      </c>
      <c r="N170" s="61" t="s">
        <v>988</v>
      </c>
      <c r="O170" s="61" t="s">
        <v>989</v>
      </c>
      <c r="P170" s="61" t="s">
        <v>46</v>
      </c>
      <c r="Q170" s="81" t="s">
        <v>569</v>
      </c>
      <c r="R170" s="61"/>
      <c r="S170" s="66" t="s">
        <v>46</v>
      </c>
      <c r="T170" s="85" t="s">
        <v>570</v>
      </c>
      <c r="U170" s="83" t="s">
        <v>407</v>
      </c>
      <c r="V170" s="85"/>
      <c r="W170" s="86"/>
      <c r="X170" s="83" t="s">
        <v>571</v>
      </c>
      <c r="Y170" s="83" t="s">
        <v>407</v>
      </c>
      <c r="Z170" s="83" t="s">
        <v>572</v>
      </c>
      <c r="AA170" s="94" t="s">
        <v>573</v>
      </c>
      <c r="AB170" s="94" t="s">
        <v>411</v>
      </c>
      <c r="AC170" s="82"/>
      <c r="AD170" s="95"/>
      <c r="AE170" s="96"/>
      <c r="AF170" s="61" t="s">
        <v>411</v>
      </c>
      <c r="AG170" s="225"/>
      <c r="AH170" s="225"/>
      <c r="AI170" s="225"/>
      <c r="AJ170" s="225"/>
      <c r="AK170" s="225"/>
      <c r="AL170" s="225"/>
      <c r="AM170" s="225"/>
      <c r="AN170" s="225"/>
      <c r="AO170" s="225"/>
      <c r="AP170" s="225"/>
      <c r="AQ170" s="230" t="s">
        <v>624</v>
      </c>
      <c r="AR170" s="230" t="s">
        <v>576</v>
      </c>
      <c r="AS170" s="158" t="s">
        <v>577</v>
      </c>
      <c r="AT170" s="155"/>
      <c r="AU170" s="61">
        <v>0</v>
      </c>
      <c r="AV170" s="61">
        <v>0</v>
      </c>
      <c r="AW170" s="61">
        <v>0</v>
      </c>
      <c r="AX170" s="61">
        <v>1</v>
      </c>
      <c r="AY170" s="61">
        <v>0</v>
      </c>
    </row>
    <row r="171" s="49" customFormat="1" ht="30" customHeight="1" spans="1:51">
      <c r="A171" s="60">
        <f t="shared" si="51"/>
        <v>163</v>
      </c>
      <c r="B171" s="62"/>
      <c r="C171" s="62"/>
      <c r="D171" s="62">
        <v>2</v>
      </c>
      <c r="E171" s="62"/>
      <c r="F171" s="62"/>
      <c r="G171" s="62"/>
      <c r="H171" s="62"/>
      <c r="I171" s="62"/>
      <c r="J171" s="62"/>
      <c r="K171" s="67"/>
      <c r="L171" s="66" t="s">
        <v>990</v>
      </c>
      <c r="M171" s="66" t="s">
        <v>990</v>
      </c>
      <c r="N171" s="77" t="s">
        <v>991</v>
      </c>
      <c r="O171" s="61" t="s">
        <v>992</v>
      </c>
      <c r="P171" s="61" t="s">
        <v>49</v>
      </c>
      <c r="Q171" s="81" t="s">
        <v>569</v>
      </c>
      <c r="R171" s="77"/>
      <c r="S171" s="66" t="s">
        <v>46</v>
      </c>
      <c r="T171" s="61" t="s">
        <v>993</v>
      </c>
      <c r="U171" s="83" t="s">
        <v>571</v>
      </c>
      <c r="V171" s="212" t="s">
        <v>990</v>
      </c>
      <c r="W171" s="86" t="s">
        <v>46</v>
      </c>
      <c r="X171" s="83" t="s">
        <v>571</v>
      </c>
      <c r="Y171" s="83" t="s">
        <v>407</v>
      </c>
      <c r="Z171" s="83" t="s">
        <v>572</v>
      </c>
      <c r="AA171" s="94" t="s">
        <v>573</v>
      </c>
      <c r="AB171" s="94" t="s">
        <v>411</v>
      </c>
      <c r="AC171" s="94" t="s">
        <v>994</v>
      </c>
      <c r="AD171" s="94" t="s">
        <v>995</v>
      </c>
      <c r="AE171" s="77"/>
      <c r="AF171" s="61" t="s">
        <v>910</v>
      </c>
      <c r="AG171" s="225"/>
      <c r="AH171" s="225"/>
      <c r="AI171" s="225"/>
      <c r="AJ171" s="225"/>
      <c r="AK171" s="225"/>
      <c r="AL171" s="225"/>
      <c r="AM171" s="225"/>
      <c r="AN171" s="225"/>
      <c r="AO171" s="225"/>
      <c r="AP171" s="225"/>
      <c r="AQ171" s="153" t="s">
        <v>616</v>
      </c>
      <c r="AR171" s="153" t="s">
        <v>996</v>
      </c>
      <c r="AS171" s="158" t="s">
        <v>577</v>
      </c>
      <c r="AT171" s="155"/>
      <c r="AU171" s="61">
        <v>2</v>
      </c>
      <c r="AV171" s="61">
        <v>2</v>
      </c>
      <c r="AW171" s="61">
        <v>2</v>
      </c>
      <c r="AX171" s="61">
        <v>2</v>
      </c>
      <c r="AY171" s="61">
        <v>0</v>
      </c>
    </row>
    <row r="172" s="49" customFormat="1" ht="30" customHeight="1" spans="1:51">
      <c r="A172" s="60">
        <f t="shared" si="51"/>
        <v>164</v>
      </c>
      <c r="B172" s="62"/>
      <c r="C172" s="62"/>
      <c r="D172" s="62">
        <v>2</v>
      </c>
      <c r="E172" s="62"/>
      <c r="F172" s="62"/>
      <c r="G172" s="62"/>
      <c r="H172" s="62"/>
      <c r="I172" s="62"/>
      <c r="J172" s="62"/>
      <c r="K172" s="67"/>
      <c r="L172" s="77"/>
      <c r="M172" s="77" t="s">
        <v>997</v>
      </c>
      <c r="N172" s="77" t="s">
        <v>998</v>
      </c>
      <c r="O172" s="61" t="s">
        <v>992</v>
      </c>
      <c r="P172" s="61" t="s">
        <v>49</v>
      </c>
      <c r="Q172" s="81" t="s">
        <v>569</v>
      </c>
      <c r="R172" s="77"/>
      <c r="S172" s="66" t="s">
        <v>46</v>
      </c>
      <c r="T172" s="61" t="s">
        <v>893</v>
      </c>
      <c r="U172" s="83" t="s">
        <v>407</v>
      </c>
      <c r="V172" s="212"/>
      <c r="W172" s="212"/>
      <c r="X172" s="83" t="s">
        <v>571</v>
      </c>
      <c r="Y172" s="83" t="s">
        <v>407</v>
      </c>
      <c r="Z172" s="83" t="s">
        <v>572</v>
      </c>
      <c r="AA172" s="94" t="s">
        <v>573</v>
      </c>
      <c r="AB172" s="94" t="s">
        <v>411</v>
      </c>
      <c r="AC172" s="77" t="s">
        <v>999</v>
      </c>
      <c r="AD172" s="214">
        <v>2.156</v>
      </c>
      <c r="AE172" s="94"/>
      <c r="AF172" s="94" t="s">
        <v>411</v>
      </c>
      <c r="AG172" s="145"/>
      <c r="AH172" s="146"/>
      <c r="AI172" s="146"/>
      <c r="AJ172" s="146"/>
      <c r="AK172" s="145"/>
      <c r="AL172" s="145"/>
      <c r="AM172" s="146"/>
      <c r="AN172" s="121"/>
      <c r="AO172" s="145"/>
      <c r="AP172" s="145"/>
      <c r="AQ172" s="153" t="s">
        <v>624</v>
      </c>
      <c r="AR172" s="153" t="s">
        <v>576</v>
      </c>
      <c r="AS172" s="158" t="s">
        <v>577</v>
      </c>
      <c r="AT172" s="155"/>
      <c r="AU172" s="61">
        <v>1</v>
      </c>
      <c r="AV172" s="61">
        <v>1</v>
      </c>
      <c r="AW172" s="61">
        <v>1</v>
      </c>
      <c r="AX172" s="61">
        <v>1</v>
      </c>
      <c r="AY172" s="61">
        <v>1</v>
      </c>
    </row>
    <row r="173" s="49" customFormat="1" ht="30" customHeight="1" spans="1:51">
      <c r="A173" s="60">
        <f t="shared" si="51"/>
        <v>165</v>
      </c>
      <c r="B173" s="62"/>
      <c r="C173" s="62"/>
      <c r="D173" s="62"/>
      <c r="E173" s="62">
        <v>3</v>
      </c>
      <c r="F173" s="62"/>
      <c r="G173" s="62"/>
      <c r="H173" s="62"/>
      <c r="I173" s="62"/>
      <c r="J173" s="62"/>
      <c r="K173" s="67"/>
      <c r="L173" s="66" t="s">
        <v>1000</v>
      </c>
      <c r="M173" s="66" t="s">
        <v>1000</v>
      </c>
      <c r="N173" s="61" t="s">
        <v>1001</v>
      </c>
      <c r="O173" s="61"/>
      <c r="P173" s="61" t="s">
        <v>49</v>
      </c>
      <c r="Q173" s="81" t="s">
        <v>569</v>
      </c>
      <c r="R173" s="61"/>
      <c r="S173" s="66" t="s">
        <v>46</v>
      </c>
      <c r="T173" s="61" t="s">
        <v>893</v>
      </c>
      <c r="U173" s="83" t="s">
        <v>571</v>
      </c>
      <c r="V173" s="212" t="s">
        <v>1000</v>
      </c>
      <c r="W173" s="86" t="s">
        <v>46</v>
      </c>
      <c r="X173" s="83" t="s">
        <v>571</v>
      </c>
      <c r="Y173" s="83" t="s">
        <v>407</v>
      </c>
      <c r="Z173" s="83" t="s">
        <v>633</v>
      </c>
      <c r="AA173" s="77" t="s">
        <v>1002</v>
      </c>
      <c r="AB173" s="94" t="s">
        <v>411</v>
      </c>
      <c r="AC173" s="77" t="s">
        <v>1003</v>
      </c>
      <c r="AD173" s="214">
        <v>0.236</v>
      </c>
      <c r="AE173" s="96"/>
      <c r="AF173" s="61" t="s">
        <v>910</v>
      </c>
      <c r="AG173" s="118" t="s">
        <v>636</v>
      </c>
      <c r="AH173" s="226">
        <f>AE173/0.314*1000+10</f>
        <v>10</v>
      </c>
      <c r="AI173" s="119">
        <v>10</v>
      </c>
      <c r="AJ173" s="119">
        <v>1.5</v>
      </c>
      <c r="AK173" s="120">
        <f>AH173*0.314/1000</f>
        <v>0.00314</v>
      </c>
      <c r="AL173" s="132">
        <f t="shared" ref="AL173:AL177" si="52">AD173/AK173</f>
        <v>75.1592356687898</v>
      </c>
      <c r="AM173" s="119"/>
      <c r="AN173" s="125"/>
      <c r="AO173" s="145"/>
      <c r="AP173" s="145"/>
      <c r="AQ173" s="153" t="s">
        <v>616</v>
      </c>
      <c r="AR173" s="153" t="s">
        <v>1004</v>
      </c>
      <c r="AS173" s="158" t="s">
        <v>577</v>
      </c>
      <c r="AT173" s="155"/>
      <c r="AU173" s="61">
        <v>1</v>
      </c>
      <c r="AV173" s="61">
        <v>1</v>
      </c>
      <c r="AW173" s="61">
        <v>1</v>
      </c>
      <c r="AX173" s="61">
        <v>1</v>
      </c>
      <c r="AY173" s="61">
        <v>1</v>
      </c>
    </row>
    <row r="174" s="49" customFormat="1" ht="30" customHeight="1" spans="1:51">
      <c r="A174" s="60"/>
      <c r="B174" s="62"/>
      <c r="C174" s="62"/>
      <c r="D174" s="62"/>
      <c r="E174" s="62">
        <v>3</v>
      </c>
      <c r="F174" s="62"/>
      <c r="G174" s="62"/>
      <c r="H174" s="62"/>
      <c r="I174" s="62"/>
      <c r="J174" s="62"/>
      <c r="K174" s="67"/>
      <c r="L174" s="76" t="s">
        <v>1005</v>
      </c>
      <c r="M174" s="76"/>
      <c r="N174" s="71" t="s">
        <v>1006</v>
      </c>
      <c r="O174" s="61" t="s">
        <v>908</v>
      </c>
      <c r="P174" s="61" t="s">
        <v>49</v>
      </c>
      <c r="Q174" s="71" t="s">
        <v>569</v>
      </c>
      <c r="R174" s="76"/>
      <c r="S174" s="66" t="s">
        <v>46</v>
      </c>
      <c r="T174" s="61"/>
      <c r="U174" s="94" t="s">
        <v>571</v>
      </c>
      <c r="V174" s="61" t="s">
        <v>1007</v>
      </c>
      <c r="W174" s="66" t="s">
        <v>49</v>
      </c>
      <c r="X174" s="83" t="s">
        <v>571</v>
      </c>
      <c r="Y174" s="83" t="s">
        <v>407</v>
      </c>
      <c r="Z174" s="83" t="s">
        <v>908</v>
      </c>
      <c r="AA174" s="77" t="s">
        <v>573</v>
      </c>
      <c r="AB174" s="94"/>
      <c r="AC174" s="77" t="s">
        <v>1008</v>
      </c>
      <c r="AD174" s="214">
        <v>0.37</v>
      </c>
      <c r="AE174" s="96"/>
      <c r="AF174" s="61" t="s">
        <v>910</v>
      </c>
      <c r="AG174" s="118" t="s">
        <v>911</v>
      </c>
      <c r="AH174" s="119"/>
      <c r="AI174" s="119"/>
      <c r="AJ174" s="119"/>
      <c r="AK174" s="120"/>
      <c r="AL174" s="118"/>
      <c r="AM174" s="119"/>
      <c r="AN174" s="120">
        <v>0.038</v>
      </c>
      <c r="AO174" s="145"/>
      <c r="AP174" s="145"/>
      <c r="AQ174" s="153" t="s">
        <v>575</v>
      </c>
      <c r="AR174" s="153" t="s">
        <v>587</v>
      </c>
      <c r="AS174" s="158"/>
      <c r="AT174" s="155"/>
      <c r="AU174" s="61">
        <v>1</v>
      </c>
      <c r="AV174" s="61">
        <v>1</v>
      </c>
      <c r="AW174" s="61">
        <v>1</v>
      </c>
      <c r="AX174" s="61">
        <v>1</v>
      </c>
      <c r="AY174" s="61">
        <v>1</v>
      </c>
    </row>
    <row r="175" s="49" customFormat="1" ht="30" customHeight="1" spans="1:51">
      <c r="A175" s="60">
        <f t="shared" si="51"/>
        <v>167</v>
      </c>
      <c r="B175" s="62"/>
      <c r="C175" s="62"/>
      <c r="D175" s="62"/>
      <c r="E175" s="62"/>
      <c r="F175" s="62">
        <v>4</v>
      </c>
      <c r="G175" s="62"/>
      <c r="H175" s="62"/>
      <c r="I175" s="62"/>
      <c r="J175" s="62"/>
      <c r="K175" s="67"/>
      <c r="L175" s="77" t="s">
        <v>1007</v>
      </c>
      <c r="M175" s="77" t="s">
        <v>1007</v>
      </c>
      <c r="N175" s="77" t="s">
        <v>1009</v>
      </c>
      <c r="O175" s="61" t="s">
        <v>1010</v>
      </c>
      <c r="P175" s="61" t="s">
        <v>49</v>
      </c>
      <c r="Q175" s="81" t="s">
        <v>569</v>
      </c>
      <c r="R175" s="77"/>
      <c r="S175" s="66" t="s">
        <v>46</v>
      </c>
      <c r="T175" s="61" t="s">
        <v>893</v>
      </c>
      <c r="U175" s="83" t="s">
        <v>571</v>
      </c>
      <c r="V175" s="212" t="s">
        <v>1007</v>
      </c>
      <c r="W175" s="86" t="s">
        <v>49</v>
      </c>
      <c r="X175" s="83" t="s">
        <v>571</v>
      </c>
      <c r="Y175" s="83" t="s">
        <v>407</v>
      </c>
      <c r="Z175" s="83" t="s">
        <v>585</v>
      </c>
      <c r="AA175" s="77"/>
      <c r="AB175" s="149"/>
      <c r="AC175" s="77" t="s">
        <v>1008</v>
      </c>
      <c r="AD175" s="214">
        <v>0.37</v>
      </c>
      <c r="AE175" s="77"/>
      <c r="AF175" s="61" t="s">
        <v>910</v>
      </c>
      <c r="AG175" s="118" t="s">
        <v>598</v>
      </c>
      <c r="AH175" s="119"/>
      <c r="AI175" s="119"/>
      <c r="AJ175" s="119"/>
      <c r="AK175" s="120"/>
      <c r="AL175" s="118"/>
      <c r="AM175" s="119">
        <v>4</v>
      </c>
      <c r="AN175" s="120"/>
      <c r="AO175" s="145"/>
      <c r="AP175" s="145"/>
      <c r="AQ175" s="153" t="s">
        <v>575</v>
      </c>
      <c r="AR175" s="153" t="s">
        <v>599</v>
      </c>
      <c r="AS175" s="158" t="s">
        <v>577</v>
      </c>
      <c r="AT175" s="155"/>
      <c r="AU175" s="61">
        <v>1</v>
      </c>
      <c r="AV175" s="61">
        <v>1</v>
      </c>
      <c r="AW175" s="61">
        <v>1</v>
      </c>
      <c r="AX175" s="61">
        <v>1</v>
      </c>
      <c r="AY175" s="61">
        <v>1</v>
      </c>
    </row>
    <row r="176" s="49" customFormat="1" ht="30" customHeight="1" spans="1:51">
      <c r="A176" s="60">
        <f t="shared" si="51"/>
        <v>168</v>
      </c>
      <c r="B176" s="62"/>
      <c r="C176" s="62"/>
      <c r="D176" s="62"/>
      <c r="E176" s="62"/>
      <c r="F176" s="62"/>
      <c r="G176" s="62">
        <v>5</v>
      </c>
      <c r="H176" s="62"/>
      <c r="I176" s="62"/>
      <c r="J176" s="62"/>
      <c r="K176" s="67"/>
      <c r="L176" s="77" t="s">
        <v>1011</v>
      </c>
      <c r="M176" s="77" t="s">
        <v>1011</v>
      </c>
      <c r="N176" s="77" t="s">
        <v>1012</v>
      </c>
      <c r="O176" s="61"/>
      <c r="P176" s="61" t="s">
        <v>49</v>
      </c>
      <c r="Q176" s="81" t="s">
        <v>569</v>
      </c>
      <c r="R176" s="61"/>
      <c r="S176" s="66" t="s">
        <v>46</v>
      </c>
      <c r="T176" s="61" t="s">
        <v>893</v>
      </c>
      <c r="U176" s="83" t="s">
        <v>571</v>
      </c>
      <c r="V176" s="212" t="s">
        <v>1011</v>
      </c>
      <c r="W176" s="86" t="s">
        <v>49</v>
      </c>
      <c r="X176" s="83" t="s">
        <v>571</v>
      </c>
      <c r="Y176" s="83" t="s">
        <v>407</v>
      </c>
      <c r="Z176" s="83" t="s">
        <v>651</v>
      </c>
      <c r="AA176" s="77" t="s">
        <v>1013</v>
      </c>
      <c r="AB176" s="149" t="s">
        <v>1014</v>
      </c>
      <c r="AC176" s="77" t="s">
        <v>1015</v>
      </c>
      <c r="AD176" s="214">
        <v>0.368</v>
      </c>
      <c r="AE176" s="77"/>
      <c r="AF176" s="94" t="s">
        <v>411</v>
      </c>
      <c r="AG176" s="118" t="s">
        <v>654</v>
      </c>
      <c r="AH176" s="119">
        <v>463</v>
      </c>
      <c r="AI176" s="119">
        <v>90</v>
      </c>
      <c r="AJ176" s="119">
        <v>2.5</v>
      </c>
      <c r="AK176" s="131">
        <f>AH176*AI176*AJ176*7860/1000000000</f>
        <v>0.8188155</v>
      </c>
      <c r="AL176" s="132">
        <f t="shared" si="52"/>
        <v>0.449429694479403</v>
      </c>
      <c r="AM176" s="130"/>
      <c r="AN176" s="125"/>
      <c r="AO176" s="145"/>
      <c r="AP176" s="145"/>
      <c r="AQ176" s="161" t="s">
        <v>616</v>
      </c>
      <c r="AR176" s="161" t="s">
        <v>803</v>
      </c>
      <c r="AS176" s="158" t="s">
        <v>577</v>
      </c>
      <c r="AT176" s="155"/>
      <c r="AU176" s="61">
        <v>1</v>
      </c>
      <c r="AV176" s="61">
        <v>1</v>
      </c>
      <c r="AW176" s="61">
        <v>1</v>
      </c>
      <c r="AX176" s="61">
        <v>1</v>
      </c>
      <c r="AY176" s="61">
        <v>1</v>
      </c>
    </row>
    <row r="177" s="49" customFormat="1" ht="30" customHeight="1" spans="1:51">
      <c r="A177" s="60">
        <f t="shared" si="51"/>
        <v>169</v>
      </c>
      <c r="B177" s="62"/>
      <c r="C177" s="62"/>
      <c r="D177" s="62"/>
      <c r="E177" s="62"/>
      <c r="F177" s="62"/>
      <c r="G177" s="62">
        <v>5</v>
      </c>
      <c r="H177" s="62"/>
      <c r="I177" s="62"/>
      <c r="J177" s="62"/>
      <c r="K177" s="67"/>
      <c r="L177" s="77" t="s">
        <v>1016</v>
      </c>
      <c r="M177" s="77" t="s">
        <v>1016</v>
      </c>
      <c r="N177" s="77" t="s">
        <v>1017</v>
      </c>
      <c r="O177" s="61"/>
      <c r="P177" s="61" t="s">
        <v>49</v>
      </c>
      <c r="Q177" s="81" t="s">
        <v>569</v>
      </c>
      <c r="R177" s="61"/>
      <c r="S177" s="66" t="s">
        <v>46</v>
      </c>
      <c r="T177" s="61" t="s">
        <v>893</v>
      </c>
      <c r="U177" s="83" t="s">
        <v>571</v>
      </c>
      <c r="V177" s="212" t="s">
        <v>1007</v>
      </c>
      <c r="W177" s="86" t="s">
        <v>49</v>
      </c>
      <c r="X177" s="83" t="s">
        <v>571</v>
      </c>
      <c r="Y177" s="83" t="s">
        <v>407</v>
      </c>
      <c r="Z177" s="83" t="s">
        <v>768</v>
      </c>
      <c r="AA177" s="77" t="s">
        <v>1018</v>
      </c>
      <c r="AB177" s="214">
        <v>0.086</v>
      </c>
      <c r="AC177" s="77" t="s">
        <v>1019</v>
      </c>
      <c r="AD177" s="214">
        <v>0.002</v>
      </c>
      <c r="AE177" s="77"/>
      <c r="AF177" s="94" t="s">
        <v>411</v>
      </c>
      <c r="AG177" s="118" t="s">
        <v>768</v>
      </c>
      <c r="AH177" s="119">
        <v>7</v>
      </c>
      <c r="AI177" s="119">
        <v>8</v>
      </c>
      <c r="AJ177" s="119"/>
      <c r="AK177" s="125">
        <f>AI177/2*AI177/2*3.14*AH177*7860/1000000000</f>
        <v>0.0027642048</v>
      </c>
      <c r="AL177" s="132">
        <f t="shared" si="52"/>
        <v>0.723535390720688</v>
      </c>
      <c r="AM177" s="127"/>
      <c r="AN177" s="125"/>
      <c r="AO177" s="145"/>
      <c r="AP177" s="145"/>
      <c r="AQ177" s="153" t="s">
        <v>616</v>
      </c>
      <c r="AR177" s="153" t="s">
        <v>771</v>
      </c>
      <c r="AS177" s="158" t="s">
        <v>577</v>
      </c>
      <c r="AT177" s="155"/>
      <c r="AU177" s="61">
        <v>1</v>
      </c>
      <c r="AV177" s="61">
        <v>1</v>
      </c>
      <c r="AW177" s="61">
        <v>1</v>
      </c>
      <c r="AX177" s="61">
        <v>1</v>
      </c>
      <c r="AY177" s="61">
        <v>1</v>
      </c>
    </row>
    <row r="178" s="49" customFormat="1" ht="30" customHeight="1" spans="1:51">
      <c r="A178" s="60"/>
      <c r="B178" s="62"/>
      <c r="C178" s="62"/>
      <c r="D178" s="62"/>
      <c r="E178" s="62">
        <v>3</v>
      </c>
      <c r="F178" s="62"/>
      <c r="G178" s="62"/>
      <c r="H178" s="62"/>
      <c r="I178" s="62"/>
      <c r="J178" s="62"/>
      <c r="K178" s="67"/>
      <c r="L178" s="67" t="s">
        <v>1020</v>
      </c>
      <c r="M178" s="77"/>
      <c r="N178" s="77" t="s">
        <v>1021</v>
      </c>
      <c r="O178" s="61" t="s">
        <v>1022</v>
      </c>
      <c r="P178" s="61" t="s">
        <v>49</v>
      </c>
      <c r="Q178" s="71" t="s">
        <v>569</v>
      </c>
      <c r="R178" s="76"/>
      <c r="S178" s="66" t="s">
        <v>46</v>
      </c>
      <c r="T178" s="61"/>
      <c r="U178" s="83" t="s">
        <v>571</v>
      </c>
      <c r="V178" s="61" t="s">
        <v>1007</v>
      </c>
      <c r="W178" s="66" t="s">
        <v>49</v>
      </c>
      <c r="X178" s="83" t="s">
        <v>571</v>
      </c>
      <c r="Y178" s="83" t="s">
        <v>407</v>
      </c>
      <c r="Z178" s="83" t="s">
        <v>585</v>
      </c>
      <c r="AA178" s="77"/>
      <c r="AB178" s="214"/>
      <c r="AC178" s="77" t="s">
        <v>1008</v>
      </c>
      <c r="AD178" s="214">
        <v>0.37</v>
      </c>
      <c r="AE178" s="77"/>
      <c r="AF178" s="94" t="s">
        <v>910</v>
      </c>
      <c r="AG178" s="118" t="s">
        <v>911</v>
      </c>
      <c r="AH178" s="119"/>
      <c r="AI178" s="119"/>
      <c r="AJ178" s="119"/>
      <c r="AK178" s="120"/>
      <c r="AL178" s="118"/>
      <c r="AM178" s="119"/>
      <c r="AN178" s="120">
        <v>0.038</v>
      </c>
      <c r="AO178" s="145"/>
      <c r="AP178" s="145"/>
      <c r="AQ178" s="153" t="s">
        <v>575</v>
      </c>
      <c r="AR178" s="153" t="s">
        <v>587</v>
      </c>
      <c r="AS178" s="158"/>
      <c r="AT178" s="155"/>
      <c r="AU178" s="61">
        <v>1</v>
      </c>
      <c r="AV178" s="61">
        <v>1</v>
      </c>
      <c r="AW178" s="61">
        <v>1</v>
      </c>
      <c r="AX178" s="61">
        <v>1</v>
      </c>
      <c r="AY178" s="61">
        <v>1</v>
      </c>
    </row>
    <row r="179" s="49" customFormat="1" ht="30" customHeight="1" spans="1:51">
      <c r="A179" s="60">
        <f t="shared" si="51"/>
        <v>171</v>
      </c>
      <c r="B179" s="62"/>
      <c r="C179" s="62"/>
      <c r="D179" s="62"/>
      <c r="E179" s="62"/>
      <c r="F179" s="62">
        <v>4</v>
      </c>
      <c r="G179" s="62"/>
      <c r="H179" s="62"/>
      <c r="I179" s="62"/>
      <c r="J179" s="62"/>
      <c r="K179" s="67"/>
      <c r="L179" s="77" t="s">
        <v>1023</v>
      </c>
      <c r="M179" s="77" t="s">
        <v>1023</v>
      </c>
      <c r="N179" s="77" t="s">
        <v>1024</v>
      </c>
      <c r="O179" s="61" t="s">
        <v>1010</v>
      </c>
      <c r="P179" s="61" t="s">
        <v>49</v>
      </c>
      <c r="Q179" s="81" t="s">
        <v>569</v>
      </c>
      <c r="R179" s="77"/>
      <c r="S179" s="66" t="s">
        <v>46</v>
      </c>
      <c r="T179" s="61" t="s">
        <v>893</v>
      </c>
      <c r="U179" s="83" t="s">
        <v>571</v>
      </c>
      <c r="V179" s="212" t="s">
        <v>1007</v>
      </c>
      <c r="W179" s="86" t="s">
        <v>49</v>
      </c>
      <c r="X179" s="83" t="s">
        <v>571</v>
      </c>
      <c r="Y179" s="83" t="s">
        <v>407</v>
      </c>
      <c r="Z179" s="83" t="s">
        <v>585</v>
      </c>
      <c r="AA179" s="77"/>
      <c r="AB179" s="149"/>
      <c r="AC179" s="77" t="s">
        <v>1008</v>
      </c>
      <c r="AD179" s="214">
        <v>0.37</v>
      </c>
      <c r="AE179" s="77"/>
      <c r="AF179" s="61" t="s">
        <v>910</v>
      </c>
      <c r="AG179" s="118" t="s">
        <v>598</v>
      </c>
      <c r="AH179" s="119"/>
      <c r="AI179" s="119"/>
      <c r="AJ179" s="119"/>
      <c r="AK179" s="120"/>
      <c r="AL179" s="118"/>
      <c r="AM179" s="119">
        <v>4</v>
      </c>
      <c r="AN179" s="120"/>
      <c r="AO179" s="145"/>
      <c r="AP179" s="145"/>
      <c r="AQ179" s="153" t="s">
        <v>575</v>
      </c>
      <c r="AR179" s="153" t="s">
        <v>599</v>
      </c>
      <c r="AS179" s="158" t="s">
        <v>577</v>
      </c>
      <c r="AT179" s="155"/>
      <c r="AU179" s="61">
        <v>1</v>
      </c>
      <c r="AV179" s="61">
        <v>1</v>
      </c>
      <c r="AW179" s="61">
        <v>1</v>
      </c>
      <c r="AX179" s="61">
        <v>1</v>
      </c>
      <c r="AY179" s="61">
        <v>1</v>
      </c>
    </row>
    <row r="180" s="49" customFormat="1" ht="30" customHeight="1" spans="1:51">
      <c r="A180" s="60">
        <f t="shared" si="51"/>
        <v>172</v>
      </c>
      <c r="B180" s="62"/>
      <c r="C180" s="62"/>
      <c r="D180" s="62"/>
      <c r="E180" s="62"/>
      <c r="F180" s="62"/>
      <c r="G180" s="62">
        <v>5</v>
      </c>
      <c r="H180" s="62"/>
      <c r="I180" s="62"/>
      <c r="J180" s="62"/>
      <c r="K180" s="67"/>
      <c r="L180" s="77" t="s">
        <v>1025</v>
      </c>
      <c r="M180" s="77" t="s">
        <v>1025</v>
      </c>
      <c r="N180" s="77" t="s">
        <v>1026</v>
      </c>
      <c r="O180" s="61"/>
      <c r="P180" s="61" t="s">
        <v>49</v>
      </c>
      <c r="Q180" s="81" t="s">
        <v>569</v>
      </c>
      <c r="R180" s="61"/>
      <c r="S180" s="66" t="s">
        <v>46</v>
      </c>
      <c r="T180" s="61" t="s">
        <v>893</v>
      </c>
      <c r="U180" s="83" t="s">
        <v>571</v>
      </c>
      <c r="V180" s="212" t="s">
        <v>1011</v>
      </c>
      <c r="W180" s="86" t="s">
        <v>49</v>
      </c>
      <c r="X180" s="83" t="s">
        <v>571</v>
      </c>
      <c r="Y180" s="83" t="s">
        <v>407</v>
      </c>
      <c r="Z180" s="83" t="s">
        <v>651</v>
      </c>
      <c r="AA180" s="77" t="s">
        <v>1013</v>
      </c>
      <c r="AB180" s="149" t="s">
        <v>1014</v>
      </c>
      <c r="AC180" s="77" t="s">
        <v>1015</v>
      </c>
      <c r="AD180" s="214">
        <v>0.368</v>
      </c>
      <c r="AE180" s="77"/>
      <c r="AF180" s="61" t="s">
        <v>910</v>
      </c>
      <c r="AG180" s="118" t="s">
        <v>654</v>
      </c>
      <c r="AH180" s="119">
        <v>463</v>
      </c>
      <c r="AI180" s="119">
        <v>90</v>
      </c>
      <c r="AJ180" s="119">
        <v>2.5</v>
      </c>
      <c r="AK180" s="131">
        <f>AH180*AI180*AJ180*7860/1000000000</f>
        <v>0.8188155</v>
      </c>
      <c r="AL180" s="132">
        <f t="shared" ref="AL180:AL185" si="53">AD180/AK180</f>
        <v>0.449429694479403</v>
      </c>
      <c r="AM180" s="130"/>
      <c r="AN180" s="125"/>
      <c r="AO180" s="145"/>
      <c r="AP180" s="145"/>
      <c r="AQ180" s="161" t="s">
        <v>616</v>
      </c>
      <c r="AR180" s="161" t="s">
        <v>803</v>
      </c>
      <c r="AS180" s="158" t="s">
        <v>577</v>
      </c>
      <c r="AT180" s="155"/>
      <c r="AU180" s="61">
        <v>1</v>
      </c>
      <c r="AV180" s="61">
        <v>1</v>
      </c>
      <c r="AW180" s="61">
        <v>1</v>
      </c>
      <c r="AX180" s="61">
        <v>1</v>
      </c>
      <c r="AY180" s="61">
        <v>1</v>
      </c>
    </row>
    <row r="181" s="49" customFormat="1" ht="30" customHeight="1" spans="1:51">
      <c r="A181" s="60">
        <f t="shared" si="51"/>
        <v>173</v>
      </c>
      <c r="B181" s="62"/>
      <c r="C181" s="62"/>
      <c r="D181" s="62"/>
      <c r="E181" s="62"/>
      <c r="F181" s="62"/>
      <c r="G181" s="62">
        <v>5</v>
      </c>
      <c r="H181" s="62"/>
      <c r="I181" s="62"/>
      <c r="J181" s="62"/>
      <c r="K181" s="67"/>
      <c r="L181" s="77" t="s">
        <v>1016</v>
      </c>
      <c r="M181" s="77" t="s">
        <v>1016</v>
      </c>
      <c r="N181" s="77" t="s">
        <v>1017</v>
      </c>
      <c r="O181" s="61"/>
      <c r="P181" s="61" t="s">
        <v>49</v>
      </c>
      <c r="Q181" s="81" t="s">
        <v>569</v>
      </c>
      <c r="R181" s="61"/>
      <c r="S181" s="66" t="s">
        <v>46</v>
      </c>
      <c r="T181" s="61" t="s">
        <v>893</v>
      </c>
      <c r="U181" s="83" t="s">
        <v>571</v>
      </c>
      <c r="V181" s="212" t="s">
        <v>1007</v>
      </c>
      <c r="W181" s="86" t="s">
        <v>46</v>
      </c>
      <c r="X181" s="83" t="s">
        <v>571</v>
      </c>
      <c r="Y181" s="83" t="s">
        <v>407</v>
      </c>
      <c r="Z181" s="83" t="s">
        <v>768</v>
      </c>
      <c r="AA181" s="77" t="s">
        <v>1018</v>
      </c>
      <c r="AB181" s="214">
        <v>0.086</v>
      </c>
      <c r="AC181" s="77" t="s">
        <v>1019</v>
      </c>
      <c r="AD181" s="214">
        <v>0.002</v>
      </c>
      <c r="AE181" s="77"/>
      <c r="AF181" s="94" t="s">
        <v>411</v>
      </c>
      <c r="AG181" s="118" t="s">
        <v>768</v>
      </c>
      <c r="AH181" s="119">
        <v>7</v>
      </c>
      <c r="AI181" s="119">
        <v>8</v>
      </c>
      <c r="AJ181" s="119"/>
      <c r="AK181" s="125">
        <f t="shared" ref="AK181" si="54">AI181/2*AI181/2*3.14*AH181*7860/1000000000</f>
        <v>0.0027642048</v>
      </c>
      <c r="AL181" s="132">
        <f t="shared" si="53"/>
        <v>0.723535390720688</v>
      </c>
      <c r="AM181" s="127"/>
      <c r="AN181" s="125"/>
      <c r="AO181" s="145"/>
      <c r="AP181" s="145"/>
      <c r="AQ181" s="153" t="s">
        <v>616</v>
      </c>
      <c r="AR181" s="153" t="s">
        <v>1027</v>
      </c>
      <c r="AS181" s="158" t="s">
        <v>577</v>
      </c>
      <c r="AT181" s="155"/>
      <c r="AU181" s="61">
        <v>1</v>
      </c>
      <c r="AV181" s="61">
        <v>1</v>
      </c>
      <c r="AW181" s="61">
        <v>1</v>
      </c>
      <c r="AX181" s="61">
        <v>1</v>
      </c>
      <c r="AY181" s="61">
        <v>1</v>
      </c>
    </row>
    <row r="182" s="49" customFormat="1" ht="30" customHeight="1" spans="1:51">
      <c r="A182" s="60">
        <f t="shared" si="51"/>
        <v>174</v>
      </c>
      <c r="B182" s="62"/>
      <c r="C182" s="62"/>
      <c r="D182" s="62"/>
      <c r="E182" s="62">
        <v>3</v>
      </c>
      <c r="F182" s="62"/>
      <c r="G182" s="62"/>
      <c r="H182" s="62"/>
      <c r="I182" s="62"/>
      <c r="J182" s="62"/>
      <c r="K182" s="67"/>
      <c r="L182" s="77" t="s">
        <v>1028</v>
      </c>
      <c r="M182" s="77" t="s">
        <v>1028</v>
      </c>
      <c r="N182" s="77" t="s">
        <v>1029</v>
      </c>
      <c r="O182" s="61"/>
      <c r="P182" s="61" t="s">
        <v>49</v>
      </c>
      <c r="Q182" s="81" t="s">
        <v>569</v>
      </c>
      <c r="R182" s="61"/>
      <c r="S182" s="66" t="s">
        <v>46</v>
      </c>
      <c r="T182" s="61" t="s">
        <v>893</v>
      </c>
      <c r="U182" s="83" t="s">
        <v>571</v>
      </c>
      <c r="V182" s="212" t="s">
        <v>1028</v>
      </c>
      <c r="W182" s="86" t="s">
        <v>46</v>
      </c>
      <c r="X182" s="83" t="s">
        <v>571</v>
      </c>
      <c r="Y182" s="83" t="s">
        <v>407</v>
      </c>
      <c r="Z182" s="61" t="s">
        <v>876</v>
      </c>
      <c r="AA182" s="77" t="s">
        <v>877</v>
      </c>
      <c r="AB182" s="77" t="s">
        <v>1030</v>
      </c>
      <c r="AC182" s="77" t="s">
        <v>1031</v>
      </c>
      <c r="AD182" s="214">
        <v>0.0748</v>
      </c>
      <c r="AE182" s="96" t="s">
        <v>571</v>
      </c>
      <c r="AF182" s="97" t="s">
        <v>880</v>
      </c>
      <c r="AG182" s="118" t="s">
        <v>876</v>
      </c>
      <c r="AH182" s="227" t="s">
        <v>881</v>
      </c>
      <c r="AI182" s="227"/>
      <c r="AJ182" s="227"/>
      <c r="AK182" s="228">
        <f>AD182*1.05</f>
        <v>0.07854</v>
      </c>
      <c r="AL182" s="132">
        <f t="shared" si="53"/>
        <v>0.952380952380952</v>
      </c>
      <c r="AM182" s="119"/>
      <c r="AN182" s="120"/>
      <c r="AO182" s="145"/>
      <c r="AP182" s="145"/>
      <c r="AQ182" s="153" t="s">
        <v>616</v>
      </c>
      <c r="AR182" s="153" t="s">
        <v>882</v>
      </c>
      <c r="AS182" s="158" t="s">
        <v>577</v>
      </c>
      <c r="AT182" s="155"/>
      <c r="AU182" s="61">
        <v>1</v>
      </c>
      <c r="AV182" s="61">
        <v>1</v>
      </c>
      <c r="AW182" s="61">
        <v>1</v>
      </c>
      <c r="AX182" s="61">
        <v>1</v>
      </c>
      <c r="AY182" s="61">
        <v>1</v>
      </c>
    </row>
    <row r="183" s="49" customFormat="1" ht="30" customHeight="1" spans="1:51">
      <c r="A183" s="60">
        <f t="shared" si="51"/>
        <v>175</v>
      </c>
      <c r="B183" s="62"/>
      <c r="C183" s="62"/>
      <c r="D183" s="62"/>
      <c r="E183" s="62">
        <v>3</v>
      </c>
      <c r="F183" s="62"/>
      <c r="G183" s="62"/>
      <c r="H183" s="62"/>
      <c r="I183" s="62"/>
      <c r="J183" s="62"/>
      <c r="K183" s="67"/>
      <c r="L183" s="77" t="s">
        <v>1032</v>
      </c>
      <c r="M183" s="77" t="s">
        <v>1032</v>
      </c>
      <c r="N183" s="77" t="s">
        <v>1033</v>
      </c>
      <c r="O183" s="61"/>
      <c r="P183" s="61" t="s">
        <v>49</v>
      </c>
      <c r="Q183" s="81" t="s">
        <v>569</v>
      </c>
      <c r="R183" s="61"/>
      <c r="S183" s="66" t="s">
        <v>46</v>
      </c>
      <c r="T183" s="61" t="s">
        <v>893</v>
      </c>
      <c r="U183" s="83" t="s">
        <v>571</v>
      </c>
      <c r="V183" s="212" t="s">
        <v>1028</v>
      </c>
      <c r="W183" s="86" t="s">
        <v>46</v>
      </c>
      <c r="X183" s="83" t="s">
        <v>571</v>
      </c>
      <c r="Y183" s="83" t="s">
        <v>407</v>
      </c>
      <c r="Z183" s="61" t="s">
        <v>876</v>
      </c>
      <c r="AA183" s="77" t="s">
        <v>877</v>
      </c>
      <c r="AB183" s="77" t="s">
        <v>1030</v>
      </c>
      <c r="AC183" s="77" t="s">
        <v>1034</v>
      </c>
      <c r="AD183" s="214">
        <v>0.0748</v>
      </c>
      <c r="AE183" s="96" t="s">
        <v>571</v>
      </c>
      <c r="AF183" s="97" t="s">
        <v>880</v>
      </c>
      <c r="AG183" s="118" t="s">
        <v>876</v>
      </c>
      <c r="AH183" s="227" t="s">
        <v>881</v>
      </c>
      <c r="AI183" s="227"/>
      <c r="AJ183" s="227"/>
      <c r="AK183" s="228">
        <f>AD183*1.05</f>
        <v>0.07854</v>
      </c>
      <c r="AL183" s="132">
        <f t="shared" si="53"/>
        <v>0.952380952380952</v>
      </c>
      <c r="AM183" s="119"/>
      <c r="AN183" s="120"/>
      <c r="AO183" s="145"/>
      <c r="AP183" s="145"/>
      <c r="AQ183" s="153" t="s">
        <v>616</v>
      </c>
      <c r="AR183" s="153" t="s">
        <v>882</v>
      </c>
      <c r="AS183" s="158" t="s">
        <v>577</v>
      </c>
      <c r="AT183" s="155"/>
      <c r="AU183" s="61">
        <v>1</v>
      </c>
      <c r="AV183" s="61">
        <v>1</v>
      </c>
      <c r="AW183" s="61">
        <v>1</v>
      </c>
      <c r="AX183" s="61">
        <v>1</v>
      </c>
      <c r="AY183" s="61">
        <v>1</v>
      </c>
    </row>
    <row r="184" s="49" customFormat="1" ht="30" customHeight="1" spans="1:51">
      <c r="A184" s="60">
        <f t="shared" si="51"/>
        <v>176</v>
      </c>
      <c r="B184" s="62"/>
      <c r="C184" s="62"/>
      <c r="D184" s="62"/>
      <c r="E184" s="62">
        <v>3</v>
      </c>
      <c r="F184" s="62"/>
      <c r="G184" s="62"/>
      <c r="H184" s="62"/>
      <c r="I184" s="62"/>
      <c r="J184" s="62"/>
      <c r="K184" s="67"/>
      <c r="L184" s="77" t="s">
        <v>1035</v>
      </c>
      <c r="M184" s="77" t="s">
        <v>1035</v>
      </c>
      <c r="N184" s="77" t="s">
        <v>1036</v>
      </c>
      <c r="O184" s="61"/>
      <c r="P184" s="61" t="s">
        <v>49</v>
      </c>
      <c r="Q184" s="81" t="s">
        <v>569</v>
      </c>
      <c r="R184" s="61"/>
      <c r="S184" s="66" t="s">
        <v>46</v>
      </c>
      <c r="T184" s="61" t="s">
        <v>893</v>
      </c>
      <c r="U184" s="83" t="s">
        <v>571</v>
      </c>
      <c r="V184" s="86" t="s">
        <v>1035</v>
      </c>
      <c r="W184" s="86" t="s">
        <v>46</v>
      </c>
      <c r="X184" s="83" t="s">
        <v>571</v>
      </c>
      <c r="Y184" s="83" t="s">
        <v>407</v>
      </c>
      <c r="Z184" s="83" t="s">
        <v>611</v>
      </c>
      <c r="AA184" s="77" t="s">
        <v>888</v>
      </c>
      <c r="AB184" s="77"/>
      <c r="AC184" s="77" t="s">
        <v>1037</v>
      </c>
      <c r="AD184" s="214">
        <v>0.005</v>
      </c>
      <c r="AE184" s="96" t="s">
        <v>571</v>
      </c>
      <c r="AF184" s="149" t="s">
        <v>1038</v>
      </c>
      <c r="AG184" s="118" t="s">
        <v>894</v>
      </c>
      <c r="AH184" s="119">
        <v>91</v>
      </c>
      <c r="AI184" s="119">
        <v>3</v>
      </c>
      <c r="AJ184" s="119"/>
      <c r="AK184" s="125">
        <f t="shared" ref="AK184:AK185" si="55">AI184/2*AI184/2*3.14*AH184*7860/1000000000</f>
        <v>0.0050533119</v>
      </c>
      <c r="AL184" s="132">
        <f t="shared" si="53"/>
        <v>0.989450106968462</v>
      </c>
      <c r="AM184" s="119"/>
      <c r="AN184" s="120"/>
      <c r="AO184" s="145"/>
      <c r="AP184" s="145"/>
      <c r="AQ184" s="153" t="s">
        <v>616</v>
      </c>
      <c r="AR184" s="153" t="s">
        <v>617</v>
      </c>
      <c r="AS184" s="158" t="s">
        <v>648</v>
      </c>
      <c r="AT184" s="155"/>
      <c r="AU184" s="61">
        <v>2</v>
      </c>
      <c r="AV184" s="61">
        <v>2</v>
      </c>
      <c r="AW184" s="61">
        <v>2</v>
      </c>
      <c r="AX184" s="61">
        <v>2</v>
      </c>
      <c r="AY184" s="61">
        <v>2</v>
      </c>
    </row>
    <row r="185" s="49" customFormat="1" ht="30" customHeight="1" spans="1:51">
      <c r="A185" s="60">
        <f t="shared" si="51"/>
        <v>177</v>
      </c>
      <c r="B185" s="62"/>
      <c r="C185" s="62"/>
      <c r="D185" s="62"/>
      <c r="E185" s="62">
        <v>3</v>
      </c>
      <c r="F185" s="62"/>
      <c r="G185" s="62"/>
      <c r="H185" s="62"/>
      <c r="I185" s="62"/>
      <c r="J185" s="62"/>
      <c r="K185" s="67"/>
      <c r="L185" s="77" t="s">
        <v>1039</v>
      </c>
      <c r="M185" s="77" t="s">
        <v>1039</v>
      </c>
      <c r="N185" s="77" t="s">
        <v>1040</v>
      </c>
      <c r="O185" s="61"/>
      <c r="P185" s="61" t="s">
        <v>49</v>
      </c>
      <c r="Q185" s="81" t="s">
        <v>569</v>
      </c>
      <c r="R185" s="61"/>
      <c r="S185" s="66" t="s">
        <v>46</v>
      </c>
      <c r="T185" s="61" t="s">
        <v>893</v>
      </c>
      <c r="U185" s="83" t="s">
        <v>571</v>
      </c>
      <c r="V185" s="212" t="s">
        <v>1035</v>
      </c>
      <c r="W185" s="86" t="s">
        <v>46</v>
      </c>
      <c r="X185" s="83" t="s">
        <v>571</v>
      </c>
      <c r="Y185" s="83" t="s">
        <v>407</v>
      </c>
      <c r="Z185" s="83" t="s">
        <v>611</v>
      </c>
      <c r="AA185" s="77" t="s">
        <v>1041</v>
      </c>
      <c r="AB185" s="77"/>
      <c r="AC185" s="77" t="s">
        <v>1037</v>
      </c>
      <c r="AD185" s="214">
        <v>0.005</v>
      </c>
      <c r="AE185" s="96" t="s">
        <v>571</v>
      </c>
      <c r="AF185" s="149" t="s">
        <v>1038</v>
      </c>
      <c r="AG185" s="118" t="s">
        <v>894</v>
      </c>
      <c r="AH185" s="119">
        <v>91</v>
      </c>
      <c r="AI185" s="119">
        <v>3</v>
      </c>
      <c r="AJ185" s="119"/>
      <c r="AK185" s="125">
        <f t="shared" si="55"/>
        <v>0.0050533119</v>
      </c>
      <c r="AL185" s="132">
        <f t="shared" si="53"/>
        <v>0.989450106968462</v>
      </c>
      <c r="AM185" s="119"/>
      <c r="AN185" s="120"/>
      <c r="AO185" s="145"/>
      <c r="AP185" s="145"/>
      <c r="AQ185" s="153" t="s">
        <v>616</v>
      </c>
      <c r="AR185" s="153" t="s">
        <v>617</v>
      </c>
      <c r="AS185" s="158" t="s">
        <v>648</v>
      </c>
      <c r="AT185" s="155"/>
      <c r="AU185" s="61">
        <v>0</v>
      </c>
      <c r="AV185" s="61">
        <v>0</v>
      </c>
      <c r="AW185" s="61">
        <v>0</v>
      </c>
      <c r="AX185" s="61">
        <v>0</v>
      </c>
      <c r="AY185" s="61">
        <v>1</v>
      </c>
    </row>
    <row r="186" s="49" customFormat="1" ht="30" customHeight="1" spans="1:51">
      <c r="A186" s="60">
        <f t="shared" si="51"/>
        <v>178</v>
      </c>
      <c r="B186" s="62"/>
      <c r="C186" s="62"/>
      <c r="D186" s="62"/>
      <c r="E186" s="62">
        <v>3</v>
      </c>
      <c r="F186" s="62"/>
      <c r="G186" s="62"/>
      <c r="H186" s="62"/>
      <c r="I186" s="62"/>
      <c r="J186" s="62"/>
      <c r="K186" s="67"/>
      <c r="L186" s="77" t="s">
        <v>1042</v>
      </c>
      <c r="M186" s="77" t="s">
        <v>1042</v>
      </c>
      <c r="N186" s="77" t="s">
        <v>1043</v>
      </c>
      <c r="O186" s="61" t="s">
        <v>1044</v>
      </c>
      <c r="P186" s="61" t="s">
        <v>49</v>
      </c>
      <c r="Q186" s="81" t="s">
        <v>569</v>
      </c>
      <c r="R186" s="61"/>
      <c r="S186" s="66" t="s">
        <v>46</v>
      </c>
      <c r="T186" s="66" t="s">
        <v>570</v>
      </c>
      <c r="U186" s="83" t="s">
        <v>407</v>
      </c>
      <c r="V186" s="83" t="s">
        <v>696</v>
      </c>
      <c r="W186" s="71" t="s">
        <v>411</v>
      </c>
      <c r="X186" s="83" t="s">
        <v>571</v>
      </c>
      <c r="Y186" s="83" t="s">
        <v>407</v>
      </c>
      <c r="Z186" s="83" t="s">
        <v>696</v>
      </c>
      <c r="AA186" s="77"/>
      <c r="AB186" s="77"/>
      <c r="AC186" s="77"/>
      <c r="AD186" s="214"/>
      <c r="AE186" s="96"/>
      <c r="AF186" s="97" t="s">
        <v>933</v>
      </c>
      <c r="AG186" s="145"/>
      <c r="AH186" s="146"/>
      <c r="AI186" s="146"/>
      <c r="AJ186" s="146"/>
      <c r="AK186" s="145"/>
      <c r="AL186" s="145"/>
      <c r="AM186" s="146"/>
      <c r="AN186" s="121"/>
      <c r="AO186" s="145"/>
      <c r="AP186" s="145"/>
      <c r="AQ186" s="153" t="s">
        <v>616</v>
      </c>
      <c r="AR186" s="153" t="s">
        <v>890</v>
      </c>
      <c r="AS186" s="158" t="s">
        <v>648</v>
      </c>
      <c r="AT186" s="155"/>
      <c r="AU186" s="61">
        <v>2</v>
      </c>
      <c r="AV186" s="61">
        <v>2</v>
      </c>
      <c r="AW186" s="61">
        <v>2</v>
      </c>
      <c r="AX186" s="61">
        <v>2</v>
      </c>
      <c r="AY186" s="61">
        <v>2</v>
      </c>
    </row>
    <row r="187" s="49" customFormat="1" ht="30" customHeight="1" spans="1:51">
      <c r="A187" s="60">
        <f t="shared" si="51"/>
        <v>179</v>
      </c>
      <c r="B187" s="62"/>
      <c r="C187" s="62"/>
      <c r="D187" s="62"/>
      <c r="E187" s="62">
        <v>3</v>
      </c>
      <c r="F187" s="62"/>
      <c r="G187" s="62"/>
      <c r="H187" s="62"/>
      <c r="I187" s="62"/>
      <c r="J187" s="62"/>
      <c r="K187" s="67"/>
      <c r="L187" s="66" t="s">
        <v>1045</v>
      </c>
      <c r="M187" s="66" t="s">
        <v>1045</v>
      </c>
      <c r="N187" s="61" t="s">
        <v>391</v>
      </c>
      <c r="O187" s="61"/>
      <c r="P187" s="61"/>
      <c r="Q187" s="81" t="s">
        <v>569</v>
      </c>
      <c r="R187" s="61"/>
      <c r="S187" s="66" t="s">
        <v>46</v>
      </c>
      <c r="T187" s="66" t="s">
        <v>570</v>
      </c>
      <c r="U187" s="83" t="s">
        <v>407</v>
      </c>
      <c r="V187" s="83" t="s">
        <v>696</v>
      </c>
      <c r="W187" s="71" t="s">
        <v>411</v>
      </c>
      <c r="X187" s="83" t="s">
        <v>407</v>
      </c>
      <c r="Y187" s="83" t="s">
        <v>571</v>
      </c>
      <c r="Z187" s="83" t="s">
        <v>696</v>
      </c>
      <c r="AA187" s="94" t="s">
        <v>888</v>
      </c>
      <c r="AB187" s="94"/>
      <c r="AC187" s="67"/>
      <c r="AD187" s="220"/>
      <c r="AE187" s="96"/>
      <c r="AF187" s="97" t="s">
        <v>889</v>
      </c>
      <c r="AG187" s="145"/>
      <c r="AH187" s="146"/>
      <c r="AI187" s="146"/>
      <c r="AJ187" s="146"/>
      <c r="AK187" s="145"/>
      <c r="AL187" s="145"/>
      <c r="AM187" s="146"/>
      <c r="AN187" s="121"/>
      <c r="AO187" s="145"/>
      <c r="AP187" s="145"/>
      <c r="AQ187" s="153" t="s">
        <v>616</v>
      </c>
      <c r="AR187" s="153" t="s">
        <v>890</v>
      </c>
      <c r="AS187" s="158" t="s">
        <v>648</v>
      </c>
      <c r="AT187" s="155"/>
      <c r="AU187" s="61">
        <v>2</v>
      </c>
      <c r="AV187" s="61">
        <v>2</v>
      </c>
      <c r="AW187" s="61">
        <v>2</v>
      </c>
      <c r="AX187" s="61">
        <v>2</v>
      </c>
      <c r="AY187" s="61">
        <v>2</v>
      </c>
    </row>
    <row r="188" s="49" customFormat="1" ht="30" customHeight="1" spans="1:51">
      <c r="A188" s="60">
        <f t="shared" si="51"/>
        <v>180</v>
      </c>
      <c r="B188" s="62"/>
      <c r="C188" s="62"/>
      <c r="D188" s="62">
        <v>2</v>
      </c>
      <c r="E188" s="62"/>
      <c r="F188" s="62"/>
      <c r="G188" s="62"/>
      <c r="H188" s="62"/>
      <c r="I188" s="62"/>
      <c r="J188" s="62"/>
      <c r="K188" s="67"/>
      <c r="L188" s="66" t="s">
        <v>1046</v>
      </c>
      <c r="M188" s="66" t="s">
        <v>1046</v>
      </c>
      <c r="N188" s="61" t="s">
        <v>1047</v>
      </c>
      <c r="O188" s="61"/>
      <c r="P188" s="61" t="s">
        <v>46</v>
      </c>
      <c r="Q188" s="81" t="s">
        <v>569</v>
      </c>
      <c r="R188" s="61"/>
      <c r="S188" s="66" t="s">
        <v>46</v>
      </c>
      <c r="T188" s="61" t="s">
        <v>993</v>
      </c>
      <c r="U188" s="83" t="s">
        <v>407</v>
      </c>
      <c r="V188" s="66"/>
      <c r="W188" s="86"/>
      <c r="X188" s="83" t="s">
        <v>571</v>
      </c>
      <c r="Y188" s="83" t="s">
        <v>407</v>
      </c>
      <c r="Z188" s="83" t="s">
        <v>572</v>
      </c>
      <c r="AA188" s="94" t="s">
        <v>573</v>
      </c>
      <c r="AB188" s="94" t="s">
        <v>411</v>
      </c>
      <c r="AC188" s="82" t="s">
        <v>411</v>
      </c>
      <c r="AD188" s="95" t="s">
        <v>411</v>
      </c>
      <c r="AE188" s="96"/>
      <c r="AF188" s="61" t="s">
        <v>910</v>
      </c>
      <c r="AG188" s="225"/>
      <c r="AH188" s="225"/>
      <c r="AI188" s="225"/>
      <c r="AJ188" s="225"/>
      <c r="AK188" s="225"/>
      <c r="AL188" s="225"/>
      <c r="AM188" s="225"/>
      <c r="AN188" s="225"/>
      <c r="AO188" s="225"/>
      <c r="AP188" s="225"/>
      <c r="AQ188" s="153" t="s">
        <v>616</v>
      </c>
      <c r="AR188" s="153" t="s">
        <v>996</v>
      </c>
      <c r="AS188" s="158" t="s">
        <v>581</v>
      </c>
      <c r="AT188" s="155"/>
      <c r="AU188" s="61">
        <v>0</v>
      </c>
      <c r="AV188" s="61">
        <v>0</v>
      </c>
      <c r="AW188" s="61">
        <v>0</v>
      </c>
      <c r="AX188" s="61">
        <v>0</v>
      </c>
      <c r="AY188" s="61">
        <v>2</v>
      </c>
    </row>
    <row r="189" s="49" customFormat="1" ht="30" customHeight="1" spans="1:51">
      <c r="A189" s="60"/>
      <c r="B189" s="62"/>
      <c r="C189" s="62"/>
      <c r="D189" s="62">
        <v>2</v>
      </c>
      <c r="E189" s="62"/>
      <c r="F189" s="62"/>
      <c r="G189" s="62"/>
      <c r="H189" s="62"/>
      <c r="I189" s="62"/>
      <c r="J189" s="62"/>
      <c r="K189" s="67"/>
      <c r="L189" s="66" t="s">
        <v>1048</v>
      </c>
      <c r="M189" s="66"/>
      <c r="N189" s="61" t="s">
        <v>1049</v>
      </c>
      <c r="O189" s="61" t="s">
        <v>1050</v>
      </c>
      <c r="P189" s="61" t="s">
        <v>46</v>
      </c>
      <c r="Q189" s="71" t="s">
        <v>569</v>
      </c>
      <c r="R189" s="61"/>
      <c r="S189" s="66" t="s">
        <v>46</v>
      </c>
      <c r="T189" s="61"/>
      <c r="U189" s="94" t="s">
        <v>571</v>
      </c>
      <c r="V189" s="66" t="s">
        <v>1051</v>
      </c>
      <c r="W189" s="66" t="s">
        <v>49</v>
      </c>
      <c r="X189" s="83" t="s">
        <v>571</v>
      </c>
      <c r="Y189" s="83" t="s">
        <v>407</v>
      </c>
      <c r="Z189" s="83" t="s">
        <v>908</v>
      </c>
      <c r="AA189" s="94" t="s">
        <v>573</v>
      </c>
      <c r="AB189" s="94" t="s">
        <v>411</v>
      </c>
      <c r="AC189" s="82"/>
      <c r="AD189" s="95">
        <v>6.33428</v>
      </c>
      <c r="AE189" s="96"/>
      <c r="AF189" s="61" t="s">
        <v>910</v>
      </c>
      <c r="AG189" s="118" t="s">
        <v>911</v>
      </c>
      <c r="AH189" s="119"/>
      <c r="AI189" s="119"/>
      <c r="AJ189" s="119"/>
      <c r="AK189" s="120"/>
      <c r="AL189" s="118"/>
      <c r="AM189" s="119"/>
      <c r="AN189" s="121">
        <v>0.403</v>
      </c>
      <c r="AO189" s="145"/>
      <c r="AP189" s="145"/>
      <c r="AQ189" s="153" t="s">
        <v>575</v>
      </c>
      <c r="AR189" s="153" t="s">
        <v>587</v>
      </c>
      <c r="AS189" s="158"/>
      <c r="AT189" s="155"/>
      <c r="AU189" s="61">
        <v>1</v>
      </c>
      <c r="AV189" s="61">
        <v>1</v>
      </c>
      <c r="AW189" s="61">
        <v>1</v>
      </c>
      <c r="AX189" s="61">
        <v>1</v>
      </c>
      <c r="AY189" s="61">
        <v>1</v>
      </c>
    </row>
    <row r="190" s="49" customFormat="1" ht="30" customHeight="1" spans="1:51">
      <c r="A190" s="60">
        <f t="shared" si="51"/>
        <v>182</v>
      </c>
      <c r="B190" s="62"/>
      <c r="C190" s="62"/>
      <c r="D190" s="62"/>
      <c r="E190" s="62">
        <v>3</v>
      </c>
      <c r="F190" s="62"/>
      <c r="G190" s="62"/>
      <c r="H190" s="62"/>
      <c r="I190" s="62"/>
      <c r="J190" s="62"/>
      <c r="K190" s="67"/>
      <c r="L190" s="66" t="s">
        <v>1051</v>
      </c>
      <c r="M190" s="66" t="s">
        <v>1051</v>
      </c>
      <c r="N190" s="61" t="s">
        <v>1052</v>
      </c>
      <c r="O190" s="61" t="s">
        <v>1050</v>
      </c>
      <c r="P190" s="61" t="s">
        <v>46</v>
      </c>
      <c r="Q190" s="81" t="s">
        <v>569</v>
      </c>
      <c r="R190" s="61"/>
      <c r="S190" s="66" t="s">
        <v>46</v>
      </c>
      <c r="T190" s="82" t="s">
        <v>570</v>
      </c>
      <c r="U190" s="83" t="s">
        <v>571</v>
      </c>
      <c r="V190" s="66" t="s">
        <v>1051</v>
      </c>
      <c r="W190" s="86" t="s">
        <v>49</v>
      </c>
      <c r="X190" s="83" t="s">
        <v>571</v>
      </c>
      <c r="Y190" s="83" t="s">
        <v>407</v>
      </c>
      <c r="Z190" s="83" t="s">
        <v>585</v>
      </c>
      <c r="AA190" s="94" t="s">
        <v>573</v>
      </c>
      <c r="AB190" s="94" t="s">
        <v>411</v>
      </c>
      <c r="AC190" s="82"/>
      <c r="AD190" s="95">
        <f>AD191+AD205*2+AD208+AD211+AD212</f>
        <v>5.89632</v>
      </c>
      <c r="AE190" s="96"/>
      <c r="AF190" s="61" t="s">
        <v>910</v>
      </c>
      <c r="AG190" s="118" t="s">
        <v>598</v>
      </c>
      <c r="AH190" s="119"/>
      <c r="AI190" s="119"/>
      <c r="AJ190" s="119"/>
      <c r="AK190" s="120"/>
      <c r="AL190" s="118"/>
      <c r="AM190" s="119">
        <v>40</v>
      </c>
      <c r="AN190" s="121"/>
      <c r="AO190" s="145"/>
      <c r="AP190" s="145"/>
      <c r="AQ190" s="153" t="s">
        <v>575</v>
      </c>
      <c r="AR190" s="153" t="s">
        <v>599</v>
      </c>
      <c r="AS190" s="158"/>
      <c r="AT190" s="155"/>
      <c r="AU190" s="61">
        <v>1</v>
      </c>
      <c r="AV190" s="61">
        <v>1</v>
      </c>
      <c r="AW190" s="61">
        <v>1</v>
      </c>
      <c r="AX190" s="61">
        <v>1</v>
      </c>
      <c r="AY190" s="61">
        <v>1</v>
      </c>
    </row>
    <row r="191" s="49" customFormat="1" ht="30" customHeight="1" spans="1:51">
      <c r="A191" s="60">
        <f t="shared" si="51"/>
        <v>183</v>
      </c>
      <c r="B191" s="62"/>
      <c r="C191" s="62"/>
      <c r="D191" s="62"/>
      <c r="E191" s="62"/>
      <c r="F191" s="62">
        <v>4</v>
      </c>
      <c r="G191" s="62"/>
      <c r="H191" s="62"/>
      <c r="I191" s="62"/>
      <c r="J191" s="62"/>
      <c r="K191" s="67"/>
      <c r="L191" s="67"/>
      <c r="M191" s="66" t="s">
        <v>1053</v>
      </c>
      <c r="N191" s="61" t="s">
        <v>1054</v>
      </c>
      <c r="O191" s="61" t="s">
        <v>1050</v>
      </c>
      <c r="P191" s="61" t="s">
        <v>46</v>
      </c>
      <c r="Q191" s="81" t="s">
        <v>569</v>
      </c>
      <c r="R191" s="61"/>
      <c r="S191" s="66" t="s">
        <v>46</v>
      </c>
      <c r="T191" s="82" t="s">
        <v>570</v>
      </c>
      <c r="U191" s="83" t="s">
        <v>571</v>
      </c>
      <c r="V191" s="66" t="s">
        <v>1053</v>
      </c>
      <c r="W191" s="86" t="s">
        <v>46</v>
      </c>
      <c r="X191" s="83" t="s">
        <v>571</v>
      </c>
      <c r="Y191" s="83" t="s">
        <v>407</v>
      </c>
      <c r="Z191" s="83" t="s">
        <v>572</v>
      </c>
      <c r="AA191" s="94" t="s">
        <v>573</v>
      </c>
      <c r="AB191" s="94" t="s">
        <v>411</v>
      </c>
      <c r="AC191" s="82"/>
      <c r="AD191" s="221">
        <f>AD192+AD204*2</f>
        <v>3.34176</v>
      </c>
      <c r="AE191" s="96" t="s">
        <v>571</v>
      </c>
      <c r="AF191" s="94" t="s">
        <v>411</v>
      </c>
      <c r="AG191" s="118" t="s">
        <v>1055</v>
      </c>
      <c r="AH191" s="119"/>
      <c r="AI191" s="119"/>
      <c r="AJ191" s="119"/>
      <c r="AK191" s="120"/>
      <c r="AL191" s="118"/>
      <c r="AM191" s="119"/>
      <c r="AN191" s="120"/>
      <c r="AO191" s="145"/>
      <c r="AP191" s="145"/>
      <c r="AQ191" s="153" t="s">
        <v>624</v>
      </c>
      <c r="AR191" s="153"/>
      <c r="AS191" s="158"/>
      <c r="AT191" s="155"/>
      <c r="AU191" s="61">
        <v>1</v>
      </c>
      <c r="AV191" s="61">
        <v>1</v>
      </c>
      <c r="AW191" s="61">
        <v>1</v>
      </c>
      <c r="AX191" s="61">
        <v>1</v>
      </c>
      <c r="AY191" s="61">
        <v>1</v>
      </c>
    </row>
    <row r="192" s="49" customFormat="1" ht="30" customHeight="1" spans="1:51">
      <c r="A192" s="60">
        <f t="shared" si="51"/>
        <v>184</v>
      </c>
      <c r="B192" s="62"/>
      <c r="C192" s="62"/>
      <c r="D192" s="62"/>
      <c r="E192" s="62"/>
      <c r="F192" s="62"/>
      <c r="G192" s="62">
        <v>5</v>
      </c>
      <c r="H192" s="62"/>
      <c r="I192" s="62"/>
      <c r="J192" s="62"/>
      <c r="K192" s="67"/>
      <c r="L192" s="66"/>
      <c r="M192" s="66" t="s">
        <v>1056</v>
      </c>
      <c r="N192" s="61" t="s">
        <v>1057</v>
      </c>
      <c r="O192" s="61" t="s">
        <v>1050</v>
      </c>
      <c r="P192" s="61" t="s">
        <v>46</v>
      </c>
      <c r="Q192" s="81" t="s">
        <v>569</v>
      </c>
      <c r="R192" s="61"/>
      <c r="S192" s="66" t="s">
        <v>46</v>
      </c>
      <c r="T192" s="82" t="s">
        <v>570</v>
      </c>
      <c r="U192" s="83" t="s">
        <v>571</v>
      </c>
      <c r="V192" s="66" t="s">
        <v>1056</v>
      </c>
      <c r="W192" s="86" t="s">
        <v>49</v>
      </c>
      <c r="X192" s="83" t="s">
        <v>571</v>
      </c>
      <c r="Y192" s="83" t="s">
        <v>407</v>
      </c>
      <c r="Z192" s="83" t="s">
        <v>585</v>
      </c>
      <c r="AA192" s="94" t="s">
        <v>573</v>
      </c>
      <c r="AB192" s="94" t="s">
        <v>411</v>
      </c>
      <c r="AC192" s="82"/>
      <c r="AD192" s="221">
        <f>AD193+AD194+AD195+AD196*2+AD197+AD198+AD201</f>
        <v>3.33696</v>
      </c>
      <c r="AE192" s="96" t="s">
        <v>571</v>
      </c>
      <c r="AF192" s="94" t="s">
        <v>411</v>
      </c>
      <c r="AG192" s="118" t="s">
        <v>598</v>
      </c>
      <c r="AH192" s="119"/>
      <c r="AI192" s="119"/>
      <c r="AJ192" s="119"/>
      <c r="AK192" s="120"/>
      <c r="AL192" s="118"/>
      <c r="AM192" s="119">
        <v>30</v>
      </c>
      <c r="AN192" s="120"/>
      <c r="AO192" s="145"/>
      <c r="AP192" s="145"/>
      <c r="AQ192" s="153" t="s">
        <v>624</v>
      </c>
      <c r="AR192" s="153" t="s">
        <v>599</v>
      </c>
      <c r="AS192" s="158"/>
      <c r="AT192" s="155"/>
      <c r="AU192" s="61">
        <v>1</v>
      </c>
      <c r="AV192" s="61">
        <v>1</v>
      </c>
      <c r="AW192" s="61">
        <v>1</v>
      </c>
      <c r="AX192" s="61">
        <v>1</v>
      </c>
      <c r="AY192" s="61">
        <v>1</v>
      </c>
    </row>
    <row r="193" s="49" customFormat="1" ht="30" customHeight="1" spans="1:51">
      <c r="A193" s="60">
        <f t="shared" si="51"/>
        <v>185</v>
      </c>
      <c r="B193" s="62"/>
      <c r="C193" s="62"/>
      <c r="D193" s="62"/>
      <c r="E193" s="62"/>
      <c r="F193" s="62"/>
      <c r="G193" s="62"/>
      <c r="H193" s="62">
        <v>6</v>
      </c>
      <c r="I193" s="62"/>
      <c r="J193" s="62"/>
      <c r="K193" s="67"/>
      <c r="L193" s="66" t="s">
        <v>1058</v>
      </c>
      <c r="M193" s="66" t="s">
        <v>1058</v>
      </c>
      <c r="N193" s="61" t="s">
        <v>1059</v>
      </c>
      <c r="O193" s="61" t="s">
        <v>1060</v>
      </c>
      <c r="P193" s="61" t="s">
        <v>46</v>
      </c>
      <c r="Q193" s="81" t="s">
        <v>569</v>
      </c>
      <c r="R193" s="61"/>
      <c r="S193" s="66" t="s">
        <v>46</v>
      </c>
      <c r="T193" s="82" t="s">
        <v>570</v>
      </c>
      <c r="U193" s="83" t="s">
        <v>571</v>
      </c>
      <c r="V193" s="85" t="s">
        <v>1058</v>
      </c>
      <c r="W193" s="86" t="s">
        <v>49</v>
      </c>
      <c r="X193" s="83" t="s">
        <v>571</v>
      </c>
      <c r="Y193" s="83" t="s">
        <v>407</v>
      </c>
      <c r="Z193" s="83" t="s">
        <v>926</v>
      </c>
      <c r="AA193" s="94" t="s">
        <v>927</v>
      </c>
      <c r="AB193" s="94" t="s">
        <v>1061</v>
      </c>
      <c r="AC193" s="82" t="s">
        <v>1062</v>
      </c>
      <c r="AD193" s="95">
        <v>0.3568</v>
      </c>
      <c r="AE193" s="96" t="s">
        <v>571</v>
      </c>
      <c r="AF193" s="61" t="s">
        <v>411</v>
      </c>
      <c r="AG193" s="118" t="s">
        <v>1063</v>
      </c>
      <c r="AH193" s="119">
        <v>251</v>
      </c>
      <c r="AI193" s="119">
        <v>16</v>
      </c>
      <c r="AJ193" s="119"/>
      <c r="AK193" s="125">
        <f>AI193/2*AI193/2*3.14*AH193*7860/1000000000</f>
        <v>0.3964659456</v>
      </c>
      <c r="AL193" s="132">
        <f t="shared" ref="AL193:AL197" si="56">AD193/AK193</f>
        <v>0.899951191167325</v>
      </c>
      <c r="AM193" s="127"/>
      <c r="AN193" s="125"/>
      <c r="AO193" s="145"/>
      <c r="AP193" s="145"/>
      <c r="AQ193" s="153" t="s">
        <v>616</v>
      </c>
      <c r="AR193" s="153" t="s">
        <v>1064</v>
      </c>
      <c r="AS193" s="158" t="s">
        <v>648</v>
      </c>
      <c r="AT193" s="155"/>
      <c r="AU193" s="61">
        <v>1</v>
      </c>
      <c r="AV193" s="61">
        <v>1</v>
      </c>
      <c r="AW193" s="61">
        <v>1</v>
      </c>
      <c r="AX193" s="61">
        <v>1</v>
      </c>
      <c r="AY193" s="61">
        <v>1</v>
      </c>
    </row>
    <row r="194" s="49" customFormat="1" ht="30" customHeight="1" spans="1:51">
      <c r="A194" s="60">
        <f t="shared" si="51"/>
        <v>186</v>
      </c>
      <c r="B194" s="62"/>
      <c r="C194" s="62"/>
      <c r="D194" s="62"/>
      <c r="E194" s="62"/>
      <c r="F194" s="62"/>
      <c r="G194" s="62"/>
      <c r="H194" s="62">
        <v>6</v>
      </c>
      <c r="I194" s="62"/>
      <c r="J194" s="62"/>
      <c r="K194" s="67"/>
      <c r="L194" s="66" t="s">
        <v>1065</v>
      </c>
      <c r="M194" s="66" t="s">
        <v>1065</v>
      </c>
      <c r="N194" s="61" t="s">
        <v>1066</v>
      </c>
      <c r="O194" s="61" t="s">
        <v>1050</v>
      </c>
      <c r="P194" s="61" t="s">
        <v>46</v>
      </c>
      <c r="Q194" s="81" t="s">
        <v>569</v>
      </c>
      <c r="R194" s="61"/>
      <c r="S194" s="66" t="s">
        <v>46</v>
      </c>
      <c r="T194" s="82" t="s">
        <v>570</v>
      </c>
      <c r="U194" s="83" t="s">
        <v>571</v>
      </c>
      <c r="V194" s="66" t="s">
        <v>1065</v>
      </c>
      <c r="W194" s="86"/>
      <c r="X194" s="83" t="s">
        <v>571</v>
      </c>
      <c r="Y194" s="83" t="s">
        <v>407</v>
      </c>
      <c r="Z194" s="83" t="s">
        <v>633</v>
      </c>
      <c r="AA194" s="94" t="s">
        <v>1067</v>
      </c>
      <c r="AB194" s="94" t="s">
        <v>1068</v>
      </c>
      <c r="AC194" s="82" t="s">
        <v>1069</v>
      </c>
      <c r="AD194" s="95">
        <v>0.272</v>
      </c>
      <c r="AE194" s="96" t="s">
        <v>571</v>
      </c>
      <c r="AF194" s="94" t="s">
        <v>411</v>
      </c>
      <c r="AG194" s="118" t="s">
        <v>647</v>
      </c>
      <c r="AH194" s="119">
        <v>181</v>
      </c>
      <c r="AI194" s="119">
        <v>25</v>
      </c>
      <c r="AJ194" s="119">
        <v>3</v>
      </c>
      <c r="AK194" s="120">
        <f>AH194*1.628/1000</f>
        <v>0.294668</v>
      </c>
      <c r="AL194" s="132">
        <f t="shared" si="56"/>
        <v>0.923072746277166</v>
      </c>
      <c r="AM194" s="119"/>
      <c r="AN194" s="125"/>
      <c r="AO194" s="145"/>
      <c r="AP194" s="145"/>
      <c r="AQ194" s="153" t="s">
        <v>616</v>
      </c>
      <c r="AR194" s="153" t="s">
        <v>1070</v>
      </c>
      <c r="AS194" s="158" t="s">
        <v>577</v>
      </c>
      <c r="AT194" s="155"/>
      <c r="AU194" s="61">
        <v>1</v>
      </c>
      <c r="AV194" s="61">
        <v>1</v>
      </c>
      <c r="AW194" s="61">
        <v>1</v>
      </c>
      <c r="AX194" s="61">
        <v>1</v>
      </c>
      <c r="AY194" s="61">
        <v>1</v>
      </c>
    </row>
    <row r="195" s="49" customFormat="1" ht="30" customHeight="1" spans="1:51">
      <c r="A195" s="60">
        <f t="shared" si="51"/>
        <v>187</v>
      </c>
      <c r="B195" s="62"/>
      <c r="C195" s="62"/>
      <c r="D195" s="62"/>
      <c r="E195" s="62"/>
      <c r="F195" s="62"/>
      <c r="G195" s="62"/>
      <c r="H195" s="62">
        <v>6</v>
      </c>
      <c r="I195" s="62"/>
      <c r="J195" s="62"/>
      <c r="K195" s="67"/>
      <c r="L195" s="66" t="s">
        <v>1071</v>
      </c>
      <c r="M195" s="66" t="s">
        <v>1071</v>
      </c>
      <c r="N195" s="61" t="s">
        <v>1072</v>
      </c>
      <c r="O195" s="61" t="s">
        <v>1060</v>
      </c>
      <c r="P195" s="61" t="s">
        <v>46</v>
      </c>
      <c r="Q195" s="81" t="s">
        <v>569</v>
      </c>
      <c r="R195" s="61"/>
      <c r="S195" s="66" t="s">
        <v>46</v>
      </c>
      <c r="T195" s="82" t="s">
        <v>570</v>
      </c>
      <c r="U195" s="83" t="s">
        <v>571</v>
      </c>
      <c r="V195" s="85" t="s">
        <v>1071</v>
      </c>
      <c r="W195" s="86" t="s">
        <v>46</v>
      </c>
      <c r="X195" s="83" t="s">
        <v>571</v>
      </c>
      <c r="Y195" s="83" t="s">
        <v>407</v>
      </c>
      <c r="Z195" s="83" t="s">
        <v>926</v>
      </c>
      <c r="AA195" s="94" t="s">
        <v>927</v>
      </c>
      <c r="AB195" s="94" t="s">
        <v>1073</v>
      </c>
      <c r="AC195" s="82" t="s">
        <v>1074</v>
      </c>
      <c r="AD195" s="95">
        <v>0.3755</v>
      </c>
      <c r="AE195" s="96" t="s">
        <v>571</v>
      </c>
      <c r="AF195" s="61" t="s">
        <v>411</v>
      </c>
      <c r="AG195" s="118" t="s">
        <v>1063</v>
      </c>
      <c r="AH195" s="119">
        <v>256</v>
      </c>
      <c r="AI195" s="119">
        <v>16</v>
      </c>
      <c r="AJ195" s="119"/>
      <c r="AK195" s="125">
        <f>AI195/2*AI195/2*3.14*AH195*7860/1000000000</f>
        <v>0.4043636736</v>
      </c>
      <c r="AL195" s="132">
        <f t="shared" si="56"/>
        <v>0.928619518803382</v>
      </c>
      <c r="AM195" s="127"/>
      <c r="AN195" s="125"/>
      <c r="AO195" s="145"/>
      <c r="AP195" s="145"/>
      <c r="AQ195" s="153" t="s">
        <v>616</v>
      </c>
      <c r="AR195" s="153" t="s">
        <v>1064</v>
      </c>
      <c r="AS195" s="158" t="s">
        <v>648</v>
      </c>
      <c r="AT195" s="155"/>
      <c r="AU195" s="61">
        <v>1</v>
      </c>
      <c r="AV195" s="61">
        <v>1</v>
      </c>
      <c r="AW195" s="61">
        <v>1</v>
      </c>
      <c r="AX195" s="61">
        <v>1</v>
      </c>
      <c r="AY195" s="61">
        <v>1</v>
      </c>
    </row>
    <row r="196" s="49" customFormat="1" ht="30" customHeight="1" spans="1:51">
      <c r="A196" s="60">
        <f t="shared" ref="A196:A265" si="57">ROW()-8</f>
        <v>188</v>
      </c>
      <c r="B196" s="62"/>
      <c r="C196" s="62"/>
      <c r="D196" s="62"/>
      <c r="E196" s="62"/>
      <c r="F196" s="62"/>
      <c r="G196" s="62"/>
      <c r="H196" s="62">
        <v>6</v>
      </c>
      <c r="I196" s="62"/>
      <c r="J196" s="62"/>
      <c r="K196" s="67"/>
      <c r="L196" s="66" t="s">
        <v>1075</v>
      </c>
      <c r="M196" s="66" t="s">
        <v>1075</v>
      </c>
      <c r="N196" s="61" t="s">
        <v>1076</v>
      </c>
      <c r="O196" s="61"/>
      <c r="P196" s="61" t="s">
        <v>46</v>
      </c>
      <c r="Q196" s="81" t="s">
        <v>569</v>
      </c>
      <c r="R196" s="61"/>
      <c r="S196" s="66" t="s">
        <v>46</v>
      </c>
      <c r="T196" s="82" t="s">
        <v>570</v>
      </c>
      <c r="U196" s="83" t="s">
        <v>571</v>
      </c>
      <c r="V196" s="85" t="s">
        <v>1075</v>
      </c>
      <c r="W196" s="86" t="s">
        <v>46</v>
      </c>
      <c r="X196" s="83" t="s">
        <v>571</v>
      </c>
      <c r="Y196" s="83" t="s">
        <v>407</v>
      </c>
      <c r="Z196" s="83" t="s">
        <v>651</v>
      </c>
      <c r="AA196" s="94" t="s">
        <v>1077</v>
      </c>
      <c r="AB196" s="94" t="s">
        <v>1078</v>
      </c>
      <c r="AC196" s="82" t="s">
        <v>1079</v>
      </c>
      <c r="AD196" s="95">
        <v>0.7678</v>
      </c>
      <c r="AE196" s="96"/>
      <c r="AF196" s="61" t="s">
        <v>411</v>
      </c>
      <c r="AG196" s="118" t="s">
        <v>654</v>
      </c>
      <c r="AH196" s="119">
        <v>387</v>
      </c>
      <c r="AI196" s="119">
        <v>86</v>
      </c>
      <c r="AJ196" s="119">
        <v>3.5</v>
      </c>
      <c r="AK196" s="131">
        <f t="shared" ref="AK196:AK197" si="58">AH196*AI196*AJ196*7860/1000000000</f>
        <v>0.91558782</v>
      </c>
      <c r="AL196" s="132">
        <f t="shared" si="56"/>
        <v>0.838586952805903</v>
      </c>
      <c r="AM196" s="130"/>
      <c r="AN196" s="125"/>
      <c r="AO196" s="145"/>
      <c r="AP196" s="145"/>
      <c r="AQ196" s="161" t="s">
        <v>616</v>
      </c>
      <c r="AR196" s="161" t="s">
        <v>692</v>
      </c>
      <c r="AS196" s="158" t="s">
        <v>648</v>
      </c>
      <c r="AT196" s="155"/>
      <c r="AU196" s="61">
        <v>1</v>
      </c>
      <c r="AV196" s="61">
        <v>1</v>
      </c>
      <c r="AW196" s="61">
        <v>1</v>
      </c>
      <c r="AX196" s="61">
        <v>1</v>
      </c>
      <c r="AY196" s="61">
        <v>1</v>
      </c>
    </row>
    <row r="197" s="49" customFormat="1" ht="30" customHeight="1" spans="1:51">
      <c r="A197" s="60">
        <f t="shared" si="57"/>
        <v>189</v>
      </c>
      <c r="B197" s="62"/>
      <c r="C197" s="62"/>
      <c r="D197" s="62"/>
      <c r="E197" s="62"/>
      <c r="F197" s="62"/>
      <c r="G197" s="62"/>
      <c r="H197" s="62">
        <v>6</v>
      </c>
      <c r="I197" s="62"/>
      <c r="J197" s="62"/>
      <c r="K197" s="67"/>
      <c r="L197" s="66" t="s">
        <v>1080</v>
      </c>
      <c r="M197" s="66" t="s">
        <v>1080</v>
      </c>
      <c r="N197" s="61" t="s">
        <v>1081</v>
      </c>
      <c r="O197" s="61"/>
      <c r="P197" s="61" t="s">
        <v>46</v>
      </c>
      <c r="Q197" s="81" t="s">
        <v>569</v>
      </c>
      <c r="R197" s="61"/>
      <c r="S197" s="66" t="s">
        <v>46</v>
      </c>
      <c r="T197" s="82" t="s">
        <v>570</v>
      </c>
      <c r="U197" s="83" t="s">
        <v>571</v>
      </c>
      <c r="V197" s="85" t="s">
        <v>1080</v>
      </c>
      <c r="W197" s="86" t="s">
        <v>46</v>
      </c>
      <c r="X197" s="83" t="s">
        <v>571</v>
      </c>
      <c r="Y197" s="83" t="s">
        <v>407</v>
      </c>
      <c r="Z197" s="83" t="s">
        <v>651</v>
      </c>
      <c r="AA197" s="94" t="s">
        <v>753</v>
      </c>
      <c r="AB197" s="94" t="s">
        <v>825</v>
      </c>
      <c r="AC197" s="82" t="s">
        <v>1082</v>
      </c>
      <c r="AD197" s="95">
        <v>0.6119</v>
      </c>
      <c r="AE197" s="96"/>
      <c r="AF197" s="61" t="s">
        <v>411</v>
      </c>
      <c r="AG197" s="118" t="s">
        <v>654</v>
      </c>
      <c r="AH197" s="119">
        <v>251</v>
      </c>
      <c r="AI197" s="119">
        <v>235</v>
      </c>
      <c r="AJ197" s="119">
        <v>3</v>
      </c>
      <c r="AK197" s="131">
        <f t="shared" si="58"/>
        <v>1.3908663</v>
      </c>
      <c r="AL197" s="132">
        <f t="shared" si="56"/>
        <v>0.4399416392503</v>
      </c>
      <c r="AM197" s="130"/>
      <c r="AN197" s="125"/>
      <c r="AO197" s="145"/>
      <c r="AP197" s="145"/>
      <c r="AQ197" s="161" t="s">
        <v>616</v>
      </c>
      <c r="AR197" s="161" t="s">
        <v>692</v>
      </c>
      <c r="AS197" s="158" t="s">
        <v>648</v>
      </c>
      <c r="AT197" s="155"/>
      <c r="AU197" s="61">
        <v>1</v>
      </c>
      <c r="AV197" s="61">
        <v>1</v>
      </c>
      <c r="AW197" s="61">
        <v>1</v>
      </c>
      <c r="AX197" s="61">
        <v>1</v>
      </c>
      <c r="AY197" s="61">
        <v>1</v>
      </c>
    </row>
    <row r="198" s="49" customFormat="1" ht="30" customHeight="1" spans="1:51">
      <c r="A198" s="60">
        <f t="shared" si="57"/>
        <v>190</v>
      </c>
      <c r="B198" s="62"/>
      <c r="C198" s="62"/>
      <c r="D198" s="62"/>
      <c r="E198" s="62"/>
      <c r="F198" s="62"/>
      <c r="G198" s="62"/>
      <c r="H198" s="62">
        <v>6</v>
      </c>
      <c r="I198" s="62"/>
      <c r="J198" s="62"/>
      <c r="K198" s="67"/>
      <c r="L198" s="67"/>
      <c r="M198" s="66" t="s">
        <v>1083</v>
      </c>
      <c r="N198" s="61" t="s">
        <v>1084</v>
      </c>
      <c r="O198" s="61" t="s">
        <v>1050</v>
      </c>
      <c r="P198" s="61" t="s">
        <v>46</v>
      </c>
      <c r="Q198" s="81" t="s">
        <v>569</v>
      </c>
      <c r="R198" s="61"/>
      <c r="S198" s="66" t="s">
        <v>46</v>
      </c>
      <c r="T198" s="85" t="s">
        <v>570</v>
      </c>
      <c r="U198" s="83" t="s">
        <v>571</v>
      </c>
      <c r="V198" s="86" t="s">
        <v>1083</v>
      </c>
      <c r="W198" s="86" t="s">
        <v>46</v>
      </c>
      <c r="X198" s="83" t="s">
        <v>571</v>
      </c>
      <c r="Y198" s="83" t="s">
        <v>407</v>
      </c>
      <c r="Z198" s="83" t="s">
        <v>585</v>
      </c>
      <c r="AA198" s="94" t="s">
        <v>573</v>
      </c>
      <c r="AB198" s="94" t="s">
        <v>411</v>
      </c>
      <c r="AC198" s="82" t="s">
        <v>1085</v>
      </c>
      <c r="AD198" s="95">
        <f>AD199+AD200</f>
        <v>0.1075</v>
      </c>
      <c r="AE198" s="96" t="s">
        <v>571</v>
      </c>
      <c r="AF198" s="61" t="s">
        <v>411</v>
      </c>
      <c r="AG198" s="118" t="s">
        <v>598</v>
      </c>
      <c r="AH198" s="119"/>
      <c r="AI198" s="119"/>
      <c r="AJ198" s="119"/>
      <c r="AK198" s="120"/>
      <c r="AL198" s="118"/>
      <c r="AM198" s="119">
        <v>3</v>
      </c>
      <c r="AN198" s="120"/>
      <c r="AO198" s="145"/>
      <c r="AP198" s="145"/>
      <c r="AQ198" s="153" t="s">
        <v>624</v>
      </c>
      <c r="AR198" s="153" t="s">
        <v>599</v>
      </c>
      <c r="AS198" s="158" t="s">
        <v>577</v>
      </c>
      <c r="AT198" s="155"/>
      <c r="AU198" s="61">
        <v>1</v>
      </c>
      <c r="AV198" s="61">
        <v>1</v>
      </c>
      <c r="AW198" s="61">
        <v>1</v>
      </c>
      <c r="AX198" s="61">
        <v>1</v>
      </c>
      <c r="AY198" s="61">
        <v>1</v>
      </c>
    </row>
    <row r="199" s="49" customFormat="1" ht="30" customHeight="1" spans="1:51">
      <c r="A199" s="60">
        <f t="shared" si="57"/>
        <v>191</v>
      </c>
      <c r="B199" s="62"/>
      <c r="C199" s="62"/>
      <c r="D199" s="62"/>
      <c r="E199" s="62"/>
      <c r="F199" s="62"/>
      <c r="G199" s="62"/>
      <c r="H199" s="62"/>
      <c r="I199" s="62">
        <v>7</v>
      </c>
      <c r="J199" s="62"/>
      <c r="K199" s="67"/>
      <c r="L199" s="66" t="s">
        <v>1086</v>
      </c>
      <c r="M199" s="66" t="s">
        <v>1086</v>
      </c>
      <c r="N199" s="61" t="s">
        <v>1087</v>
      </c>
      <c r="O199" s="61"/>
      <c r="P199" s="61" t="s">
        <v>49</v>
      </c>
      <c r="Q199" s="81" t="s">
        <v>569</v>
      </c>
      <c r="R199" s="61"/>
      <c r="S199" s="66" t="s">
        <v>46</v>
      </c>
      <c r="T199" s="82" t="s">
        <v>570</v>
      </c>
      <c r="U199" s="83" t="s">
        <v>571</v>
      </c>
      <c r="V199" s="84" t="s">
        <v>1088</v>
      </c>
      <c r="W199" s="86" t="s">
        <v>46</v>
      </c>
      <c r="X199" s="83" t="s">
        <v>571</v>
      </c>
      <c r="Y199" s="83" t="s">
        <v>407</v>
      </c>
      <c r="Z199" s="83" t="s">
        <v>651</v>
      </c>
      <c r="AA199" s="94" t="s">
        <v>1089</v>
      </c>
      <c r="AB199" s="94" t="s">
        <v>1090</v>
      </c>
      <c r="AC199" s="82" t="str">
        <f>AC203</f>
        <v>86*4*59</v>
      </c>
      <c r="AD199" s="95">
        <f>AD203</f>
        <v>0.0725</v>
      </c>
      <c r="AE199" s="96" t="s">
        <v>571</v>
      </c>
      <c r="AF199" s="61" t="s">
        <v>411</v>
      </c>
      <c r="AG199" s="118" t="s">
        <v>654</v>
      </c>
      <c r="AH199" s="119">
        <v>80</v>
      </c>
      <c r="AI199" s="119">
        <v>62</v>
      </c>
      <c r="AJ199" s="119">
        <v>4</v>
      </c>
      <c r="AK199" s="131">
        <f t="shared" ref="AK199" si="59">AH199*AI199*AJ199*7860/1000000000</f>
        <v>0.1559424</v>
      </c>
      <c r="AL199" s="132">
        <f t="shared" ref="AL199:AL200" si="60">AD199/AK199</f>
        <v>0.464915250759255</v>
      </c>
      <c r="AM199" s="130"/>
      <c r="AN199" s="125"/>
      <c r="AO199" s="145"/>
      <c r="AP199" s="145"/>
      <c r="AQ199" s="153" t="s">
        <v>616</v>
      </c>
      <c r="AR199" s="153" t="s">
        <v>829</v>
      </c>
      <c r="AS199" s="158" t="s">
        <v>648</v>
      </c>
      <c r="AT199" s="155"/>
      <c r="AU199" s="61">
        <v>1</v>
      </c>
      <c r="AV199" s="61">
        <v>1</v>
      </c>
      <c r="AW199" s="61">
        <v>1</v>
      </c>
      <c r="AX199" s="61">
        <v>1</v>
      </c>
      <c r="AY199" s="61">
        <v>1</v>
      </c>
    </row>
    <row r="200" s="49" customFormat="1" ht="30" customHeight="1" spans="1:51">
      <c r="A200" s="60">
        <f t="shared" si="57"/>
        <v>192</v>
      </c>
      <c r="B200" s="62"/>
      <c r="C200" s="62"/>
      <c r="D200" s="62"/>
      <c r="E200" s="62"/>
      <c r="F200" s="62"/>
      <c r="G200" s="62"/>
      <c r="H200" s="62"/>
      <c r="I200" s="62">
        <v>7</v>
      </c>
      <c r="J200" s="62"/>
      <c r="K200" s="67"/>
      <c r="L200" s="66" t="s">
        <v>1091</v>
      </c>
      <c r="M200" s="66" t="s">
        <v>1091</v>
      </c>
      <c r="N200" s="61" t="s">
        <v>1092</v>
      </c>
      <c r="O200" s="61"/>
      <c r="P200" s="61" t="s">
        <v>46</v>
      </c>
      <c r="Q200" s="81" t="s">
        <v>569</v>
      </c>
      <c r="R200" s="61"/>
      <c r="S200" s="66" t="s">
        <v>46</v>
      </c>
      <c r="T200" s="82" t="s">
        <v>570</v>
      </c>
      <c r="U200" s="83" t="s">
        <v>571</v>
      </c>
      <c r="V200" s="66" t="s">
        <v>1091</v>
      </c>
      <c r="W200" s="86" t="s">
        <v>46</v>
      </c>
      <c r="X200" s="83" t="s">
        <v>571</v>
      </c>
      <c r="Y200" s="83" t="s">
        <v>407</v>
      </c>
      <c r="Z200" s="83" t="s">
        <v>768</v>
      </c>
      <c r="AA200" s="94" t="s">
        <v>1018</v>
      </c>
      <c r="AB200" s="94" t="s">
        <v>1093</v>
      </c>
      <c r="AC200" s="82" t="s">
        <v>1094</v>
      </c>
      <c r="AD200" s="95">
        <v>0.035</v>
      </c>
      <c r="AE200" s="96" t="s">
        <v>571</v>
      </c>
      <c r="AF200" s="61" t="s">
        <v>411</v>
      </c>
      <c r="AG200" s="118" t="s">
        <v>768</v>
      </c>
      <c r="AH200" s="119">
        <v>60</v>
      </c>
      <c r="AI200" s="119">
        <v>10</v>
      </c>
      <c r="AJ200" s="119"/>
      <c r="AK200" s="125">
        <f>AI200/2*AI200/2*3.14*AH200*7860/1000000000</f>
        <v>0.0370206</v>
      </c>
      <c r="AL200" s="132">
        <f t="shared" si="60"/>
        <v>0.945419577208365</v>
      </c>
      <c r="AM200" s="127"/>
      <c r="AN200" s="125"/>
      <c r="AO200" s="145"/>
      <c r="AP200" s="145"/>
      <c r="AQ200" s="153" t="s">
        <v>616</v>
      </c>
      <c r="AR200" s="153" t="s">
        <v>771</v>
      </c>
      <c r="AS200" s="158" t="s">
        <v>577</v>
      </c>
      <c r="AT200" s="155"/>
      <c r="AU200" s="61">
        <v>1</v>
      </c>
      <c r="AV200" s="61">
        <v>1</v>
      </c>
      <c r="AW200" s="61">
        <v>1</v>
      </c>
      <c r="AX200" s="61">
        <v>1</v>
      </c>
      <c r="AY200" s="61">
        <v>1</v>
      </c>
    </row>
    <row r="201" s="49" customFormat="1" ht="30" customHeight="1" spans="1:51">
      <c r="A201" s="60">
        <f t="shared" si="57"/>
        <v>193</v>
      </c>
      <c r="B201" s="62"/>
      <c r="C201" s="62"/>
      <c r="D201" s="62"/>
      <c r="E201" s="62"/>
      <c r="F201" s="62"/>
      <c r="G201" s="62"/>
      <c r="H201" s="62">
        <v>6</v>
      </c>
      <c r="I201" s="62"/>
      <c r="J201" s="62"/>
      <c r="K201" s="67"/>
      <c r="L201" s="67"/>
      <c r="M201" s="66" t="s">
        <v>1095</v>
      </c>
      <c r="N201" s="61" t="s">
        <v>1096</v>
      </c>
      <c r="O201" s="61" t="s">
        <v>1097</v>
      </c>
      <c r="P201" s="61" t="s">
        <v>46</v>
      </c>
      <c r="Q201" s="81" t="s">
        <v>569</v>
      </c>
      <c r="R201" s="61"/>
      <c r="S201" s="66" t="s">
        <v>46</v>
      </c>
      <c r="T201" s="82" t="s">
        <v>570</v>
      </c>
      <c r="U201" s="83" t="s">
        <v>571</v>
      </c>
      <c r="V201" s="66" t="s">
        <v>1088</v>
      </c>
      <c r="W201" s="86" t="s">
        <v>46</v>
      </c>
      <c r="X201" s="83" t="s">
        <v>571</v>
      </c>
      <c r="Y201" s="83" t="s">
        <v>407</v>
      </c>
      <c r="Z201" s="83" t="s">
        <v>585</v>
      </c>
      <c r="AA201" s="94" t="s">
        <v>573</v>
      </c>
      <c r="AB201" s="94" t="s">
        <v>411</v>
      </c>
      <c r="AC201" s="82" t="e">
        <f>#REF!</f>
        <v>#REF!</v>
      </c>
      <c r="AD201" s="95">
        <f>AD202+AD203</f>
        <v>0.07766</v>
      </c>
      <c r="AE201" s="96" t="s">
        <v>571</v>
      </c>
      <c r="AF201" s="61" t="s">
        <v>411</v>
      </c>
      <c r="AG201" s="225" t="s">
        <v>686</v>
      </c>
      <c r="AH201" s="225"/>
      <c r="AI201" s="225"/>
      <c r="AJ201" s="225"/>
      <c r="AK201" s="225"/>
      <c r="AL201" s="225"/>
      <c r="AM201" s="225">
        <v>2</v>
      </c>
      <c r="AN201" s="225"/>
      <c r="AO201" s="225"/>
      <c r="AP201" s="225"/>
      <c r="AQ201" s="229" t="s">
        <v>624</v>
      </c>
      <c r="AR201" s="229" t="s">
        <v>599</v>
      </c>
      <c r="AS201" s="158" t="s">
        <v>577</v>
      </c>
      <c r="AT201" s="155"/>
      <c r="AU201" s="61">
        <v>1</v>
      </c>
      <c r="AV201" s="61">
        <v>1</v>
      </c>
      <c r="AW201" s="61">
        <v>1</v>
      </c>
      <c r="AX201" s="61">
        <v>1</v>
      </c>
      <c r="AY201" s="61">
        <v>1</v>
      </c>
    </row>
    <row r="202" s="49" customFormat="1" ht="30" customHeight="1" spans="1:51">
      <c r="A202" s="60">
        <f t="shared" si="57"/>
        <v>194</v>
      </c>
      <c r="B202" s="62"/>
      <c r="C202" s="62"/>
      <c r="D202" s="62"/>
      <c r="E202" s="62"/>
      <c r="F202" s="62"/>
      <c r="G202" s="62"/>
      <c r="H202" s="62"/>
      <c r="I202" s="62">
        <v>7</v>
      </c>
      <c r="J202" s="62"/>
      <c r="K202" s="67"/>
      <c r="L202" s="71" t="s">
        <v>711</v>
      </c>
      <c r="M202" s="71" t="s">
        <v>711</v>
      </c>
      <c r="N202" s="71" t="s">
        <v>180</v>
      </c>
      <c r="O202" s="71" t="s">
        <v>712</v>
      </c>
      <c r="P202" s="61" t="s">
        <v>46</v>
      </c>
      <c r="Q202" s="81" t="s">
        <v>569</v>
      </c>
      <c r="R202" s="88"/>
      <c r="S202" s="66" t="s">
        <v>46</v>
      </c>
      <c r="T202" s="66" t="s">
        <v>570</v>
      </c>
      <c r="U202" s="83" t="s">
        <v>407</v>
      </c>
      <c r="V202" s="85" t="s">
        <v>696</v>
      </c>
      <c r="W202" s="71" t="s">
        <v>411</v>
      </c>
      <c r="X202" s="83" t="s">
        <v>407</v>
      </c>
      <c r="Y202" s="83" t="s">
        <v>571</v>
      </c>
      <c r="Z202" s="83" t="s">
        <v>696</v>
      </c>
      <c r="AA202" s="94" t="s">
        <v>411</v>
      </c>
      <c r="AB202" s="94"/>
      <c r="AC202" s="82"/>
      <c r="AD202" s="95">
        <v>0.00516</v>
      </c>
      <c r="AE202" s="96" t="s">
        <v>571</v>
      </c>
      <c r="AF202" s="61" t="s">
        <v>411</v>
      </c>
      <c r="AG202" s="225"/>
      <c r="AH202" s="225"/>
      <c r="AI202" s="225"/>
      <c r="AJ202" s="225"/>
      <c r="AK202" s="225"/>
      <c r="AL202" s="225"/>
      <c r="AM202" s="225"/>
      <c r="AN202" s="225"/>
      <c r="AO202" s="225"/>
      <c r="AP202" s="225"/>
      <c r="AQ202" s="229" t="s">
        <v>616</v>
      </c>
      <c r="AR202" s="229" t="s">
        <v>713</v>
      </c>
      <c r="AS202" s="158" t="s">
        <v>648</v>
      </c>
      <c r="AT202" s="155"/>
      <c r="AU202" s="61">
        <v>1</v>
      </c>
      <c r="AV202" s="61">
        <v>1</v>
      </c>
      <c r="AW202" s="61">
        <v>1</v>
      </c>
      <c r="AX202" s="61">
        <v>1</v>
      </c>
      <c r="AY202" s="61">
        <v>1</v>
      </c>
    </row>
    <row r="203" s="49" customFormat="1" ht="30" customHeight="1" spans="1:51">
      <c r="A203" s="60">
        <f t="shared" si="57"/>
        <v>195</v>
      </c>
      <c r="B203" s="62"/>
      <c r="C203" s="62"/>
      <c r="D203" s="62"/>
      <c r="E203" s="62"/>
      <c r="F203" s="62"/>
      <c r="G203" s="62"/>
      <c r="H203" s="62"/>
      <c r="I203" s="62">
        <v>7</v>
      </c>
      <c r="J203" s="62"/>
      <c r="K203" s="67"/>
      <c r="L203" s="66" t="s">
        <v>1086</v>
      </c>
      <c r="M203" s="66" t="s">
        <v>1086</v>
      </c>
      <c r="N203" s="61" t="s">
        <v>1087</v>
      </c>
      <c r="O203" s="61"/>
      <c r="P203" s="61" t="s">
        <v>49</v>
      </c>
      <c r="Q203" s="81" t="s">
        <v>569</v>
      </c>
      <c r="R203" s="61"/>
      <c r="S203" s="66" t="s">
        <v>46</v>
      </c>
      <c r="T203" s="82" t="s">
        <v>570</v>
      </c>
      <c r="U203" s="83" t="s">
        <v>571</v>
      </c>
      <c r="V203" s="84" t="s">
        <v>1088</v>
      </c>
      <c r="W203" s="86" t="s">
        <v>46</v>
      </c>
      <c r="X203" s="83" t="s">
        <v>571</v>
      </c>
      <c r="Y203" s="83" t="s">
        <v>407</v>
      </c>
      <c r="Z203" s="83" t="s">
        <v>651</v>
      </c>
      <c r="AA203" s="94" t="s">
        <v>1089</v>
      </c>
      <c r="AB203" s="94" t="s">
        <v>1090</v>
      </c>
      <c r="AC203" s="82" t="s">
        <v>1098</v>
      </c>
      <c r="AD203" s="221">
        <v>0.0725</v>
      </c>
      <c r="AE203" s="96"/>
      <c r="AF203" s="61" t="s">
        <v>411</v>
      </c>
      <c r="AG203" s="225" t="s">
        <v>654</v>
      </c>
      <c r="AH203" s="225">
        <v>80</v>
      </c>
      <c r="AI203" s="225">
        <v>62</v>
      </c>
      <c r="AJ203" s="225">
        <v>4</v>
      </c>
      <c r="AK203" s="225">
        <v>0.1559424</v>
      </c>
      <c r="AL203" s="225">
        <v>0.464915250759255</v>
      </c>
      <c r="AM203" s="225"/>
      <c r="AN203" s="225"/>
      <c r="AO203" s="225"/>
      <c r="AP203" s="225"/>
      <c r="AQ203" s="229" t="s">
        <v>616</v>
      </c>
      <c r="AR203" s="229" t="s">
        <v>829</v>
      </c>
      <c r="AS203" s="158" t="s">
        <v>648</v>
      </c>
      <c r="AT203" s="155"/>
      <c r="AU203" s="61">
        <v>1</v>
      </c>
      <c r="AV203" s="61">
        <v>1</v>
      </c>
      <c r="AW203" s="61">
        <v>1</v>
      </c>
      <c r="AX203" s="61">
        <v>1</v>
      </c>
      <c r="AY203" s="61">
        <v>1</v>
      </c>
    </row>
    <row r="204" s="49" customFormat="1" ht="30" customHeight="1" spans="1:51">
      <c r="A204" s="60">
        <f t="shared" si="57"/>
        <v>196</v>
      </c>
      <c r="B204" s="62"/>
      <c r="C204" s="62"/>
      <c r="D204" s="62"/>
      <c r="E204" s="62"/>
      <c r="F204" s="62"/>
      <c r="G204" s="62">
        <v>5</v>
      </c>
      <c r="H204" s="62"/>
      <c r="I204" s="62"/>
      <c r="J204" s="62"/>
      <c r="K204" s="67"/>
      <c r="L204" s="77" t="s">
        <v>1099</v>
      </c>
      <c r="M204" s="77" t="s">
        <v>1099</v>
      </c>
      <c r="N204" s="61" t="s">
        <v>1100</v>
      </c>
      <c r="O204" s="61" t="s">
        <v>1101</v>
      </c>
      <c r="P204" s="61"/>
      <c r="Q204" s="81" t="s">
        <v>569</v>
      </c>
      <c r="R204" s="61"/>
      <c r="S204" s="66" t="s">
        <v>46</v>
      </c>
      <c r="T204" s="85" t="s">
        <v>1102</v>
      </c>
      <c r="U204" s="83" t="s">
        <v>571</v>
      </c>
      <c r="V204" s="77" t="s">
        <v>1099</v>
      </c>
      <c r="W204" s="86" t="s">
        <v>46</v>
      </c>
      <c r="X204" s="83" t="s">
        <v>571</v>
      </c>
      <c r="Y204" s="83" t="s">
        <v>407</v>
      </c>
      <c r="Z204" s="83" t="s">
        <v>1103</v>
      </c>
      <c r="AA204" s="71" t="s">
        <v>411</v>
      </c>
      <c r="AB204" s="71" t="s">
        <v>411</v>
      </c>
      <c r="AC204" s="82" t="s">
        <v>1104</v>
      </c>
      <c r="AD204" s="95">
        <v>0.0024</v>
      </c>
      <c r="AE204" s="96"/>
      <c r="AF204" s="61" t="s">
        <v>411</v>
      </c>
      <c r="AG204" s="118" t="s">
        <v>1105</v>
      </c>
      <c r="AH204" s="227" t="s">
        <v>1106</v>
      </c>
      <c r="AI204" s="227"/>
      <c r="AJ204" s="227"/>
      <c r="AK204" s="228">
        <f>AD204*1.04</f>
        <v>0.002496</v>
      </c>
      <c r="AL204" s="132">
        <f t="shared" ref="AL204:AL207" si="61">AD204/AK204</f>
        <v>0.961538461538461</v>
      </c>
      <c r="AM204" s="119"/>
      <c r="AN204" s="120"/>
      <c r="AO204" s="145"/>
      <c r="AP204" s="145"/>
      <c r="AQ204" s="153" t="s">
        <v>616</v>
      </c>
      <c r="AR204" s="153" t="s">
        <v>1107</v>
      </c>
      <c r="AS204" s="158" t="s">
        <v>648</v>
      </c>
      <c r="AT204" s="155"/>
      <c r="AU204" s="61">
        <v>2</v>
      </c>
      <c r="AV204" s="61">
        <v>2</v>
      </c>
      <c r="AW204" s="61">
        <v>2</v>
      </c>
      <c r="AX204" s="61">
        <v>2</v>
      </c>
      <c r="AY204" s="61">
        <v>2</v>
      </c>
    </row>
    <row r="205" s="49" customFormat="1" ht="30" customHeight="1" spans="1:51">
      <c r="A205" s="60">
        <f t="shared" si="57"/>
        <v>197</v>
      </c>
      <c r="B205" s="62"/>
      <c r="C205" s="62"/>
      <c r="D205" s="62"/>
      <c r="E205" s="62"/>
      <c r="F205" s="62">
        <v>4</v>
      </c>
      <c r="G205" s="62"/>
      <c r="H205" s="62"/>
      <c r="I205" s="62"/>
      <c r="J205" s="62"/>
      <c r="K205" s="67"/>
      <c r="L205" s="67"/>
      <c r="M205" s="66" t="s">
        <v>1108</v>
      </c>
      <c r="N205" s="61" t="s">
        <v>1109</v>
      </c>
      <c r="O205" s="61"/>
      <c r="P205" s="61"/>
      <c r="Q205" s="81" t="s">
        <v>569</v>
      </c>
      <c r="R205" s="61"/>
      <c r="S205" s="66" t="s">
        <v>46</v>
      </c>
      <c r="T205" s="82" t="s">
        <v>570</v>
      </c>
      <c r="U205" s="83" t="s">
        <v>571</v>
      </c>
      <c r="V205" s="85" t="s">
        <v>1108</v>
      </c>
      <c r="W205" s="86" t="s">
        <v>46</v>
      </c>
      <c r="X205" s="83" t="s">
        <v>571</v>
      </c>
      <c r="Y205" s="83" t="s">
        <v>407</v>
      </c>
      <c r="Z205" s="83" t="s">
        <v>585</v>
      </c>
      <c r="AA205" s="94" t="s">
        <v>573</v>
      </c>
      <c r="AB205" s="94" t="s">
        <v>411</v>
      </c>
      <c r="AC205" s="82" t="s">
        <v>1110</v>
      </c>
      <c r="AD205" s="95">
        <f>AD206+AD207</f>
        <v>0.8819</v>
      </c>
      <c r="AE205" s="96"/>
      <c r="AF205" s="61" t="s">
        <v>411</v>
      </c>
      <c r="AG205" s="118" t="s">
        <v>598</v>
      </c>
      <c r="AH205" s="119"/>
      <c r="AI205" s="119"/>
      <c r="AJ205" s="119"/>
      <c r="AK205" s="120"/>
      <c r="AL205" s="118"/>
      <c r="AM205" s="119">
        <v>8</v>
      </c>
      <c r="AN205" s="120"/>
      <c r="AO205" s="145"/>
      <c r="AP205" s="145"/>
      <c r="AQ205" s="153" t="s">
        <v>624</v>
      </c>
      <c r="AR205" s="153" t="s">
        <v>599</v>
      </c>
      <c r="AS205" s="158" t="s">
        <v>648</v>
      </c>
      <c r="AT205" s="155"/>
      <c r="AU205" s="61">
        <v>2</v>
      </c>
      <c r="AV205" s="61">
        <v>2</v>
      </c>
      <c r="AW205" s="61">
        <v>2</v>
      </c>
      <c r="AX205" s="61">
        <v>2</v>
      </c>
      <c r="AY205" s="61">
        <v>2</v>
      </c>
    </row>
    <row r="206" s="49" customFormat="1" ht="30" customHeight="1" spans="1:51">
      <c r="A206" s="60">
        <f t="shared" si="57"/>
        <v>198</v>
      </c>
      <c r="B206" s="62"/>
      <c r="C206" s="62"/>
      <c r="D206" s="62"/>
      <c r="E206" s="62"/>
      <c r="F206" s="62"/>
      <c r="G206" s="62">
        <v>5</v>
      </c>
      <c r="H206" s="62"/>
      <c r="I206" s="62"/>
      <c r="J206" s="62"/>
      <c r="K206" s="67"/>
      <c r="L206" s="66" t="s">
        <v>1111</v>
      </c>
      <c r="M206" s="66" t="s">
        <v>1111</v>
      </c>
      <c r="N206" s="61" t="s">
        <v>1112</v>
      </c>
      <c r="O206" s="61"/>
      <c r="P206" s="61" t="s">
        <v>46</v>
      </c>
      <c r="Q206" s="81" t="s">
        <v>569</v>
      </c>
      <c r="R206" s="61"/>
      <c r="S206" s="66" t="s">
        <v>46</v>
      </c>
      <c r="T206" s="82" t="s">
        <v>570</v>
      </c>
      <c r="U206" s="83" t="s">
        <v>571</v>
      </c>
      <c r="V206" s="85" t="s">
        <v>1111</v>
      </c>
      <c r="W206" s="86" t="s">
        <v>46</v>
      </c>
      <c r="X206" s="83" t="s">
        <v>571</v>
      </c>
      <c r="Y206" s="83" t="s">
        <v>407</v>
      </c>
      <c r="Z206" s="83" t="s">
        <v>651</v>
      </c>
      <c r="AA206" s="94" t="s">
        <v>1089</v>
      </c>
      <c r="AB206" s="94" t="s">
        <v>1090</v>
      </c>
      <c r="AC206" s="82" t="s">
        <v>1113</v>
      </c>
      <c r="AD206" s="95">
        <v>0.8107</v>
      </c>
      <c r="AE206" s="96"/>
      <c r="AF206" s="61" t="s">
        <v>411</v>
      </c>
      <c r="AG206" s="118" t="s">
        <v>654</v>
      </c>
      <c r="AH206" s="119">
        <v>387</v>
      </c>
      <c r="AI206" s="119">
        <v>86</v>
      </c>
      <c r="AJ206" s="119">
        <v>4</v>
      </c>
      <c r="AK206" s="131">
        <f>AH206*AI206*AJ206*7860/1000000000</f>
        <v>1.04638608</v>
      </c>
      <c r="AL206" s="132">
        <f t="shared" si="61"/>
        <v>0.774761835516772</v>
      </c>
      <c r="AM206" s="130"/>
      <c r="AN206" s="125"/>
      <c r="AO206" s="145"/>
      <c r="AP206" s="145"/>
      <c r="AQ206" s="161" t="s">
        <v>616</v>
      </c>
      <c r="AR206" s="161" t="s">
        <v>692</v>
      </c>
      <c r="AS206" s="158" t="s">
        <v>648</v>
      </c>
      <c r="AT206" s="155"/>
      <c r="AU206" s="61">
        <v>2</v>
      </c>
      <c r="AV206" s="61">
        <v>2</v>
      </c>
      <c r="AW206" s="61">
        <v>2</v>
      </c>
      <c r="AX206" s="61">
        <v>2</v>
      </c>
      <c r="AY206" s="61">
        <v>2</v>
      </c>
    </row>
    <row r="207" s="49" customFormat="1" ht="30" customHeight="1" spans="1:51">
      <c r="A207" s="60">
        <f t="shared" si="57"/>
        <v>199</v>
      </c>
      <c r="B207" s="62"/>
      <c r="C207" s="62"/>
      <c r="D207" s="62"/>
      <c r="E207" s="62"/>
      <c r="F207" s="62"/>
      <c r="G207" s="62">
        <v>5</v>
      </c>
      <c r="H207" s="62"/>
      <c r="I207" s="62"/>
      <c r="J207" s="62"/>
      <c r="K207" s="67"/>
      <c r="L207" s="66" t="s">
        <v>1114</v>
      </c>
      <c r="M207" s="66" t="s">
        <v>1114</v>
      </c>
      <c r="N207" s="61" t="s">
        <v>1115</v>
      </c>
      <c r="O207" s="61"/>
      <c r="P207" s="61"/>
      <c r="Q207" s="81" t="s">
        <v>569</v>
      </c>
      <c r="R207" s="61"/>
      <c r="S207" s="66" t="s">
        <v>46</v>
      </c>
      <c r="T207" s="82" t="s">
        <v>570</v>
      </c>
      <c r="U207" s="83" t="s">
        <v>571</v>
      </c>
      <c r="V207" s="84" t="s">
        <v>1114</v>
      </c>
      <c r="W207" s="86" t="s">
        <v>46</v>
      </c>
      <c r="X207" s="83" t="s">
        <v>571</v>
      </c>
      <c r="Y207" s="83" t="s">
        <v>407</v>
      </c>
      <c r="Z207" s="83" t="s">
        <v>926</v>
      </c>
      <c r="AA207" s="94" t="s">
        <v>927</v>
      </c>
      <c r="AB207" s="94" t="s">
        <v>1073</v>
      </c>
      <c r="AC207" s="82" t="s">
        <v>1116</v>
      </c>
      <c r="AD207" s="95">
        <v>0.0712</v>
      </c>
      <c r="AE207" s="96" t="s">
        <v>571</v>
      </c>
      <c r="AF207" s="61" t="s">
        <v>411</v>
      </c>
      <c r="AG207" s="118" t="s">
        <v>768</v>
      </c>
      <c r="AH207" s="119">
        <v>38</v>
      </c>
      <c r="AI207" s="119">
        <v>18</v>
      </c>
      <c r="AJ207" s="119"/>
      <c r="AK207" s="125">
        <f>AI207/2*AI207/2*3.14*AH207*7860/1000000000</f>
        <v>0.0759662712</v>
      </c>
      <c r="AL207" s="132">
        <f t="shared" si="61"/>
        <v>0.937258060390359</v>
      </c>
      <c r="AM207" s="127"/>
      <c r="AN207" s="125"/>
      <c r="AO207" s="145"/>
      <c r="AP207" s="145"/>
      <c r="AQ207" s="153" t="s">
        <v>616</v>
      </c>
      <c r="AR207" s="153" t="s">
        <v>771</v>
      </c>
      <c r="AS207" s="158" t="s">
        <v>648</v>
      </c>
      <c r="AT207" s="155" t="s">
        <v>1117</v>
      </c>
      <c r="AU207" s="61">
        <v>2</v>
      </c>
      <c r="AV207" s="61">
        <v>2</v>
      </c>
      <c r="AW207" s="61">
        <v>2</v>
      </c>
      <c r="AX207" s="61">
        <v>2</v>
      </c>
      <c r="AY207" s="61">
        <v>2</v>
      </c>
    </row>
    <row r="208" s="49" customFormat="1" ht="30" customHeight="1" spans="1:51">
      <c r="A208" s="60">
        <f t="shared" si="57"/>
        <v>200</v>
      </c>
      <c r="B208" s="62"/>
      <c r="C208" s="62"/>
      <c r="D208" s="62"/>
      <c r="E208" s="62"/>
      <c r="F208" s="62">
        <v>4</v>
      </c>
      <c r="G208" s="62"/>
      <c r="H208" s="62"/>
      <c r="I208" s="62"/>
      <c r="J208" s="62"/>
      <c r="K208" s="67"/>
      <c r="L208" s="66" t="s">
        <v>1118</v>
      </c>
      <c r="M208" s="66" t="s">
        <v>1118</v>
      </c>
      <c r="N208" s="61" t="s">
        <v>1119</v>
      </c>
      <c r="O208" s="61"/>
      <c r="P208" s="61"/>
      <c r="Q208" s="81" t="s">
        <v>569</v>
      </c>
      <c r="R208" s="61"/>
      <c r="S208" s="66" t="s">
        <v>46</v>
      </c>
      <c r="T208" s="82" t="s">
        <v>570</v>
      </c>
      <c r="U208" s="83" t="s">
        <v>571</v>
      </c>
      <c r="V208" s="85" t="s">
        <v>1118</v>
      </c>
      <c r="W208" s="86" t="s">
        <v>46</v>
      </c>
      <c r="X208" s="83" t="s">
        <v>571</v>
      </c>
      <c r="Y208" s="83" t="s">
        <v>407</v>
      </c>
      <c r="Z208" s="83" t="s">
        <v>585</v>
      </c>
      <c r="AA208" s="94" t="s">
        <v>573</v>
      </c>
      <c r="AB208" s="94" t="s">
        <v>411</v>
      </c>
      <c r="AC208" s="82"/>
      <c r="AD208" s="95">
        <f>AD209+AD210</f>
        <v>0.05846</v>
      </c>
      <c r="AE208" s="96"/>
      <c r="AF208" s="61" t="s">
        <v>411</v>
      </c>
      <c r="AG208" s="118" t="s">
        <v>686</v>
      </c>
      <c r="AH208" s="119"/>
      <c r="AI208" s="119"/>
      <c r="AJ208" s="119"/>
      <c r="AK208" s="120"/>
      <c r="AL208" s="118"/>
      <c r="AM208" s="119">
        <v>2</v>
      </c>
      <c r="AN208" s="120"/>
      <c r="AO208" s="145"/>
      <c r="AP208" s="145"/>
      <c r="AQ208" s="153" t="s">
        <v>616</v>
      </c>
      <c r="AR208" s="153" t="s">
        <v>829</v>
      </c>
      <c r="AS208" s="158" t="s">
        <v>648</v>
      </c>
      <c r="AT208" s="155"/>
      <c r="AU208" s="61">
        <v>1</v>
      </c>
      <c r="AV208" s="61">
        <v>1</v>
      </c>
      <c r="AW208" s="61">
        <v>1</v>
      </c>
      <c r="AX208" s="61">
        <v>1</v>
      </c>
      <c r="AY208" s="61">
        <v>1</v>
      </c>
    </row>
    <row r="209" s="49" customFormat="1" ht="30" customHeight="1" spans="1:51">
      <c r="A209" s="60">
        <f t="shared" si="57"/>
        <v>201</v>
      </c>
      <c r="B209" s="62"/>
      <c r="C209" s="62"/>
      <c r="D209" s="62"/>
      <c r="E209" s="62"/>
      <c r="F209" s="62"/>
      <c r="G209" s="62">
        <v>5</v>
      </c>
      <c r="H209" s="62"/>
      <c r="I209" s="62"/>
      <c r="J209" s="62"/>
      <c r="K209" s="67"/>
      <c r="L209" s="67"/>
      <c r="M209" s="66" t="s">
        <v>1120</v>
      </c>
      <c r="N209" s="61" t="s">
        <v>1121</v>
      </c>
      <c r="O209" s="61"/>
      <c r="P209" s="61" t="s">
        <v>49</v>
      </c>
      <c r="Q209" s="81" t="s">
        <v>569</v>
      </c>
      <c r="R209" s="61"/>
      <c r="S209" s="66" t="s">
        <v>46</v>
      </c>
      <c r="T209" s="82" t="s">
        <v>570</v>
      </c>
      <c r="U209" s="83" t="s">
        <v>571</v>
      </c>
      <c r="V209" s="85" t="s">
        <v>1120</v>
      </c>
      <c r="W209" s="86" t="s">
        <v>46</v>
      </c>
      <c r="X209" s="83" t="s">
        <v>571</v>
      </c>
      <c r="Y209" s="83" t="s">
        <v>407</v>
      </c>
      <c r="Z209" s="83" t="s">
        <v>651</v>
      </c>
      <c r="AA209" s="94" t="s">
        <v>753</v>
      </c>
      <c r="AB209" s="94" t="s">
        <v>825</v>
      </c>
      <c r="AC209" s="82" t="s">
        <v>1122</v>
      </c>
      <c r="AD209" s="95">
        <v>0.0533</v>
      </c>
      <c r="AE209" s="96"/>
      <c r="AF209" s="61" t="s">
        <v>411</v>
      </c>
      <c r="AG209" s="118" t="s">
        <v>654</v>
      </c>
      <c r="AH209" s="119">
        <v>91</v>
      </c>
      <c r="AI209" s="119">
        <v>39</v>
      </c>
      <c r="AJ209" s="119">
        <v>3</v>
      </c>
      <c r="AK209" s="131">
        <f>AH209*AI209*AJ209*7860/1000000000</f>
        <v>0.08368542</v>
      </c>
      <c r="AL209" s="132">
        <f>AE209/AK209</f>
        <v>0</v>
      </c>
      <c r="AM209" s="130"/>
      <c r="AN209" s="125"/>
      <c r="AO209" s="145"/>
      <c r="AP209" s="145"/>
      <c r="AQ209" s="164"/>
      <c r="AR209" s="164"/>
      <c r="AS209" s="158" t="s">
        <v>648</v>
      </c>
      <c r="AT209" s="155"/>
      <c r="AU209" s="61">
        <v>1</v>
      </c>
      <c r="AV209" s="61">
        <v>1</v>
      </c>
      <c r="AW209" s="61">
        <v>1</v>
      </c>
      <c r="AX209" s="61">
        <v>1</v>
      </c>
      <c r="AY209" s="61">
        <v>1</v>
      </c>
    </row>
    <row r="210" s="49" customFormat="1" ht="30" customHeight="1" spans="1:51">
      <c r="A210" s="60">
        <f t="shared" si="57"/>
        <v>202</v>
      </c>
      <c r="B210" s="62"/>
      <c r="C210" s="62"/>
      <c r="D210" s="62"/>
      <c r="E210" s="62"/>
      <c r="F210" s="62"/>
      <c r="G210" s="62">
        <v>5</v>
      </c>
      <c r="H210" s="62"/>
      <c r="I210" s="62"/>
      <c r="J210" s="62"/>
      <c r="K210" s="67"/>
      <c r="L210" s="67"/>
      <c r="M210" s="71" t="s">
        <v>711</v>
      </c>
      <c r="N210" s="71" t="s">
        <v>180</v>
      </c>
      <c r="O210" s="71" t="s">
        <v>712</v>
      </c>
      <c r="P210" s="61"/>
      <c r="Q210" s="81" t="s">
        <v>569</v>
      </c>
      <c r="R210" s="88"/>
      <c r="S210" s="66" t="s">
        <v>46</v>
      </c>
      <c r="T210" s="66" t="s">
        <v>570</v>
      </c>
      <c r="U210" s="83" t="s">
        <v>407</v>
      </c>
      <c r="V210" s="85" t="s">
        <v>696</v>
      </c>
      <c r="W210" s="71" t="s">
        <v>411</v>
      </c>
      <c r="X210" s="83" t="s">
        <v>407</v>
      </c>
      <c r="Y210" s="83" t="s">
        <v>571</v>
      </c>
      <c r="Z210" s="83" t="s">
        <v>696</v>
      </c>
      <c r="AA210" s="94" t="s">
        <v>411</v>
      </c>
      <c r="AB210" s="94"/>
      <c r="AC210" s="82"/>
      <c r="AD210" s="95">
        <v>0.00516</v>
      </c>
      <c r="AE210" s="96" t="s">
        <v>571</v>
      </c>
      <c r="AF210" s="61" t="s">
        <v>411</v>
      </c>
      <c r="AG210" s="145"/>
      <c r="AH210" s="146"/>
      <c r="AI210" s="146"/>
      <c r="AJ210" s="146"/>
      <c r="AK210" s="145"/>
      <c r="AL210" s="145"/>
      <c r="AM210" s="146"/>
      <c r="AN210" s="121"/>
      <c r="AO210" s="145"/>
      <c r="AP210" s="145"/>
      <c r="AQ210" s="164"/>
      <c r="AR210" s="164"/>
      <c r="AS210" s="158" t="s">
        <v>648</v>
      </c>
      <c r="AT210" s="155"/>
      <c r="AU210" s="61">
        <v>1</v>
      </c>
      <c r="AV210" s="61">
        <v>1</v>
      </c>
      <c r="AW210" s="61">
        <v>1</v>
      </c>
      <c r="AX210" s="61">
        <v>1</v>
      </c>
      <c r="AY210" s="61">
        <v>1</v>
      </c>
    </row>
    <row r="211" s="49" customFormat="1" ht="30" customHeight="1" spans="1:51">
      <c r="A211" s="60">
        <f t="shared" si="57"/>
        <v>203</v>
      </c>
      <c r="B211" s="62"/>
      <c r="C211" s="62"/>
      <c r="D211" s="62"/>
      <c r="E211" s="62"/>
      <c r="F211" s="62">
        <v>4</v>
      </c>
      <c r="G211" s="62"/>
      <c r="H211" s="62"/>
      <c r="I211" s="62"/>
      <c r="J211" s="62"/>
      <c r="K211" s="67"/>
      <c r="L211" s="66" t="s">
        <v>1058</v>
      </c>
      <c r="M211" s="66" t="s">
        <v>1058</v>
      </c>
      <c r="N211" s="61" t="s">
        <v>1059</v>
      </c>
      <c r="O211" s="61" t="s">
        <v>1060</v>
      </c>
      <c r="P211" s="61"/>
      <c r="Q211" s="81" t="s">
        <v>569</v>
      </c>
      <c r="R211" s="61"/>
      <c r="S211" s="66" t="s">
        <v>46</v>
      </c>
      <c r="T211" s="82" t="s">
        <v>570</v>
      </c>
      <c r="U211" s="83" t="s">
        <v>571</v>
      </c>
      <c r="V211" s="85" t="s">
        <v>1058</v>
      </c>
      <c r="W211" s="86" t="s">
        <v>46</v>
      </c>
      <c r="X211" s="83" t="s">
        <v>571</v>
      </c>
      <c r="Y211" s="83" t="s">
        <v>407</v>
      </c>
      <c r="Z211" s="83" t="s">
        <v>926</v>
      </c>
      <c r="AA211" s="94" t="s">
        <v>927</v>
      </c>
      <c r="AB211" s="94" t="s">
        <v>1073</v>
      </c>
      <c r="AC211" s="82" t="str">
        <f>AC193</f>
        <v>16*16*241</v>
      </c>
      <c r="AD211" s="95">
        <f>AD193</f>
        <v>0.3568</v>
      </c>
      <c r="AE211" s="96" t="s">
        <v>571</v>
      </c>
      <c r="AF211" s="61" t="s">
        <v>411</v>
      </c>
      <c r="AG211" s="118" t="s">
        <v>1063</v>
      </c>
      <c r="AH211" s="119">
        <v>251</v>
      </c>
      <c r="AI211" s="119">
        <v>16</v>
      </c>
      <c r="AJ211" s="119"/>
      <c r="AK211" s="125">
        <f>AI211/2*AI211/2*3.14*AH211*7860/1000000000</f>
        <v>0.3964659456</v>
      </c>
      <c r="AL211" s="132">
        <f t="shared" ref="AL211:AL219" si="62">AD211/AK211</f>
        <v>0.899951191167325</v>
      </c>
      <c r="AM211" s="127"/>
      <c r="AN211" s="125"/>
      <c r="AO211" s="145"/>
      <c r="AP211" s="145"/>
      <c r="AQ211" s="153" t="s">
        <v>616</v>
      </c>
      <c r="AR211" s="153" t="s">
        <v>1064</v>
      </c>
      <c r="AS211" s="158" t="s">
        <v>648</v>
      </c>
      <c r="AT211" s="155"/>
      <c r="AU211" s="61">
        <v>1</v>
      </c>
      <c r="AV211" s="61">
        <v>1</v>
      </c>
      <c r="AW211" s="61">
        <v>1</v>
      </c>
      <c r="AX211" s="61">
        <v>1</v>
      </c>
      <c r="AY211" s="61">
        <v>1</v>
      </c>
    </row>
    <row r="212" s="49" customFormat="1" ht="30" customHeight="1" spans="1:51">
      <c r="A212" s="60">
        <f t="shared" si="57"/>
        <v>204</v>
      </c>
      <c r="B212" s="62"/>
      <c r="C212" s="62"/>
      <c r="D212" s="62"/>
      <c r="E212" s="62"/>
      <c r="F212" s="62">
        <v>4</v>
      </c>
      <c r="G212" s="62"/>
      <c r="H212" s="62"/>
      <c r="I212" s="62"/>
      <c r="J212" s="62"/>
      <c r="K212" s="67"/>
      <c r="L212" s="66" t="s">
        <v>1071</v>
      </c>
      <c r="M212" s="66" t="s">
        <v>1071</v>
      </c>
      <c r="N212" s="61" t="s">
        <v>1072</v>
      </c>
      <c r="O212" s="61" t="s">
        <v>1060</v>
      </c>
      <c r="P212" s="61"/>
      <c r="Q212" s="81" t="s">
        <v>569</v>
      </c>
      <c r="R212" s="61"/>
      <c r="S212" s="66" t="s">
        <v>46</v>
      </c>
      <c r="T212" s="82" t="s">
        <v>570</v>
      </c>
      <c r="U212" s="83" t="s">
        <v>571</v>
      </c>
      <c r="V212" s="85" t="s">
        <v>1071</v>
      </c>
      <c r="W212" s="86" t="s">
        <v>46</v>
      </c>
      <c r="X212" s="83" t="s">
        <v>571</v>
      </c>
      <c r="Y212" s="83" t="s">
        <v>407</v>
      </c>
      <c r="Z212" s="83" t="s">
        <v>926</v>
      </c>
      <c r="AA212" s="94" t="s">
        <v>927</v>
      </c>
      <c r="AB212" s="94" t="s">
        <v>1073</v>
      </c>
      <c r="AC212" s="82" t="str">
        <f>AC195</f>
        <v>16*16*246</v>
      </c>
      <c r="AD212" s="95">
        <f>AD195</f>
        <v>0.3755</v>
      </c>
      <c r="AE212" s="96" t="s">
        <v>571</v>
      </c>
      <c r="AF212" s="61" t="s">
        <v>411</v>
      </c>
      <c r="AG212" s="118" t="s">
        <v>1063</v>
      </c>
      <c r="AH212" s="119">
        <v>256</v>
      </c>
      <c r="AI212" s="119">
        <v>16</v>
      </c>
      <c r="AJ212" s="119"/>
      <c r="AK212" s="125">
        <f>AI212/2*AI212/2*3.14*AH212*7860/1000000000</f>
        <v>0.4043636736</v>
      </c>
      <c r="AL212" s="132">
        <f t="shared" si="62"/>
        <v>0.928619518803382</v>
      </c>
      <c r="AM212" s="127"/>
      <c r="AN212" s="125"/>
      <c r="AO212" s="145"/>
      <c r="AP212" s="145"/>
      <c r="AQ212" s="153" t="s">
        <v>616</v>
      </c>
      <c r="AR212" s="153" t="s">
        <v>1064</v>
      </c>
      <c r="AS212" s="158" t="s">
        <v>648</v>
      </c>
      <c r="AT212" s="155"/>
      <c r="AU212" s="61">
        <v>1</v>
      </c>
      <c r="AV212" s="61">
        <v>1</v>
      </c>
      <c r="AW212" s="61">
        <v>1</v>
      </c>
      <c r="AX212" s="61">
        <v>1</v>
      </c>
      <c r="AY212" s="61">
        <v>1</v>
      </c>
    </row>
    <row r="213" s="49" customFormat="1" ht="30" customHeight="1" spans="1:51">
      <c r="A213" s="60">
        <f t="shared" si="57"/>
        <v>205</v>
      </c>
      <c r="B213" s="62"/>
      <c r="C213" s="62"/>
      <c r="D213" s="62">
        <v>2</v>
      </c>
      <c r="E213" s="62"/>
      <c r="F213" s="62"/>
      <c r="G213" s="62"/>
      <c r="H213" s="62"/>
      <c r="I213" s="62"/>
      <c r="J213" s="62"/>
      <c r="K213" s="67"/>
      <c r="L213" s="66" t="s">
        <v>1123</v>
      </c>
      <c r="M213" s="66" t="s">
        <v>1123</v>
      </c>
      <c r="N213" s="61" t="s">
        <v>1124</v>
      </c>
      <c r="O213" s="61" t="s">
        <v>1125</v>
      </c>
      <c r="P213" s="61" t="s">
        <v>46</v>
      </c>
      <c r="Q213" s="81" t="s">
        <v>569</v>
      </c>
      <c r="R213" s="61"/>
      <c r="S213" s="66" t="s">
        <v>46</v>
      </c>
      <c r="T213" s="82" t="s">
        <v>570</v>
      </c>
      <c r="U213" s="83" t="s">
        <v>571</v>
      </c>
      <c r="V213" s="85" t="s">
        <v>1123</v>
      </c>
      <c r="W213" s="86" t="s">
        <v>46</v>
      </c>
      <c r="X213" s="83" t="s">
        <v>571</v>
      </c>
      <c r="Y213" s="83" t="s">
        <v>407</v>
      </c>
      <c r="Z213" s="83" t="s">
        <v>677</v>
      </c>
      <c r="AA213" s="94" t="s">
        <v>1126</v>
      </c>
      <c r="AB213" s="94"/>
      <c r="AC213" s="82" t="s">
        <v>1127</v>
      </c>
      <c r="AD213" s="95">
        <v>0.034</v>
      </c>
      <c r="AE213" s="96" t="s">
        <v>571</v>
      </c>
      <c r="AF213" s="61" t="s">
        <v>411</v>
      </c>
      <c r="AG213" s="118" t="s">
        <v>1105</v>
      </c>
      <c r="AH213" s="227" t="s">
        <v>1106</v>
      </c>
      <c r="AI213" s="227"/>
      <c r="AJ213" s="227"/>
      <c r="AK213" s="228">
        <f t="shared" ref="AK213:AK215" si="63">AD213*1.04</f>
        <v>0.03536</v>
      </c>
      <c r="AL213" s="132">
        <f t="shared" si="62"/>
        <v>0.961538461538462</v>
      </c>
      <c r="AM213" s="146"/>
      <c r="AN213" s="121"/>
      <c r="AO213" s="145"/>
      <c r="AP213" s="145"/>
      <c r="AQ213" s="153" t="s">
        <v>616</v>
      </c>
      <c r="AR213" s="153" t="s">
        <v>1128</v>
      </c>
      <c r="AS213" s="158" t="s">
        <v>648</v>
      </c>
      <c r="AT213" s="155"/>
      <c r="AU213" s="61">
        <v>0</v>
      </c>
      <c r="AV213" s="61">
        <v>2</v>
      </c>
      <c r="AW213" s="61">
        <v>2</v>
      </c>
      <c r="AX213" s="61">
        <v>2</v>
      </c>
      <c r="AY213" s="61">
        <v>2</v>
      </c>
    </row>
    <row r="214" s="49" customFormat="1" ht="30" customHeight="1" spans="1:51">
      <c r="A214" s="60">
        <f t="shared" si="57"/>
        <v>206</v>
      </c>
      <c r="B214" s="62"/>
      <c r="C214" s="62"/>
      <c r="D214" s="62">
        <v>2</v>
      </c>
      <c r="E214" s="62"/>
      <c r="F214" s="62"/>
      <c r="G214" s="62"/>
      <c r="H214" s="62"/>
      <c r="I214" s="62"/>
      <c r="J214" s="62"/>
      <c r="K214" s="67"/>
      <c r="L214" s="66" t="s">
        <v>1129</v>
      </c>
      <c r="M214" s="66" t="s">
        <v>1129</v>
      </c>
      <c r="N214" s="61" t="s">
        <v>1130</v>
      </c>
      <c r="O214" s="61" t="s">
        <v>1125</v>
      </c>
      <c r="P214" s="61"/>
      <c r="Q214" s="81" t="s">
        <v>569</v>
      </c>
      <c r="R214" s="61"/>
      <c r="S214" s="66" t="s">
        <v>46</v>
      </c>
      <c r="T214" s="82" t="s">
        <v>570</v>
      </c>
      <c r="U214" s="83" t="s">
        <v>571</v>
      </c>
      <c r="V214" s="66" t="s">
        <v>1129</v>
      </c>
      <c r="W214" s="86" t="s">
        <v>46</v>
      </c>
      <c r="X214" s="83" t="s">
        <v>571</v>
      </c>
      <c r="Y214" s="83" t="s">
        <v>407</v>
      </c>
      <c r="Z214" s="83" t="s">
        <v>677</v>
      </c>
      <c r="AA214" s="94" t="s">
        <v>1126</v>
      </c>
      <c r="AB214" s="94"/>
      <c r="AC214" s="82" t="s">
        <v>1131</v>
      </c>
      <c r="AD214" s="95">
        <v>0.0147</v>
      </c>
      <c r="AE214" s="96" t="s">
        <v>571</v>
      </c>
      <c r="AF214" s="61" t="s">
        <v>411</v>
      </c>
      <c r="AG214" s="118" t="s">
        <v>1105</v>
      </c>
      <c r="AH214" s="227" t="s">
        <v>1106</v>
      </c>
      <c r="AI214" s="227"/>
      <c r="AJ214" s="227"/>
      <c r="AK214" s="228">
        <f t="shared" si="63"/>
        <v>0.015288</v>
      </c>
      <c r="AL214" s="132">
        <f t="shared" si="62"/>
        <v>0.961538461538462</v>
      </c>
      <c r="AM214" s="146"/>
      <c r="AN214" s="121"/>
      <c r="AO214" s="145"/>
      <c r="AP214" s="145"/>
      <c r="AQ214" s="153" t="s">
        <v>616</v>
      </c>
      <c r="AR214" s="153" t="s">
        <v>1128</v>
      </c>
      <c r="AS214" s="158" t="s">
        <v>648</v>
      </c>
      <c r="AT214" s="155"/>
      <c r="AU214" s="61">
        <v>2</v>
      </c>
      <c r="AV214" s="61">
        <v>0</v>
      </c>
      <c r="AW214" s="61">
        <v>0</v>
      </c>
      <c r="AX214" s="61">
        <v>0</v>
      </c>
      <c r="AY214" s="61">
        <v>0</v>
      </c>
    </row>
    <row r="215" s="49" customFormat="1" ht="30" customHeight="1" spans="1:51">
      <c r="A215" s="60">
        <f t="shared" si="57"/>
        <v>207</v>
      </c>
      <c r="B215" s="62"/>
      <c r="C215" s="62"/>
      <c r="D215" s="62">
        <v>2</v>
      </c>
      <c r="E215" s="62"/>
      <c r="F215" s="62"/>
      <c r="G215" s="62"/>
      <c r="H215" s="62"/>
      <c r="I215" s="62"/>
      <c r="J215" s="62"/>
      <c r="K215" s="67"/>
      <c r="L215" s="66" t="s">
        <v>1132</v>
      </c>
      <c r="M215" s="66" t="s">
        <v>1132</v>
      </c>
      <c r="N215" s="61" t="s">
        <v>1133</v>
      </c>
      <c r="O215" s="61" t="s">
        <v>1125</v>
      </c>
      <c r="P215" s="61"/>
      <c r="Q215" s="81" t="s">
        <v>569</v>
      </c>
      <c r="R215" s="61"/>
      <c r="S215" s="66" t="s">
        <v>46</v>
      </c>
      <c r="T215" s="82" t="s">
        <v>570</v>
      </c>
      <c r="U215" s="83" t="s">
        <v>571</v>
      </c>
      <c r="V215" s="86" t="s">
        <v>1132</v>
      </c>
      <c r="W215" s="86" t="s">
        <v>46</v>
      </c>
      <c r="X215" s="83" t="s">
        <v>571</v>
      </c>
      <c r="Y215" s="83" t="s">
        <v>407</v>
      </c>
      <c r="Z215" s="83" t="s">
        <v>677</v>
      </c>
      <c r="AA215" s="94" t="s">
        <v>1126</v>
      </c>
      <c r="AB215" s="94"/>
      <c r="AC215" s="82" t="s">
        <v>1131</v>
      </c>
      <c r="AD215" s="95">
        <v>0.0147</v>
      </c>
      <c r="AE215" s="96" t="s">
        <v>571</v>
      </c>
      <c r="AF215" s="61" t="s">
        <v>411</v>
      </c>
      <c r="AG215" s="118" t="s">
        <v>1105</v>
      </c>
      <c r="AH215" s="227" t="s">
        <v>1106</v>
      </c>
      <c r="AI215" s="227"/>
      <c r="AJ215" s="227"/>
      <c r="AK215" s="228">
        <f t="shared" si="63"/>
        <v>0.015288</v>
      </c>
      <c r="AL215" s="132">
        <f t="shared" si="62"/>
        <v>0.961538461538462</v>
      </c>
      <c r="AM215" s="146"/>
      <c r="AN215" s="121"/>
      <c r="AO215" s="145"/>
      <c r="AP215" s="145"/>
      <c r="AQ215" s="153" t="s">
        <v>616</v>
      </c>
      <c r="AR215" s="153" t="s">
        <v>1128</v>
      </c>
      <c r="AS215" s="158" t="s">
        <v>648</v>
      </c>
      <c r="AT215" s="155"/>
      <c r="AU215" s="61">
        <v>2</v>
      </c>
      <c r="AV215" s="61">
        <v>0</v>
      </c>
      <c r="AW215" s="61">
        <v>0</v>
      </c>
      <c r="AX215" s="61">
        <v>0</v>
      </c>
      <c r="AY215" s="61">
        <v>0</v>
      </c>
    </row>
    <row r="216" s="49" customFormat="1" ht="30" customHeight="1" spans="1:51">
      <c r="A216" s="60">
        <f t="shared" si="57"/>
        <v>208</v>
      </c>
      <c r="B216" s="62"/>
      <c r="C216" s="62"/>
      <c r="D216" s="62">
        <v>2</v>
      </c>
      <c r="E216" s="62"/>
      <c r="F216" s="62"/>
      <c r="G216" s="62"/>
      <c r="H216" s="62"/>
      <c r="I216" s="62"/>
      <c r="J216" s="62"/>
      <c r="K216" s="67"/>
      <c r="L216" s="66" t="s">
        <v>1134</v>
      </c>
      <c r="M216" s="66" t="s">
        <v>1134</v>
      </c>
      <c r="N216" s="61" t="s">
        <v>1135</v>
      </c>
      <c r="O216" s="61"/>
      <c r="P216" s="61" t="s">
        <v>46</v>
      </c>
      <c r="Q216" s="81" t="s">
        <v>569</v>
      </c>
      <c r="R216" s="61"/>
      <c r="S216" s="66" t="s">
        <v>46</v>
      </c>
      <c r="T216" s="85" t="s">
        <v>1136</v>
      </c>
      <c r="U216" s="83" t="s">
        <v>571</v>
      </c>
      <c r="V216" s="66" t="s">
        <v>1134</v>
      </c>
      <c r="W216" s="86" t="s">
        <v>46</v>
      </c>
      <c r="X216" s="83" t="s">
        <v>571</v>
      </c>
      <c r="Y216" s="83" t="s">
        <v>407</v>
      </c>
      <c r="Z216" s="66" t="s">
        <v>1137</v>
      </c>
      <c r="AA216" s="67" t="s">
        <v>1137</v>
      </c>
      <c r="AB216" s="94" t="s">
        <v>411</v>
      </c>
      <c r="AC216" s="67" t="s">
        <v>1138</v>
      </c>
      <c r="AD216" s="220">
        <v>0.008</v>
      </c>
      <c r="AE216" s="96"/>
      <c r="AF216" s="61" t="s">
        <v>411</v>
      </c>
      <c r="AG216" s="118" t="s">
        <v>1139</v>
      </c>
      <c r="AH216" s="227" t="s">
        <v>1140</v>
      </c>
      <c r="AI216" s="227"/>
      <c r="AJ216" s="227"/>
      <c r="AK216" s="228">
        <f>AD216*1.08</f>
        <v>0.00864</v>
      </c>
      <c r="AL216" s="132">
        <f t="shared" si="62"/>
        <v>0.925925925925926</v>
      </c>
      <c r="AM216" s="146"/>
      <c r="AN216" s="121"/>
      <c r="AO216" s="145"/>
      <c r="AP216" s="145"/>
      <c r="AQ216" s="153" t="s">
        <v>616</v>
      </c>
      <c r="AR216" s="153" t="s">
        <v>1141</v>
      </c>
      <c r="AS216" s="158" t="s">
        <v>648</v>
      </c>
      <c r="AT216" s="155"/>
      <c r="AU216" s="61">
        <v>4</v>
      </c>
      <c r="AV216" s="61">
        <v>0</v>
      </c>
      <c r="AW216" s="61">
        <v>0</v>
      </c>
      <c r="AX216" s="61">
        <v>0</v>
      </c>
      <c r="AY216" s="61">
        <v>0</v>
      </c>
    </row>
    <row r="217" s="49" customFormat="1" ht="30" customHeight="1" spans="1:51">
      <c r="A217" s="60">
        <f t="shared" si="57"/>
        <v>209</v>
      </c>
      <c r="B217" s="62"/>
      <c r="C217" s="62"/>
      <c r="D217" s="62">
        <v>2</v>
      </c>
      <c r="E217" s="62"/>
      <c r="F217" s="62"/>
      <c r="G217" s="62"/>
      <c r="H217" s="62"/>
      <c r="I217" s="62"/>
      <c r="J217" s="62"/>
      <c r="K217" s="67"/>
      <c r="L217" s="66" t="s">
        <v>1142</v>
      </c>
      <c r="M217" s="66" t="s">
        <v>1142</v>
      </c>
      <c r="N217" s="61" t="s">
        <v>1143</v>
      </c>
      <c r="O217" s="61"/>
      <c r="P217" s="61"/>
      <c r="Q217" s="81" t="s">
        <v>569</v>
      </c>
      <c r="R217" s="61"/>
      <c r="S217" s="66" t="s">
        <v>46</v>
      </c>
      <c r="T217" s="82" t="s">
        <v>570</v>
      </c>
      <c r="U217" s="83" t="s">
        <v>571</v>
      </c>
      <c r="V217" s="66" t="s">
        <v>1142</v>
      </c>
      <c r="W217" s="66" t="s">
        <v>46</v>
      </c>
      <c r="X217" s="83" t="s">
        <v>571</v>
      </c>
      <c r="Y217" s="83" t="s">
        <v>407</v>
      </c>
      <c r="Z217" s="61" t="s">
        <v>876</v>
      </c>
      <c r="AA217" s="94" t="s">
        <v>877</v>
      </c>
      <c r="AB217" s="71" t="s">
        <v>878</v>
      </c>
      <c r="AC217" s="82" t="s">
        <v>1144</v>
      </c>
      <c r="AD217" s="95">
        <v>0.0498</v>
      </c>
      <c r="AE217" s="96" t="s">
        <v>571</v>
      </c>
      <c r="AF217" s="97" t="s">
        <v>880</v>
      </c>
      <c r="AG217" s="118" t="s">
        <v>876</v>
      </c>
      <c r="AH217" s="227" t="s">
        <v>881</v>
      </c>
      <c r="AI217" s="227"/>
      <c r="AJ217" s="227"/>
      <c r="AK217" s="228">
        <f>AD217*1.05</f>
        <v>0.05229</v>
      </c>
      <c r="AL217" s="132">
        <f t="shared" si="62"/>
        <v>0.952380952380952</v>
      </c>
      <c r="AM217" s="146"/>
      <c r="AN217" s="121"/>
      <c r="AO217" s="145"/>
      <c r="AP217" s="145"/>
      <c r="AQ217" s="153" t="s">
        <v>616</v>
      </c>
      <c r="AR217" s="153" t="s">
        <v>1145</v>
      </c>
      <c r="AS217" s="158" t="s">
        <v>648</v>
      </c>
      <c r="AT217" s="155"/>
      <c r="AU217" s="61">
        <v>2</v>
      </c>
      <c r="AV217" s="61">
        <v>0</v>
      </c>
      <c r="AW217" s="61">
        <v>0</v>
      </c>
      <c r="AX217" s="61">
        <v>0</v>
      </c>
      <c r="AY217" s="61">
        <v>0</v>
      </c>
    </row>
    <row r="218" s="49" customFormat="1" ht="30" customHeight="1" spans="1:51">
      <c r="A218" s="60">
        <f t="shared" si="57"/>
        <v>210</v>
      </c>
      <c r="B218" s="62"/>
      <c r="C218" s="62"/>
      <c r="D218" s="62">
        <v>2</v>
      </c>
      <c r="E218" s="62"/>
      <c r="F218" s="62"/>
      <c r="G218" s="62"/>
      <c r="H218" s="62"/>
      <c r="I218" s="62"/>
      <c r="J218" s="62"/>
      <c r="K218" s="67"/>
      <c r="L218" s="66" t="s">
        <v>1146</v>
      </c>
      <c r="M218" s="66" t="s">
        <v>1146</v>
      </c>
      <c r="N218" s="61" t="s">
        <v>1147</v>
      </c>
      <c r="O218" s="61" t="s">
        <v>1125</v>
      </c>
      <c r="P218" s="61" t="s">
        <v>46</v>
      </c>
      <c r="Q218" s="81" t="s">
        <v>569</v>
      </c>
      <c r="R218" s="61"/>
      <c r="S218" s="66" t="s">
        <v>46</v>
      </c>
      <c r="T218" s="82" t="s">
        <v>570</v>
      </c>
      <c r="U218" s="83" t="s">
        <v>571</v>
      </c>
      <c r="V218" s="85" t="s">
        <v>1146</v>
      </c>
      <c r="W218" s="86" t="s">
        <v>46</v>
      </c>
      <c r="X218" s="83" t="s">
        <v>571</v>
      </c>
      <c r="Y218" s="83" t="s">
        <v>407</v>
      </c>
      <c r="Z218" s="83" t="s">
        <v>677</v>
      </c>
      <c r="AA218" s="94" t="s">
        <v>1126</v>
      </c>
      <c r="AB218" s="94"/>
      <c r="AC218" s="82" t="s">
        <v>1148</v>
      </c>
      <c r="AD218" s="95">
        <v>0.0183</v>
      </c>
      <c r="AE218" s="96"/>
      <c r="AF218" s="61" t="s">
        <v>411</v>
      </c>
      <c r="AG218" s="118" t="s">
        <v>1105</v>
      </c>
      <c r="AH218" s="227" t="s">
        <v>1106</v>
      </c>
      <c r="AI218" s="227"/>
      <c r="AJ218" s="227"/>
      <c r="AK218" s="228">
        <f>AD218*1.04</f>
        <v>0.019032</v>
      </c>
      <c r="AL218" s="132">
        <f t="shared" si="62"/>
        <v>0.961538461538462</v>
      </c>
      <c r="AM218" s="146"/>
      <c r="AN218" s="121"/>
      <c r="AO218" s="145"/>
      <c r="AP218" s="145"/>
      <c r="AQ218" s="153" t="s">
        <v>616</v>
      </c>
      <c r="AR218" s="153" t="s">
        <v>1128</v>
      </c>
      <c r="AS218" s="158" t="s">
        <v>648</v>
      </c>
      <c r="AT218" s="155"/>
      <c r="AU218" s="61">
        <v>2</v>
      </c>
      <c r="AV218" s="61">
        <v>2</v>
      </c>
      <c r="AW218" s="61">
        <v>2</v>
      </c>
      <c r="AX218" s="61">
        <v>2</v>
      </c>
      <c r="AY218" s="61">
        <v>2</v>
      </c>
    </row>
    <row r="219" s="49" customFormat="1" ht="30" customHeight="1" spans="1:51">
      <c r="A219" s="60">
        <f t="shared" si="57"/>
        <v>211</v>
      </c>
      <c r="B219" s="62"/>
      <c r="C219" s="62"/>
      <c r="D219" s="62">
        <v>2</v>
      </c>
      <c r="E219" s="62"/>
      <c r="F219" s="62"/>
      <c r="G219" s="62"/>
      <c r="H219" s="62"/>
      <c r="I219" s="62"/>
      <c r="J219" s="62"/>
      <c r="K219" s="67"/>
      <c r="L219" s="66" t="s">
        <v>1149</v>
      </c>
      <c r="M219" s="66" t="s">
        <v>1149</v>
      </c>
      <c r="N219" s="71" t="s">
        <v>1150</v>
      </c>
      <c r="O219" s="70" t="s">
        <v>1151</v>
      </c>
      <c r="P219" s="61" t="s">
        <v>49</v>
      </c>
      <c r="Q219" s="81" t="s">
        <v>569</v>
      </c>
      <c r="R219" s="70"/>
      <c r="S219" s="66" t="s">
        <v>46</v>
      </c>
      <c r="T219" s="82" t="s">
        <v>570</v>
      </c>
      <c r="U219" s="83" t="s">
        <v>571</v>
      </c>
      <c r="V219" s="84" t="s">
        <v>1152</v>
      </c>
      <c r="W219" s="86" t="s">
        <v>46</v>
      </c>
      <c r="X219" s="83" t="s">
        <v>571</v>
      </c>
      <c r="Y219" s="83" t="s">
        <v>407</v>
      </c>
      <c r="Z219" s="61" t="s">
        <v>768</v>
      </c>
      <c r="AA219" s="94" t="s">
        <v>109</v>
      </c>
      <c r="AB219" s="94" t="s">
        <v>769</v>
      </c>
      <c r="AC219" s="74" t="s">
        <v>1153</v>
      </c>
      <c r="AD219" s="101">
        <v>0.0149</v>
      </c>
      <c r="AE219" s="96"/>
      <c r="AF219" s="97" t="s">
        <v>933</v>
      </c>
      <c r="AG219" s="232" t="s">
        <v>768</v>
      </c>
      <c r="AH219" s="119">
        <v>25</v>
      </c>
      <c r="AI219" s="119">
        <v>16</v>
      </c>
      <c r="AJ219" s="119">
        <v>2</v>
      </c>
      <c r="AK219" s="120">
        <f>AH219*0.691/1000</f>
        <v>0.017275</v>
      </c>
      <c r="AL219" s="132">
        <f t="shared" si="62"/>
        <v>0.862518089725036</v>
      </c>
      <c r="AM219" s="119"/>
      <c r="AN219" s="125"/>
      <c r="AO219" s="162"/>
      <c r="AP219" s="162"/>
      <c r="AQ219" s="153" t="s">
        <v>616</v>
      </c>
      <c r="AR219" s="153" t="s">
        <v>771</v>
      </c>
      <c r="AS219" s="158" t="s">
        <v>648</v>
      </c>
      <c r="AT219" s="163"/>
      <c r="AU219" s="61">
        <v>2</v>
      </c>
      <c r="AV219" s="61">
        <v>2</v>
      </c>
      <c r="AW219" s="61">
        <v>2</v>
      </c>
      <c r="AX219" s="61">
        <v>2</v>
      </c>
      <c r="AY219" s="61">
        <v>2</v>
      </c>
    </row>
    <row r="220" s="49" customFormat="1" ht="30" customHeight="1" spans="1:51">
      <c r="A220" s="60">
        <f t="shared" si="57"/>
        <v>212</v>
      </c>
      <c r="B220" s="62"/>
      <c r="C220" s="62"/>
      <c r="D220" s="62">
        <v>2</v>
      </c>
      <c r="E220" s="62"/>
      <c r="F220" s="62"/>
      <c r="G220" s="62"/>
      <c r="H220" s="62"/>
      <c r="I220" s="62"/>
      <c r="J220" s="62"/>
      <c r="K220" s="67"/>
      <c r="L220" s="66" t="s">
        <v>1154</v>
      </c>
      <c r="M220" s="66" t="s">
        <v>1154</v>
      </c>
      <c r="N220" s="61" t="s">
        <v>1155</v>
      </c>
      <c r="O220" s="61"/>
      <c r="P220" s="61"/>
      <c r="Q220" s="81" t="s">
        <v>569</v>
      </c>
      <c r="R220" s="61"/>
      <c r="S220" s="66" t="s">
        <v>134</v>
      </c>
      <c r="T220" s="82" t="s">
        <v>570</v>
      </c>
      <c r="U220" s="83" t="s">
        <v>571</v>
      </c>
      <c r="V220" s="85" t="s">
        <v>1154</v>
      </c>
      <c r="W220" s="86" t="s">
        <v>134</v>
      </c>
      <c r="X220" s="83" t="s">
        <v>571</v>
      </c>
      <c r="Y220" s="83" t="s">
        <v>407</v>
      </c>
      <c r="Z220" s="83" t="s">
        <v>572</v>
      </c>
      <c r="AA220" s="94" t="s">
        <v>573</v>
      </c>
      <c r="AB220" s="94"/>
      <c r="AC220" s="82"/>
      <c r="AD220" s="95">
        <f>AD221+AD222</f>
        <v>0.049</v>
      </c>
      <c r="AE220" s="96"/>
      <c r="AF220" s="61" t="s">
        <v>411</v>
      </c>
      <c r="AG220" s="118" t="s">
        <v>1055</v>
      </c>
      <c r="AH220" s="119"/>
      <c r="AI220" s="119"/>
      <c r="AJ220" s="119"/>
      <c r="AK220" s="120"/>
      <c r="AL220" s="118"/>
      <c r="AM220" s="119"/>
      <c r="AN220" s="120"/>
      <c r="AO220" s="145"/>
      <c r="AP220" s="145"/>
      <c r="AQ220" s="153" t="s">
        <v>616</v>
      </c>
      <c r="AR220" s="153" t="s">
        <v>1156</v>
      </c>
      <c r="AS220" s="158" t="s">
        <v>648</v>
      </c>
      <c r="AT220" s="155"/>
      <c r="AU220" s="61">
        <v>4</v>
      </c>
      <c r="AV220" s="61">
        <v>4</v>
      </c>
      <c r="AW220" s="61">
        <v>4</v>
      </c>
      <c r="AX220" s="61">
        <v>4</v>
      </c>
      <c r="AY220" s="61">
        <v>4</v>
      </c>
    </row>
    <row r="221" s="49" customFormat="1" ht="30" customHeight="1" spans="1:51">
      <c r="A221" s="60">
        <f t="shared" si="57"/>
        <v>213</v>
      </c>
      <c r="B221" s="62"/>
      <c r="C221" s="62"/>
      <c r="D221" s="62"/>
      <c r="E221" s="62">
        <v>3</v>
      </c>
      <c r="F221" s="62"/>
      <c r="G221" s="62"/>
      <c r="H221" s="62"/>
      <c r="I221" s="62"/>
      <c r="J221" s="62"/>
      <c r="K221" s="67"/>
      <c r="L221" s="67"/>
      <c r="M221" s="66" t="s">
        <v>1157</v>
      </c>
      <c r="N221" s="61" t="s">
        <v>1158</v>
      </c>
      <c r="O221" s="61"/>
      <c r="P221" s="61"/>
      <c r="Q221" s="81" t="s">
        <v>569</v>
      </c>
      <c r="R221" s="61"/>
      <c r="S221" s="66" t="s">
        <v>46</v>
      </c>
      <c r="T221" s="82" t="s">
        <v>570</v>
      </c>
      <c r="U221" s="83" t="s">
        <v>571</v>
      </c>
      <c r="V221" s="85" t="s">
        <v>1157</v>
      </c>
      <c r="W221" s="86" t="s">
        <v>49</v>
      </c>
      <c r="X221" s="83" t="s">
        <v>571</v>
      </c>
      <c r="Y221" s="83" t="s">
        <v>407</v>
      </c>
      <c r="Z221" s="83" t="s">
        <v>926</v>
      </c>
      <c r="AA221" s="94" t="s">
        <v>927</v>
      </c>
      <c r="AB221" s="94" t="s">
        <v>1159</v>
      </c>
      <c r="AC221" s="82"/>
      <c r="AD221" s="95">
        <v>0.0465</v>
      </c>
      <c r="AE221" s="96"/>
      <c r="AF221" s="97"/>
      <c r="AG221" s="118" t="s">
        <v>1063</v>
      </c>
      <c r="AH221" s="119">
        <v>20</v>
      </c>
      <c r="AI221" s="119">
        <v>26</v>
      </c>
      <c r="AJ221" s="119"/>
      <c r="AK221" s="125">
        <f>AI221/2*AI221/2*3.14*AH221*7860/1000000000</f>
        <v>0.083419752</v>
      </c>
      <c r="AL221" s="132">
        <f t="shared" ref="AL221:AL222" si="64">AD221/AK221</f>
        <v>0.557421940070021</v>
      </c>
      <c r="AM221" s="127"/>
      <c r="AN221" s="125"/>
      <c r="AO221" s="145"/>
      <c r="AP221" s="145"/>
      <c r="AQ221" s="164"/>
      <c r="AR221" s="164"/>
      <c r="AS221" s="158" t="s">
        <v>648</v>
      </c>
      <c r="AT221" s="155"/>
      <c r="AU221" s="61">
        <v>4</v>
      </c>
      <c r="AV221" s="61">
        <v>4</v>
      </c>
      <c r="AW221" s="61">
        <v>4</v>
      </c>
      <c r="AX221" s="61">
        <v>4</v>
      </c>
      <c r="AY221" s="61">
        <v>4</v>
      </c>
    </row>
    <row r="222" s="49" customFormat="1" ht="30" customHeight="1" spans="1:51">
      <c r="A222" s="60">
        <f t="shared" si="57"/>
        <v>214</v>
      </c>
      <c r="B222" s="62"/>
      <c r="C222" s="62"/>
      <c r="D222" s="62"/>
      <c r="E222" s="62">
        <v>3</v>
      </c>
      <c r="F222" s="62"/>
      <c r="G222" s="62"/>
      <c r="H222" s="62"/>
      <c r="I222" s="62"/>
      <c r="J222" s="62"/>
      <c r="K222" s="67"/>
      <c r="L222" s="67"/>
      <c r="M222" s="66" t="s">
        <v>1160</v>
      </c>
      <c r="N222" s="61" t="s">
        <v>1161</v>
      </c>
      <c r="O222" s="61" t="s">
        <v>1125</v>
      </c>
      <c r="P222" s="61"/>
      <c r="Q222" s="81" t="s">
        <v>569</v>
      </c>
      <c r="R222" s="61"/>
      <c r="S222" s="66" t="s">
        <v>46</v>
      </c>
      <c r="T222" s="82" t="s">
        <v>570</v>
      </c>
      <c r="U222" s="83" t="s">
        <v>571</v>
      </c>
      <c r="V222" s="85" t="s">
        <v>1160</v>
      </c>
      <c r="W222" s="86" t="s">
        <v>49</v>
      </c>
      <c r="X222" s="83" t="s">
        <v>571</v>
      </c>
      <c r="Y222" s="83" t="s">
        <v>407</v>
      </c>
      <c r="Z222" s="83" t="s">
        <v>677</v>
      </c>
      <c r="AA222" s="94" t="s">
        <v>1162</v>
      </c>
      <c r="AB222" s="94"/>
      <c r="AC222" s="82"/>
      <c r="AD222" s="95">
        <v>0.0025</v>
      </c>
      <c r="AE222" s="96"/>
      <c r="AF222" s="61" t="s">
        <v>411</v>
      </c>
      <c r="AG222" s="118" t="s">
        <v>1105</v>
      </c>
      <c r="AH222" s="227" t="s">
        <v>1106</v>
      </c>
      <c r="AI222" s="227"/>
      <c r="AJ222" s="227"/>
      <c r="AK222" s="228">
        <f>AD222*1.04</f>
        <v>0.0026</v>
      </c>
      <c r="AL222" s="132">
        <f t="shared" si="64"/>
        <v>0.961538461538461</v>
      </c>
      <c r="AM222" s="119"/>
      <c r="AN222" s="120"/>
      <c r="AO222" s="145"/>
      <c r="AP222" s="145"/>
      <c r="AQ222" s="164"/>
      <c r="AR222" s="164"/>
      <c r="AS222" s="158" t="s">
        <v>648</v>
      </c>
      <c r="AT222" s="155"/>
      <c r="AU222" s="61">
        <v>4</v>
      </c>
      <c r="AV222" s="61">
        <v>4</v>
      </c>
      <c r="AW222" s="61">
        <v>4</v>
      </c>
      <c r="AX222" s="61">
        <v>4</v>
      </c>
      <c r="AY222" s="61">
        <v>4</v>
      </c>
    </row>
    <row r="223" s="49" customFormat="1" ht="30" customHeight="1" spans="1:51">
      <c r="A223" s="60"/>
      <c r="B223" s="62"/>
      <c r="C223" s="62"/>
      <c r="D223" s="62">
        <v>2</v>
      </c>
      <c r="E223" s="62"/>
      <c r="F223" s="62"/>
      <c r="G223" s="62"/>
      <c r="H223" s="62"/>
      <c r="I223" s="62"/>
      <c r="J223" s="62"/>
      <c r="K223" s="67"/>
      <c r="L223" s="66" t="s">
        <v>1163</v>
      </c>
      <c r="M223" s="66"/>
      <c r="N223" s="61" t="s">
        <v>1164</v>
      </c>
      <c r="O223" s="61"/>
      <c r="P223" s="61"/>
      <c r="Q223" s="71" t="s">
        <v>569</v>
      </c>
      <c r="R223" s="71"/>
      <c r="S223" s="66" t="s">
        <v>46</v>
      </c>
      <c r="T223" s="82"/>
      <c r="U223" s="83" t="s">
        <v>571</v>
      </c>
      <c r="V223" s="85" t="s">
        <v>465</v>
      </c>
      <c r="W223" s="86" t="s">
        <v>49</v>
      </c>
      <c r="X223" s="83" t="s">
        <v>571</v>
      </c>
      <c r="Y223" s="83" t="s">
        <v>407</v>
      </c>
      <c r="Z223" s="83" t="s">
        <v>908</v>
      </c>
      <c r="AA223" s="94" t="s">
        <v>573</v>
      </c>
      <c r="AB223" s="94" t="s">
        <v>411</v>
      </c>
      <c r="AC223" s="82" t="s">
        <v>1165</v>
      </c>
      <c r="AD223" s="95">
        <v>0.7089</v>
      </c>
      <c r="AE223" s="96"/>
      <c r="AF223" s="61" t="s">
        <v>910</v>
      </c>
      <c r="AG223" s="118" t="s">
        <v>911</v>
      </c>
      <c r="AH223" s="119"/>
      <c r="AI223" s="119"/>
      <c r="AJ223" s="119"/>
      <c r="AK223" s="120"/>
      <c r="AL223" s="118"/>
      <c r="AM223" s="119"/>
      <c r="AN223" s="120">
        <v>0.076</v>
      </c>
      <c r="AO223" s="145"/>
      <c r="AP223" s="145"/>
      <c r="AQ223" s="153" t="s">
        <v>575</v>
      </c>
      <c r="AR223" s="153" t="s">
        <v>587</v>
      </c>
      <c r="AS223" s="158"/>
      <c r="AT223" s="155"/>
      <c r="AU223" s="61">
        <v>2</v>
      </c>
      <c r="AV223" s="61">
        <v>2</v>
      </c>
      <c r="AW223" s="61">
        <v>2</v>
      </c>
      <c r="AX223" s="61">
        <v>2</v>
      </c>
      <c r="AY223" s="61">
        <v>2</v>
      </c>
    </row>
    <row r="224" s="49" customFormat="1" ht="30" customHeight="1" spans="1:51">
      <c r="A224" s="60">
        <f t="shared" si="57"/>
        <v>216</v>
      </c>
      <c r="B224" s="62"/>
      <c r="C224" s="62"/>
      <c r="D224" s="62"/>
      <c r="E224" s="62">
        <v>3</v>
      </c>
      <c r="F224" s="62"/>
      <c r="G224" s="62"/>
      <c r="H224" s="62"/>
      <c r="I224" s="62"/>
      <c r="J224" s="62"/>
      <c r="K224" s="67"/>
      <c r="L224" s="66" t="s">
        <v>465</v>
      </c>
      <c r="M224" s="66" t="s">
        <v>465</v>
      </c>
      <c r="N224" s="61" t="s">
        <v>466</v>
      </c>
      <c r="O224" s="61" t="s">
        <v>1166</v>
      </c>
      <c r="P224" s="61"/>
      <c r="Q224" s="81" t="s">
        <v>569</v>
      </c>
      <c r="R224" s="81"/>
      <c r="S224" s="66" t="s">
        <v>134</v>
      </c>
      <c r="T224" s="82" t="s">
        <v>570</v>
      </c>
      <c r="U224" s="83" t="s">
        <v>571</v>
      </c>
      <c r="V224" s="85" t="s">
        <v>465</v>
      </c>
      <c r="W224" s="86" t="s">
        <v>134</v>
      </c>
      <c r="X224" s="83" t="s">
        <v>571</v>
      </c>
      <c r="Y224" s="83" t="s">
        <v>407</v>
      </c>
      <c r="Z224" s="83" t="s">
        <v>585</v>
      </c>
      <c r="AA224" s="94" t="s">
        <v>573</v>
      </c>
      <c r="AB224" s="94" t="s">
        <v>411</v>
      </c>
      <c r="AC224" s="82" t="s">
        <v>1165</v>
      </c>
      <c r="AD224" s="95">
        <f>AD225+AD226+AD227</f>
        <v>0.7089</v>
      </c>
      <c r="AE224" s="96"/>
      <c r="AF224" s="61" t="s">
        <v>910</v>
      </c>
      <c r="AG224" s="118" t="s">
        <v>598</v>
      </c>
      <c r="AH224" s="119"/>
      <c r="AI224" s="119"/>
      <c r="AJ224" s="119"/>
      <c r="AK224" s="120"/>
      <c r="AL224" s="118"/>
      <c r="AM224" s="119">
        <v>4</v>
      </c>
      <c r="AN224" s="120"/>
      <c r="AO224" s="145"/>
      <c r="AP224" s="145"/>
      <c r="AQ224" s="153" t="s">
        <v>575</v>
      </c>
      <c r="AR224" s="153" t="s">
        <v>599</v>
      </c>
      <c r="AS224" s="158" t="s">
        <v>648</v>
      </c>
      <c r="AT224" s="155"/>
      <c r="AU224" s="61">
        <v>2</v>
      </c>
      <c r="AV224" s="61">
        <v>2</v>
      </c>
      <c r="AW224" s="61">
        <v>2</v>
      </c>
      <c r="AX224" s="61">
        <v>2</v>
      </c>
      <c r="AY224" s="61">
        <v>2</v>
      </c>
    </row>
    <row r="225" s="49" customFormat="1" ht="30" customHeight="1" spans="1:51">
      <c r="A225" s="60">
        <f t="shared" si="57"/>
        <v>217</v>
      </c>
      <c r="B225" s="62"/>
      <c r="C225" s="62"/>
      <c r="D225" s="62"/>
      <c r="E225" s="62"/>
      <c r="F225" s="62">
        <v>4</v>
      </c>
      <c r="G225" s="62"/>
      <c r="H225" s="62"/>
      <c r="I225" s="62"/>
      <c r="J225" s="62"/>
      <c r="K225" s="67"/>
      <c r="L225" s="66" t="s">
        <v>454</v>
      </c>
      <c r="M225" s="66" t="s">
        <v>454</v>
      </c>
      <c r="N225" s="61" t="s">
        <v>455</v>
      </c>
      <c r="O225" s="61" t="s">
        <v>1167</v>
      </c>
      <c r="P225" s="61"/>
      <c r="Q225" s="81"/>
      <c r="R225" s="81"/>
      <c r="S225" s="66" t="s">
        <v>134</v>
      </c>
      <c r="T225" s="82" t="s">
        <v>570</v>
      </c>
      <c r="U225" s="83" t="s">
        <v>571</v>
      </c>
      <c r="V225" s="85" t="s">
        <v>454</v>
      </c>
      <c r="W225" s="86" t="s">
        <v>134</v>
      </c>
      <c r="X225" s="83" t="s">
        <v>571</v>
      </c>
      <c r="Y225" s="83" t="s">
        <v>407</v>
      </c>
      <c r="Z225" s="83" t="s">
        <v>651</v>
      </c>
      <c r="AA225" s="94" t="s">
        <v>1013</v>
      </c>
      <c r="AB225" s="94" t="s">
        <v>1014</v>
      </c>
      <c r="AC225" s="82" t="s">
        <v>1168</v>
      </c>
      <c r="AD225" s="95">
        <v>0.6606</v>
      </c>
      <c r="AE225" s="61"/>
      <c r="AF225" s="61" t="s">
        <v>411</v>
      </c>
      <c r="AG225" s="118" t="s">
        <v>654</v>
      </c>
      <c r="AH225" s="119">
        <v>486</v>
      </c>
      <c r="AI225" s="119">
        <v>83</v>
      </c>
      <c r="AJ225" s="119">
        <v>2.5</v>
      </c>
      <c r="AK225" s="131">
        <f>AH225*AI225*AJ225*7860/1000000000</f>
        <v>0.7926417</v>
      </c>
      <c r="AL225" s="132">
        <f>AD225/AK225</f>
        <v>0.833415652999331</v>
      </c>
      <c r="AM225" s="130"/>
      <c r="AN225" s="125"/>
      <c r="AO225" s="145"/>
      <c r="AP225" s="145"/>
      <c r="AQ225" s="161" t="s">
        <v>616</v>
      </c>
      <c r="AR225" s="161" t="s">
        <v>803</v>
      </c>
      <c r="AS225" s="158" t="s">
        <v>648</v>
      </c>
      <c r="AT225" s="155"/>
      <c r="AU225" s="61">
        <v>2</v>
      </c>
      <c r="AV225" s="61">
        <v>2</v>
      </c>
      <c r="AW225" s="61">
        <v>2</v>
      </c>
      <c r="AX225" s="61">
        <v>2</v>
      </c>
      <c r="AY225" s="61">
        <v>2</v>
      </c>
    </row>
    <row r="226" s="49" customFormat="1" ht="30" customHeight="1" spans="1:51">
      <c r="A226" s="60">
        <f t="shared" si="57"/>
        <v>218</v>
      </c>
      <c r="B226" s="62"/>
      <c r="C226" s="62"/>
      <c r="D226" s="62"/>
      <c r="E226" s="62"/>
      <c r="F226" s="62">
        <v>4</v>
      </c>
      <c r="G226" s="62"/>
      <c r="H226" s="62"/>
      <c r="I226" s="62"/>
      <c r="J226" s="62"/>
      <c r="K226" s="67"/>
      <c r="L226" s="66" t="s">
        <v>463</v>
      </c>
      <c r="M226" s="66" t="s">
        <v>463</v>
      </c>
      <c r="N226" s="61" t="s">
        <v>464</v>
      </c>
      <c r="O226" s="61" t="s">
        <v>1169</v>
      </c>
      <c r="P226" s="61"/>
      <c r="Q226" s="81"/>
      <c r="R226" s="81"/>
      <c r="S226" s="66" t="s">
        <v>46</v>
      </c>
      <c r="T226" s="82" t="s">
        <v>570</v>
      </c>
      <c r="U226" s="83" t="s">
        <v>571</v>
      </c>
      <c r="V226" s="85" t="s">
        <v>463</v>
      </c>
      <c r="W226" s="86" t="s">
        <v>46</v>
      </c>
      <c r="X226" s="83" t="s">
        <v>571</v>
      </c>
      <c r="Y226" s="83" t="s">
        <v>407</v>
      </c>
      <c r="Z226" s="86" t="s">
        <v>952</v>
      </c>
      <c r="AA226" s="94" t="s">
        <v>1018</v>
      </c>
      <c r="AB226" s="94" t="s">
        <v>1093</v>
      </c>
      <c r="AC226" s="82" t="s">
        <v>1170</v>
      </c>
      <c r="AD226" s="95">
        <v>0.0333</v>
      </c>
      <c r="AE226" s="61"/>
      <c r="AF226" s="61" t="s">
        <v>411</v>
      </c>
      <c r="AG226" s="232" t="s">
        <v>768</v>
      </c>
      <c r="AH226" s="119">
        <v>11</v>
      </c>
      <c r="AI226" s="119">
        <v>24</v>
      </c>
      <c r="AJ226" s="119"/>
      <c r="AK226" s="125">
        <f>AI226/2*AI226/2*3.14*AH226*7860/1000000000</f>
        <v>0.0390937536</v>
      </c>
      <c r="AL226" s="132">
        <f t="shared" ref="AL226:AL227" si="65">AD226/AK226</f>
        <v>0.851798482712082</v>
      </c>
      <c r="AM226" s="127"/>
      <c r="AN226" s="125"/>
      <c r="AO226" s="145"/>
      <c r="AP226" s="145"/>
      <c r="AQ226" s="153" t="s">
        <v>616</v>
      </c>
      <c r="AR226" s="153" t="s">
        <v>1171</v>
      </c>
      <c r="AS226" s="158" t="s">
        <v>648</v>
      </c>
      <c r="AT226" s="155"/>
      <c r="AU226" s="61">
        <v>2</v>
      </c>
      <c r="AV226" s="61">
        <v>2</v>
      </c>
      <c r="AW226" s="61">
        <v>2</v>
      </c>
      <c r="AX226" s="61">
        <v>2</v>
      </c>
      <c r="AY226" s="61">
        <v>2</v>
      </c>
    </row>
    <row r="227" s="49" customFormat="1" ht="30" customHeight="1" spans="1:51">
      <c r="A227" s="60">
        <f t="shared" si="57"/>
        <v>219</v>
      </c>
      <c r="B227" s="62"/>
      <c r="C227" s="62"/>
      <c r="D227" s="62"/>
      <c r="E227" s="62"/>
      <c r="F227" s="62">
        <v>4</v>
      </c>
      <c r="G227" s="62"/>
      <c r="H227" s="62"/>
      <c r="I227" s="62"/>
      <c r="J227" s="62"/>
      <c r="K227" s="67"/>
      <c r="L227" s="66" t="s">
        <v>291</v>
      </c>
      <c r="M227" s="66" t="s">
        <v>291</v>
      </c>
      <c r="N227" s="61" t="s">
        <v>1172</v>
      </c>
      <c r="O227" s="61"/>
      <c r="P227" s="61"/>
      <c r="Q227" s="81" t="s">
        <v>569</v>
      </c>
      <c r="R227" s="61"/>
      <c r="S227" s="66" t="s">
        <v>46</v>
      </c>
      <c r="T227" s="82" t="s">
        <v>570</v>
      </c>
      <c r="U227" s="83" t="s">
        <v>571</v>
      </c>
      <c r="V227" s="85" t="s">
        <v>291</v>
      </c>
      <c r="W227" s="86" t="s">
        <v>49</v>
      </c>
      <c r="X227" s="83" t="s">
        <v>571</v>
      </c>
      <c r="Y227" s="83" t="s">
        <v>407</v>
      </c>
      <c r="Z227" s="86" t="s">
        <v>952</v>
      </c>
      <c r="AA227" s="94" t="s">
        <v>953</v>
      </c>
      <c r="AB227" s="94" t="s">
        <v>954</v>
      </c>
      <c r="AC227" s="82" t="s">
        <v>1173</v>
      </c>
      <c r="AD227" s="95">
        <v>0.015</v>
      </c>
      <c r="AE227" s="82" t="s">
        <v>955</v>
      </c>
      <c r="AF227" s="61" t="s">
        <v>411</v>
      </c>
      <c r="AG227" s="232" t="s">
        <v>768</v>
      </c>
      <c r="AH227" s="119">
        <v>11</v>
      </c>
      <c r="AI227" s="119">
        <v>16</v>
      </c>
      <c r="AJ227" s="119"/>
      <c r="AK227" s="125">
        <f>AI227/2*AI227/2*3.14*AH227*7860/1000000000</f>
        <v>0.0173750016</v>
      </c>
      <c r="AL227" s="132">
        <f t="shared" si="65"/>
        <v>0.863309273019002</v>
      </c>
      <c r="AM227" s="127"/>
      <c r="AN227" s="125"/>
      <c r="AO227" s="145"/>
      <c r="AP227" s="145"/>
      <c r="AQ227" s="153" t="s">
        <v>616</v>
      </c>
      <c r="AR227" s="153" t="s">
        <v>1174</v>
      </c>
      <c r="AS227" s="158" t="s">
        <v>648</v>
      </c>
      <c r="AT227" s="155"/>
      <c r="AU227" s="61">
        <v>2</v>
      </c>
      <c r="AV227" s="61">
        <v>2</v>
      </c>
      <c r="AW227" s="61">
        <v>2</v>
      </c>
      <c r="AX227" s="61">
        <v>2</v>
      </c>
      <c r="AY227" s="61">
        <v>2</v>
      </c>
    </row>
    <row r="228" s="49" customFormat="1" ht="30" customHeight="1" spans="1:51">
      <c r="A228" s="60"/>
      <c r="B228" s="62"/>
      <c r="C228" s="62"/>
      <c r="D228" s="62">
        <v>2</v>
      </c>
      <c r="E228" s="62"/>
      <c r="F228" s="62"/>
      <c r="G228" s="62"/>
      <c r="H228" s="62"/>
      <c r="I228" s="62"/>
      <c r="J228" s="62"/>
      <c r="K228" s="67"/>
      <c r="L228" s="67" t="s">
        <v>1175</v>
      </c>
      <c r="M228" s="66"/>
      <c r="N228" s="61" t="s">
        <v>1176</v>
      </c>
      <c r="O228" s="61" t="s">
        <v>1177</v>
      </c>
      <c r="P228" s="61" t="s">
        <v>46</v>
      </c>
      <c r="Q228" s="81" t="s">
        <v>569</v>
      </c>
      <c r="R228" s="71"/>
      <c r="S228" s="61" t="s">
        <v>46</v>
      </c>
      <c r="T228" s="66"/>
      <c r="U228" s="83" t="s">
        <v>571</v>
      </c>
      <c r="V228" s="85" t="s">
        <v>1178</v>
      </c>
      <c r="W228" s="86" t="s">
        <v>46</v>
      </c>
      <c r="X228" s="83" t="s">
        <v>571</v>
      </c>
      <c r="Y228" s="83" t="s">
        <v>407</v>
      </c>
      <c r="Z228" s="86" t="s">
        <v>908</v>
      </c>
      <c r="AA228" s="94" t="s">
        <v>573</v>
      </c>
      <c r="AB228" s="94" t="s">
        <v>783</v>
      </c>
      <c r="AC228" s="82" t="s">
        <v>1179</v>
      </c>
      <c r="AD228" s="95">
        <v>0.273</v>
      </c>
      <c r="AE228" s="82"/>
      <c r="AF228" s="61" t="s">
        <v>910</v>
      </c>
      <c r="AG228" s="118" t="s">
        <v>911</v>
      </c>
      <c r="AH228" s="119"/>
      <c r="AI228" s="119"/>
      <c r="AJ228" s="119"/>
      <c r="AK228" s="120"/>
      <c r="AL228" s="118"/>
      <c r="AM228" s="119"/>
      <c r="AN228" s="120">
        <v>0.036</v>
      </c>
      <c r="AO228" s="145"/>
      <c r="AP228" s="145"/>
      <c r="AQ228" s="153" t="s">
        <v>575</v>
      </c>
      <c r="AR228" s="153" t="s">
        <v>587</v>
      </c>
      <c r="AS228" s="158"/>
      <c r="AT228" s="155"/>
      <c r="AU228" s="61">
        <v>1</v>
      </c>
      <c r="AV228" s="61">
        <v>1</v>
      </c>
      <c r="AW228" s="61">
        <v>1</v>
      </c>
      <c r="AX228" s="61">
        <v>1</v>
      </c>
      <c r="AY228" s="61">
        <v>1</v>
      </c>
    </row>
    <row r="229" s="49" customFormat="1" ht="30" customHeight="1" spans="1:51">
      <c r="A229" s="60">
        <f t="shared" si="57"/>
        <v>221</v>
      </c>
      <c r="B229" s="62"/>
      <c r="C229" s="62"/>
      <c r="D229" s="62"/>
      <c r="E229" s="62">
        <v>3</v>
      </c>
      <c r="F229" s="62"/>
      <c r="G229" s="62"/>
      <c r="H229" s="62"/>
      <c r="I229" s="62"/>
      <c r="J229" s="62"/>
      <c r="K229" s="67"/>
      <c r="L229" s="67" t="s">
        <v>1180</v>
      </c>
      <c r="M229" s="66" t="s">
        <v>1180</v>
      </c>
      <c r="N229" s="61" t="s">
        <v>1181</v>
      </c>
      <c r="O229" s="61" t="s">
        <v>1177</v>
      </c>
      <c r="P229" s="61" t="s">
        <v>46</v>
      </c>
      <c r="Q229" s="81" t="s">
        <v>569</v>
      </c>
      <c r="R229" s="61"/>
      <c r="S229" s="66" t="s">
        <v>46</v>
      </c>
      <c r="T229" s="82" t="s">
        <v>570</v>
      </c>
      <c r="U229" s="83" t="s">
        <v>571</v>
      </c>
      <c r="V229" s="85" t="s">
        <v>1178</v>
      </c>
      <c r="W229" s="86" t="s">
        <v>46</v>
      </c>
      <c r="X229" s="83" t="s">
        <v>571</v>
      </c>
      <c r="Y229" s="83" t="s">
        <v>407</v>
      </c>
      <c r="Z229" s="83" t="s">
        <v>651</v>
      </c>
      <c r="AA229" s="94" t="s">
        <v>782</v>
      </c>
      <c r="AB229" s="94" t="s">
        <v>783</v>
      </c>
      <c r="AC229" s="82" t="s">
        <v>1179</v>
      </c>
      <c r="AD229" s="95">
        <v>0.273</v>
      </c>
      <c r="AE229" s="96"/>
      <c r="AF229" s="61" t="s">
        <v>910</v>
      </c>
      <c r="AG229" s="118" t="s">
        <v>654</v>
      </c>
      <c r="AH229" s="119">
        <v>180</v>
      </c>
      <c r="AI229" s="119">
        <v>136</v>
      </c>
      <c r="AJ229" s="119">
        <v>2</v>
      </c>
      <c r="AK229" s="131">
        <f>AH229*AI229*AJ229*7860/1000000000</f>
        <v>0.3848256</v>
      </c>
      <c r="AL229" s="132">
        <f>AD229/AK229</f>
        <v>0.709412263633189</v>
      </c>
      <c r="AM229" s="130"/>
      <c r="AN229" s="125"/>
      <c r="AO229" s="145"/>
      <c r="AP229" s="145"/>
      <c r="AQ229" s="161" t="s">
        <v>616</v>
      </c>
      <c r="AR229" s="161" t="s">
        <v>803</v>
      </c>
      <c r="AS229" s="158" t="s">
        <v>648</v>
      </c>
      <c r="AT229" s="155"/>
      <c r="AU229" s="61">
        <v>1</v>
      </c>
      <c r="AV229" s="61">
        <v>1</v>
      </c>
      <c r="AW229" s="61">
        <v>1</v>
      </c>
      <c r="AX229" s="61">
        <v>1</v>
      </c>
      <c r="AY229" s="61">
        <v>1</v>
      </c>
    </row>
    <row r="230" s="49" customFormat="1" ht="30" customHeight="1" spans="1:51">
      <c r="A230" s="60"/>
      <c r="B230" s="62"/>
      <c r="C230" s="62"/>
      <c r="D230" s="62">
        <v>2</v>
      </c>
      <c r="E230" s="62"/>
      <c r="F230" s="62"/>
      <c r="G230" s="62"/>
      <c r="H230" s="62"/>
      <c r="I230" s="62"/>
      <c r="J230" s="62"/>
      <c r="K230" s="67"/>
      <c r="L230" s="67" t="s">
        <v>1182</v>
      </c>
      <c r="M230" s="66"/>
      <c r="N230" s="61" t="s">
        <v>1183</v>
      </c>
      <c r="O230" s="61" t="s">
        <v>1184</v>
      </c>
      <c r="P230" s="61" t="s">
        <v>46</v>
      </c>
      <c r="Q230" s="81" t="s">
        <v>569</v>
      </c>
      <c r="R230" s="61"/>
      <c r="S230" s="66" t="s">
        <v>46</v>
      </c>
      <c r="T230" s="82" t="s">
        <v>570</v>
      </c>
      <c r="U230" s="82" t="s">
        <v>571</v>
      </c>
      <c r="V230" s="83" t="s">
        <v>1178</v>
      </c>
      <c r="W230" s="86" t="s">
        <v>46</v>
      </c>
      <c r="X230" s="83" t="s">
        <v>571</v>
      </c>
      <c r="Y230" s="83" t="s">
        <v>407</v>
      </c>
      <c r="Z230" s="83" t="s">
        <v>908</v>
      </c>
      <c r="AA230" s="94" t="s">
        <v>573</v>
      </c>
      <c r="AB230" s="94" t="s">
        <v>783</v>
      </c>
      <c r="AC230" s="82" t="s">
        <v>1179</v>
      </c>
      <c r="AD230" s="95">
        <v>0.273</v>
      </c>
      <c r="AE230" s="96"/>
      <c r="AF230" s="61" t="s">
        <v>910</v>
      </c>
      <c r="AG230" s="118" t="s">
        <v>911</v>
      </c>
      <c r="AH230" s="119"/>
      <c r="AI230" s="119"/>
      <c r="AJ230" s="119"/>
      <c r="AK230" s="120"/>
      <c r="AL230" s="118"/>
      <c r="AM230" s="119"/>
      <c r="AN230" s="120">
        <v>0.036</v>
      </c>
      <c r="AO230" s="145"/>
      <c r="AP230" s="145"/>
      <c r="AQ230" s="153" t="s">
        <v>575</v>
      </c>
      <c r="AR230" s="153" t="s">
        <v>587</v>
      </c>
      <c r="AS230" s="158"/>
      <c r="AT230" s="155"/>
      <c r="AU230" s="61">
        <v>1</v>
      </c>
      <c r="AV230" s="61">
        <v>1</v>
      </c>
      <c r="AW230" s="61">
        <v>1</v>
      </c>
      <c r="AX230" s="61">
        <v>1</v>
      </c>
      <c r="AY230" s="61">
        <v>1</v>
      </c>
    </row>
    <row r="231" s="49" customFormat="1" ht="30" customHeight="1" spans="1:51">
      <c r="A231" s="60">
        <f t="shared" si="57"/>
        <v>223</v>
      </c>
      <c r="B231" s="62"/>
      <c r="C231" s="62"/>
      <c r="D231" s="62"/>
      <c r="E231" s="62">
        <v>3</v>
      </c>
      <c r="F231" s="62"/>
      <c r="G231" s="62"/>
      <c r="H231" s="62"/>
      <c r="I231" s="62"/>
      <c r="J231" s="62"/>
      <c r="K231" s="67"/>
      <c r="L231" s="66" t="s">
        <v>1178</v>
      </c>
      <c r="M231" s="66" t="s">
        <v>1178</v>
      </c>
      <c r="N231" s="61" t="s">
        <v>1185</v>
      </c>
      <c r="O231" s="61" t="s">
        <v>1184</v>
      </c>
      <c r="P231" s="61" t="s">
        <v>46</v>
      </c>
      <c r="Q231" s="81" t="s">
        <v>569</v>
      </c>
      <c r="R231" s="61"/>
      <c r="S231" s="66" t="s">
        <v>46</v>
      </c>
      <c r="T231" s="82" t="s">
        <v>570</v>
      </c>
      <c r="U231" s="83" t="s">
        <v>571</v>
      </c>
      <c r="V231" s="85" t="s">
        <v>1178</v>
      </c>
      <c r="W231" s="86" t="s">
        <v>46</v>
      </c>
      <c r="X231" s="83" t="s">
        <v>571</v>
      </c>
      <c r="Y231" s="83" t="s">
        <v>407</v>
      </c>
      <c r="Z231" s="83" t="s">
        <v>651</v>
      </c>
      <c r="AA231" s="94" t="s">
        <v>782</v>
      </c>
      <c r="AB231" s="94" t="s">
        <v>783</v>
      </c>
      <c r="AC231" s="82" t="s">
        <v>1179</v>
      </c>
      <c r="AD231" s="95">
        <v>0.273</v>
      </c>
      <c r="AE231" s="96"/>
      <c r="AF231" s="61" t="s">
        <v>910</v>
      </c>
      <c r="AG231" s="118" t="s">
        <v>654</v>
      </c>
      <c r="AH231" s="119">
        <v>180</v>
      </c>
      <c r="AI231" s="119">
        <v>136</v>
      </c>
      <c r="AJ231" s="119">
        <v>2</v>
      </c>
      <c r="AK231" s="131">
        <f>AH231*AI231*AJ231*7860/1000000000</f>
        <v>0.3848256</v>
      </c>
      <c r="AL231" s="132">
        <f>AD231/AK231</f>
        <v>0.709412263633189</v>
      </c>
      <c r="AM231" s="130"/>
      <c r="AN231" s="125"/>
      <c r="AO231" s="145"/>
      <c r="AP231" s="145"/>
      <c r="AQ231" s="161" t="s">
        <v>616</v>
      </c>
      <c r="AR231" s="161" t="s">
        <v>803</v>
      </c>
      <c r="AS231" s="158" t="s">
        <v>648</v>
      </c>
      <c r="AT231" s="155"/>
      <c r="AU231" s="61">
        <v>1</v>
      </c>
      <c r="AV231" s="61">
        <v>1</v>
      </c>
      <c r="AW231" s="61">
        <v>1</v>
      </c>
      <c r="AX231" s="61">
        <v>1</v>
      </c>
      <c r="AY231" s="61">
        <v>1</v>
      </c>
    </row>
    <row r="232" s="49" customFormat="1" ht="30" customHeight="1" spans="1:51">
      <c r="A232" s="60">
        <f t="shared" si="57"/>
        <v>224</v>
      </c>
      <c r="B232" s="62"/>
      <c r="C232" s="62"/>
      <c r="D232" s="62">
        <v>2</v>
      </c>
      <c r="E232" s="62"/>
      <c r="F232" s="62"/>
      <c r="G232" s="62"/>
      <c r="H232" s="62"/>
      <c r="I232" s="62"/>
      <c r="J232" s="62"/>
      <c r="K232" s="67"/>
      <c r="L232" s="172" t="s">
        <v>482</v>
      </c>
      <c r="M232" s="172" t="s">
        <v>482</v>
      </c>
      <c r="N232" s="173" t="s">
        <v>483</v>
      </c>
      <c r="O232" s="61" t="s">
        <v>1186</v>
      </c>
      <c r="P232" s="61"/>
      <c r="Q232" s="81" t="s">
        <v>569</v>
      </c>
      <c r="R232" s="61"/>
      <c r="S232" s="66" t="s">
        <v>46</v>
      </c>
      <c r="T232" s="66" t="s">
        <v>570</v>
      </c>
      <c r="U232" s="83" t="s">
        <v>407</v>
      </c>
      <c r="V232" s="85" t="s">
        <v>696</v>
      </c>
      <c r="W232" s="71" t="s">
        <v>411</v>
      </c>
      <c r="X232" s="83" t="s">
        <v>407</v>
      </c>
      <c r="Y232" s="83" t="s">
        <v>571</v>
      </c>
      <c r="Z232" s="83" t="s">
        <v>696</v>
      </c>
      <c r="AA232" s="94" t="s">
        <v>411</v>
      </c>
      <c r="AB232" s="94"/>
      <c r="AC232" s="82"/>
      <c r="AD232" s="95">
        <v>0.013</v>
      </c>
      <c r="AE232" s="96"/>
      <c r="AF232" s="97" t="s">
        <v>933</v>
      </c>
      <c r="AG232" s="233"/>
      <c r="AH232" s="233"/>
      <c r="AI232" s="233"/>
      <c r="AJ232" s="233"/>
      <c r="AK232" s="233"/>
      <c r="AL232" s="233"/>
      <c r="AM232" s="233"/>
      <c r="AN232" s="233"/>
      <c r="AO232" s="233"/>
      <c r="AP232" s="233"/>
      <c r="AQ232" s="153" t="s">
        <v>616</v>
      </c>
      <c r="AR232" s="153" t="s">
        <v>890</v>
      </c>
      <c r="AS232" s="158" t="s">
        <v>648</v>
      </c>
      <c r="AT232" s="155" t="s">
        <v>1187</v>
      </c>
      <c r="AU232" s="61">
        <v>6</v>
      </c>
      <c r="AV232" s="61">
        <v>4</v>
      </c>
      <c r="AW232" s="61">
        <v>4</v>
      </c>
      <c r="AX232" s="61">
        <v>4</v>
      </c>
      <c r="AY232" s="61">
        <v>4</v>
      </c>
    </row>
    <row r="233" s="49" customFormat="1" ht="30" customHeight="1" spans="1:51">
      <c r="A233" s="60">
        <f t="shared" si="57"/>
        <v>225</v>
      </c>
      <c r="B233" s="62"/>
      <c r="C233" s="62"/>
      <c r="D233" s="62">
        <v>2</v>
      </c>
      <c r="E233" s="62"/>
      <c r="F233" s="62"/>
      <c r="G233" s="62"/>
      <c r="H233" s="62"/>
      <c r="I233" s="62"/>
      <c r="J233" s="62"/>
      <c r="K233" s="67"/>
      <c r="L233" s="66" t="s">
        <v>1188</v>
      </c>
      <c r="M233" s="66" t="s">
        <v>1188</v>
      </c>
      <c r="N233" s="61" t="s">
        <v>965</v>
      </c>
      <c r="O233" s="61" t="s">
        <v>1189</v>
      </c>
      <c r="P233" s="61"/>
      <c r="Q233" s="81" t="s">
        <v>569</v>
      </c>
      <c r="R233" s="61"/>
      <c r="S233" s="66" t="s">
        <v>46</v>
      </c>
      <c r="T233" s="66" t="s">
        <v>570</v>
      </c>
      <c r="U233" s="83" t="s">
        <v>407</v>
      </c>
      <c r="V233" s="85" t="s">
        <v>696</v>
      </c>
      <c r="W233" s="71" t="s">
        <v>411</v>
      </c>
      <c r="X233" s="83" t="s">
        <v>407</v>
      </c>
      <c r="Y233" s="83" t="s">
        <v>571</v>
      </c>
      <c r="Z233" s="83" t="s">
        <v>696</v>
      </c>
      <c r="AA233" s="94" t="s">
        <v>411</v>
      </c>
      <c r="AB233" s="94"/>
      <c r="AC233" s="82"/>
      <c r="AD233" s="95"/>
      <c r="AE233" s="96"/>
      <c r="AF233" s="97" t="s">
        <v>933</v>
      </c>
      <c r="AG233" s="233"/>
      <c r="AH233" s="233"/>
      <c r="AI233" s="233"/>
      <c r="AJ233" s="233"/>
      <c r="AK233" s="233"/>
      <c r="AL233" s="233"/>
      <c r="AM233" s="233"/>
      <c r="AN233" s="233"/>
      <c r="AO233" s="233"/>
      <c r="AP233" s="233"/>
      <c r="AQ233" s="153" t="s">
        <v>616</v>
      </c>
      <c r="AR233" s="153" t="s">
        <v>890</v>
      </c>
      <c r="AS233" s="158" t="s">
        <v>648</v>
      </c>
      <c r="AT233" s="155"/>
      <c r="AU233" s="61">
        <v>4</v>
      </c>
      <c r="AV233" s="61">
        <v>4</v>
      </c>
      <c r="AW233" s="61">
        <v>4</v>
      </c>
      <c r="AX233" s="61">
        <v>4</v>
      </c>
      <c r="AY233" s="61">
        <v>4</v>
      </c>
    </row>
    <row r="234" s="49" customFormat="1" ht="30" customHeight="1" spans="1:51">
      <c r="A234" s="60">
        <f t="shared" si="57"/>
        <v>226</v>
      </c>
      <c r="B234" s="62"/>
      <c r="C234" s="62"/>
      <c r="D234" s="62"/>
      <c r="E234" s="62"/>
      <c r="F234" s="62"/>
      <c r="G234" s="62"/>
      <c r="H234" s="62"/>
      <c r="I234" s="62"/>
      <c r="J234" s="62"/>
      <c r="K234" s="67"/>
      <c r="L234" s="67"/>
      <c r="M234" s="66" t="s">
        <v>1190</v>
      </c>
      <c r="N234" s="71" t="s">
        <v>1191</v>
      </c>
      <c r="O234" s="70"/>
      <c r="P234" s="61"/>
      <c r="Q234" s="81" t="s">
        <v>569</v>
      </c>
      <c r="R234" s="70"/>
      <c r="S234" s="66" t="s">
        <v>46</v>
      </c>
      <c r="T234" s="82" t="s">
        <v>570</v>
      </c>
      <c r="U234" s="83" t="s">
        <v>571</v>
      </c>
      <c r="V234" s="66" t="s">
        <v>1190</v>
      </c>
      <c r="W234" s="86" t="s">
        <v>46</v>
      </c>
      <c r="X234" s="83" t="s">
        <v>571</v>
      </c>
      <c r="Y234" s="83" t="s">
        <v>407</v>
      </c>
      <c r="Z234" s="83" t="s">
        <v>572</v>
      </c>
      <c r="AA234" s="94" t="s">
        <v>573</v>
      </c>
      <c r="AB234" s="94" t="s">
        <v>411</v>
      </c>
      <c r="AC234" s="74"/>
      <c r="AD234" s="101">
        <f>AD236*AU236+AD239</f>
        <v>0.7255</v>
      </c>
      <c r="AE234" s="96"/>
      <c r="AF234" s="61" t="s">
        <v>411</v>
      </c>
      <c r="AG234" s="232" t="s">
        <v>1055</v>
      </c>
      <c r="AH234" s="225"/>
      <c r="AI234" s="225"/>
      <c r="AJ234" s="225"/>
      <c r="AK234" s="225"/>
      <c r="AL234" s="225"/>
      <c r="AM234" s="225"/>
      <c r="AN234" s="225"/>
      <c r="AO234" s="225"/>
      <c r="AP234" s="225"/>
      <c r="AQ234" s="153" t="s">
        <v>624</v>
      </c>
      <c r="AR234" s="229"/>
      <c r="AS234" s="158" t="s">
        <v>648</v>
      </c>
      <c r="AT234" s="163"/>
      <c r="AU234" s="61">
        <v>1</v>
      </c>
      <c r="AV234" s="70">
        <v>1</v>
      </c>
      <c r="AW234" s="70">
        <v>1</v>
      </c>
      <c r="AX234" s="70">
        <v>0</v>
      </c>
      <c r="AY234" s="70">
        <v>1</v>
      </c>
    </row>
    <row r="235" s="49" customFormat="1" ht="30" customHeight="1" spans="1:51">
      <c r="A235" s="60">
        <f t="shared" si="57"/>
        <v>227</v>
      </c>
      <c r="B235" s="62"/>
      <c r="C235" s="62"/>
      <c r="D235" s="62"/>
      <c r="E235" s="62"/>
      <c r="F235" s="62"/>
      <c r="G235" s="62"/>
      <c r="H235" s="62"/>
      <c r="I235" s="62"/>
      <c r="J235" s="62"/>
      <c r="K235" s="67"/>
      <c r="L235" s="67"/>
      <c r="M235" s="66" t="s">
        <v>1192</v>
      </c>
      <c r="N235" s="61" t="s">
        <v>1193</v>
      </c>
      <c r="O235" s="61" t="s">
        <v>1194</v>
      </c>
      <c r="P235" s="61"/>
      <c r="Q235" s="81" t="s">
        <v>569</v>
      </c>
      <c r="R235" s="61"/>
      <c r="S235" s="66" t="s">
        <v>46</v>
      </c>
      <c r="T235" s="85" t="s">
        <v>570</v>
      </c>
      <c r="U235" s="83" t="s">
        <v>407</v>
      </c>
      <c r="V235" s="85"/>
      <c r="W235" s="86"/>
      <c r="X235" s="83" t="s">
        <v>571</v>
      </c>
      <c r="Y235" s="83" t="s">
        <v>407</v>
      </c>
      <c r="Z235" s="83" t="s">
        <v>572</v>
      </c>
      <c r="AA235" s="94" t="s">
        <v>573</v>
      </c>
      <c r="AB235" s="94"/>
      <c r="AC235" s="82"/>
      <c r="AD235" s="95"/>
      <c r="AE235" s="96"/>
      <c r="AF235" s="61" t="s">
        <v>411</v>
      </c>
      <c r="AG235" s="232" t="s">
        <v>1055</v>
      </c>
      <c r="AH235" s="225"/>
      <c r="AI235" s="225"/>
      <c r="AJ235" s="225"/>
      <c r="AK235" s="225"/>
      <c r="AL235" s="225"/>
      <c r="AM235" s="225"/>
      <c r="AN235" s="225"/>
      <c r="AO235" s="225"/>
      <c r="AP235" s="225"/>
      <c r="AQ235" s="153" t="s">
        <v>624</v>
      </c>
      <c r="AR235" s="229"/>
      <c r="AS235" s="149" t="s">
        <v>608</v>
      </c>
      <c r="AT235" s="155"/>
      <c r="AU235" s="61">
        <v>0</v>
      </c>
      <c r="AV235" s="61">
        <v>0</v>
      </c>
      <c r="AW235" s="61">
        <v>0</v>
      </c>
      <c r="AX235" s="61">
        <v>1</v>
      </c>
      <c r="AY235" s="61">
        <v>0</v>
      </c>
    </row>
    <row r="236" s="49" customFormat="1" ht="30" customHeight="1" spans="1:51">
      <c r="A236" s="60">
        <f t="shared" si="57"/>
        <v>228</v>
      </c>
      <c r="B236" s="62"/>
      <c r="C236" s="62"/>
      <c r="D236" s="62">
        <v>2</v>
      </c>
      <c r="E236" s="62"/>
      <c r="F236" s="62"/>
      <c r="G236" s="62"/>
      <c r="H236" s="62"/>
      <c r="I236" s="62"/>
      <c r="J236" s="62"/>
      <c r="K236" s="67"/>
      <c r="L236" s="67" t="s">
        <v>1195</v>
      </c>
      <c r="M236" s="77" t="s">
        <v>1195</v>
      </c>
      <c r="N236" s="71" t="s">
        <v>1196</v>
      </c>
      <c r="O236" s="70" t="s">
        <v>1197</v>
      </c>
      <c r="P236" s="61"/>
      <c r="Q236" s="81" t="s">
        <v>569</v>
      </c>
      <c r="R236" s="70"/>
      <c r="S236" s="66" t="s">
        <v>46</v>
      </c>
      <c r="T236" s="85" t="s">
        <v>1102</v>
      </c>
      <c r="U236" s="83" t="s">
        <v>571</v>
      </c>
      <c r="V236" s="77" t="s">
        <v>1195</v>
      </c>
      <c r="W236" s="70" t="s">
        <v>46</v>
      </c>
      <c r="X236" s="83" t="s">
        <v>571</v>
      </c>
      <c r="Y236" s="83" t="s">
        <v>407</v>
      </c>
      <c r="Z236" s="83" t="s">
        <v>1103</v>
      </c>
      <c r="AA236" s="71" t="s">
        <v>411</v>
      </c>
      <c r="AB236" s="71" t="s">
        <v>411</v>
      </c>
      <c r="AC236" s="74" t="s">
        <v>1198</v>
      </c>
      <c r="AD236" s="101">
        <v>0.0004</v>
      </c>
      <c r="AE236" s="96"/>
      <c r="AF236" s="61" t="s">
        <v>411</v>
      </c>
      <c r="AG236" s="118" t="s">
        <v>1105</v>
      </c>
      <c r="AH236" s="227" t="s">
        <v>1106</v>
      </c>
      <c r="AI236" s="227"/>
      <c r="AJ236" s="227"/>
      <c r="AK236" s="228">
        <f>AD236*1.04</f>
        <v>0.000416</v>
      </c>
      <c r="AL236" s="132">
        <f>AD236/AK236</f>
        <v>0.961538461538462</v>
      </c>
      <c r="AM236" s="146"/>
      <c r="AN236" s="121"/>
      <c r="AO236" s="162"/>
      <c r="AP236" s="162"/>
      <c r="AQ236" s="235" t="s">
        <v>616</v>
      </c>
      <c r="AR236" s="235" t="s">
        <v>1107</v>
      </c>
      <c r="AS236" s="158" t="s">
        <v>648</v>
      </c>
      <c r="AT236" s="163"/>
      <c r="AU236" s="61">
        <v>2</v>
      </c>
      <c r="AV236" s="70">
        <v>2</v>
      </c>
      <c r="AW236" s="70">
        <v>2</v>
      </c>
      <c r="AX236" s="70">
        <v>2</v>
      </c>
      <c r="AY236" s="70">
        <v>2</v>
      </c>
    </row>
    <row r="237" s="49" customFormat="1" ht="30" customHeight="1" spans="1:51">
      <c r="A237" s="60"/>
      <c r="B237" s="62"/>
      <c r="C237" s="62"/>
      <c r="D237" s="62">
        <v>2</v>
      </c>
      <c r="E237" s="62"/>
      <c r="F237" s="62"/>
      <c r="G237" s="62"/>
      <c r="H237" s="62"/>
      <c r="I237" s="62"/>
      <c r="J237" s="62"/>
      <c r="K237" s="67"/>
      <c r="L237" s="66" t="s">
        <v>1199</v>
      </c>
      <c r="M237" s="66"/>
      <c r="N237" s="71" t="s">
        <v>1200</v>
      </c>
      <c r="O237" s="69"/>
      <c r="P237" s="61"/>
      <c r="Q237" s="71" t="s">
        <v>569</v>
      </c>
      <c r="R237" s="69"/>
      <c r="S237" s="66" t="s">
        <v>46</v>
      </c>
      <c r="T237" s="94"/>
      <c r="U237" s="83" t="s">
        <v>571</v>
      </c>
      <c r="V237" s="77" t="s">
        <v>1201</v>
      </c>
      <c r="W237" s="70" t="s">
        <v>46</v>
      </c>
      <c r="X237" s="83" t="s">
        <v>571</v>
      </c>
      <c r="Y237" s="83" t="s">
        <v>407</v>
      </c>
      <c r="Z237" s="83" t="s">
        <v>908</v>
      </c>
      <c r="AA237" s="71" t="s">
        <v>573</v>
      </c>
      <c r="AB237" s="71" t="s">
        <v>411</v>
      </c>
      <c r="AC237" s="74"/>
      <c r="AD237" s="101">
        <v>0.871</v>
      </c>
      <c r="AE237" s="96"/>
      <c r="AF237" s="61" t="s">
        <v>910</v>
      </c>
      <c r="AG237" s="232" t="s">
        <v>911</v>
      </c>
      <c r="AH237" s="119"/>
      <c r="AI237" s="119"/>
      <c r="AJ237" s="119"/>
      <c r="AK237" s="120"/>
      <c r="AL237" s="143"/>
      <c r="AM237" s="119"/>
      <c r="AN237" s="120">
        <v>0.064</v>
      </c>
      <c r="AO237" s="162"/>
      <c r="AP237" s="162"/>
      <c r="AQ237" s="153" t="s">
        <v>575</v>
      </c>
      <c r="AR237" s="153" t="s">
        <v>587</v>
      </c>
      <c r="AS237" s="158"/>
      <c r="AT237" s="163"/>
      <c r="AU237" s="61">
        <v>1</v>
      </c>
      <c r="AV237" s="70">
        <v>1</v>
      </c>
      <c r="AW237" s="70">
        <v>1</v>
      </c>
      <c r="AX237" s="70">
        <v>0</v>
      </c>
      <c r="AY237" s="70">
        <v>1</v>
      </c>
    </row>
    <row r="238" s="49" customFormat="1" ht="30" customHeight="1" spans="1:51">
      <c r="A238" s="60"/>
      <c r="B238" s="62"/>
      <c r="C238" s="62"/>
      <c r="D238" s="62">
        <v>2</v>
      </c>
      <c r="E238" s="62"/>
      <c r="F238" s="62"/>
      <c r="G238" s="62"/>
      <c r="H238" s="62"/>
      <c r="I238" s="62"/>
      <c r="J238" s="62"/>
      <c r="K238" s="67"/>
      <c r="L238" s="66" t="s">
        <v>1202</v>
      </c>
      <c r="M238" s="66"/>
      <c r="N238" s="61" t="s">
        <v>1203</v>
      </c>
      <c r="O238" s="69" t="s">
        <v>1204</v>
      </c>
      <c r="P238" s="61"/>
      <c r="Q238" s="71" t="s">
        <v>569</v>
      </c>
      <c r="R238" s="61"/>
      <c r="S238" s="66" t="s">
        <v>46</v>
      </c>
      <c r="T238" s="94"/>
      <c r="U238" s="83" t="s">
        <v>571</v>
      </c>
      <c r="V238" s="77" t="s">
        <v>1201</v>
      </c>
      <c r="W238" s="70" t="s">
        <v>46</v>
      </c>
      <c r="X238" s="83" t="s">
        <v>571</v>
      </c>
      <c r="Y238" s="83" t="s">
        <v>407</v>
      </c>
      <c r="Z238" s="83" t="s">
        <v>908</v>
      </c>
      <c r="AA238" s="71" t="s">
        <v>573</v>
      </c>
      <c r="AB238" s="71" t="s">
        <v>411</v>
      </c>
      <c r="AC238" s="74"/>
      <c r="AD238" s="101">
        <v>0.871</v>
      </c>
      <c r="AE238" s="96"/>
      <c r="AF238" s="61" t="s">
        <v>910</v>
      </c>
      <c r="AG238" s="232" t="s">
        <v>911</v>
      </c>
      <c r="AH238" s="119"/>
      <c r="AI238" s="119"/>
      <c r="AJ238" s="119"/>
      <c r="AK238" s="120"/>
      <c r="AL238" s="118"/>
      <c r="AM238" s="119"/>
      <c r="AN238" s="120">
        <v>0.064</v>
      </c>
      <c r="AO238" s="145"/>
      <c r="AP238" s="145"/>
      <c r="AQ238" s="153" t="s">
        <v>575</v>
      </c>
      <c r="AR238" s="153" t="s">
        <v>587</v>
      </c>
      <c r="AS238" s="158"/>
      <c r="AT238" s="163"/>
      <c r="AU238" s="61">
        <v>0</v>
      </c>
      <c r="AV238" s="61">
        <v>0</v>
      </c>
      <c r="AW238" s="61">
        <v>0</v>
      </c>
      <c r="AX238" s="61">
        <v>1</v>
      </c>
      <c r="AY238" s="61">
        <v>0</v>
      </c>
    </row>
    <row r="239" s="49" customFormat="1" ht="30" customHeight="1" spans="1:51">
      <c r="A239" s="60">
        <f t="shared" si="57"/>
        <v>231</v>
      </c>
      <c r="B239" s="62"/>
      <c r="C239" s="62"/>
      <c r="D239" s="62"/>
      <c r="E239" s="62">
        <v>3</v>
      </c>
      <c r="F239" s="62"/>
      <c r="G239" s="62"/>
      <c r="H239" s="62"/>
      <c r="I239" s="62"/>
      <c r="J239" s="62"/>
      <c r="K239" s="67"/>
      <c r="L239" s="66" t="s">
        <v>1201</v>
      </c>
      <c r="M239" s="66" t="s">
        <v>1201</v>
      </c>
      <c r="N239" s="71" t="s">
        <v>1205</v>
      </c>
      <c r="O239" s="70"/>
      <c r="P239" s="61"/>
      <c r="Q239" s="81" t="s">
        <v>569</v>
      </c>
      <c r="R239" s="70"/>
      <c r="S239" s="66" t="s">
        <v>46</v>
      </c>
      <c r="T239" s="82" t="s">
        <v>570</v>
      </c>
      <c r="U239" s="83" t="s">
        <v>571</v>
      </c>
      <c r="V239" s="84" t="s">
        <v>1201</v>
      </c>
      <c r="W239" s="86" t="s">
        <v>46</v>
      </c>
      <c r="X239" s="83" t="s">
        <v>571</v>
      </c>
      <c r="Y239" s="83" t="s">
        <v>407</v>
      </c>
      <c r="Z239" s="83" t="s">
        <v>585</v>
      </c>
      <c r="AA239" s="94" t="s">
        <v>573</v>
      </c>
      <c r="AB239" s="94" t="s">
        <v>411</v>
      </c>
      <c r="AC239" s="74"/>
      <c r="AD239" s="185">
        <f>AD241+AD244+AD247+AD248</f>
        <v>0.7247</v>
      </c>
      <c r="AE239" s="96"/>
      <c r="AF239" s="61" t="s">
        <v>910</v>
      </c>
      <c r="AG239" s="232" t="s">
        <v>598</v>
      </c>
      <c r="AH239" s="119"/>
      <c r="AI239" s="119"/>
      <c r="AJ239" s="119"/>
      <c r="AK239" s="120"/>
      <c r="AL239" s="143"/>
      <c r="AM239" s="119">
        <v>14</v>
      </c>
      <c r="AN239" s="120"/>
      <c r="AO239" s="162"/>
      <c r="AP239" s="162"/>
      <c r="AQ239" s="153" t="s">
        <v>575</v>
      </c>
      <c r="AR239" s="153" t="s">
        <v>599</v>
      </c>
      <c r="AS239" s="158" t="s">
        <v>648</v>
      </c>
      <c r="AT239" s="163"/>
      <c r="AU239" s="61">
        <v>1</v>
      </c>
      <c r="AV239" s="70">
        <v>1</v>
      </c>
      <c r="AW239" s="70">
        <v>1</v>
      </c>
      <c r="AX239" s="70">
        <v>0</v>
      </c>
      <c r="AY239" s="70">
        <v>1</v>
      </c>
    </row>
    <row r="240" s="49" customFormat="1" ht="30" customHeight="1" spans="1:51">
      <c r="A240" s="60">
        <f t="shared" si="57"/>
        <v>232</v>
      </c>
      <c r="B240" s="62"/>
      <c r="C240" s="62"/>
      <c r="D240" s="62"/>
      <c r="E240" s="62">
        <v>3</v>
      </c>
      <c r="F240" s="62"/>
      <c r="G240" s="62"/>
      <c r="H240" s="62"/>
      <c r="I240" s="62"/>
      <c r="J240" s="62"/>
      <c r="K240" s="67"/>
      <c r="L240" s="66" t="s">
        <v>1206</v>
      </c>
      <c r="M240" s="66" t="s">
        <v>1206</v>
      </c>
      <c r="N240" s="61" t="s">
        <v>1207</v>
      </c>
      <c r="O240" s="70" t="s">
        <v>1204</v>
      </c>
      <c r="P240" s="61"/>
      <c r="Q240" s="81" t="s">
        <v>569</v>
      </c>
      <c r="R240" s="61"/>
      <c r="S240" s="66" t="s">
        <v>46</v>
      </c>
      <c r="T240" s="82" t="s">
        <v>570</v>
      </c>
      <c r="U240" s="83" t="s">
        <v>571</v>
      </c>
      <c r="V240" s="84" t="s">
        <v>1201</v>
      </c>
      <c r="W240" s="86" t="s">
        <v>46</v>
      </c>
      <c r="X240" s="83" t="s">
        <v>571</v>
      </c>
      <c r="Y240" s="83" t="s">
        <v>407</v>
      </c>
      <c r="Z240" s="83" t="s">
        <v>585</v>
      </c>
      <c r="AA240" s="94" t="s">
        <v>573</v>
      </c>
      <c r="AB240" s="94" t="s">
        <v>411</v>
      </c>
      <c r="AC240" s="82"/>
      <c r="AD240" s="95">
        <f>AD239</f>
        <v>0.7247</v>
      </c>
      <c r="AE240" s="96"/>
      <c r="AF240" s="61" t="s">
        <v>910</v>
      </c>
      <c r="AG240" s="232" t="s">
        <v>598</v>
      </c>
      <c r="AH240" s="119"/>
      <c r="AI240" s="119"/>
      <c r="AJ240" s="119"/>
      <c r="AK240" s="120"/>
      <c r="AL240" s="118"/>
      <c r="AM240" s="119">
        <v>14</v>
      </c>
      <c r="AN240" s="120"/>
      <c r="AO240" s="145"/>
      <c r="AP240" s="145"/>
      <c r="AQ240" s="153" t="s">
        <v>575</v>
      </c>
      <c r="AR240" s="153" t="s">
        <v>599</v>
      </c>
      <c r="AS240" s="149" t="s">
        <v>608</v>
      </c>
      <c r="AT240" s="155"/>
      <c r="AU240" s="61">
        <v>0</v>
      </c>
      <c r="AV240" s="61">
        <v>0</v>
      </c>
      <c r="AW240" s="61">
        <v>0</v>
      </c>
      <c r="AX240" s="61">
        <v>1</v>
      </c>
      <c r="AY240" s="61">
        <v>0</v>
      </c>
    </row>
    <row r="241" s="49" customFormat="1" ht="30" customHeight="1" spans="1:51">
      <c r="A241" s="60">
        <f t="shared" si="57"/>
        <v>233</v>
      </c>
      <c r="B241" s="62"/>
      <c r="C241" s="62"/>
      <c r="D241" s="62"/>
      <c r="E241" s="62"/>
      <c r="F241" s="62">
        <v>4</v>
      </c>
      <c r="G241" s="62"/>
      <c r="H241" s="62"/>
      <c r="I241" s="62"/>
      <c r="J241" s="62"/>
      <c r="K241" s="67"/>
      <c r="L241" s="67"/>
      <c r="M241" s="66" t="s">
        <v>1208</v>
      </c>
      <c r="N241" s="71" t="s">
        <v>1209</v>
      </c>
      <c r="O241" s="70"/>
      <c r="P241" s="61"/>
      <c r="Q241" s="81" t="s">
        <v>569</v>
      </c>
      <c r="R241" s="70"/>
      <c r="S241" s="66" t="s">
        <v>46</v>
      </c>
      <c r="T241" s="82" t="s">
        <v>570</v>
      </c>
      <c r="U241" s="83" t="s">
        <v>571</v>
      </c>
      <c r="V241" s="70" t="s">
        <v>1208</v>
      </c>
      <c r="W241" s="86" t="s">
        <v>46</v>
      </c>
      <c r="X241" s="83" t="s">
        <v>571</v>
      </c>
      <c r="Y241" s="83" t="s">
        <v>407</v>
      </c>
      <c r="Z241" s="83" t="s">
        <v>585</v>
      </c>
      <c r="AA241" s="94" t="s">
        <v>573</v>
      </c>
      <c r="AB241" s="94" t="s">
        <v>411</v>
      </c>
      <c r="AC241" s="74"/>
      <c r="AD241" s="101">
        <f>AD242+AD243</f>
        <v>0.1324</v>
      </c>
      <c r="AE241" s="96"/>
      <c r="AF241" s="61" t="s">
        <v>411</v>
      </c>
      <c r="AG241" s="232" t="s">
        <v>598</v>
      </c>
      <c r="AH241" s="119"/>
      <c r="AI241" s="119"/>
      <c r="AJ241" s="119"/>
      <c r="AK241" s="120"/>
      <c r="AL241" s="143"/>
      <c r="AM241" s="119">
        <v>2</v>
      </c>
      <c r="AN241" s="120"/>
      <c r="AO241" s="162"/>
      <c r="AP241" s="162"/>
      <c r="AQ241" s="153" t="s">
        <v>624</v>
      </c>
      <c r="AR241" s="153" t="s">
        <v>599</v>
      </c>
      <c r="AS241" s="158" t="s">
        <v>648</v>
      </c>
      <c r="AT241" s="163"/>
      <c r="AU241" s="61">
        <v>1</v>
      </c>
      <c r="AV241" s="70">
        <v>1</v>
      </c>
      <c r="AW241" s="70">
        <v>1</v>
      </c>
      <c r="AX241" s="70">
        <v>1</v>
      </c>
      <c r="AY241" s="70">
        <v>1</v>
      </c>
    </row>
    <row r="242" s="49" customFormat="1" ht="30" customHeight="1" spans="1:51">
      <c r="A242" s="60">
        <f t="shared" si="57"/>
        <v>234</v>
      </c>
      <c r="B242" s="62"/>
      <c r="C242" s="62"/>
      <c r="D242" s="62"/>
      <c r="E242" s="62"/>
      <c r="F242" s="62"/>
      <c r="G242" s="62">
        <v>5</v>
      </c>
      <c r="H242" s="62"/>
      <c r="I242" s="62"/>
      <c r="J242" s="62"/>
      <c r="K242" s="67"/>
      <c r="L242" s="66" t="s">
        <v>1210</v>
      </c>
      <c r="M242" s="66" t="s">
        <v>1210</v>
      </c>
      <c r="N242" s="71" t="s">
        <v>1211</v>
      </c>
      <c r="O242" s="70" t="s">
        <v>1212</v>
      </c>
      <c r="P242" s="61"/>
      <c r="Q242" s="81" t="s">
        <v>569</v>
      </c>
      <c r="R242" s="70"/>
      <c r="S242" s="66" t="s">
        <v>46</v>
      </c>
      <c r="T242" s="82" t="s">
        <v>570</v>
      </c>
      <c r="U242" s="83" t="s">
        <v>571</v>
      </c>
      <c r="V242" s="84" t="s">
        <v>1210</v>
      </c>
      <c r="W242" s="86" t="s">
        <v>46</v>
      </c>
      <c r="X242" s="83" t="s">
        <v>571</v>
      </c>
      <c r="Y242" s="83" t="s">
        <v>407</v>
      </c>
      <c r="Z242" s="86" t="s">
        <v>952</v>
      </c>
      <c r="AA242" s="94" t="s">
        <v>1018</v>
      </c>
      <c r="AB242" s="94" t="s">
        <v>769</v>
      </c>
      <c r="AC242" s="74"/>
      <c r="AD242" s="101">
        <v>0.0139</v>
      </c>
      <c r="AE242" s="96"/>
      <c r="AF242" s="61" t="s">
        <v>411</v>
      </c>
      <c r="AG242" s="232" t="s">
        <v>768</v>
      </c>
      <c r="AH242" s="119">
        <v>20</v>
      </c>
      <c r="AI242" s="119">
        <v>11</v>
      </c>
      <c r="AJ242" s="119"/>
      <c r="AK242" s="125">
        <f>AI242/2*AI242/2*3.14*AH242*7860/1000000000</f>
        <v>0.014931642</v>
      </c>
      <c r="AL242" s="132">
        <f t="shared" ref="AL242:AL243" si="66">AD242/AK242</f>
        <v>0.930909005185096</v>
      </c>
      <c r="AM242" s="127"/>
      <c r="AN242" s="125"/>
      <c r="AO242" s="162"/>
      <c r="AP242" s="162"/>
      <c r="AQ242" s="153" t="s">
        <v>616</v>
      </c>
      <c r="AR242" s="153" t="s">
        <v>1171</v>
      </c>
      <c r="AS242" s="158" t="s">
        <v>648</v>
      </c>
      <c r="AT242" s="163"/>
      <c r="AU242" s="61">
        <v>1</v>
      </c>
      <c r="AV242" s="70">
        <v>1</v>
      </c>
      <c r="AW242" s="70">
        <v>1</v>
      </c>
      <c r="AX242" s="70">
        <v>1</v>
      </c>
      <c r="AY242" s="70">
        <v>1</v>
      </c>
    </row>
    <row r="243" s="49" customFormat="1" ht="30" customHeight="1" spans="1:51">
      <c r="A243" s="60">
        <f t="shared" si="57"/>
        <v>235</v>
      </c>
      <c r="B243" s="62"/>
      <c r="C243" s="62"/>
      <c r="D243" s="62"/>
      <c r="E243" s="62"/>
      <c r="F243" s="62"/>
      <c r="G243" s="62">
        <v>5</v>
      </c>
      <c r="H243" s="62"/>
      <c r="I243" s="62"/>
      <c r="J243" s="62"/>
      <c r="K243" s="67"/>
      <c r="L243" s="66" t="s">
        <v>1213</v>
      </c>
      <c r="M243" s="66" t="s">
        <v>1213</v>
      </c>
      <c r="N243" s="71" t="s">
        <v>1214</v>
      </c>
      <c r="O243" s="70"/>
      <c r="P243" s="61" t="s">
        <v>46</v>
      </c>
      <c r="Q243" s="81" t="s">
        <v>569</v>
      </c>
      <c r="R243" s="70"/>
      <c r="S243" s="66" t="s">
        <v>46</v>
      </c>
      <c r="T243" s="82" t="s">
        <v>570</v>
      </c>
      <c r="U243" s="83" t="s">
        <v>571</v>
      </c>
      <c r="V243" s="84" t="s">
        <v>1213</v>
      </c>
      <c r="W243" s="86" t="s">
        <v>46</v>
      </c>
      <c r="X243" s="83" t="s">
        <v>571</v>
      </c>
      <c r="Y243" s="83" t="s">
        <v>407</v>
      </c>
      <c r="Z243" s="83" t="s">
        <v>651</v>
      </c>
      <c r="AA243" s="94" t="s">
        <v>1089</v>
      </c>
      <c r="AB243" s="94" t="s">
        <v>1090</v>
      </c>
      <c r="AC243" s="74" t="s">
        <v>1215</v>
      </c>
      <c r="AD243" s="101">
        <v>0.1185</v>
      </c>
      <c r="AE243" s="96"/>
      <c r="AF243" s="61" t="s">
        <v>411</v>
      </c>
      <c r="AG243" s="232" t="s">
        <v>654</v>
      </c>
      <c r="AH243" s="119">
        <v>123</v>
      </c>
      <c r="AI243" s="119">
        <v>78</v>
      </c>
      <c r="AJ243" s="119">
        <v>4</v>
      </c>
      <c r="AK243" s="131">
        <f t="shared" ref="AK243" si="67">AH243*AI243*AJ243*7860/1000000000</f>
        <v>0.30163536</v>
      </c>
      <c r="AL243" s="132">
        <f t="shared" si="66"/>
        <v>0.392858450017266</v>
      </c>
      <c r="AM243" s="130"/>
      <c r="AN243" s="125"/>
      <c r="AO243" s="162"/>
      <c r="AP243" s="162"/>
      <c r="AQ243" s="153" t="s">
        <v>616</v>
      </c>
      <c r="AR243" s="153" t="s">
        <v>829</v>
      </c>
      <c r="AS243" s="158" t="s">
        <v>648</v>
      </c>
      <c r="AT243" s="163"/>
      <c r="AU243" s="61">
        <v>1</v>
      </c>
      <c r="AV243" s="70">
        <v>1</v>
      </c>
      <c r="AW243" s="70">
        <v>1</v>
      </c>
      <c r="AX243" s="70">
        <v>1</v>
      </c>
      <c r="AY243" s="70">
        <v>1</v>
      </c>
    </row>
    <row r="244" s="49" customFormat="1" ht="30" customHeight="1" spans="1:51">
      <c r="A244" s="60">
        <f t="shared" si="57"/>
        <v>236</v>
      </c>
      <c r="B244" s="62"/>
      <c r="C244" s="62"/>
      <c r="D244" s="62"/>
      <c r="E244" s="62"/>
      <c r="F244" s="62">
        <v>4</v>
      </c>
      <c r="G244" s="62"/>
      <c r="H244" s="62"/>
      <c r="I244" s="62"/>
      <c r="J244" s="62"/>
      <c r="K244" s="67"/>
      <c r="L244" s="67"/>
      <c r="M244" s="66" t="s">
        <v>1216</v>
      </c>
      <c r="N244" s="71" t="s">
        <v>1217</v>
      </c>
      <c r="O244" s="70" t="s">
        <v>1218</v>
      </c>
      <c r="P244" s="61"/>
      <c r="Q244" s="81" t="s">
        <v>569</v>
      </c>
      <c r="R244" s="70"/>
      <c r="S244" s="66" t="s">
        <v>46</v>
      </c>
      <c r="T244" s="82" t="s">
        <v>570</v>
      </c>
      <c r="U244" s="83" t="s">
        <v>571</v>
      </c>
      <c r="V244" s="70" t="s">
        <v>1208</v>
      </c>
      <c r="W244" s="86" t="s">
        <v>46</v>
      </c>
      <c r="X244" s="83" t="s">
        <v>571</v>
      </c>
      <c r="Y244" s="83" t="s">
        <v>407</v>
      </c>
      <c r="Z244" s="83" t="s">
        <v>585</v>
      </c>
      <c r="AA244" s="94" t="s">
        <v>573</v>
      </c>
      <c r="AB244" s="71"/>
      <c r="AC244" s="74"/>
      <c r="AD244" s="101">
        <f>AD245+AD246</f>
        <v>0.1324</v>
      </c>
      <c r="AE244" s="96"/>
      <c r="AF244" s="61" t="s">
        <v>411</v>
      </c>
      <c r="AG244" s="232" t="s">
        <v>598</v>
      </c>
      <c r="AH244" s="119"/>
      <c r="AI244" s="119"/>
      <c r="AJ244" s="119"/>
      <c r="AK244" s="120"/>
      <c r="AL244" s="143"/>
      <c r="AM244" s="119">
        <v>2</v>
      </c>
      <c r="AN244" s="120"/>
      <c r="AO244" s="162"/>
      <c r="AP244" s="162"/>
      <c r="AQ244" s="153" t="s">
        <v>624</v>
      </c>
      <c r="AR244" s="153" t="s">
        <v>599</v>
      </c>
      <c r="AS244" s="158" t="s">
        <v>648</v>
      </c>
      <c r="AT244" s="163"/>
      <c r="AU244" s="61">
        <v>1</v>
      </c>
      <c r="AV244" s="70">
        <v>1</v>
      </c>
      <c r="AW244" s="70">
        <v>1</v>
      </c>
      <c r="AX244" s="70">
        <v>1</v>
      </c>
      <c r="AY244" s="70">
        <v>1</v>
      </c>
    </row>
    <row r="245" s="49" customFormat="1" ht="30" customHeight="1" spans="1:51">
      <c r="A245" s="60">
        <f t="shared" si="57"/>
        <v>237</v>
      </c>
      <c r="B245" s="62"/>
      <c r="C245" s="62"/>
      <c r="D245" s="62"/>
      <c r="E245" s="62"/>
      <c r="F245" s="62"/>
      <c r="G245" s="62">
        <v>5</v>
      </c>
      <c r="H245" s="62"/>
      <c r="I245" s="62"/>
      <c r="J245" s="62"/>
      <c r="K245" s="67"/>
      <c r="L245" s="66" t="s">
        <v>1210</v>
      </c>
      <c r="M245" s="66" t="s">
        <v>1210</v>
      </c>
      <c r="N245" s="71" t="s">
        <v>1211</v>
      </c>
      <c r="O245" s="70" t="s">
        <v>1212</v>
      </c>
      <c r="P245" s="61"/>
      <c r="Q245" s="81" t="s">
        <v>569</v>
      </c>
      <c r="R245" s="70"/>
      <c r="S245" s="66" t="s">
        <v>46</v>
      </c>
      <c r="T245" s="82" t="s">
        <v>570</v>
      </c>
      <c r="U245" s="83" t="s">
        <v>571</v>
      </c>
      <c r="V245" s="84" t="s">
        <v>1210</v>
      </c>
      <c r="W245" s="86" t="s">
        <v>46</v>
      </c>
      <c r="X245" s="83" t="s">
        <v>571</v>
      </c>
      <c r="Y245" s="83" t="s">
        <v>407</v>
      </c>
      <c r="Z245" s="86" t="s">
        <v>952</v>
      </c>
      <c r="AA245" s="94" t="s">
        <v>1018</v>
      </c>
      <c r="AB245" s="94" t="s">
        <v>769</v>
      </c>
      <c r="AC245" s="74"/>
      <c r="AD245" s="101">
        <v>0.0139</v>
      </c>
      <c r="AE245" s="96"/>
      <c r="AF245" s="61" t="s">
        <v>411</v>
      </c>
      <c r="AG245" s="232" t="s">
        <v>768</v>
      </c>
      <c r="AH245" s="119">
        <v>20</v>
      </c>
      <c r="AI245" s="119">
        <v>11</v>
      </c>
      <c r="AJ245" s="119"/>
      <c r="AK245" s="125">
        <f>AI245/2*AI245/2*3.14*AH245*7860/1000000000</f>
        <v>0.014931642</v>
      </c>
      <c r="AL245" s="132">
        <f t="shared" ref="AL245:AL248" si="68">AD245/AK245</f>
        <v>0.930909005185096</v>
      </c>
      <c r="AM245" s="127"/>
      <c r="AN245" s="125"/>
      <c r="AO245" s="162"/>
      <c r="AP245" s="162"/>
      <c r="AQ245" s="153" t="s">
        <v>616</v>
      </c>
      <c r="AR245" s="153" t="s">
        <v>1171</v>
      </c>
      <c r="AS245" s="158" t="s">
        <v>648</v>
      </c>
      <c r="AT245" s="163"/>
      <c r="AU245" s="61">
        <v>1</v>
      </c>
      <c r="AV245" s="70">
        <v>1</v>
      </c>
      <c r="AW245" s="70">
        <v>1</v>
      </c>
      <c r="AX245" s="70">
        <v>1</v>
      </c>
      <c r="AY245" s="70">
        <v>1</v>
      </c>
    </row>
    <row r="246" s="49" customFormat="1" ht="30" customHeight="1" spans="1:51">
      <c r="A246" s="60">
        <f t="shared" si="57"/>
        <v>238</v>
      </c>
      <c r="B246" s="62"/>
      <c r="C246" s="62"/>
      <c r="D246" s="62"/>
      <c r="E246" s="62"/>
      <c r="F246" s="62"/>
      <c r="G246" s="62">
        <v>5</v>
      </c>
      <c r="H246" s="62"/>
      <c r="I246" s="62"/>
      <c r="J246" s="62"/>
      <c r="K246" s="67"/>
      <c r="L246" s="66" t="s">
        <v>1219</v>
      </c>
      <c r="M246" s="66" t="s">
        <v>1219</v>
      </c>
      <c r="N246" s="71" t="s">
        <v>1220</v>
      </c>
      <c r="O246" s="70" t="s">
        <v>1221</v>
      </c>
      <c r="P246" s="61" t="s">
        <v>46</v>
      </c>
      <c r="Q246" s="81" t="s">
        <v>569</v>
      </c>
      <c r="R246" s="70"/>
      <c r="S246" s="66" t="s">
        <v>46</v>
      </c>
      <c r="T246" s="82" t="s">
        <v>570</v>
      </c>
      <c r="U246" s="83" t="s">
        <v>571</v>
      </c>
      <c r="V246" s="84" t="s">
        <v>1213</v>
      </c>
      <c r="W246" s="86" t="s">
        <v>46</v>
      </c>
      <c r="X246" s="83" t="s">
        <v>571</v>
      </c>
      <c r="Y246" s="83" t="s">
        <v>407</v>
      </c>
      <c r="Z246" s="83" t="s">
        <v>651</v>
      </c>
      <c r="AA246" s="94" t="s">
        <v>1089</v>
      </c>
      <c r="AB246" s="94" t="s">
        <v>1090</v>
      </c>
      <c r="AC246" s="74" t="s">
        <v>1215</v>
      </c>
      <c r="AD246" s="101">
        <v>0.1185</v>
      </c>
      <c r="AE246" s="96"/>
      <c r="AF246" s="61" t="s">
        <v>411</v>
      </c>
      <c r="AG246" s="232" t="s">
        <v>654</v>
      </c>
      <c r="AH246" s="119">
        <v>123</v>
      </c>
      <c r="AI246" s="119">
        <v>78</v>
      </c>
      <c r="AJ246" s="119">
        <v>4</v>
      </c>
      <c r="AK246" s="131">
        <f t="shared" ref="AK246:AK247" si="69">AH246*AI246*AJ246*7860/1000000000</f>
        <v>0.30163536</v>
      </c>
      <c r="AL246" s="132">
        <f t="shared" si="68"/>
        <v>0.392858450017266</v>
      </c>
      <c r="AM246" s="130"/>
      <c r="AN246" s="125"/>
      <c r="AO246" s="162"/>
      <c r="AP246" s="162"/>
      <c r="AQ246" s="153" t="s">
        <v>616</v>
      </c>
      <c r="AR246" s="153" t="s">
        <v>829</v>
      </c>
      <c r="AS246" s="158" t="s">
        <v>648</v>
      </c>
      <c r="AT246" s="163"/>
      <c r="AU246" s="61">
        <v>1</v>
      </c>
      <c r="AV246" s="70">
        <v>1</v>
      </c>
      <c r="AW246" s="70">
        <v>1</v>
      </c>
      <c r="AX246" s="70">
        <v>1</v>
      </c>
      <c r="AY246" s="70">
        <v>1</v>
      </c>
    </row>
    <row r="247" s="49" customFormat="1" ht="30" customHeight="1" spans="1:51">
      <c r="A247" s="60">
        <f t="shared" si="57"/>
        <v>239</v>
      </c>
      <c r="B247" s="62"/>
      <c r="C247" s="62"/>
      <c r="D247" s="62"/>
      <c r="E247" s="62"/>
      <c r="F247" s="62">
        <v>4</v>
      </c>
      <c r="G247" s="62"/>
      <c r="H247" s="62"/>
      <c r="I247" s="62"/>
      <c r="J247" s="62"/>
      <c r="K247" s="67"/>
      <c r="L247" s="66" t="s">
        <v>115</v>
      </c>
      <c r="M247" s="66" t="s">
        <v>115</v>
      </c>
      <c r="N247" s="71" t="s">
        <v>116</v>
      </c>
      <c r="O247" s="61"/>
      <c r="P247" s="61" t="s">
        <v>46</v>
      </c>
      <c r="Q247" s="81" t="s">
        <v>569</v>
      </c>
      <c r="R247" s="70"/>
      <c r="S247" s="66" t="s">
        <v>46</v>
      </c>
      <c r="T247" s="82" t="s">
        <v>570</v>
      </c>
      <c r="U247" s="83" t="s">
        <v>571</v>
      </c>
      <c r="V247" s="84" t="s">
        <v>115</v>
      </c>
      <c r="W247" s="86" t="s">
        <v>46</v>
      </c>
      <c r="X247" s="83" t="s">
        <v>571</v>
      </c>
      <c r="Y247" s="83" t="s">
        <v>407</v>
      </c>
      <c r="Z247" s="83" t="s">
        <v>651</v>
      </c>
      <c r="AA247" s="94" t="s">
        <v>1222</v>
      </c>
      <c r="AB247" s="94"/>
      <c r="AC247" s="74" t="s">
        <v>1223</v>
      </c>
      <c r="AD247" s="101">
        <v>0.1442</v>
      </c>
      <c r="AE247" s="96"/>
      <c r="AF247" s="61" t="s">
        <v>1224</v>
      </c>
      <c r="AG247" s="232" t="s">
        <v>654</v>
      </c>
      <c r="AH247" s="119">
        <v>82</v>
      </c>
      <c r="AI247" s="119">
        <v>81</v>
      </c>
      <c r="AJ247" s="119">
        <v>6</v>
      </c>
      <c r="AK247" s="131">
        <f t="shared" si="69"/>
        <v>0.31323672</v>
      </c>
      <c r="AL247" s="132">
        <f t="shared" si="68"/>
        <v>0.460354711925217</v>
      </c>
      <c r="AM247" s="130"/>
      <c r="AN247" s="125"/>
      <c r="AO247" s="162"/>
      <c r="AP247" s="162"/>
      <c r="AQ247" s="153" t="s">
        <v>616</v>
      </c>
      <c r="AR247" s="153" t="s">
        <v>756</v>
      </c>
      <c r="AS247" s="158" t="s">
        <v>648</v>
      </c>
      <c r="AT247" s="163"/>
      <c r="AU247" s="61">
        <v>1</v>
      </c>
      <c r="AV247" s="70">
        <v>1</v>
      </c>
      <c r="AW247" s="70">
        <v>1</v>
      </c>
      <c r="AX247" s="70">
        <v>1</v>
      </c>
      <c r="AY247" s="70">
        <v>1</v>
      </c>
    </row>
    <row r="248" s="49" customFormat="1" ht="30" customHeight="1" spans="1:51">
      <c r="A248" s="60">
        <f t="shared" si="57"/>
        <v>240</v>
      </c>
      <c r="B248" s="62"/>
      <c r="C248" s="62"/>
      <c r="D248" s="62"/>
      <c r="E248" s="62"/>
      <c r="F248" s="62">
        <v>4</v>
      </c>
      <c r="G248" s="62"/>
      <c r="H248" s="62"/>
      <c r="I248" s="62"/>
      <c r="J248" s="62"/>
      <c r="K248" s="67"/>
      <c r="L248" s="66" t="s">
        <v>62</v>
      </c>
      <c r="M248" s="66" t="s">
        <v>62</v>
      </c>
      <c r="N248" s="61" t="s">
        <v>63</v>
      </c>
      <c r="O248" s="61" t="s">
        <v>1225</v>
      </c>
      <c r="P248" s="231" t="s">
        <v>46</v>
      </c>
      <c r="Q248" s="81" t="s">
        <v>569</v>
      </c>
      <c r="R248" s="61"/>
      <c r="S248" s="66" t="s">
        <v>46</v>
      </c>
      <c r="T248" s="82" t="s">
        <v>570</v>
      </c>
      <c r="U248" s="83" t="s">
        <v>571</v>
      </c>
      <c r="V248" s="85" t="s">
        <v>1226</v>
      </c>
      <c r="W248" s="86" t="s">
        <v>46</v>
      </c>
      <c r="X248" s="83" t="s">
        <v>571</v>
      </c>
      <c r="Y248" s="83" t="s">
        <v>407</v>
      </c>
      <c r="Z248" s="83" t="s">
        <v>633</v>
      </c>
      <c r="AA248" s="94" t="s">
        <v>1227</v>
      </c>
      <c r="AB248" s="94" t="s">
        <v>1228</v>
      </c>
      <c r="AC248" s="82" t="s">
        <v>1229</v>
      </c>
      <c r="AD248" s="95">
        <v>0.3157</v>
      </c>
      <c r="AE248" s="96"/>
      <c r="AF248" s="61" t="s">
        <v>411</v>
      </c>
      <c r="AG248" s="118" t="s">
        <v>647</v>
      </c>
      <c r="AH248" s="119">
        <v>311</v>
      </c>
      <c r="AI248" s="119">
        <v>2.5</v>
      </c>
      <c r="AJ248" s="119">
        <v>18</v>
      </c>
      <c r="AK248" s="120">
        <f>AH248*1.05/1000</f>
        <v>0.32655</v>
      </c>
      <c r="AL248" s="132">
        <f t="shared" si="68"/>
        <v>0.966773847802787</v>
      </c>
      <c r="AM248" s="119"/>
      <c r="AN248" s="125"/>
      <c r="AO248" s="145"/>
      <c r="AP248" s="145"/>
      <c r="AQ248" s="153" t="s">
        <v>575</v>
      </c>
      <c r="AR248" s="153" t="s">
        <v>637</v>
      </c>
      <c r="AS248" s="158" t="s">
        <v>648</v>
      </c>
      <c r="AT248" s="155"/>
      <c r="AU248" s="61">
        <v>1</v>
      </c>
      <c r="AV248" s="61">
        <v>1</v>
      </c>
      <c r="AW248" s="61">
        <v>1</v>
      </c>
      <c r="AX248" s="61">
        <v>1</v>
      </c>
      <c r="AY248" s="61">
        <v>1</v>
      </c>
    </row>
    <row r="249" s="49" customFormat="1" ht="30" customHeight="1" spans="1:51">
      <c r="A249" s="60"/>
      <c r="B249" s="62"/>
      <c r="C249" s="62"/>
      <c r="D249" s="62">
        <v>2</v>
      </c>
      <c r="E249" s="62"/>
      <c r="F249" s="62"/>
      <c r="G249" s="62"/>
      <c r="H249" s="62"/>
      <c r="I249" s="62"/>
      <c r="J249" s="62"/>
      <c r="K249" s="67"/>
      <c r="L249" s="66" t="s">
        <v>1230</v>
      </c>
      <c r="M249" s="66"/>
      <c r="N249" s="71" t="s">
        <v>1231</v>
      </c>
      <c r="O249" s="69"/>
      <c r="P249" s="61" t="s">
        <v>46</v>
      </c>
      <c r="Q249" s="71" t="s">
        <v>569</v>
      </c>
      <c r="R249" s="69"/>
      <c r="S249" s="66" t="s">
        <v>46</v>
      </c>
      <c r="T249" s="82"/>
      <c r="U249" s="83" t="s">
        <v>571</v>
      </c>
      <c r="V249" s="85" t="s">
        <v>1232</v>
      </c>
      <c r="W249" s="86" t="s">
        <v>46</v>
      </c>
      <c r="X249" s="83" t="s">
        <v>571</v>
      </c>
      <c r="Y249" s="83" t="s">
        <v>407</v>
      </c>
      <c r="Z249" s="83" t="s">
        <v>908</v>
      </c>
      <c r="AA249" s="94" t="s">
        <v>573</v>
      </c>
      <c r="AB249" s="94" t="s">
        <v>1233</v>
      </c>
      <c r="AC249" s="82" t="s">
        <v>1234</v>
      </c>
      <c r="AD249" s="95">
        <v>0.0383</v>
      </c>
      <c r="AE249" s="96"/>
      <c r="AF249" s="61" t="s">
        <v>411</v>
      </c>
      <c r="AG249" s="232" t="s">
        <v>911</v>
      </c>
      <c r="AH249" s="119"/>
      <c r="AI249" s="119"/>
      <c r="AJ249" s="119"/>
      <c r="AK249" s="120"/>
      <c r="AL249" s="143"/>
      <c r="AM249" s="119"/>
      <c r="AN249" s="120">
        <v>0.003</v>
      </c>
      <c r="AO249" s="162"/>
      <c r="AP249" s="162"/>
      <c r="AQ249" s="153" t="s">
        <v>575</v>
      </c>
      <c r="AR249" s="153" t="s">
        <v>587</v>
      </c>
      <c r="AS249" s="158"/>
      <c r="AT249" s="155"/>
      <c r="AU249" s="61">
        <v>2</v>
      </c>
      <c r="AV249" s="70">
        <v>2</v>
      </c>
      <c r="AW249" s="70">
        <v>2</v>
      </c>
      <c r="AX249" s="70">
        <v>2</v>
      </c>
      <c r="AY249" s="70">
        <v>2</v>
      </c>
    </row>
    <row r="250" s="49" customFormat="1" ht="30" customHeight="1" spans="1:51">
      <c r="A250" s="60">
        <f t="shared" si="57"/>
        <v>242</v>
      </c>
      <c r="B250" s="62"/>
      <c r="C250" s="62"/>
      <c r="D250" s="62"/>
      <c r="E250" s="62">
        <v>3</v>
      </c>
      <c r="F250" s="62"/>
      <c r="G250" s="62"/>
      <c r="H250" s="62"/>
      <c r="I250" s="62"/>
      <c r="J250" s="62"/>
      <c r="K250" s="67"/>
      <c r="L250" s="66" t="s">
        <v>1232</v>
      </c>
      <c r="M250" s="66" t="s">
        <v>1232</v>
      </c>
      <c r="N250" s="71" t="s">
        <v>1235</v>
      </c>
      <c r="O250" s="70"/>
      <c r="P250" s="61" t="s">
        <v>46</v>
      </c>
      <c r="Q250" s="81" t="s">
        <v>569</v>
      </c>
      <c r="R250" s="70"/>
      <c r="S250" s="66" t="s">
        <v>46</v>
      </c>
      <c r="T250" s="82" t="s">
        <v>570</v>
      </c>
      <c r="U250" s="83" t="s">
        <v>571</v>
      </c>
      <c r="V250" s="70" t="s">
        <v>1232</v>
      </c>
      <c r="W250" s="86" t="s">
        <v>46</v>
      </c>
      <c r="X250" s="83" t="s">
        <v>571</v>
      </c>
      <c r="Y250" s="83" t="s">
        <v>407</v>
      </c>
      <c r="Z250" s="83" t="s">
        <v>651</v>
      </c>
      <c r="AA250" s="94" t="s">
        <v>1236</v>
      </c>
      <c r="AB250" s="94" t="s">
        <v>1233</v>
      </c>
      <c r="AC250" s="74" t="s">
        <v>1234</v>
      </c>
      <c r="AD250" s="101">
        <v>0.0383</v>
      </c>
      <c r="AE250" s="96"/>
      <c r="AF250" s="61" t="s">
        <v>411</v>
      </c>
      <c r="AG250" s="232" t="s">
        <v>654</v>
      </c>
      <c r="AH250" s="119">
        <v>58</v>
      </c>
      <c r="AI250" s="119">
        <v>32</v>
      </c>
      <c r="AJ250" s="119">
        <v>5</v>
      </c>
      <c r="AK250" s="131">
        <f>AH250*AI250*AJ250*7860/1000000000</f>
        <v>0.0729408</v>
      </c>
      <c r="AL250" s="132">
        <f t="shared" ref="AL250:AL252" si="70">AD250/AK250</f>
        <v>0.52508335526893</v>
      </c>
      <c r="AM250" s="130"/>
      <c r="AN250" s="125"/>
      <c r="AO250" s="162"/>
      <c r="AP250" s="162"/>
      <c r="AQ250" s="153" t="s">
        <v>616</v>
      </c>
      <c r="AR250" s="229"/>
      <c r="AS250" s="158" t="s">
        <v>648</v>
      </c>
      <c r="AT250" s="163"/>
      <c r="AU250" s="61">
        <v>2</v>
      </c>
      <c r="AV250" s="70">
        <v>2</v>
      </c>
      <c r="AW250" s="70">
        <v>2</v>
      </c>
      <c r="AX250" s="70">
        <v>2</v>
      </c>
      <c r="AY250" s="70">
        <v>2</v>
      </c>
    </row>
    <row r="251" s="49" customFormat="1" ht="30" customHeight="1" spans="1:51">
      <c r="A251" s="60">
        <f t="shared" si="57"/>
        <v>243</v>
      </c>
      <c r="B251" s="62"/>
      <c r="C251" s="62"/>
      <c r="D251" s="62">
        <v>2</v>
      </c>
      <c r="E251" s="62"/>
      <c r="F251" s="62"/>
      <c r="G251" s="62"/>
      <c r="H251" s="62"/>
      <c r="I251" s="62"/>
      <c r="J251" s="62"/>
      <c r="K251" s="67"/>
      <c r="L251" s="77" t="s">
        <v>1237</v>
      </c>
      <c r="M251" s="77" t="s">
        <v>1237</v>
      </c>
      <c r="N251" s="61" t="s">
        <v>1238</v>
      </c>
      <c r="O251" s="61"/>
      <c r="P251" s="61"/>
      <c r="Q251" s="81" t="s">
        <v>569</v>
      </c>
      <c r="R251" s="61"/>
      <c r="S251" s="66" t="s">
        <v>46</v>
      </c>
      <c r="T251" s="85" t="s">
        <v>1102</v>
      </c>
      <c r="U251" s="83" t="s">
        <v>571</v>
      </c>
      <c r="V251" s="77" t="s">
        <v>1237</v>
      </c>
      <c r="W251" s="86" t="s">
        <v>46</v>
      </c>
      <c r="X251" s="83" t="s">
        <v>571</v>
      </c>
      <c r="Y251" s="83" t="s">
        <v>407</v>
      </c>
      <c r="Z251" s="94" t="s">
        <v>1103</v>
      </c>
      <c r="AA251" s="94" t="s">
        <v>1239</v>
      </c>
      <c r="AB251" s="71" t="s">
        <v>411</v>
      </c>
      <c r="AC251" s="82" t="s">
        <v>1240</v>
      </c>
      <c r="AD251" s="95">
        <v>0.0005</v>
      </c>
      <c r="AE251" s="96"/>
      <c r="AF251" s="61" t="s">
        <v>411</v>
      </c>
      <c r="AG251" s="118" t="s">
        <v>1105</v>
      </c>
      <c r="AH251" s="227" t="s">
        <v>1106</v>
      </c>
      <c r="AI251" s="227"/>
      <c r="AJ251" s="227"/>
      <c r="AK251" s="228">
        <f>AD251*1.04</f>
        <v>0.00052</v>
      </c>
      <c r="AL251" s="132">
        <f t="shared" si="70"/>
        <v>0.961538461538461</v>
      </c>
      <c r="AM251" s="146"/>
      <c r="AN251" s="121"/>
      <c r="AO251" s="145"/>
      <c r="AP251" s="145"/>
      <c r="AQ251" s="153" t="s">
        <v>616</v>
      </c>
      <c r="AR251" s="153" t="s">
        <v>1156</v>
      </c>
      <c r="AS251" s="158" t="s">
        <v>648</v>
      </c>
      <c r="AT251" s="155"/>
      <c r="AU251" s="61">
        <v>4</v>
      </c>
      <c r="AV251" s="61">
        <v>4</v>
      </c>
      <c r="AW251" s="61">
        <v>4</v>
      </c>
      <c r="AX251" s="61">
        <v>4</v>
      </c>
      <c r="AY251" s="61">
        <v>4</v>
      </c>
    </row>
    <row r="252" s="49" customFormat="1" ht="30" customHeight="1" spans="1:51">
      <c r="A252" s="60">
        <f t="shared" si="57"/>
        <v>244</v>
      </c>
      <c r="B252" s="62"/>
      <c r="C252" s="62"/>
      <c r="D252" s="62">
        <v>2</v>
      </c>
      <c r="E252" s="62"/>
      <c r="F252" s="62"/>
      <c r="G252" s="62"/>
      <c r="H252" s="62"/>
      <c r="I252" s="62"/>
      <c r="J252" s="62"/>
      <c r="K252" s="67"/>
      <c r="L252" s="77" t="s">
        <v>1241</v>
      </c>
      <c r="M252" s="77" t="s">
        <v>1241</v>
      </c>
      <c r="N252" s="61" t="s">
        <v>1242</v>
      </c>
      <c r="O252" s="61"/>
      <c r="P252" s="61"/>
      <c r="Q252" s="81" t="s">
        <v>569</v>
      </c>
      <c r="R252" s="61"/>
      <c r="S252" s="66" t="s">
        <v>46</v>
      </c>
      <c r="T252" s="85" t="s">
        <v>1102</v>
      </c>
      <c r="U252" s="83" t="s">
        <v>571</v>
      </c>
      <c r="V252" s="77" t="s">
        <v>1241</v>
      </c>
      <c r="W252" s="86" t="s">
        <v>46</v>
      </c>
      <c r="X252" s="83" t="s">
        <v>571</v>
      </c>
      <c r="Y252" s="83" t="s">
        <v>407</v>
      </c>
      <c r="Z252" s="94" t="s">
        <v>1103</v>
      </c>
      <c r="AA252" s="94" t="s">
        <v>1239</v>
      </c>
      <c r="AB252" s="71" t="s">
        <v>411</v>
      </c>
      <c r="AC252" s="82" t="s">
        <v>1243</v>
      </c>
      <c r="AD252" s="95">
        <v>0.0002</v>
      </c>
      <c r="AE252" s="96"/>
      <c r="AF252" s="61" t="s">
        <v>411</v>
      </c>
      <c r="AG252" s="118" t="s">
        <v>1105</v>
      </c>
      <c r="AH252" s="227" t="s">
        <v>1106</v>
      </c>
      <c r="AI252" s="227"/>
      <c r="AJ252" s="227"/>
      <c r="AK252" s="228">
        <f>AD252*1.04</f>
        <v>0.000208</v>
      </c>
      <c r="AL252" s="132">
        <f t="shared" si="70"/>
        <v>0.961538461538462</v>
      </c>
      <c r="AM252" s="146"/>
      <c r="AN252" s="121"/>
      <c r="AO252" s="145"/>
      <c r="AP252" s="145"/>
      <c r="AQ252" s="153" t="s">
        <v>616</v>
      </c>
      <c r="AR252" s="153" t="s">
        <v>1156</v>
      </c>
      <c r="AS252" s="158" t="s">
        <v>648</v>
      </c>
      <c r="AT252" s="155"/>
      <c r="AU252" s="61">
        <v>4</v>
      </c>
      <c r="AV252" s="61">
        <v>4</v>
      </c>
      <c r="AW252" s="61">
        <v>4</v>
      </c>
      <c r="AX252" s="61">
        <v>4</v>
      </c>
      <c r="AY252" s="61">
        <v>4</v>
      </c>
    </row>
    <row r="253" s="49" customFormat="1" ht="30" customHeight="1" spans="1:51">
      <c r="A253" s="60">
        <f t="shared" si="57"/>
        <v>245</v>
      </c>
      <c r="B253" s="62"/>
      <c r="C253" s="62"/>
      <c r="D253" s="62">
        <v>2</v>
      </c>
      <c r="E253" s="62"/>
      <c r="F253" s="62"/>
      <c r="G253" s="62"/>
      <c r="H253" s="62"/>
      <c r="I253" s="62"/>
      <c r="J253" s="62"/>
      <c r="K253" s="67"/>
      <c r="L253" s="66" t="s">
        <v>396</v>
      </c>
      <c r="M253" s="66" t="s">
        <v>396</v>
      </c>
      <c r="N253" s="71" t="s">
        <v>397</v>
      </c>
      <c r="O253" s="70" t="s">
        <v>1244</v>
      </c>
      <c r="P253" s="61"/>
      <c r="Q253" s="81" t="s">
        <v>569</v>
      </c>
      <c r="R253" s="70"/>
      <c r="S253" s="66" t="s">
        <v>46</v>
      </c>
      <c r="T253" s="66" t="s">
        <v>570</v>
      </c>
      <c r="U253" s="83" t="s">
        <v>407</v>
      </c>
      <c r="V253" s="83" t="s">
        <v>696</v>
      </c>
      <c r="W253" s="71" t="s">
        <v>411</v>
      </c>
      <c r="X253" s="83" t="s">
        <v>571</v>
      </c>
      <c r="Y253" s="83" t="s">
        <v>407</v>
      </c>
      <c r="Z253" s="83" t="s">
        <v>696</v>
      </c>
      <c r="AA253" s="71"/>
      <c r="AB253" s="71"/>
      <c r="AC253" s="74"/>
      <c r="AD253" s="101">
        <v>0.00507</v>
      </c>
      <c r="AE253" s="96"/>
      <c r="AF253" s="97" t="s">
        <v>1245</v>
      </c>
      <c r="AG253" s="118"/>
      <c r="AH253" s="227"/>
      <c r="AI253" s="227"/>
      <c r="AJ253" s="227"/>
      <c r="AK253" s="228"/>
      <c r="AL253" s="132"/>
      <c r="AM253" s="146"/>
      <c r="AN253" s="121"/>
      <c r="AO253" s="162"/>
      <c r="AP253" s="162"/>
      <c r="AQ253" s="153" t="s">
        <v>616</v>
      </c>
      <c r="AR253" s="235" t="s">
        <v>890</v>
      </c>
      <c r="AS253" s="158" t="s">
        <v>648</v>
      </c>
      <c r="AT253" s="163"/>
      <c r="AU253" s="61">
        <v>2</v>
      </c>
      <c r="AV253" s="61">
        <v>2</v>
      </c>
      <c r="AW253" s="61">
        <v>2</v>
      </c>
      <c r="AX253" s="61">
        <v>2</v>
      </c>
      <c r="AY253" s="61">
        <v>2</v>
      </c>
    </row>
    <row r="254" s="49" customFormat="1" ht="30" customHeight="1" spans="1:51">
      <c r="A254" s="60">
        <f t="shared" si="57"/>
        <v>246</v>
      </c>
      <c r="B254" s="62"/>
      <c r="C254" s="62"/>
      <c r="D254" s="62">
        <v>2</v>
      </c>
      <c r="E254" s="62"/>
      <c r="F254" s="62"/>
      <c r="G254" s="62"/>
      <c r="H254" s="62"/>
      <c r="I254" s="62"/>
      <c r="J254" s="62"/>
      <c r="K254" s="67"/>
      <c r="L254" s="172" t="s">
        <v>402</v>
      </c>
      <c r="M254" s="172" t="s">
        <v>402</v>
      </c>
      <c r="N254" s="173" t="s">
        <v>1246</v>
      </c>
      <c r="O254" s="70" t="s">
        <v>1244</v>
      </c>
      <c r="P254" s="61"/>
      <c r="Q254" s="81"/>
      <c r="R254" s="70"/>
      <c r="S254" s="66" t="s">
        <v>46</v>
      </c>
      <c r="T254" s="66" t="s">
        <v>570</v>
      </c>
      <c r="U254" s="83" t="s">
        <v>407</v>
      </c>
      <c r="V254" s="83" t="s">
        <v>696</v>
      </c>
      <c r="W254" s="71" t="s">
        <v>411</v>
      </c>
      <c r="X254" s="83" t="s">
        <v>571</v>
      </c>
      <c r="Y254" s="83" t="s">
        <v>407</v>
      </c>
      <c r="Z254" s="83" t="s">
        <v>696</v>
      </c>
      <c r="AA254" s="71"/>
      <c r="AB254" s="71"/>
      <c r="AC254" s="74"/>
      <c r="AD254" s="101"/>
      <c r="AE254" s="96"/>
      <c r="AF254" s="97" t="s">
        <v>1247</v>
      </c>
      <c r="AG254" s="233"/>
      <c r="AH254" s="233"/>
      <c r="AI254" s="233"/>
      <c r="AJ254" s="233"/>
      <c r="AK254" s="233"/>
      <c r="AL254" s="233"/>
      <c r="AM254" s="233"/>
      <c r="AN254" s="233"/>
      <c r="AO254" s="233"/>
      <c r="AP254" s="233"/>
      <c r="AQ254" s="153" t="s">
        <v>616</v>
      </c>
      <c r="AR254" s="235" t="s">
        <v>937</v>
      </c>
      <c r="AS254" s="158" t="s">
        <v>648</v>
      </c>
      <c r="AT254" s="163"/>
      <c r="AU254" s="61">
        <v>2</v>
      </c>
      <c r="AV254" s="61">
        <v>2</v>
      </c>
      <c r="AW254" s="61">
        <v>2</v>
      </c>
      <c r="AX254" s="61">
        <v>2</v>
      </c>
      <c r="AY254" s="61">
        <v>2</v>
      </c>
    </row>
    <row r="255" s="49" customFormat="1" ht="30" customHeight="1" spans="1:51">
      <c r="A255" s="60">
        <f t="shared" si="57"/>
        <v>247</v>
      </c>
      <c r="B255" s="62"/>
      <c r="C255" s="62"/>
      <c r="D255" s="62">
        <v>2</v>
      </c>
      <c r="E255" s="62"/>
      <c r="F255" s="62"/>
      <c r="G255" s="62"/>
      <c r="H255" s="62"/>
      <c r="I255" s="62"/>
      <c r="J255" s="62"/>
      <c r="K255" s="67"/>
      <c r="L255" s="66" t="s">
        <v>1248</v>
      </c>
      <c r="M255" s="66" t="s">
        <v>1248</v>
      </c>
      <c r="N255" s="71" t="s">
        <v>959</v>
      </c>
      <c r="O255" s="70" t="s">
        <v>1249</v>
      </c>
      <c r="P255" s="61"/>
      <c r="Q255" s="81" t="s">
        <v>569</v>
      </c>
      <c r="R255" s="70"/>
      <c r="S255" s="66" t="s">
        <v>46</v>
      </c>
      <c r="T255" s="66" t="s">
        <v>570</v>
      </c>
      <c r="U255" s="83" t="s">
        <v>407</v>
      </c>
      <c r="V255" s="83" t="s">
        <v>696</v>
      </c>
      <c r="W255" s="71" t="s">
        <v>411</v>
      </c>
      <c r="X255" s="83" t="s">
        <v>571</v>
      </c>
      <c r="Y255" s="83" t="s">
        <v>407</v>
      </c>
      <c r="Z255" s="83" t="s">
        <v>696</v>
      </c>
      <c r="AA255" s="71" t="s">
        <v>411</v>
      </c>
      <c r="AB255" s="71"/>
      <c r="AC255" s="74"/>
      <c r="AD255" s="101"/>
      <c r="AE255" s="96"/>
      <c r="AF255" s="97" t="s">
        <v>933</v>
      </c>
      <c r="AG255" s="234"/>
      <c r="AH255" s="146"/>
      <c r="AI255" s="146"/>
      <c r="AJ255" s="146"/>
      <c r="AK255" s="162"/>
      <c r="AL255" s="162"/>
      <c r="AM255" s="146"/>
      <c r="AN255" s="121"/>
      <c r="AO255" s="162"/>
      <c r="AP255" s="162"/>
      <c r="AQ255" s="153" t="s">
        <v>616</v>
      </c>
      <c r="AR255" s="235" t="s">
        <v>937</v>
      </c>
      <c r="AS255" s="158" t="s">
        <v>648</v>
      </c>
      <c r="AT255" s="163"/>
      <c r="AU255" s="61">
        <v>4</v>
      </c>
      <c r="AV255" s="70">
        <v>4</v>
      </c>
      <c r="AW255" s="70">
        <v>4</v>
      </c>
      <c r="AX255" s="70">
        <v>4</v>
      </c>
      <c r="AY255" s="70">
        <v>4</v>
      </c>
    </row>
    <row r="256" s="49" customFormat="1" ht="30" customHeight="1" spans="1:51">
      <c r="A256" s="60">
        <f t="shared" si="57"/>
        <v>248</v>
      </c>
      <c r="B256" s="62"/>
      <c r="C256" s="62"/>
      <c r="D256" s="62">
        <v>2</v>
      </c>
      <c r="E256" s="62"/>
      <c r="F256" s="62"/>
      <c r="G256" s="62"/>
      <c r="H256" s="62"/>
      <c r="I256" s="62"/>
      <c r="J256" s="62"/>
      <c r="K256" s="67"/>
      <c r="L256" s="66" t="s">
        <v>1250</v>
      </c>
      <c r="M256" s="66" t="s">
        <v>1250</v>
      </c>
      <c r="N256" s="61" t="s">
        <v>1251</v>
      </c>
      <c r="O256" s="61"/>
      <c r="P256" s="61"/>
      <c r="Q256" s="81" t="s">
        <v>569</v>
      </c>
      <c r="R256" s="61"/>
      <c r="S256" s="66" t="s">
        <v>46</v>
      </c>
      <c r="T256" s="82" t="s">
        <v>570</v>
      </c>
      <c r="U256" s="83" t="s">
        <v>571</v>
      </c>
      <c r="V256" s="66" t="s">
        <v>1250</v>
      </c>
      <c r="W256" s="66" t="s">
        <v>46</v>
      </c>
      <c r="X256" s="83" t="s">
        <v>571</v>
      </c>
      <c r="Y256" s="83" t="s">
        <v>407</v>
      </c>
      <c r="Z256" s="94" t="s">
        <v>1137</v>
      </c>
      <c r="AA256" s="94" t="s">
        <v>1252</v>
      </c>
      <c r="AB256" s="94"/>
      <c r="AC256" s="82"/>
      <c r="AD256" s="95">
        <v>0.0019</v>
      </c>
      <c r="AE256" s="96"/>
      <c r="AF256" s="61" t="s">
        <v>411</v>
      </c>
      <c r="AG256" s="118" t="s">
        <v>1105</v>
      </c>
      <c r="AH256" s="227" t="s">
        <v>881</v>
      </c>
      <c r="AI256" s="227"/>
      <c r="AJ256" s="227"/>
      <c r="AK256" s="228">
        <f>AD256*1.05</f>
        <v>0.001995</v>
      </c>
      <c r="AL256" s="132">
        <f t="shared" ref="AL256" si="71">AD256/AK256</f>
        <v>0.952380952380952</v>
      </c>
      <c r="AM256" s="146"/>
      <c r="AN256" s="121"/>
      <c r="AO256" s="145"/>
      <c r="AP256" s="145"/>
      <c r="AQ256" s="153" t="s">
        <v>616</v>
      </c>
      <c r="AR256" s="153" t="s">
        <v>1141</v>
      </c>
      <c r="AS256" s="158" t="s">
        <v>648</v>
      </c>
      <c r="AT256" s="155"/>
      <c r="AU256" s="61">
        <v>2</v>
      </c>
      <c r="AV256" s="61">
        <v>2</v>
      </c>
      <c r="AW256" s="61">
        <v>2</v>
      </c>
      <c r="AX256" s="61">
        <v>2</v>
      </c>
      <c r="AY256" s="61">
        <v>2</v>
      </c>
    </row>
    <row r="257" s="49" customFormat="1" ht="30" customHeight="1" spans="1:51">
      <c r="A257" s="60"/>
      <c r="B257" s="62"/>
      <c r="C257" s="62"/>
      <c r="D257" s="62">
        <v>2</v>
      </c>
      <c r="E257" s="62"/>
      <c r="F257" s="62"/>
      <c r="G257" s="62"/>
      <c r="H257" s="62"/>
      <c r="I257" s="62"/>
      <c r="J257" s="62"/>
      <c r="K257" s="67"/>
      <c r="L257" s="66" t="s">
        <v>1253</v>
      </c>
      <c r="M257" s="66"/>
      <c r="N257" s="61" t="s">
        <v>1254</v>
      </c>
      <c r="O257" s="61"/>
      <c r="P257" s="61" t="s">
        <v>46</v>
      </c>
      <c r="Q257" s="71" t="s">
        <v>569</v>
      </c>
      <c r="R257" s="61"/>
      <c r="S257" s="66" t="s">
        <v>46</v>
      </c>
      <c r="T257" s="66"/>
      <c r="U257" s="83" t="s">
        <v>571</v>
      </c>
      <c r="V257" s="66" t="s">
        <v>1255</v>
      </c>
      <c r="W257" s="66" t="s">
        <v>49</v>
      </c>
      <c r="X257" s="83" t="s">
        <v>571</v>
      </c>
      <c r="Y257" s="83" t="s">
        <v>407</v>
      </c>
      <c r="Z257" s="94" t="s">
        <v>908</v>
      </c>
      <c r="AA257" s="94" t="s">
        <v>573</v>
      </c>
      <c r="AB257" s="94" t="s">
        <v>411</v>
      </c>
      <c r="AC257" s="82" t="s">
        <v>1256</v>
      </c>
      <c r="AD257" s="95">
        <v>0.4894</v>
      </c>
      <c r="AE257" s="96"/>
      <c r="AF257" s="61" t="s">
        <v>910</v>
      </c>
      <c r="AG257" s="118" t="s">
        <v>911</v>
      </c>
      <c r="AH257" s="119"/>
      <c r="AI257" s="119"/>
      <c r="AJ257" s="119"/>
      <c r="AK257" s="120"/>
      <c r="AL257" s="118"/>
      <c r="AM257" s="119"/>
      <c r="AN257" s="120">
        <v>0.034</v>
      </c>
      <c r="AO257" s="145"/>
      <c r="AP257" s="145"/>
      <c r="AQ257" s="153" t="s">
        <v>575</v>
      </c>
      <c r="AR257" s="153" t="s">
        <v>587</v>
      </c>
      <c r="AS257" s="158"/>
      <c r="AT257" s="155"/>
      <c r="AU257" s="61">
        <v>2</v>
      </c>
      <c r="AV257" s="61">
        <v>2</v>
      </c>
      <c r="AW257" s="61">
        <v>2</v>
      </c>
      <c r="AX257" s="61">
        <v>2</v>
      </c>
      <c r="AY257" s="61">
        <v>2</v>
      </c>
    </row>
    <row r="258" s="49" customFormat="1" ht="30" customHeight="1" spans="1:51">
      <c r="A258" s="60">
        <f t="shared" si="57"/>
        <v>250</v>
      </c>
      <c r="B258" s="62"/>
      <c r="C258" s="62"/>
      <c r="D258" s="62"/>
      <c r="E258" s="62">
        <v>3</v>
      </c>
      <c r="F258" s="62"/>
      <c r="G258" s="62"/>
      <c r="H258" s="62"/>
      <c r="I258" s="62"/>
      <c r="J258" s="62"/>
      <c r="K258" s="67"/>
      <c r="L258" s="66" t="s">
        <v>1255</v>
      </c>
      <c r="M258" s="66" t="s">
        <v>1255</v>
      </c>
      <c r="N258" s="61" t="s">
        <v>1257</v>
      </c>
      <c r="O258" s="61"/>
      <c r="P258" s="61" t="s">
        <v>46</v>
      </c>
      <c r="Q258" s="81" t="s">
        <v>569</v>
      </c>
      <c r="R258" s="61"/>
      <c r="S258" s="66" t="s">
        <v>46</v>
      </c>
      <c r="T258" s="82" t="s">
        <v>570</v>
      </c>
      <c r="U258" s="83" t="s">
        <v>571</v>
      </c>
      <c r="V258" s="85" t="s">
        <v>1255</v>
      </c>
      <c r="W258" s="86" t="s">
        <v>49</v>
      </c>
      <c r="X258" s="83" t="s">
        <v>571</v>
      </c>
      <c r="Y258" s="83" t="s">
        <v>407</v>
      </c>
      <c r="Z258" s="83" t="s">
        <v>585</v>
      </c>
      <c r="AA258" s="94" t="s">
        <v>573</v>
      </c>
      <c r="AB258" s="94" t="s">
        <v>411</v>
      </c>
      <c r="AC258" s="82" t="s">
        <v>1256</v>
      </c>
      <c r="AD258" s="95">
        <f>(AD259+AD260*2)*2</f>
        <v>0.4894</v>
      </c>
      <c r="AE258" s="96"/>
      <c r="AF258" s="61" t="s">
        <v>910</v>
      </c>
      <c r="AG258" s="118" t="s">
        <v>598</v>
      </c>
      <c r="AH258" s="119"/>
      <c r="AI258" s="119"/>
      <c r="AJ258" s="119"/>
      <c r="AK258" s="120"/>
      <c r="AL258" s="118"/>
      <c r="AM258" s="119">
        <v>8</v>
      </c>
      <c r="AN258" s="120"/>
      <c r="AO258" s="145"/>
      <c r="AP258" s="145"/>
      <c r="AQ258" s="153" t="s">
        <v>575</v>
      </c>
      <c r="AR258" s="153" t="s">
        <v>599</v>
      </c>
      <c r="AS258" s="158" t="s">
        <v>648</v>
      </c>
      <c r="AT258" s="155"/>
      <c r="AU258" s="61">
        <v>2</v>
      </c>
      <c r="AV258" s="61">
        <v>2</v>
      </c>
      <c r="AW258" s="61">
        <v>2</v>
      </c>
      <c r="AX258" s="61">
        <v>2</v>
      </c>
      <c r="AY258" s="61">
        <v>2</v>
      </c>
    </row>
    <row r="259" s="49" customFormat="1" ht="30" customHeight="1" spans="1:51">
      <c r="A259" s="60">
        <f t="shared" si="57"/>
        <v>251</v>
      </c>
      <c r="B259" s="62"/>
      <c r="C259" s="62"/>
      <c r="D259" s="62"/>
      <c r="E259" s="62"/>
      <c r="F259" s="62">
        <v>4</v>
      </c>
      <c r="G259" s="62"/>
      <c r="H259" s="62"/>
      <c r="I259" s="62"/>
      <c r="J259" s="62"/>
      <c r="K259" s="67"/>
      <c r="L259" s="66" t="s">
        <v>1258</v>
      </c>
      <c r="M259" s="66" t="s">
        <v>1258</v>
      </c>
      <c r="N259" s="61" t="s">
        <v>1259</v>
      </c>
      <c r="O259" s="61"/>
      <c r="P259" s="61" t="s">
        <v>46</v>
      </c>
      <c r="Q259" s="81" t="s">
        <v>569</v>
      </c>
      <c r="R259" s="61"/>
      <c r="S259" s="66" t="s">
        <v>46</v>
      </c>
      <c r="T259" s="82" t="s">
        <v>570</v>
      </c>
      <c r="U259" s="83" t="s">
        <v>571</v>
      </c>
      <c r="V259" s="85" t="s">
        <v>1255</v>
      </c>
      <c r="W259" s="86" t="s">
        <v>49</v>
      </c>
      <c r="X259" s="83" t="s">
        <v>571</v>
      </c>
      <c r="Y259" s="83" t="s">
        <v>407</v>
      </c>
      <c r="Z259" s="83" t="s">
        <v>651</v>
      </c>
      <c r="AA259" s="94" t="s">
        <v>782</v>
      </c>
      <c r="AB259" s="94" t="s">
        <v>783</v>
      </c>
      <c r="AC259" s="82" t="s">
        <v>1256</v>
      </c>
      <c r="AD259" s="246">
        <v>0.2149</v>
      </c>
      <c r="AE259" s="96"/>
      <c r="AF259" s="61" t="s">
        <v>411</v>
      </c>
      <c r="AG259" s="118" t="s">
        <v>654</v>
      </c>
      <c r="AH259" s="119">
        <v>269</v>
      </c>
      <c r="AI259" s="119">
        <v>75</v>
      </c>
      <c r="AJ259" s="119">
        <v>2</v>
      </c>
      <c r="AK259" s="131">
        <f>AH259*AI259*AJ259*7860/1000000000</f>
        <v>0.317151</v>
      </c>
      <c r="AL259" s="132">
        <f t="shared" ref="AL259:AL260" si="72">AD259/AK259</f>
        <v>0.677595214897636</v>
      </c>
      <c r="AM259" s="130"/>
      <c r="AN259" s="125"/>
      <c r="AO259" s="145"/>
      <c r="AP259" s="145"/>
      <c r="AQ259" s="161" t="s">
        <v>616</v>
      </c>
      <c r="AR259" s="161" t="s">
        <v>803</v>
      </c>
      <c r="AS259" s="158" t="s">
        <v>648</v>
      </c>
      <c r="AT259" s="155"/>
      <c r="AU259" s="61">
        <v>2</v>
      </c>
      <c r="AV259" s="61">
        <v>2</v>
      </c>
      <c r="AW259" s="61">
        <v>2</v>
      </c>
      <c r="AX259" s="61">
        <v>2</v>
      </c>
      <c r="AY259" s="61">
        <v>2</v>
      </c>
    </row>
    <row r="260" s="49" customFormat="1" ht="30" customHeight="1" spans="1:51">
      <c r="A260" s="60">
        <f t="shared" si="57"/>
        <v>252</v>
      </c>
      <c r="B260" s="62"/>
      <c r="C260" s="62"/>
      <c r="D260" s="62"/>
      <c r="E260" s="62"/>
      <c r="F260" s="62">
        <v>4</v>
      </c>
      <c r="G260" s="62"/>
      <c r="H260" s="62"/>
      <c r="I260" s="62"/>
      <c r="J260" s="62"/>
      <c r="K260" s="67"/>
      <c r="L260" s="66" t="s">
        <v>1152</v>
      </c>
      <c r="M260" s="66" t="s">
        <v>1152</v>
      </c>
      <c r="N260" s="71" t="s">
        <v>1260</v>
      </c>
      <c r="O260" s="70"/>
      <c r="P260" s="61" t="s">
        <v>49</v>
      </c>
      <c r="Q260" s="81" t="s">
        <v>569</v>
      </c>
      <c r="R260" s="70"/>
      <c r="S260" s="66" t="s">
        <v>46</v>
      </c>
      <c r="T260" s="82" t="s">
        <v>570</v>
      </c>
      <c r="U260" s="83" t="s">
        <v>571</v>
      </c>
      <c r="V260" s="84" t="s">
        <v>1152</v>
      </c>
      <c r="W260" s="86" t="s">
        <v>46</v>
      </c>
      <c r="X260" s="83" t="s">
        <v>571</v>
      </c>
      <c r="Y260" s="83" t="s">
        <v>407</v>
      </c>
      <c r="Z260" s="61" t="s">
        <v>768</v>
      </c>
      <c r="AA260" s="94" t="s">
        <v>109</v>
      </c>
      <c r="AB260" s="94" t="s">
        <v>769</v>
      </c>
      <c r="AC260" s="74" t="s">
        <v>1153</v>
      </c>
      <c r="AD260" s="101">
        <v>0.0149</v>
      </c>
      <c r="AE260" s="96"/>
      <c r="AF260" s="61" t="s">
        <v>411</v>
      </c>
      <c r="AG260" s="232" t="s">
        <v>768</v>
      </c>
      <c r="AH260" s="119">
        <v>25</v>
      </c>
      <c r="AI260" s="119">
        <v>2</v>
      </c>
      <c r="AJ260" s="119">
        <v>16</v>
      </c>
      <c r="AK260" s="120">
        <f>AH260*0.691/1000</f>
        <v>0.017275</v>
      </c>
      <c r="AL260" s="132">
        <f t="shared" si="72"/>
        <v>0.862518089725036</v>
      </c>
      <c r="AM260" s="119"/>
      <c r="AN260" s="125"/>
      <c r="AO260" s="162"/>
      <c r="AP260" s="162"/>
      <c r="AQ260" s="153" t="s">
        <v>616</v>
      </c>
      <c r="AR260" s="153" t="s">
        <v>1070</v>
      </c>
      <c r="AS260" s="158" t="s">
        <v>648</v>
      </c>
      <c r="AT260" s="163"/>
      <c r="AU260" s="61">
        <v>4</v>
      </c>
      <c r="AV260" s="61">
        <v>4</v>
      </c>
      <c r="AW260" s="61">
        <v>4</v>
      </c>
      <c r="AX260" s="61">
        <v>4</v>
      </c>
      <c r="AY260" s="61">
        <v>4</v>
      </c>
    </row>
    <row r="261" s="49" customFormat="1" ht="30" customHeight="1" spans="1:51">
      <c r="A261" s="60"/>
      <c r="B261" s="62"/>
      <c r="C261" s="62"/>
      <c r="D261" s="62">
        <v>2</v>
      </c>
      <c r="E261" s="62"/>
      <c r="F261" s="62"/>
      <c r="G261" s="62"/>
      <c r="H261" s="62"/>
      <c r="I261" s="62"/>
      <c r="J261" s="62"/>
      <c r="K261" s="67"/>
      <c r="L261" s="66" t="s">
        <v>1261</v>
      </c>
      <c r="M261" s="66"/>
      <c r="N261" s="61" t="s">
        <v>1262</v>
      </c>
      <c r="O261" s="61"/>
      <c r="P261" s="61" t="s">
        <v>46</v>
      </c>
      <c r="Q261" s="71" t="s">
        <v>569</v>
      </c>
      <c r="R261" s="61"/>
      <c r="S261" s="66" t="s">
        <v>46</v>
      </c>
      <c r="T261" s="82"/>
      <c r="U261" s="83" t="s">
        <v>571</v>
      </c>
      <c r="V261" s="84" t="s">
        <v>162</v>
      </c>
      <c r="W261" s="86" t="s">
        <v>46</v>
      </c>
      <c r="X261" s="83" t="s">
        <v>571</v>
      </c>
      <c r="Y261" s="83" t="s">
        <v>407</v>
      </c>
      <c r="Z261" s="61" t="s">
        <v>908</v>
      </c>
      <c r="AA261" s="94" t="s">
        <v>573</v>
      </c>
      <c r="AB261" s="94" t="s">
        <v>139</v>
      </c>
      <c r="AC261" s="74" t="s">
        <v>1263</v>
      </c>
      <c r="AD261" s="101">
        <v>0.1441</v>
      </c>
      <c r="AE261" s="96"/>
      <c r="AF261" s="61" t="s">
        <v>910</v>
      </c>
      <c r="AG261" s="118" t="s">
        <v>911</v>
      </c>
      <c r="AH261" s="119"/>
      <c r="AI261" s="119"/>
      <c r="AJ261" s="119"/>
      <c r="AK261" s="120"/>
      <c r="AL261" s="118"/>
      <c r="AM261" s="119"/>
      <c r="AN261" s="120">
        <v>0.026</v>
      </c>
      <c r="AO261" s="145"/>
      <c r="AP261" s="145"/>
      <c r="AQ261" s="153" t="s">
        <v>575</v>
      </c>
      <c r="AR261" s="153" t="s">
        <v>587</v>
      </c>
      <c r="AS261" s="158"/>
      <c r="AT261" s="163"/>
      <c r="AU261" s="61">
        <v>2</v>
      </c>
      <c r="AV261" s="61">
        <v>2</v>
      </c>
      <c r="AW261" s="61">
        <v>2</v>
      </c>
      <c r="AX261" s="61">
        <v>2</v>
      </c>
      <c r="AY261" s="61">
        <v>2</v>
      </c>
    </row>
    <row r="262" s="49" customFormat="1" ht="30" customHeight="1" spans="1:51">
      <c r="A262" s="60">
        <f t="shared" si="57"/>
        <v>254</v>
      </c>
      <c r="B262" s="62"/>
      <c r="C262" s="62"/>
      <c r="D262" s="62"/>
      <c r="E262" s="62">
        <v>3</v>
      </c>
      <c r="F262" s="62"/>
      <c r="G262" s="62"/>
      <c r="H262" s="62"/>
      <c r="I262" s="62"/>
      <c r="J262" s="62"/>
      <c r="K262" s="67"/>
      <c r="L262" s="66" t="s">
        <v>162</v>
      </c>
      <c r="M262" s="66" t="s">
        <v>162</v>
      </c>
      <c r="N262" s="61" t="s">
        <v>163</v>
      </c>
      <c r="O262" s="61"/>
      <c r="P262" s="61" t="s">
        <v>46</v>
      </c>
      <c r="Q262" s="81" t="s">
        <v>569</v>
      </c>
      <c r="R262" s="61"/>
      <c r="S262" s="66" t="s">
        <v>46</v>
      </c>
      <c r="T262" s="82" t="s">
        <v>570</v>
      </c>
      <c r="U262" s="83" t="s">
        <v>571</v>
      </c>
      <c r="V262" s="85" t="s">
        <v>162</v>
      </c>
      <c r="W262" s="86" t="s">
        <v>46</v>
      </c>
      <c r="X262" s="83" t="s">
        <v>571</v>
      </c>
      <c r="Y262" s="83" t="s">
        <v>407</v>
      </c>
      <c r="Z262" s="83" t="s">
        <v>651</v>
      </c>
      <c r="AA262" s="94" t="s">
        <v>707</v>
      </c>
      <c r="AB262" s="94" t="s">
        <v>139</v>
      </c>
      <c r="AC262" s="82" t="s">
        <v>1263</v>
      </c>
      <c r="AD262" s="95">
        <v>0.1441</v>
      </c>
      <c r="AE262" s="96"/>
      <c r="AF262" s="61" t="s">
        <v>411</v>
      </c>
      <c r="AG262" s="118" t="s">
        <v>654</v>
      </c>
      <c r="AH262" s="119">
        <v>254</v>
      </c>
      <c r="AI262" s="119">
        <v>73</v>
      </c>
      <c r="AJ262" s="119">
        <v>1.6</v>
      </c>
      <c r="AK262" s="131">
        <f t="shared" ref="AK262" si="73">AH262*AI262*AJ262*7860/1000000000</f>
        <v>0.233184192</v>
      </c>
      <c r="AL262" s="132">
        <f t="shared" ref="AL262:AL263" si="74">AD262/AK262</f>
        <v>0.617966418581239</v>
      </c>
      <c r="AM262" s="130"/>
      <c r="AN262" s="125"/>
      <c r="AO262" s="145"/>
      <c r="AP262" s="145"/>
      <c r="AQ262" s="161" t="s">
        <v>616</v>
      </c>
      <c r="AR262" s="161" t="s">
        <v>803</v>
      </c>
      <c r="AS262" s="158" t="s">
        <v>648</v>
      </c>
      <c r="AT262" s="155"/>
      <c r="AU262" s="61">
        <v>2</v>
      </c>
      <c r="AV262" s="61">
        <v>2</v>
      </c>
      <c r="AW262" s="61">
        <v>2</v>
      </c>
      <c r="AX262" s="61">
        <v>2</v>
      </c>
      <c r="AY262" s="61">
        <v>2</v>
      </c>
    </row>
    <row r="263" s="49" customFormat="1" ht="30" customHeight="1" spans="1:51">
      <c r="A263" s="60">
        <f t="shared" si="57"/>
        <v>255</v>
      </c>
      <c r="B263" s="62"/>
      <c r="C263" s="62"/>
      <c r="D263" s="62">
        <v>2</v>
      </c>
      <c r="E263" s="62"/>
      <c r="F263" s="62"/>
      <c r="G263" s="62"/>
      <c r="H263" s="62"/>
      <c r="I263" s="62"/>
      <c r="J263" s="62"/>
      <c r="K263" s="67"/>
      <c r="L263" s="66" t="s">
        <v>1264</v>
      </c>
      <c r="M263" s="66" t="s">
        <v>1264</v>
      </c>
      <c r="N263" s="236" t="s">
        <v>1265</v>
      </c>
      <c r="O263" s="61"/>
      <c r="P263" s="61" t="s">
        <v>46</v>
      </c>
      <c r="Q263" s="81" t="s">
        <v>569</v>
      </c>
      <c r="R263" s="61"/>
      <c r="S263" s="66" t="s">
        <v>46</v>
      </c>
      <c r="T263" s="85" t="s">
        <v>1136</v>
      </c>
      <c r="U263" s="83" t="s">
        <v>571</v>
      </c>
      <c r="V263" s="66" t="s">
        <v>1264</v>
      </c>
      <c r="W263" s="70" t="s">
        <v>46</v>
      </c>
      <c r="X263" s="83" t="s">
        <v>571</v>
      </c>
      <c r="Y263" s="83" t="s">
        <v>407</v>
      </c>
      <c r="Z263" s="67" t="s">
        <v>1137</v>
      </c>
      <c r="AA263" s="67" t="s">
        <v>1137</v>
      </c>
      <c r="AB263" s="94" t="s">
        <v>411</v>
      </c>
      <c r="AC263" s="67" t="s">
        <v>1266</v>
      </c>
      <c r="AD263" s="220">
        <v>0.002</v>
      </c>
      <c r="AE263" s="96"/>
      <c r="AF263" s="61" t="s">
        <v>411</v>
      </c>
      <c r="AG263" s="118" t="s">
        <v>1139</v>
      </c>
      <c r="AH263" s="227" t="s">
        <v>1140</v>
      </c>
      <c r="AI263" s="227"/>
      <c r="AJ263" s="227"/>
      <c r="AK263" s="228">
        <f>AD263*1.08</f>
        <v>0.00216</v>
      </c>
      <c r="AL263" s="132">
        <f t="shared" si="74"/>
        <v>0.925925925925926</v>
      </c>
      <c r="AM263" s="119"/>
      <c r="AN263" s="120"/>
      <c r="AO263" s="145"/>
      <c r="AP263" s="145"/>
      <c r="AQ263" s="153" t="s">
        <v>616</v>
      </c>
      <c r="AR263" s="153" t="s">
        <v>1141</v>
      </c>
      <c r="AS263" s="158" t="s">
        <v>648</v>
      </c>
      <c r="AT263" s="155"/>
      <c r="AU263" s="61">
        <v>2</v>
      </c>
      <c r="AV263" s="61">
        <v>2</v>
      </c>
      <c r="AW263" s="61">
        <v>2</v>
      </c>
      <c r="AX263" s="61">
        <v>2</v>
      </c>
      <c r="AY263" s="61">
        <v>2</v>
      </c>
    </row>
    <row r="264" s="49" customFormat="1" ht="30" customHeight="1" spans="1:51">
      <c r="A264" s="60"/>
      <c r="B264" s="62"/>
      <c r="C264" s="62"/>
      <c r="D264" s="62">
        <v>2</v>
      </c>
      <c r="E264" s="62"/>
      <c r="F264" s="62"/>
      <c r="G264" s="62"/>
      <c r="H264" s="62"/>
      <c r="I264" s="62"/>
      <c r="J264" s="62"/>
      <c r="K264" s="67"/>
      <c r="L264" s="66" t="s">
        <v>1267</v>
      </c>
      <c r="M264" s="66"/>
      <c r="N264" s="61" t="s">
        <v>1268</v>
      </c>
      <c r="O264" s="61"/>
      <c r="P264" s="61" t="s">
        <v>49</v>
      </c>
      <c r="Q264" s="71" t="s">
        <v>569</v>
      </c>
      <c r="R264" s="61"/>
      <c r="S264" s="66" t="s">
        <v>46</v>
      </c>
      <c r="T264" s="85"/>
      <c r="U264" s="83" t="s">
        <v>571</v>
      </c>
      <c r="V264" s="66" t="s">
        <v>408</v>
      </c>
      <c r="W264" s="70" t="s">
        <v>49</v>
      </c>
      <c r="X264" s="83" t="s">
        <v>571</v>
      </c>
      <c r="Y264" s="83" t="s">
        <v>407</v>
      </c>
      <c r="Z264" s="67" t="s">
        <v>908</v>
      </c>
      <c r="AA264" s="67" t="s">
        <v>573</v>
      </c>
      <c r="AB264" s="94" t="s">
        <v>1269</v>
      </c>
      <c r="AC264" s="67"/>
      <c r="AD264" s="220">
        <v>0.1426</v>
      </c>
      <c r="AE264" s="96"/>
      <c r="AF264" s="61" t="s">
        <v>910</v>
      </c>
      <c r="AG264" s="118" t="s">
        <v>911</v>
      </c>
      <c r="AH264" s="119"/>
      <c r="AI264" s="119"/>
      <c r="AJ264" s="119"/>
      <c r="AK264" s="120"/>
      <c r="AL264" s="118"/>
      <c r="AM264" s="119"/>
      <c r="AN264" s="120">
        <v>0.027</v>
      </c>
      <c r="AO264" s="145"/>
      <c r="AP264" s="145"/>
      <c r="AQ264" s="153" t="s">
        <v>575</v>
      </c>
      <c r="AR264" s="153" t="s">
        <v>587</v>
      </c>
      <c r="AS264" s="158"/>
      <c r="AT264" s="155"/>
      <c r="AU264" s="61">
        <v>1</v>
      </c>
      <c r="AV264" s="61">
        <v>1</v>
      </c>
      <c r="AW264" s="61">
        <v>1</v>
      </c>
      <c r="AX264" s="61">
        <v>1</v>
      </c>
      <c r="AY264" s="61">
        <v>1</v>
      </c>
    </row>
    <row r="265" s="49" customFormat="1" ht="30" customHeight="1" spans="1:51">
      <c r="A265" s="60">
        <f t="shared" si="57"/>
        <v>257</v>
      </c>
      <c r="B265" s="62"/>
      <c r="C265" s="62"/>
      <c r="D265" s="62"/>
      <c r="E265" s="62">
        <v>3</v>
      </c>
      <c r="F265" s="62"/>
      <c r="G265" s="62"/>
      <c r="H265" s="62"/>
      <c r="I265" s="62"/>
      <c r="J265" s="62"/>
      <c r="K265" s="67"/>
      <c r="L265" s="66" t="s">
        <v>408</v>
      </c>
      <c r="M265" s="66" t="s">
        <v>408</v>
      </c>
      <c r="N265" s="61" t="s">
        <v>409</v>
      </c>
      <c r="O265" s="61" t="s">
        <v>1270</v>
      </c>
      <c r="P265" s="61" t="s">
        <v>49</v>
      </c>
      <c r="Q265" s="81" t="s">
        <v>569</v>
      </c>
      <c r="R265" s="61"/>
      <c r="S265" s="66" t="s">
        <v>134</v>
      </c>
      <c r="T265" s="82" t="s">
        <v>570</v>
      </c>
      <c r="U265" s="83" t="s">
        <v>571</v>
      </c>
      <c r="V265" s="84" t="s">
        <v>408</v>
      </c>
      <c r="W265" s="86" t="s">
        <v>134</v>
      </c>
      <c r="X265" s="83" t="s">
        <v>571</v>
      </c>
      <c r="Y265" s="83" t="s">
        <v>407</v>
      </c>
      <c r="Z265" s="83" t="s">
        <v>651</v>
      </c>
      <c r="AA265" s="94" t="s">
        <v>1271</v>
      </c>
      <c r="AB265" s="94" t="s">
        <v>1269</v>
      </c>
      <c r="AC265" s="82"/>
      <c r="AD265" s="95">
        <v>0.1426</v>
      </c>
      <c r="AE265" s="96"/>
      <c r="AF265" s="61" t="s">
        <v>910</v>
      </c>
      <c r="AG265" s="118" t="s">
        <v>654</v>
      </c>
      <c r="AH265" s="119">
        <v>165</v>
      </c>
      <c r="AI265" s="119">
        <v>152</v>
      </c>
      <c r="AJ265" s="119">
        <v>1.5</v>
      </c>
      <c r="AK265" s="131">
        <f t="shared" ref="AK265" si="75">AH265*AI265*AJ265*7860/1000000000</f>
        <v>0.2956932</v>
      </c>
      <c r="AL265" s="132">
        <f t="shared" ref="AL265" si="76">AD265/AK265</f>
        <v>0.482256609215227</v>
      </c>
      <c r="AM265" s="130"/>
      <c r="AN265" s="125"/>
      <c r="AO265" s="145"/>
      <c r="AP265" s="145"/>
      <c r="AQ265" s="161" t="s">
        <v>616</v>
      </c>
      <c r="AR265" s="161" t="s">
        <v>803</v>
      </c>
      <c r="AS265" s="158" t="s">
        <v>648</v>
      </c>
      <c r="AT265" s="155"/>
      <c r="AU265" s="61">
        <v>1</v>
      </c>
      <c r="AV265" s="61">
        <v>1</v>
      </c>
      <c r="AW265" s="61">
        <v>1</v>
      </c>
      <c r="AX265" s="61">
        <v>1</v>
      </c>
      <c r="AY265" s="61">
        <v>1</v>
      </c>
    </row>
    <row r="266" s="49" customFormat="1" ht="30" customHeight="1" spans="1:51">
      <c r="A266" s="60"/>
      <c r="B266" s="62"/>
      <c r="C266" s="62"/>
      <c r="D266" s="62">
        <v>2</v>
      </c>
      <c r="E266" s="62"/>
      <c r="F266" s="62"/>
      <c r="G266" s="62"/>
      <c r="H266" s="62"/>
      <c r="I266" s="62"/>
      <c r="J266" s="62"/>
      <c r="K266" s="67"/>
      <c r="L266" s="66" t="s">
        <v>1272</v>
      </c>
      <c r="M266" s="66"/>
      <c r="N266" s="61" t="s">
        <v>1273</v>
      </c>
      <c r="O266" s="61"/>
      <c r="P266" s="61" t="s">
        <v>49</v>
      </c>
      <c r="Q266" s="71" t="s">
        <v>569</v>
      </c>
      <c r="R266" s="61"/>
      <c r="S266" s="66" t="s">
        <v>46</v>
      </c>
      <c r="T266" s="82"/>
      <c r="U266" s="83" t="s">
        <v>571</v>
      </c>
      <c r="V266" s="84" t="s">
        <v>1274</v>
      </c>
      <c r="W266" s="86" t="s">
        <v>46</v>
      </c>
      <c r="X266" s="83" t="s">
        <v>571</v>
      </c>
      <c r="Y266" s="83" t="s">
        <v>407</v>
      </c>
      <c r="Z266" s="83" t="s">
        <v>908</v>
      </c>
      <c r="AA266" s="94" t="s">
        <v>573</v>
      </c>
      <c r="AB266" s="94" t="s">
        <v>1269</v>
      </c>
      <c r="AC266" s="82"/>
      <c r="AD266" s="95">
        <v>0.1269</v>
      </c>
      <c r="AE266" s="96"/>
      <c r="AF266" s="61" t="s">
        <v>910</v>
      </c>
      <c r="AG266" s="118" t="s">
        <v>911</v>
      </c>
      <c r="AH266" s="119"/>
      <c r="AI266" s="119"/>
      <c r="AJ266" s="119"/>
      <c r="AK266" s="120"/>
      <c r="AL266" s="118"/>
      <c r="AM266" s="119"/>
      <c r="AN266" s="120">
        <v>0.023</v>
      </c>
      <c r="AO266" s="145"/>
      <c r="AP266" s="145"/>
      <c r="AQ266" s="153" t="s">
        <v>575</v>
      </c>
      <c r="AR266" s="153" t="s">
        <v>587</v>
      </c>
      <c r="AS266" s="158"/>
      <c r="AT266" s="155"/>
      <c r="AU266" s="61">
        <v>1</v>
      </c>
      <c r="AV266" s="61">
        <v>1</v>
      </c>
      <c r="AW266" s="61">
        <v>1</v>
      </c>
      <c r="AX266" s="61">
        <v>1</v>
      </c>
      <c r="AY266" s="61">
        <v>1</v>
      </c>
    </row>
    <row r="267" s="49" customFormat="1" ht="30" customHeight="1" spans="1:51">
      <c r="A267" s="60">
        <f t="shared" ref="A267:A324" si="77">ROW()-8</f>
        <v>259</v>
      </c>
      <c r="B267" s="62"/>
      <c r="C267" s="62"/>
      <c r="D267" s="62"/>
      <c r="E267" s="62">
        <v>3</v>
      </c>
      <c r="F267" s="62"/>
      <c r="G267" s="62"/>
      <c r="H267" s="62"/>
      <c r="I267" s="62"/>
      <c r="J267" s="62"/>
      <c r="K267" s="67"/>
      <c r="L267" s="67" t="s">
        <v>1274</v>
      </c>
      <c r="M267" s="66" t="s">
        <v>1274</v>
      </c>
      <c r="N267" s="61" t="s">
        <v>1275</v>
      </c>
      <c r="O267" s="61"/>
      <c r="P267" s="61" t="s">
        <v>49</v>
      </c>
      <c r="Q267" s="81" t="s">
        <v>569</v>
      </c>
      <c r="R267" s="61"/>
      <c r="S267" s="66" t="s">
        <v>46</v>
      </c>
      <c r="T267" s="82" t="s">
        <v>570</v>
      </c>
      <c r="U267" s="83" t="s">
        <v>571</v>
      </c>
      <c r="V267" s="85" t="s">
        <v>1274</v>
      </c>
      <c r="W267" s="86" t="s">
        <v>46</v>
      </c>
      <c r="X267" s="83" t="s">
        <v>571</v>
      </c>
      <c r="Y267" s="83" t="s">
        <v>407</v>
      </c>
      <c r="Z267" s="83" t="s">
        <v>651</v>
      </c>
      <c r="AA267" s="94" t="s">
        <v>1271</v>
      </c>
      <c r="AB267" s="94" t="s">
        <v>1269</v>
      </c>
      <c r="AC267" s="82"/>
      <c r="AD267" s="95">
        <v>0.1269</v>
      </c>
      <c r="AE267" s="96"/>
      <c r="AF267" s="61" t="s">
        <v>910</v>
      </c>
      <c r="AG267" s="118" t="s">
        <v>654</v>
      </c>
      <c r="AH267" s="119">
        <v>325</v>
      </c>
      <c r="AI267" s="119">
        <v>67</v>
      </c>
      <c r="AJ267" s="119">
        <v>1.5</v>
      </c>
      <c r="AK267" s="131">
        <f t="shared" ref="AK267" si="78">AH267*AI267*AJ267*7860/1000000000</f>
        <v>0.25672725</v>
      </c>
      <c r="AL267" s="132">
        <f>AD267/AK267</f>
        <v>0.49429891061428</v>
      </c>
      <c r="AM267" s="130"/>
      <c r="AN267" s="125"/>
      <c r="AO267" s="145"/>
      <c r="AP267" s="145"/>
      <c r="AQ267" s="161" t="s">
        <v>616</v>
      </c>
      <c r="AR267" s="161" t="s">
        <v>803</v>
      </c>
      <c r="AS267" s="158" t="s">
        <v>648</v>
      </c>
      <c r="AT267" s="155"/>
      <c r="AU267" s="61">
        <v>1</v>
      </c>
      <c r="AV267" s="61">
        <v>1</v>
      </c>
      <c r="AW267" s="61">
        <v>1</v>
      </c>
      <c r="AX267" s="61">
        <v>1</v>
      </c>
      <c r="AY267" s="61">
        <v>1</v>
      </c>
    </row>
    <row r="268" s="49" customFormat="1" ht="30" customHeight="1" spans="1:51">
      <c r="A268" s="60"/>
      <c r="B268" s="62"/>
      <c r="C268" s="62"/>
      <c r="D268" s="62">
        <v>2</v>
      </c>
      <c r="E268" s="62"/>
      <c r="F268" s="62"/>
      <c r="G268" s="62"/>
      <c r="H268" s="62"/>
      <c r="I268" s="62"/>
      <c r="J268" s="62"/>
      <c r="K268" s="67"/>
      <c r="L268" s="66" t="s">
        <v>1276</v>
      </c>
      <c r="M268" s="66"/>
      <c r="N268" s="61" t="s">
        <v>1277</v>
      </c>
      <c r="O268" s="61"/>
      <c r="P268" s="61"/>
      <c r="Q268" s="71" t="s">
        <v>569</v>
      </c>
      <c r="R268" s="61"/>
      <c r="S268" s="66" t="s">
        <v>46</v>
      </c>
      <c r="T268" s="82"/>
      <c r="U268" s="83" t="s">
        <v>571</v>
      </c>
      <c r="V268" s="85" t="s">
        <v>431</v>
      </c>
      <c r="W268" s="86" t="s">
        <v>46</v>
      </c>
      <c r="X268" s="83" t="s">
        <v>571</v>
      </c>
      <c r="Y268" s="83" t="s">
        <v>407</v>
      </c>
      <c r="Z268" s="83" t="s">
        <v>908</v>
      </c>
      <c r="AA268" s="94" t="s">
        <v>573</v>
      </c>
      <c r="AB268" s="94" t="s">
        <v>411</v>
      </c>
      <c r="AC268" s="82" t="s">
        <v>1278</v>
      </c>
      <c r="AD268" s="95">
        <v>2.14922</v>
      </c>
      <c r="AE268" s="96"/>
      <c r="AF268" s="61" t="s">
        <v>910</v>
      </c>
      <c r="AG268" s="118" t="s">
        <v>911</v>
      </c>
      <c r="AH268" s="119"/>
      <c r="AI268" s="119"/>
      <c r="AJ268" s="119"/>
      <c r="AK268" s="120"/>
      <c r="AL268" s="118"/>
      <c r="AM268" s="119"/>
      <c r="AN268" s="120">
        <v>0.072</v>
      </c>
      <c r="AO268" s="145"/>
      <c r="AP268" s="145"/>
      <c r="AQ268" s="153" t="s">
        <v>575</v>
      </c>
      <c r="AR268" s="153" t="s">
        <v>587</v>
      </c>
      <c r="AS268" s="158"/>
      <c r="AT268" s="155"/>
      <c r="AU268" s="61">
        <v>0</v>
      </c>
      <c r="AV268" s="61">
        <v>1</v>
      </c>
      <c r="AW268" s="61">
        <v>1</v>
      </c>
      <c r="AX268" s="61">
        <v>0</v>
      </c>
      <c r="AY268" s="61">
        <v>1</v>
      </c>
    </row>
    <row r="269" s="49" customFormat="1" ht="30" customHeight="1" spans="1:51">
      <c r="A269" s="60"/>
      <c r="B269" s="62"/>
      <c r="C269" s="62"/>
      <c r="D269" s="62">
        <v>2</v>
      </c>
      <c r="E269" s="62"/>
      <c r="F269" s="62"/>
      <c r="G269" s="62"/>
      <c r="H269" s="62"/>
      <c r="I269" s="62"/>
      <c r="J269" s="62"/>
      <c r="K269" s="67"/>
      <c r="L269" s="66" t="s">
        <v>1279</v>
      </c>
      <c r="M269" s="66"/>
      <c r="N269" s="61" t="s">
        <v>1280</v>
      </c>
      <c r="O269" s="61"/>
      <c r="P269" s="61"/>
      <c r="Q269" s="71" t="s">
        <v>569</v>
      </c>
      <c r="R269" s="61"/>
      <c r="S269" s="66" t="s">
        <v>46</v>
      </c>
      <c r="T269" s="82"/>
      <c r="U269" s="83" t="s">
        <v>571</v>
      </c>
      <c r="V269" s="85" t="s">
        <v>431</v>
      </c>
      <c r="W269" s="86" t="s">
        <v>46</v>
      </c>
      <c r="X269" s="83" t="s">
        <v>571</v>
      </c>
      <c r="Y269" s="83" t="s">
        <v>407</v>
      </c>
      <c r="Z269" s="83" t="s">
        <v>908</v>
      </c>
      <c r="AA269" s="94" t="s">
        <v>573</v>
      </c>
      <c r="AB269" s="94" t="s">
        <v>411</v>
      </c>
      <c r="AC269" s="82" t="s">
        <v>1278</v>
      </c>
      <c r="AD269" s="95">
        <v>3.71708</v>
      </c>
      <c r="AE269" s="96"/>
      <c r="AF269" s="61" t="s">
        <v>910</v>
      </c>
      <c r="AG269" s="118" t="s">
        <v>911</v>
      </c>
      <c r="AH269" s="119"/>
      <c r="AI269" s="119"/>
      <c r="AJ269" s="119"/>
      <c r="AK269" s="120"/>
      <c r="AL269" s="118"/>
      <c r="AM269" s="119"/>
      <c r="AN269" s="120">
        <v>0.074</v>
      </c>
      <c r="AO269" s="145"/>
      <c r="AP269" s="145"/>
      <c r="AQ269" s="153" t="s">
        <v>575</v>
      </c>
      <c r="AR269" s="153" t="s">
        <v>587</v>
      </c>
      <c r="AS269" s="158"/>
      <c r="AT269" s="155"/>
      <c r="AU269" s="61">
        <v>1</v>
      </c>
      <c r="AV269" s="61">
        <v>0</v>
      </c>
      <c r="AW269" s="61">
        <v>0</v>
      </c>
      <c r="AX269" s="61">
        <v>0</v>
      </c>
      <c r="AY269" s="61">
        <v>0</v>
      </c>
    </row>
    <row r="270" s="49" customFormat="1" ht="30" customHeight="1" spans="1:51">
      <c r="A270" s="60"/>
      <c r="B270" s="62"/>
      <c r="C270" s="62"/>
      <c r="D270" s="62">
        <v>2</v>
      </c>
      <c r="E270" s="62"/>
      <c r="F270" s="62"/>
      <c r="G270" s="62"/>
      <c r="H270" s="62"/>
      <c r="I270" s="62"/>
      <c r="J270" s="62"/>
      <c r="K270" s="67"/>
      <c r="L270" s="237"/>
      <c r="M270" s="66"/>
      <c r="N270" s="61" t="s">
        <v>1281</v>
      </c>
      <c r="O270" s="61" t="s">
        <v>1282</v>
      </c>
      <c r="P270" s="61"/>
      <c r="Q270" s="71" t="s">
        <v>569</v>
      </c>
      <c r="R270" s="61"/>
      <c r="S270" s="66" t="s">
        <v>46</v>
      </c>
      <c r="T270" s="82"/>
      <c r="U270" s="83" t="s">
        <v>571</v>
      </c>
      <c r="V270" s="85" t="s">
        <v>431</v>
      </c>
      <c r="W270" s="86" t="s">
        <v>46</v>
      </c>
      <c r="X270" s="83" t="s">
        <v>571</v>
      </c>
      <c r="Y270" s="83" t="s">
        <v>407</v>
      </c>
      <c r="Z270" s="83" t="s">
        <v>908</v>
      </c>
      <c r="AA270" s="94" t="s">
        <v>573</v>
      </c>
      <c r="AB270" s="94" t="s">
        <v>411</v>
      </c>
      <c r="AC270" s="82" t="s">
        <v>1278</v>
      </c>
      <c r="AD270" s="95">
        <v>2.14922</v>
      </c>
      <c r="AE270" s="96"/>
      <c r="AF270" s="61" t="s">
        <v>910</v>
      </c>
      <c r="AG270" s="118" t="s">
        <v>911</v>
      </c>
      <c r="AH270" s="119"/>
      <c r="AI270" s="119"/>
      <c r="AJ270" s="119"/>
      <c r="AK270" s="120"/>
      <c r="AL270" s="118"/>
      <c r="AM270" s="119"/>
      <c r="AN270" s="120">
        <v>0.072</v>
      </c>
      <c r="AO270" s="145"/>
      <c r="AP270" s="145"/>
      <c r="AQ270" s="153" t="s">
        <v>575</v>
      </c>
      <c r="AR270" s="153" t="s">
        <v>587</v>
      </c>
      <c r="AS270" s="158"/>
      <c r="AT270" s="155"/>
      <c r="AU270" s="61">
        <v>0</v>
      </c>
      <c r="AV270" s="61">
        <v>0</v>
      </c>
      <c r="AW270" s="61">
        <v>0</v>
      </c>
      <c r="AX270" s="61">
        <v>1</v>
      </c>
      <c r="AY270" s="61">
        <v>0</v>
      </c>
    </row>
    <row r="271" s="49" customFormat="1" ht="30" customHeight="1" spans="1:51">
      <c r="A271" s="60">
        <f t="shared" si="77"/>
        <v>263</v>
      </c>
      <c r="B271" s="62"/>
      <c r="C271" s="62"/>
      <c r="D271" s="62"/>
      <c r="E271" s="62">
        <v>3</v>
      </c>
      <c r="F271" s="62"/>
      <c r="G271" s="62"/>
      <c r="H271" s="62"/>
      <c r="I271" s="62"/>
      <c r="J271" s="62"/>
      <c r="K271" s="67"/>
      <c r="L271" s="67" t="s">
        <v>426</v>
      </c>
      <c r="M271" s="66" t="s">
        <v>426</v>
      </c>
      <c r="N271" s="61" t="s">
        <v>427</v>
      </c>
      <c r="O271" s="71" t="s">
        <v>1283</v>
      </c>
      <c r="P271" s="61"/>
      <c r="Q271" s="81" t="s">
        <v>569</v>
      </c>
      <c r="R271" s="61"/>
      <c r="S271" s="66" t="s">
        <v>46</v>
      </c>
      <c r="T271" s="82" t="s">
        <v>570</v>
      </c>
      <c r="U271" s="83" t="s">
        <v>571</v>
      </c>
      <c r="V271" s="66" t="s">
        <v>431</v>
      </c>
      <c r="W271" s="86" t="s">
        <v>134</v>
      </c>
      <c r="X271" s="83" t="s">
        <v>571</v>
      </c>
      <c r="Y271" s="83" t="s">
        <v>407</v>
      </c>
      <c r="Z271" s="83" t="s">
        <v>585</v>
      </c>
      <c r="AA271" s="94" t="s">
        <v>573</v>
      </c>
      <c r="AB271" s="94" t="s">
        <v>411</v>
      </c>
      <c r="AC271" s="82" t="s">
        <v>1278</v>
      </c>
      <c r="AD271" s="95">
        <f>AD274+AD275*3</f>
        <v>0.52778</v>
      </c>
      <c r="AE271" s="96"/>
      <c r="AF271" s="61" t="s">
        <v>910</v>
      </c>
      <c r="AG271" s="118" t="s">
        <v>598</v>
      </c>
      <c r="AH271" s="119"/>
      <c r="AI271" s="119"/>
      <c r="AJ271" s="119"/>
      <c r="AK271" s="120"/>
      <c r="AL271" s="118"/>
      <c r="AM271" s="119">
        <v>13</v>
      </c>
      <c r="AN271" s="120"/>
      <c r="AO271" s="145"/>
      <c r="AP271" s="145"/>
      <c r="AQ271" s="153" t="s">
        <v>575</v>
      </c>
      <c r="AR271" s="153" t="s">
        <v>599</v>
      </c>
      <c r="AS271" s="158" t="s">
        <v>648</v>
      </c>
      <c r="AT271" s="155"/>
      <c r="AU271" s="61">
        <v>0</v>
      </c>
      <c r="AV271" s="61">
        <v>1</v>
      </c>
      <c r="AW271" s="61">
        <v>1</v>
      </c>
      <c r="AX271" s="61">
        <v>0</v>
      </c>
      <c r="AY271" s="61">
        <v>1</v>
      </c>
    </row>
    <row r="272" s="49" customFormat="1" ht="30" customHeight="1" spans="1:51">
      <c r="A272" s="60">
        <f t="shared" si="77"/>
        <v>264</v>
      </c>
      <c r="B272" s="62"/>
      <c r="C272" s="62"/>
      <c r="D272" s="62"/>
      <c r="E272" s="62">
        <v>3</v>
      </c>
      <c r="F272" s="62"/>
      <c r="G272" s="62"/>
      <c r="H272" s="62"/>
      <c r="I272" s="62"/>
      <c r="J272" s="62"/>
      <c r="K272" s="67"/>
      <c r="L272" s="67" t="s">
        <v>431</v>
      </c>
      <c r="M272" s="66" t="s">
        <v>431</v>
      </c>
      <c r="N272" s="61" t="s">
        <v>432</v>
      </c>
      <c r="O272" s="71" t="s">
        <v>1283</v>
      </c>
      <c r="P272" s="61"/>
      <c r="Q272" s="81" t="s">
        <v>569</v>
      </c>
      <c r="R272" s="61"/>
      <c r="S272" s="66" t="s">
        <v>46</v>
      </c>
      <c r="T272" s="82" t="s">
        <v>570</v>
      </c>
      <c r="U272" s="83" t="s">
        <v>571</v>
      </c>
      <c r="V272" s="66" t="s">
        <v>431</v>
      </c>
      <c r="W272" s="86" t="s">
        <v>134</v>
      </c>
      <c r="X272" s="83" t="s">
        <v>571</v>
      </c>
      <c r="Y272" s="83" t="s">
        <v>407</v>
      </c>
      <c r="Z272" s="83" t="s">
        <v>585</v>
      </c>
      <c r="AA272" s="94" t="s">
        <v>573</v>
      </c>
      <c r="AB272" s="94" t="s">
        <v>411</v>
      </c>
      <c r="AC272" s="82" t="s">
        <v>1278</v>
      </c>
      <c r="AD272" s="95">
        <f>AD274+AD275*3+AD276*2+AD277</f>
        <v>0.54048</v>
      </c>
      <c r="AE272" s="96"/>
      <c r="AF272" s="61" t="s">
        <v>910</v>
      </c>
      <c r="AG272" s="118" t="s">
        <v>686</v>
      </c>
      <c r="AH272" s="119"/>
      <c r="AI272" s="119"/>
      <c r="AJ272" s="119"/>
      <c r="AK272" s="120"/>
      <c r="AL272" s="118"/>
      <c r="AM272" s="119">
        <v>3</v>
      </c>
      <c r="AN272" s="120"/>
      <c r="AO272" s="145"/>
      <c r="AP272" s="145"/>
      <c r="AQ272" s="153" t="s">
        <v>575</v>
      </c>
      <c r="AR272" s="153" t="s">
        <v>599</v>
      </c>
      <c r="AS272" s="158" t="s">
        <v>648</v>
      </c>
      <c r="AT272" s="155"/>
      <c r="AU272" s="61">
        <v>1</v>
      </c>
      <c r="AV272" s="61">
        <v>0</v>
      </c>
      <c r="AW272" s="61">
        <v>0</v>
      </c>
      <c r="AX272" s="61">
        <v>0</v>
      </c>
      <c r="AY272" s="61">
        <v>0</v>
      </c>
    </row>
    <row r="273" s="49" customFormat="1" ht="30" customHeight="1" spans="1:51">
      <c r="A273" s="60">
        <f t="shared" si="77"/>
        <v>265</v>
      </c>
      <c r="B273" s="62"/>
      <c r="C273" s="62"/>
      <c r="D273" s="62"/>
      <c r="E273" s="62">
        <v>3</v>
      </c>
      <c r="F273" s="62"/>
      <c r="G273" s="62"/>
      <c r="H273" s="62"/>
      <c r="I273" s="62"/>
      <c r="J273" s="62"/>
      <c r="K273" s="67"/>
      <c r="L273" s="67" t="s">
        <v>433</v>
      </c>
      <c r="M273" s="66" t="s">
        <v>433</v>
      </c>
      <c r="N273" s="61" t="s">
        <v>434</v>
      </c>
      <c r="O273" s="71" t="s">
        <v>1283</v>
      </c>
      <c r="P273" s="61"/>
      <c r="Q273" s="81" t="s">
        <v>569</v>
      </c>
      <c r="R273" s="61"/>
      <c r="S273" s="66" t="s">
        <v>46</v>
      </c>
      <c r="T273" s="82" t="s">
        <v>570</v>
      </c>
      <c r="U273" s="83" t="s">
        <v>571</v>
      </c>
      <c r="V273" s="66" t="s">
        <v>431</v>
      </c>
      <c r="W273" s="86" t="s">
        <v>134</v>
      </c>
      <c r="X273" s="83" t="s">
        <v>571</v>
      </c>
      <c r="Y273" s="83" t="s">
        <v>407</v>
      </c>
      <c r="Z273" s="83" t="s">
        <v>585</v>
      </c>
      <c r="AA273" s="94" t="s">
        <v>573</v>
      </c>
      <c r="AB273" s="94" t="s">
        <v>411</v>
      </c>
      <c r="AC273" s="82" t="s">
        <v>1278</v>
      </c>
      <c r="AD273" s="95">
        <f>AD271</f>
        <v>0.52778</v>
      </c>
      <c r="AE273" s="96"/>
      <c r="AF273" s="61" t="s">
        <v>910</v>
      </c>
      <c r="AG273" s="118" t="s">
        <v>686</v>
      </c>
      <c r="AH273" s="119"/>
      <c r="AI273" s="119"/>
      <c r="AJ273" s="119"/>
      <c r="AK273" s="120"/>
      <c r="AL273" s="118"/>
      <c r="AM273" s="119">
        <v>3</v>
      </c>
      <c r="AN273" s="120"/>
      <c r="AO273" s="145"/>
      <c r="AP273" s="145"/>
      <c r="AQ273" s="153" t="s">
        <v>575</v>
      </c>
      <c r="AR273" s="153" t="s">
        <v>599</v>
      </c>
      <c r="AS273" s="149" t="s">
        <v>608</v>
      </c>
      <c r="AT273" s="155"/>
      <c r="AU273" s="61">
        <v>0</v>
      </c>
      <c r="AV273" s="61">
        <v>0</v>
      </c>
      <c r="AW273" s="61">
        <v>0</v>
      </c>
      <c r="AX273" s="61">
        <v>1</v>
      </c>
      <c r="AY273" s="61">
        <v>0</v>
      </c>
    </row>
    <row r="274" s="49" customFormat="1" ht="30" customHeight="1" spans="1:51">
      <c r="A274" s="60">
        <f t="shared" si="77"/>
        <v>266</v>
      </c>
      <c r="B274" s="62"/>
      <c r="C274" s="62"/>
      <c r="D274" s="62"/>
      <c r="E274" s="62"/>
      <c r="F274" s="62">
        <v>4</v>
      </c>
      <c r="G274" s="62"/>
      <c r="H274" s="62"/>
      <c r="I274" s="62"/>
      <c r="J274" s="62"/>
      <c r="K274" s="67"/>
      <c r="L274" s="67" t="s">
        <v>1284</v>
      </c>
      <c r="M274" s="66" t="s">
        <v>1284</v>
      </c>
      <c r="N274" s="61" t="s">
        <v>1285</v>
      </c>
      <c r="O274" s="61"/>
      <c r="P274" s="61" t="s">
        <v>46</v>
      </c>
      <c r="Q274" s="81" t="s">
        <v>569</v>
      </c>
      <c r="R274" s="61"/>
      <c r="S274" s="66" t="s">
        <v>46</v>
      </c>
      <c r="T274" s="82" t="s">
        <v>570</v>
      </c>
      <c r="U274" s="83" t="s">
        <v>571</v>
      </c>
      <c r="V274" s="84" t="s">
        <v>1284</v>
      </c>
      <c r="W274" s="86" t="s">
        <v>46</v>
      </c>
      <c r="X274" s="83" t="s">
        <v>571</v>
      </c>
      <c r="Y274" s="83" t="s">
        <v>407</v>
      </c>
      <c r="Z274" s="83" t="s">
        <v>651</v>
      </c>
      <c r="AA274" s="94" t="s">
        <v>689</v>
      </c>
      <c r="AB274" s="94" t="s">
        <v>690</v>
      </c>
      <c r="AC274" s="82" t="s">
        <v>1278</v>
      </c>
      <c r="AD274" s="95">
        <v>0.5123</v>
      </c>
      <c r="AE274" s="96"/>
      <c r="AF274" s="61" t="s">
        <v>411</v>
      </c>
      <c r="AG274" s="118" t="s">
        <v>654</v>
      </c>
      <c r="AH274" s="119">
        <v>313</v>
      </c>
      <c r="AI274" s="119">
        <v>282</v>
      </c>
      <c r="AJ274" s="119">
        <v>2</v>
      </c>
      <c r="AK274" s="131">
        <f>AH274*AI274*AJ274*7860/1000000000</f>
        <v>1.38754152</v>
      </c>
      <c r="AL274" s="132">
        <f t="shared" ref="AL274:AL277" si="79">AD274/AK274</f>
        <v>0.369214176740455</v>
      </c>
      <c r="AM274" s="130"/>
      <c r="AN274" s="125"/>
      <c r="AO274" s="145"/>
      <c r="AP274" s="145"/>
      <c r="AQ274" s="161" t="s">
        <v>616</v>
      </c>
      <c r="AR274" s="161" t="s">
        <v>692</v>
      </c>
      <c r="AS274" s="158" t="s">
        <v>648</v>
      </c>
      <c r="AT274" s="155"/>
      <c r="AU274" s="61">
        <v>1</v>
      </c>
      <c r="AV274" s="61">
        <v>1</v>
      </c>
      <c r="AW274" s="61">
        <v>1</v>
      </c>
      <c r="AX274" s="61">
        <v>1</v>
      </c>
      <c r="AY274" s="61">
        <v>1</v>
      </c>
    </row>
    <row r="275" s="49" customFormat="1" ht="30" customHeight="1" spans="1:51">
      <c r="A275" s="60">
        <f t="shared" si="77"/>
        <v>267</v>
      </c>
      <c r="B275" s="62"/>
      <c r="C275" s="62"/>
      <c r="D275" s="62"/>
      <c r="E275" s="62"/>
      <c r="F275" s="62">
        <v>4</v>
      </c>
      <c r="G275" s="62"/>
      <c r="H275" s="62"/>
      <c r="I275" s="62"/>
      <c r="J275" s="62"/>
      <c r="K275" s="67"/>
      <c r="L275" s="238" t="s">
        <v>179</v>
      </c>
      <c r="M275" s="166" t="s">
        <v>179</v>
      </c>
      <c r="N275" s="166" t="s">
        <v>180</v>
      </c>
      <c r="O275" s="166" t="s">
        <v>1286</v>
      </c>
      <c r="P275" s="170"/>
      <c r="Q275" s="175" t="s">
        <v>569</v>
      </c>
      <c r="R275" s="180"/>
      <c r="S275" s="165" t="s">
        <v>46</v>
      </c>
      <c r="T275" s="165" t="s">
        <v>570</v>
      </c>
      <c r="U275" s="177" t="s">
        <v>407</v>
      </c>
      <c r="V275" s="181" t="s">
        <v>696</v>
      </c>
      <c r="W275" s="166" t="s">
        <v>411</v>
      </c>
      <c r="X275" s="177" t="s">
        <v>407</v>
      </c>
      <c r="Y275" s="177" t="s">
        <v>571</v>
      </c>
      <c r="Z275" s="177" t="s">
        <v>696</v>
      </c>
      <c r="AA275" s="182" t="s">
        <v>411</v>
      </c>
      <c r="AB275" s="182"/>
      <c r="AC275" s="176"/>
      <c r="AD275" s="183">
        <v>0.00516</v>
      </c>
      <c r="AE275" s="184" t="s">
        <v>571</v>
      </c>
      <c r="AF275" s="170" t="s">
        <v>411</v>
      </c>
      <c r="AG275" s="194"/>
      <c r="AH275" s="195"/>
      <c r="AI275" s="195"/>
      <c r="AJ275" s="195"/>
      <c r="AK275" s="194"/>
      <c r="AL275" s="194"/>
      <c r="AM275" s="195"/>
      <c r="AN275" s="196"/>
      <c r="AO275" s="194"/>
      <c r="AP275" s="194"/>
      <c r="AQ275" s="153" t="s">
        <v>616</v>
      </c>
      <c r="AR275" s="153" t="s">
        <v>713</v>
      </c>
      <c r="AS275" s="158" t="s">
        <v>648</v>
      </c>
      <c r="AT275" s="155"/>
      <c r="AU275" s="61">
        <v>3</v>
      </c>
      <c r="AV275" s="61">
        <v>3</v>
      </c>
      <c r="AW275" s="61">
        <v>3</v>
      </c>
      <c r="AX275" s="61">
        <v>3</v>
      </c>
      <c r="AY275" s="61">
        <v>3</v>
      </c>
    </row>
    <row r="276" s="49" customFormat="1" ht="30" customHeight="1" spans="1:51">
      <c r="A276" s="60">
        <f t="shared" si="77"/>
        <v>268</v>
      </c>
      <c r="B276" s="62"/>
      <c r="C276" s="62"/>
      <c r="D276" s="62"/>
      <c r="E276" s="62"/>
      <c r="F276" s="62">
        <v>4</v>
      </c>
      <c r="G276" s="62"/>
      <c r="H276" s="62"/>
      <c r="I276" s="62"/>
      <c r="J276" s="62"/>
      <c r="K276" s="67"/>
      <c r="L276" s="67" t="s">
        <v>1287</v>
      </c>
      <c r="M276" s="71" t="s">
        <v>1287</v>
      </c>
      <c r="N276" s="71" t="s">
        <v>180</v>
      </c>
      <c r="O276" s="71" t="s">
        <v>1288</v>
      </c>
      <c r="P276" s="61"/>
      <c r="Q276" s="81" t="s">
        <v>569</v>
      </c>
      <c r="R276" s="88"/>
      <c r="S276" s="66" t="s">
        <v>46</v>
      </c>
      <c r="T276" s="66" t="s">
        <v>570</v>
      </c>
      <c r="U276" s="83" t="s">
        <v>407</v>
      </c>
      <c r="V276" s="85" t="s">
        <v>696</v>
      </c>
      <c r="W276" s="71" t="s">
        <v>411</v>
      </c>
      <c r="X276" s="83" t="s">
        <v>407</v>
      </c>
      <c r="Y276" s="83" t="s">
        <v>571</v>
      </c>
      <c r="Z276" s="83" t="s">
        <v>696</v>
      </c>
      <c r="AA276" s="94" t="s">
        <v>411</v>
      </c>
      <c r="AB276" s="94"/>
      <c r="AC276" s="82"/>
      <c r="AD276" s="95">
        <v>0.0022</v>
      </c>
      <c r="AE276" s="96"/>
      <c r="AF276" s="61" t="s">
        <v>411</v>
      </c>
      <c r="AG276" s="145"/>
      <c r="AH276" s="146"/>
      <c r="AI276" s="146"/>
      <c r="AJ276" s="146"/>
      <c r="AK276" s="145"/>
      <c r="AL276" s="145"/>
      <c r="AM276" s="146"/>
      <c r="AN276" s="121"/>
      <c r="AO276" s="145"/>
      <c r="AP276" s="145"/>
      <c r="AQ276" s="153" t="s">
        <v>616</v>
      </c>
      <c r="AR276" s="153" t="s">
        <v>1289</v>
      </c>
      <c r="AS276" s="158" t="s">
        <v>648</v>
      </c>
      <c r="AT276" s="155"/>
      <c r="AU276" s="61">
        <v>2</v>
      </c>
      <c r="AV276" s="61">
        <v>0</v>
      </c>
      <c r="AW276" s="61">
        <v>0</v>
      </c>
      <c r="AX276" s="61">
        <v>0</v>
      </c>
      <c r="AY276" s="61">
        <v>0</v>
      </c>
    </row>
    <row r="277" s="49" customFormat="1" ht="30" customHeight="1" spans="1:51">
      <c r="A277" s="60">
        <f t="shared" si="77"/>
        <v>269</v>
      </c>
      <c r="B277" s="62"/>
      <c r="C277" s="62"/>
      <c r="D277" s="62"/>
      <c r="E277" s="62"/>
      <c r="F277" s="62">
        <v>4</v>
      </c>
      <c r="G277" s="62"/>
      <c r="H277" s="62"/>
      <c r="I277" s="62"/>
      <c r="J277" s="62"/>
      <c r="K277" s="67"/>
      <c r="L277" s="67" t="s">
        <v>1290</v>
      </c>
      <c r="M277" s="66" t="s">
        <v>1290</v>
      </c>
      <c r="N277" s="71" t="s">
        <v>1291</v>
      </c>
      <c r="O277" s="71"/>
      <c r="P277" s="61"/>
      <c r="Q277" s="81" t="s">
        <v>569</v>
      </c>
      <c r="R277" s="88"/>
      <c r="S277" s="66" t="s">
        <v>46</v>
      </c>
      <c r="T277" s="82" t="s">
        <v>570</v>
      </c>
      <c r="U277" s="83" t="s">
        <v>571</v>
      </c>
      <c r="V277" s="66" t="s">
        <v>1290</v>
      </c>
      <c r="W277" s="86" t="s">
        <v>46</v>
      </c>
      <c r="X277" s="83" t="s">
        <v>571</v>
      </c>
      <c r="Y277" s="83" t="s">
        <v>407</v>
      </c>
      <c r="Z277" s="86" t="s">
        <v>952</v>
      </c>
      <c r="AA277" s="94" t="s">
        <v>1018</v>
      </c>
      <c r="AB277" s="94" t="s">
        <v>1093</v>
      </c>
      <c r="AC277" s="82"/>
      <c r="AD277" s="95">
        <v>0.0083</v>
      </c>
      <c r="AE277" s="96"/>
      <c r="AF277" s="61" t="s">
        <v>411</v>
      </c>
      <c r="AG277" s="118" t="s">
        <v>768</v>
      </c>
      <c r="AH277" s="119">
        <v>25</v>
      </c>
      <c r="AI277" s="119">
        <v>8</v>
      </c>
      <c r="AJ277" s="119"/>
      <c r="AK277" s="125">
        <f>AI277/2*AI277/2*3.14*AH277*7860/1000000000</f>
        <v>0.00987216</v>
      </c>
      <c r="AL277" s="132">
        <f t="shared" si="79"/>
        <v>0.840748124017439</v>
      </c>
      <c r="AM277" s="127"/>
      <c r="AN277" s="125"/>
      <c r="AO277" s="145"/>
      <c r="AP277" s="145"/>
      <c r="AQ277" s="153" t="s">
        <v>616</v>
      </c>
      <c r="AR277" s="153" t="s">
        <v>1171</v>
      </c>
      <c r="AS277" s="158" t="s">
        <v>648</v>
      </c>
      <c r="AT277" s="155"/>
      <c r="AU277" s="61">
        <v>1</v>
      </c>
      <c r="AV277" s="61">
        <v>0</v>
      </c>
      <c r="AW277" s="61">
        <v>0</v>
      </c>
      <c r="AX277" s="61">
        <v>0</v>
      </c>
      <c r="AY277" s="61">
        <v>0</v>
      </c>
    </row>
    <row r="278" s="49" customFormat="1" ht="30" customHeight="1" spans="1:51">
      <c r="A278" s="60"/>
      <c r="B278" s="62"/>
      <c r="C278" s="62"/>
      <c r="D278" s="62">
        <v>2</v>
      </c>
      <c r="E278" s="62"/>
      <c r="F278" s="62"/>
      <c r="G278" s="62"/>
      <c r="H278" s="62"/>
      <c r="I278" s="62"/>
      <c r="J278" s="62"/>
      <c r="K278" s="67"/>
      <c r="L278" s="66" t="s">
        <v>1292</v>
      </c>
      <c r="M278" s="66"/>
      <c r="N278" s="71" t="s">
        <v>1293</v>
      </c>
      <c r="O278" s="71"/>
      <c r="P278" s="61" t="s">
        <v>46</v>
      </c>
      <c r="Q278" s="71" t="s">
        <v>569</v>
      </c>
      <c r="R278" s="88"/>
      <c r="S278" s="66" t="s">
        <v>46</v>
      </c>
      <c r="T278" s="82"/>
      <c r="U278" s="83" t="s">
        <v>571</v>
      </c>
      <c r="V278" s="66" t="s">
        <v>1294</v>
      </c>
      <c r="W278" s="86" t="s">
        <v>46</v>
      </c>
      <c r="X278" s="83" t="s">
        <v>571</v>
      </c>
      <c r="Y278" s="83" t="s">
        <v>407</v>
      </c>
      <c r="Z278" s="86" t="s">
        <v>908</v>
      </c>
      <c r="AA278" s="94" t="s">
        <v>573</v>
      </c>
      <c r="AB278" s="94" t="s">
        <v>1090</v>
      </c>
      <c r="AC278" s="82"/>
      <c r="AD278" s="95">
        <v>0.042</v>
      </c>
      <c r="AE278" s="96"/>
      <c r="AF278" s="61" t="s">
        <v>910</v>
      </c>
      <c r="AG278" s="118" t="s">
        <v>911</v>
      </c>
      <c r="AH278" s="119"/>
      <c r="AI278" s="119"/>
      <c r="AJ278" s="119"/>
      <c r="AK278" s="131"/>
      <c r="AL278" s="132"/>
      <c r="AM278" s="130"/>
      <c r="AN278" s="125">
        <v>0.004</v>
      </c>
      <c r="AO278" s="145"/>
      <c r="AP278" s="145"/>
      <c r="AQ278" s="153" t="s">
        <v>575</v>
      </c>
      <c r="AR278" s="153" t="s">
        <v>587</v>
      </c>
      <c r="AS278" s="158"/>
      <c r="AT278" s="155"/>
      <c r="AU278" s="61">
        <v>1</v>
      </c>
      <c r="AV278" s="61">
        <v>0</v>
      </c>
      <c r="AW278" s="61">
        <v>0</v>
      </c>
      <c r="AX278" s="61">
        <v>0</v>
      </c>
      <c r="AY278" s="61">
        <v>0</v>
      </c>
    </row>
    <row r="279" s="49" customFormat="1" ht="30" customHeight="1" spans="1:51">
      <c r="A279" s="60">
        <f t="shared" si="77"/>
        <v>271</v>
      </c>
      <c r="B279" s="62"/>
      <c r="C279" s="62"/>
      <c r="D279" s="62"/>
      <c r="E279" s="62">
        <v>3</v>
      </c>
      <c r="F279" s="62"/>
      <c r="G279" s="62"/>
      <c r="H279" s="62"/>
      <c r="I279" s="62"/>
      <c r="J279" s="62"/>
      <c r="K279" s="67"/>
      <c r="L279" s="66" t="s">
        <v>1294</v>
      </c>
      <c r="M279" s="66" t="s">
        <v>1294</v>
      </c>
      <c r="N279" s="71" t="s">
        <v>1295</v>
      </c>
      <c r="O279" s="71"/>
      <c r="P279" s="61" t="s">
        <v>46</v>
      </c>
      <c r="Q279" s="81" t="s">
        <v>569</v>
      </c>
      <c r="R279" s="88"/>
      <c r="S279" s="66" t="s">
        <v>46</v>
      </c>
      <c r="T279" s="82" t="s">
        <v>570</v>
      </c>
      <c r="U279" s="83" t="s">
        <v>571</v>
      </c>
      <c r="V279" s="66" t="s">
        <v>1294</v>
      </c>
      <c r="W279" s="86" t="s">
        <v>46</v>
      </c>
      <c r="X279" s="83" t="s">
        <v>571</v>
      </c>
      <c r="Y279" s="83" t="s">
        <v>407</v>
      </c>
      <c r="Z279" s="83" t="s">
        <v>651</v>
      </c>
      <c r="AA279" s="94" t="s">
        <v>1089</v>
      </c>
      <c r="AB279" s="94" t="s">
        <v>1090</v>
      </c>
      <c r="AC279" s="82"/>
      <c r="AD279" s="95">
        <v>0.042</v>
      </c>
      <c r="AE279" s="96"/>
      <c r="AF279" s="61" t="s">
        <v>910</v>
      </c>
      <c r="AG279" s="118" t="s">
        <v>654</v>
      </c>
      <c r="AH279" s="119">
        <v>80</v>
      </c>
      <c r="AI279" s="119">
        <v>36</v>
      </c>
      <c r="AJ279" s="119">
        <v>4</v>
      </c>
      <c r="AK279" s="131">
        <f>AH279*AI279*AJ279*7860/1000000000</f>
        <v>0.0905472</v>
      </c>
      <c r="AL279" s="132">
        <f t="shared" ref="AL279" si="80">AD279/AK279</f>
        <v>0.463846480067854</v>
      </c>
      <c r="AM279" s="130"/>
      <c r="AN279" s="125"/>
      <c r="AO279" s="145"/>
      <c r="AP279" s="145"/>
      <c r="AQ279" s="153" t="s">
        <v>616</v>
      </c>
      <c r="AR279" s="153" t="s">
        <v>829</v>
      </c>
      <c r="AS279" s="158" t="s">
        <v>648</v>
      </c>
      <c r="AT279" s="155"/>
      <c r="AU279" s="61">
        <v>1</v>
      </c>
      <c r="AV279" s="61">
        <v>0</v>
      </c>
      <c r="AW279" s="61">
        <v>0</v>
      </c>
      <c r="AX279" s="61">
        <v>0</v>
      </c>
      <c r="AY279" s="61">
        <v>0</v>
      </c>
    </row>
    <row r="280" s="49" customFormat="1" ht="30" customHeight="1" spans="1:51">
      <c r="A280" s="60">
        <f t="shared" si="77"/>
        <v>272</v>
      </c>
      <c r="B280" s="62"/>
      <c r="C280" s="62"/>
      <c r="D280" s="62">
        <v>2</v>
      </c>
      <c r="E280" s="62"/>
      <c r="F280" s="62"/>
      <c r="G280" s="62"/>
      <c r="H280" s="62"/>
      <c r="I280" s="62"/>
      <c r="J280" s="62"/>
      <c r="K280" s="67"/>
      <c r="L280" s="66" t="s">
        <v>1296</v>
      </c>
      <c r="M280" s="66" t="s">
        <v>1296</v>
      </c>
      <c r="N280" s="71" t="s">
        <v>1297</v>
      </c>
      <c r="O280" s="71"/>
      <c r="P280" s="61"/>
      <c r="Q280" s="81" t="s">
        <v>569</v>
      </c>
      <c r="R280" s="88"/>
      <c r="S280" s="66" t="s">
        <v>46</v>
      </c>
      <c r="T280" s="66" t="s">
        <v>893</v>
      </c>
      <c r="U280" s="83" t="s">
        <v>571</v>
      </c>
      <c r="V280" s="66" t="s">
        <v>1296</v>
      </c>
      <c r="W280" s="86" t="s">
        <v>49</v>
      </c>
      <c r="X280" s="83" t="s">
        <v>571</v>
      </c>
      <c r="Y280" s="83" t="s">
        <v>407</v>
      </c>
      <c r="Z280" s="94" t="s">
        <v>894</v>
      </c>
      <c r="AA280" s="94" t="s">
        <v>888</v>
      </c>
      <c r="AB280" s="94"/>
      <c r="AC280" s="77" t="s">
        <v>1298</v>
      </c>
      <c r="AD280" s="213">
        <v>0.0002</v>
      </c>
      <c r="AE280" s="96" t="s">
        <v>407</v>
      </c>
      <c r="AF280" s="61" t="s">
        <v>896</v>
      </c>
      <c r="AG280" s="118" t="s">
        <v>894</v>
      </c>
      <c r="AH280" s="119"/>
      <c r="AI280" s="119"/>
      <c r="AJ280" s="119"/>
      <c r="AK280" s="120">
        <f>AD280</f>
        <v>0.0002</v>
      </c>
      <c r="AL280" s="118"/>
      <c r="AM280" s="119"/>
      <c r="AN280" s="120"/>
      <c r="AO280" s="145"/>
      <c r="AP280" s="145"/>
      <c r="AQ280" s="153" t="s">
        <v>616</v>
      </c>
      <c r="AR280" s="153" t="s">
        <v>617</v>
      </c>
      <c r="AS280" s="158" t="s">
        <v>648</v>
      </c>
      <c r="AT280" s="155"/>
      <c r="AU280" s="61">
        <v>1</v>
      </c>
      <c r="AV280" s="61">
        <v>0</v>
      </c>
      <c r="AW280" s="61">
        <v>0</v>
      </c>
      <c r="AX280" s="61">
        <v>0</v>
      </c>
      <c r="AY280" s="61">
        <v>0</v>
      </c>
    </row>
    <row r="281" s="49" customFormat="1" ht="30" customHeight="1" spans="1:51">
      <c r="A281" s="60">
        <f t="shared" si="77"/>
        <v>273</v>
      </c>
      <c r="B281" s="62"/>
      <c r="C281" s="62"/>
      <c r="D281" s="62">
        <v>2</v>
      </c>
      <c r="E281" s="62"/>
      <c r="F281" s="62"/>
      <c r="G281" s="62"/>
      <c r="H281" s="62"/>
      <c r="I281" s="62"/>
      <c r="J281" s="62"/>
      <c r="K281" s="67"/>
      <c r="L281" s="66" t="s">
        <v>964</v>
      </c>
      <c r="M281" s="66" t="s">
        <v>964</v>
      </c>
      <c r="N281" s="61" t="s">
        <v>965</v>
      </c>
      <c r="O281" s="61" t="s">
        <v>1299</v>
      </c>
      <c r="P281" s="61" t="s">
        <v>46</v>
      </c>
      <c r="Q281" s="81" t="s">
        <v>569</v>
      </c>
      <c r="R281" s="61"/>
      <c r="S281" s="66" t="s">
        <v>46</v>
      </c>
      <c r="T281" s="66" t="s">
        <v>570</v>
      </c>
      <c r="U281" s="83" t="s">
        <v>407</v>
      </c>
      <c r="V281" s="83" t="s">
        <v>696</v>
      </c>
      <c r="W281" s="71" t="s">
        <v>411</v>
      </c>
      <c r="X281" s="83" t="s">
        <v>571</v>
      </c>
      <c r="Y281" s="83" t="s">
        <v>407</v>
      </c>
      <c r="Z281" s="83" t="s">
        <v>696</v>
      </c>
      <c r="AA281" s="94" t="s">
        <v>411</v>
      </c>
      <c r="AB281" s="94" t="s">
        <v>411</v>
      </c>
      <c r="AC281" s="82"/>
      <c r="AD281" s="95"/>
      <c r="AE281" s="96"/>
      <c r="AF281" s="97" t="s">
        <v>933</v>
      </c>
      <c r="AG281" s="118"/>
      <c r="AH281" s="119"/>
      <c r="AI281" s="119"/>
      <c r="AJ281" s="119"/>
      <c r="AK281" s="120"/>
      <c r="AL281" s="118"/>
      <c r="AM281" s="119"/>
      <c r="AN281" s="120"/>
      <c r="AO281" s="145"/>
      <c r="AP281" s="145"/>
      <c r="AQ281" s="153" t="s">
        <v>616</v>
      </c>
      <c r="AR281" s="153" t="s">
        <v>890</v>
      </c>
      <c r="AS281" s="158" t="s">
        <v>648</v>
      </c>
      <c r="AT281" s="155"/>
      <c r="AU281" s="61">
        <v>1</v>
      </c>
      <c r="AV281" s="61">
        <v>0</v>
      </c>
      <c r="AW281" s="61">
        <v>0</v>
      </c>
      <c r="AX281" s="61">
        <v>0</v>
      </c>
      <c r="AY281" s="61">
        <v>0</v>
      </c>
    </row>
    <row r="282" s="49" customFormat="1" ht="30" customHeight="1" spans="1:51">
      <c r="A282" s="60">
        <f t="shared" si="77"/>
        <v>274</v>
      </c>
      <c r="B282" s="62"/>
      <c r="C282" s="62"/>
      <c r="D282" s="62">
        <v>2</v>
      </c>
      <c r="E282" s="62"/>
      <c r="F282" s="62"/>
      <c r="G282" s="62"/>
      <c r="H282" s="62"/>
      <c r="I282" s="62"/>
      <c r="J282" s="62"/>
      <c r="K282" s="67"/>
      <c r="L282" s="66" t="s">
        <v>1300</v>
      </c>
      <c r="M282" s="66" t="s">
        <v>1300</v>
      </c>
      <c r="N282" s="71" t="s">
        <v>1301</v>
      </c>
      <c r="O282" s="71"/>
      <c r="P282" s="61"/>
      <c r="Q282" s="81" t="s">
        <v>569</v>
      </c>
      <c r="R282" s="88"/>
      <c r="S282" s="66" t="s">
        <v>46</v>
      </c>
      <c r="T282" s="82" t="s">
        <v>570</v>
      </c>
      <c r="U282" s="83" t="s">
        <v>571</v>
      </c>
      <c r="V282" s="66" t="s">
        <v>1300</v>
      </c>
      <c r="W282" s="66" t="s">
        <v>46</v>
      </c>
      <c r="X282" s="83" t="s">
        <v>571</v>
      </c>
      <c r="Y282" s="83" t="s">
        <v>407</v>
      </c>
      <c r="Z282" s="61" t="s">
        <v>876</v>
      </c>
      <c r="AA282" s="94" t="s">
        <v>877</v>
      </c>
      <c r="AB282" s="71" t="s">
        <v>878</v>
      </c>
      <c r="AC282" s="82" t="s">
        <v>1302</v>
      </c>
      <c r="AD282" s="95">
        <v>0.0697</v>
      </c>
      <c r="AE282" s="96" t="s">
        <v>571</v>
      </c>
      <c r="AF282" s="97" t="s">
        <v>880</v>
      </c>
      <c r="AG282" s="118" t="s">
        <v>876</v>
      </c>
      <c r="AH282" s="119" t="s">
        <v>881</v>
      </c>
      <c r="AI282" s="119"/>
      <c r="AJ282" s="119"/>
      <c r="AK282" s="228">
        <f>AD282*1.05</f>
        <v>0.073185</v>
      </c>
      <c r="AL282" s="132">
        <f t="shared" ref="AL282:AL284" si="81">AD282/AK282</f>
        <v>0.952380952380952</v>
      </c>
      <c r="AM282" s="119"/>
      <c r="AN282" s="120"/>
      <c r="AO282" s="145"/>
      <c r="AP282" s="145"/>
      <c r="AQ282" s="153" t="s">
        <v>616</v>
      </c>
      <c r="AR282" s="153" t="s">
        <v>882</v>
      </c>
      <c r="AS282" s="158" t="s">
        <v>648</v>
      </c>
      <c r="AT282" s="155"/>
      <c r="AU282" s="61">
        <v>1</v>
      </c>
      <c r="AV282" s="61">
        <v>0</v>
      </c>
      <c r="AW282" s="61">
        <v>0</v>
      </c>
      <c r="AX282" s="61">
        <v>0</v>
      </c>
      <c r="AY282" s="61">
        <v>0</v>
      </c>
    </row>
    <row r="283" s="49" customFormat="1" ht="30" customHeight="1" spans="1:51">
      <c r="A283" s="60">
        <f t="shared" si="77"/>
        <v>275</v>
      </c>
      <c r="B283" s="62"/>
      <c r="C283" s="62"/>
      <c r="D283" s="62">
        <v>2</v>
      </c>
      <c r="E283" s="62"/>
      <c r="F283" s="62"/>
      <c r="G283" s="62"/>
      <c r="H283" s="62"/>
      <c r="I283" s="62"/>
      <c r="J283" s="62"/>
      <c r="K283" s="67"/>
      <c r="L283" s="66" t="s">
        <v>1303</v>
      </c>
      <c r="M283" s="66" t="s">
        <v>1303</v>
      </c>
      <c r="N283" s="71" t="s">
        <v>1304</v>
      </c>
      <c r="O283" s="61" t="s">
        <v>1125</v>
      </c>
      <c r="P283" s="61"/>
      <c r="Q283" s="81" t="s">
        <v>569</v>
      </c>
      <c r="R283" s="88"/>
      <c r="S283" s="66" t="s">
        <v>46</v>
      </c>
      <c r="T283" s="82" t="s">
        <v>570</v>
      </c>
      <c r="U283" s="83" t="s">
        <v>571</v>
      </c>
      <c r="V283" s="66" t="s">
        <v>1303</v>
      </c>
      <c r="W283" s="86" t="s">
        <v>46</v>
      </c>
      <c r="X283" s="83" t="s">
        <v>571</v>
      </c>
      <c r="Y283" s="83" t="s">
        <v>407</v>
      </c>
      <c r="Z283" s="83" t="s">
        <v>677</v>
      </c>
      <c r="AA283" s="94" t="s">
        <v>1126</v>
      </c>
      <c r="AB283" s="61"/>
      <c r="AC283" s="247" t="s">
        <v>1305</v>
      </c>
      <c r="AD283" s="95">
        <v>0.0277</v>
      </c>
      <c r="AE283" s="96" t="s">
        <v>571</v>
      </c>
      <c r="AF283" s="61" t="s">
        <v>411</v>
      </c>
      <c r="AG283" s="118" t="s">
        <v>1105</v>
      </c>
      <c r="AH283" s="119" t="s">
        <v>1106</v>
      </c>
      <c r="AI283" s="119"/>
      <c r="AJ283" s="119"/>
      <c r="AK283" s="228">
        <f>AD283*1.04</f>
        <v>0.028808</v>
      </c>
      <c r="AL283" s="132">
        <f t="shared" si="81"/>
        <v>0.961538461538461</v>
      </c>
      <c r="AM283" s="119"/>
      <c r="AN283" s="120"/>
      <c r="AO283" s="145"/>
      <c r="AP283" s="145"/>
      <c r="AQ283" s="153" t="s">
        <v>616</v>
      </c>
      <c r="AR283" s="153" t="s">
        <v>1156</v>
      </c>
      <c r="AS283" s="158" t="s">
        <v>648</v>
      </c>
      <c r="AT283" s="155"/>
      <c r="AU283" s="61">
        <v>1</v>
      </c>
      <c r="AV283" s="61">
        <v>0</v>
      </c>
      <c r="AW283" s="61">
        <v>0</v>
      </c>
      <c r="AX283" s="61">
        <v>0</v>
      </c>
      <c r="AY283" s="61">
        <v>0</v>
      </c>
    </row>
    <row r="284" s="49" customFormat="1" ht="30" customHeight="1" spans="1:51">
      <c r="A284" s="60">
        <f t="shared" si="77"/>
        <v>276</v>
      </c>
      <c r="B284" s="62"/>
      <c r="C284" s="62"/>
      <c r="D284" s="62">
        <v>2</v>
      </c>
      <c r="E284" s="62"/>
      <c r="F284" s="62"/>
      <c r="G284" s="62"/>
      <c r="H284" s="62"/>
      <c r="I284" s="62"/>
      <c r="J284" s="62"/>
      <c r="K284" s="67"/>
      <c r="L284" s="66" t="s">
        <v>1306</v>
      </c>
      <c r="M284" s="66" t="s">
        <v>1306</v>
      </c>
      <c r="N284" s="71" t="s">
        <v>1307</v>
      </c>
      <c r="O284" s="61" t="s">
        <v>1125</v>
      </c>
      <c r="P284" s="61"/>
      <c r="Q284" s="81" t="s">
        <v>569</v>
      </c>
      <c r="R284" s="88"/>
      <c r="S284" s="66" t="s">
        <v>46</v>
      </c>
      <c r="T284" s="82" t="s">
        <v>570</v>
      </c>
      <c r="U284" s="83" t="s">
        <v>571</v>
      </c>
      <c r="V284" s="66" t="s">
        <v>1306</v>
      </c>
      <c r="W284" s="86" t="s">
        <v>46</v>
      </c>
      <c r="X284" s="83" t="s">
        <v>571</v>
      </c>
      <c r="Y284" s="83" t="s">
        <v>407</v>
      </c>
      <c r="Z284" s="83" t="s">
        <v>677</v>
      </c>
      <c r="AA284" s="94" t="s">
        <v>1126</v>
      </c>
      <c r="AB284" s="94"/>
      <c r="AC284" s="82" t="s">
        <v>1308</v>
      </c>
      <c r="AD284" s="95">
        <v>0.0024</v>
      </c>
      <c r="AE284" s="96" t="s">
        <v>571</v>
      </c>
      <c r="AF284" s="61" t="s">
        <v>411</v>
      </c>
      <c r="AG284" s="118" t="s">
        <v>1105</v>
      </c>
      <c r="AH284" s="119" t="s">
        <v>1106</v>
      </c>
      <c r="AI284" s="119"/>
      <c r="AJ284" s="119"/>
      <c r="AK284" s="228">
        <f>AD284*1.04</f>
        <v>0.002496</v>
      </c>
      <c r="AL284" s="132">
        <f t="shared" si="81"/>
        <v>0.961538461538461</v>
      </c>
      <c r="AM284" s="119"/>
      <c r="AN284" s="120"/>
      <c r="AO284" s="145"/>
      <c r="AP284" s="145"/>
      <c r="AQ284" s="153" t="s">
        <v>616</v>
      </c>
      <c r="AR284" s="153" t="s">
        <v>1156</v>
      </c>
      <c r="AS284" s="158" t="s">
        <v>648</v>
      </c>
      <c r="AT284" s="155"/>
      <c r="AU284" s="61">
        <v>2</v>
      </c>
      <c r="AV284" s="61">
        <v>0</v>
      </c>
      <c r="AW284" s="61">
        <v>0</v>
      </c>
      <c r="AX284" s="61">
        <v>0</v>
      </c>
      <c r="AY284" s="61">
        <v>0</v>
      </c>
    </row>
    <row r="285" s="49" customFormat="1" ht="30" customHeight="1" spans="1:51">
      <c r="A285" s="60"/>
      <c r="B285" s="62"/>
      <c r="C285" s="62"/>
      <c r="D285" s="62">
        <v>2</v>
      </c>
      <c r="E285" s="62"/>
      <c r="F285" s="62"/>
      <c r="G285" s="62"/>
      <c r="H285" s="62"/>
      <c r="I285" s="62"/>
      <c r="J285" s="62"/>
      <c r="K285" s="67"/>
      <c r="L285" s="66" t="s">
        <v>1309</v>
      </c>
      <c r="M285" s="66"/>
      <c r="N285" s="71" t="s">
        <v>1310</v>
      </c>
      <c r="O285" s="71"/>
      <c r="P285" s="61"/>
      <c r="Q285" s="71" t="s">
        <v>569</v>
      </c>
      <c r="R285" s="88"/>
      <c r="S285" s="66" t="s">
        <v>46</v>
      </c>
      <c r="T285" s="82"/>
      <c r="U285" s="83" t="s">
        <v>571</v>
      </c>
      <c r="V285" s="66" t="s">
        <v>420</v>
      </c>
      <c r="W285" s="86" t="s">
        <v>46</v>
      </c>
      <c r="X285" s="83" t="s">
        <v>571</v>
      </c>
      <c r="Y285" s="83" t="s">
        <v>407</v>
      </c>
      <c r="Z285" s="83" t="s">
        <v>908</v>
      </c>
      <c r="AA285" s="94" t="s">
        <v>573</v>
      </c>
      <c r="AB285" s="94" t="s">
        <v>411</v>
      </c>
      <c r="AC285" s="82"/>
      <c r="AD285" s="95">
        <v>0.1079</v>
      </c>
      <c r="AE285" s="96"/>
      <c r="AF285" s="61" t="s">
        <v>910</v>
      </c>
      <c r="AG285" s="118" t="s">
        <v>911</v>
      </c>
      <c r="AH285" s="119"/>
      <c r="AI285" s="119"/>
      <c r="AJ285" s="119"/>
      <c r="AK285" s="120"/>
      <c r="AL285" s="118"/>
      <c r="AM285" s="119"/>
      <c r="AN285" s="120">
        <v>0.012</v>
      </c>
      <c r="AO285" s="145"/>
      <c r="AP285" s="145"/>
      <c r="AQ285" s="153" t="s">
        <v>575</v>
      </c>
      <c r="AR285" s="153" t="s">
        <v>587</v>
      </c>
      <c r="AS285" s="158"/>
      <c r="AT285" s="155"/>
      <c r="AU285" s="61">
        <v>1</v>
      </c>
      <c r="AV285" s="61">
        <v>1</v>
      </c>
      <c r="AW285" s="61">
        <v>1</v>
      </c>
      <c r="AX285" s="61">
        <v>0</v>
      </c>
      <c r="AY285" s="61">
        <v>1</v>
      </c>
    </row>
    <row r="286" s="49" customFormat="1" ht="30" customHeight="1" spans="1:51">
      <c r="A286" s="60"/>
      <c r="B286" s="62"/>
      <c r="C286" s="62"/>
      <c r="D286" s="62">
        <v>2</v>
      </c>
      <c r="E286" s="62"/>
      <c r="F286" s="62"/>
      <c r="G286" s="62"/>
      <c r="H286" s="62"/>
      <c r="I286" s="62"/>
      <c r="J286" s="62"/>
      <c r="K286" s="67"/>
      <c r="L286" s="66" t="s">
        <v>1311</v>
      </c>
      <c r="M286" s="66"/>
      <c r="N286" s="61" t="s">
        <v>1312</v>
      </c>
      <c r="O286" s="61"/>
      <c r="P286" s="61"/>
      <c r="Q286" s="71" t="s">
        <v>569</v>
      </c>
      <c r="R286" s="61"/>
      <c r="S286" s="66" t="s">
        <v>46</v>
      </c>
      <c r="T286" s="82"/>
      <c r="U286" s="83" t="s">
        <v>571</v>
      </c>
      <c r="V286" s="66" t="s">
        <v>420</v>
      </c>
      <c r="W286" s="86" t="s">
        <v>46</v>
      </c>
      <c r="X286" s="83" t="s">
        <v>571</v>
      </c>
      <c r="Y286" s="83" t="s">
        <v>407</v>
      </c>
      <c r="Z286" s="83" t="s">
        <v>908</v>
      </c>
      <c r="AA286" s="94" t="s">
        <v>573</v>
      </c>
      <c r="AB286" s="94"/>
      <c r="AC286" s="82"/>
      <c r="AD286" s="95">
        <v>0.1079</v>
      </c>
      <c r="AE286" s="96"/>
      <c r="AF286" s="61" t="s">
        <v>910</v>
      </c>
      <c r="AG286" s="118" t="s">
        <v>911</v>
      </c>
      <c r="AH286" s="119"/>
      <c r="AI286" s="119"/>
      <c r="AJ286" s="119"/>
      <c r="AK286" s="120"/>
      <c r="AL286" s="118"/>
      <c r="AM286" s="119"/>
      <c r="AN286" s="120">
        <v>0.012</v>
      </c>
      <c r="AO286" s="145"/>
      <c r="AP286" s="145"/>
      <c r="AQ286" s="153" t="s">
        <v>575</v>
      </c>
      <c r="AR286" s="153" t="s">
        <v>587</v>
      </c>
      <c r="AS286" s="158"/>
      <c r="AT286" s="155"/>
      <c r="AU286" s="61">
        <v>0</v>
      </c>
      <c r="AV286" s="61">
        <v>0</v>
      </c>
      <c r="AW286" s="61">
        <v>0</v>
      </c>
      <c r="AX286" s="61">
        <v>1</v>
      </c>
      <c r="AY286" s="61">
        <v>0</v>
      </c>
    </row>
    <row r="287" s="49" customFormat="1" ht="30" customHeight="1" spans="1:51">
      <c r="A287" s="60">
        <f t="shared" si="77"/>
        <v>279</v>
      </c>
      <c r="B287" s="62"/>
      <c r="C287" s="62"/>
      <c r="D287" s="62"/>
      <c r="E287" s="62">
        <v>3</v>
      </c>
      <c r="F287" s="62"/>
      <c r="G287" s="62"/>
      <c r="H287" s="62"/>
      <c r="I287" s="62"/>
      <c r="J287" s="62"/>
      <c r="K287" s="67"/>
      <c r="L287" s="67" t="s">
        <v>420</v>
      </c>
      <c r="M287" s="66" t="s">
        <v>420</v>
      </c>
      <c r="N287" s="71" t="s">
        <v>421</v>
      </c>
      <c r="O287" s="71" t="s">
        <v>1313</v>
      </c>
      <c r="P287" s="61" t="s">
        <v>49</v>
      </c>
      <c r="Q287" s="81" t="s">
        <v>569</v>
      </c>
      <c r="R287" s="88"/>
      <c r="S287" s="66" t="s">
        <v>49</v>
      </c>
      <c r="T287" s="82" t="s">
        <v>570</v>
      </c>
      <c r="U287" s="83" t="s">
        <v>571</v>
      </c>
      <c r="V287" s="66" t="s">
        <v>420</v>
      </c>
      <c r="W287" s="86" t="s">
        <v>49</v>
      </c>
      <c r="X287" s="83" t="s">
        <v>571</v>
      </c>
      <c r="Y287" s="83" t="s">
        <v>407</v>
      </c>
      <c r="Z287" s="83" t="s">
        <v>585</v>
      </c>
      <c r="AA287" s="94" t="s">
        <v>573</v>
      </c>
      <c r="AB287" s="94" t="s">
        <v>411</v>
      </c>
      <c r="AC287" s="82"/>
      <c r="AD287" s="95">
        <f>AD289+AD291</f>
        <v>0.1226</v>
      </c>
      <c r="AE287" s="96"/>
      <c r="AF287" s="61" t="s">
        <v>910</v>
      </c>
      <c r="AG287" s="118" t="s">
        <v>686</v>
      </c>
      <c r="AH287" s="119"/>
      <c r="AI287" s="119"/>
      <c r="AJ287" s="119"/>
      <c r="AK287" s="120"/>
      <c r="AL287" s="118"/>
      <c r="AM287" s="119">
        <v>2</v>
      </c>
      <c r="AN287" s="120"/>
      <c r="AO287" s="145"/>
      <c r="AP287" s="145"/>
      <c r="AQ287" s="153" t="s">
        <v>616</v>
      </c>
      <c r="AR287" s="153" t="s">
        <v>829</v>
      </c>
      <c r="AS287" s="158" t="s">
        <v>648</v>
      </c>
      <c r="AT287" s="155"/>
      <c r="AU287" s="61">
        <v>1</v>
      </c>
      <c r="AV287" s="61">
        <v>1</v>
      </c>
      <c r="AW287" s="61">
        <v>1</v>
      </c>
      <c r="AX287" s="61">
        <v>0</v>
      </c>
      <c r="AY287" s="61">
        <v>1</v>
      </c>
    </row>
    <row r="288" s="49" customFormat="1" ht="30" customHeight="1" spans="1:51">
      <c r="A288" s="60">
        <f t="shared" si="77"/>
        <v>280</v>
      </c>
      <c r="B288" s="62"/>
      <c r="C288" s="62"/>
      <c r="D288" s="62"/>
      <c r="E288" s="62">
        <v>3</v>
      </c>
      <c r="F288" s="62"/>
      <c r="G288" s="62"/>
      <c r="H288" s="62"/>
      <c r="I288" s="62"/>
      <c r="J288" s="62"/>
      <c r="K288" s="67"/>
      <c r="L288" s="67" t="s">
        <v>423</v>
      </c>
      <c r="M288" s="66" t="s">
        <v>423</v>
      </c>
      <c r="N288" s="61" t="s">
        <v>424</v>
      </c>
      <c r="O288" s="71" t="s">
        <v>1313</v>
      </c>
      <c r="P288" s="61" t="s">
        <v>49</v>
      </c>
      <c r="Q288" s="81" t="s">
        <v>569</v>
      </c>
      <c r="R288" s="61"/>
      <c r="S288" s="66" t="s">
        <v>49</v>
      </c>
      <c r="T288" s="82" t="s">
        <v>570</v>
      </c>
      <c r="U288" s="83" t="s">
        <v>571</v>
      </c>
      <c r="V288" s="66" t="s">
        <v>420</v>
      </c>
      <c r="W288" s="86" t="s">
        <v>49</v>
      </c>
      <c r="X288" s="83" t="s">
        <v>571</v>
      </c>
      <c r="Y288" s="83" t="s">
        <v>407</v>
      </c>
      <c r="Z288" s="83" t="s">
        <v>585</v>
      </c>
      <c r="AA288" s="94" t="s">
        <v>573</v>
      </c>
      <c r="AB288" s="94"/>
      <c r="AC288" s="82"/>
      <c r="AD288" s="95">
        <f>AD287</f>
        <v>0.1226</v>
      </c>
      <c r="AE288" s="96"/>
      <c r="AF288" s="61" t="s">
        <v>910</v>
      </c>
      <c r="AG288" s="118" t="s">
        <v>686</v>
      </c>
      <c r="AH288" s="119"/>
      <c r="AI288" s="119"/>
      <c r="AJ288" s="119"/>
      <c r="AK288" s="120"/>
      <c r="AL288" s="118"/>
      <c r="AM288" s="119">
        <v>2</v>
      </c>
      <c r="AN288" s="120"/>
      <c r="AO288" s="145"/>
      <c r="AP288" s="145"/>
      <c r="AQ288" s="153" t="s">
        <v>616</v>
      </c>
      <c r="AR288" s="153" t="s">
        <v>829</v>
      </c>
      <c r="AS288" s="149" t="s">
        <v>608</v>
      </c>
      <c r="AT288" s="155"/>
      <c r="AU288" s="61">
        <v>0</v>
      </c>
      <c r="AV288" s="61">
        <v>0</v>
      </c>
      <c r="AW288" s="61">
        <v>0</v>
      </c>
      <c r="AX288" s="61">
        <v>1</v>
      </c>
      <c r="AY288" s="61">
        <v>0</v>
      </c>
    </row>
    <row r="289" s="49" customFormat="1" ht="30" customHeight="1" spans="1:51">
      <c r="A289" s="60">
        <f t="shared" si="77"/>
        <v>281</v>
      </c>
      <c r="B289" s="62"/>
      <c r="C289" s="62"/>
      <c r="D289" s="62"/>
      <c r="E289" s="62"/>
      <c r="F289" s="62">
        <v>4</v>
      </c>
      <c r="G289" s="62"/>
      <c r="H289" s="62"/>
      <c r="I289" s="62"/>
      <c r="J289" s="62"/>
      <c r="K289" s="67"/>
      <c r="L289" s="67"/>
      <c r="M289" s="66" t="s">
        <v>414</v>
      </c>
      <c r="N289" s="71" t="s">
        <v>415</v>
      </c>
      <c r="O289" s="71" t="s">
        <v>1313</v>
      </c>
      <c r="P289" s="61" t="s">
        <v>46</v>
      </c>
      <c r="Q289" s="81" t="s">
        <v>569</v>
      </c>
      <c r="R289" s="88"/>
      <c r="S289" s="66" t="s">
        <v>49</v>
      </c>
      <c r="T289" s="82" t="s">
        <v>570</v>
      </c>
      <c r="U289" s="83" t="s">
        <v>571</v>
      </c>
      <c r="V289" s="85" t="s">
        <v>414</v>
      </c>
      <c r="W289" s="86" t="s">
        <v>49</v>
      </c>
      <c r="X289" s="83" t="s">
        <v>571</v>
      </c>
      <c r="Y289" s="83" t="s">
        <v>407</v>
      </c>
      <c r="Z289" s="83" t="s">
        <v>651</v>
      </c>
      <c r="AA289" s="94" t="s">
        <v>753</v>
      </c>
      <c r="AB289" s="94" t="s">
        <v>825</v>
      </c>
      <c r="AC289" s="82"/>
      <c r="AD289" s="95">
        <v>0.112</v>
      </c>
      <c r="AE289" s="96"/>
      <c r="AF289" s="61" t="s">
        <v>411</v>
      </c>
      <c r="AG289" s="118" t="s">
        <v>654</v>
      </c>
      <c r="AH289" s="119">
        <v>131</v>
      </c>
      <c r="AI289" s="119">
        <v>43</v>
      </c>
      <c r="AJ289" s="119">
        <v>3</v>
      </c>
      <c r="AK289" s="131">
        <f t="shared" ref="AK289:AK290" si="82">AH289*AI289*AJ289*7860/1000000000</f>
        <v>0.13282614</v>
      </c>
      <c r="AL289" s="132">
        <f t="shared" ref="AL289:AL290" si="83">AD289/AK289</f>
        <v>0.843207519242824</v>
      </c>
      <c r="AM289" s="130"/>
      <c r="AN289" s="125"/>
      <c r="AO289" s="145"/>
      <c r="AP289" s="145"/>
      <c r="AQ289" s="164"/>
      <c r="AR289" s="164"/>
      <c r="AS289" s="158" t="s">
        <v>648</v>
      </c>
      <c r="AT289" s="155"/>
      <c r="AU289" s="61">
        <v>1</v>
      </c>
      <c r="AV289" s="61">
        <v>1</v>
      </c>
      <c r="AW289" s="61">
        <v>1</v>
      </c>
      <c r="AX289" s="61">
        <v>0</v>
      </c>
      <c r="AY289" s="61">
        <v>1</v>
      </c>
    </row>
    <row r="290" s="49" customFormat="1" ht="30" customHeight="1" spans="1:51">
      <c r="A290" s="60">
        <f t="shared" si="77"/>
        <v>282</v>
      </c>
      <c r="B290" s="62"/>
      <c r="C290" s="62"/>
      <c r="D290" s="62"/>
      <c r="E290" s="62"/>
      <c r="F290" s="62">
        <v>4</v>
      </c>
      <c r="G290" s="62"/>
      <c r="H290" s="62"/>
      <c r="I290" s="62"/>
      <c r="J290" s="62"/>
      <c r="K290" s="67"/>
      <c r="L290" s="67"/>
      <c r="M290" s="66" t="s">
        <v>418</v>
      </c>
      <c r="N290" s="61" t="s">
        <v>419</v>
      </c>
      <c r="O290" s="71" t="s">
        <v>1313</v>
      </c>
      <c r="P290" s="61" t="s">
        <v>46</v>
      </c>
      <c r="Q290" s="81" t="s">
        <v>569</v>
      </c>
      <c r="R290" s="61"/>
      <c r="S290" s="66" t="s">
        <v>49</v>
      </c>
      <c r="T290" s="82" t="s">
        <v>570</v>
      </c>
      <c r="U290" s="83" t="s">
        <v>571</v>
      </c>
      <c r="V290" s="85" t="s">
        <v>414</v>
      </c>
      <c r="W290" s="86" t="s">
        <v>49</v>
      </c>
      <c r="X290" s="83" t="s">
        <v>571</v>
      </c>
      <c r="Y290" s="83" t="s">
        <v>407</v>
      </c>
      <c r="Z290" s="83" t="s">
        <v>651</v>
      </c>
      <c r="AA290" s="94" t="s">
        <v>753</v>
      </c>
      <c r="AB290" s="94" t="s">
        <v>825</v>
      </c>
      <c r="AC290" s="82"/>
      <c r="AD290" s="95">
        <v>0.112</v>
      </c>
      <c r="AE290" s="96"/>
      <c r="AF290" s="61" t="s">
        <v>411</v>
      </c>
      <c r="AG290" s="118" t="s">
        <v>654</v>
      </c>
      <c r="AH290" s="119">
        <v>131</v>
      </c>
      <c r="AI290" s="119">
        <v>43</v>
      </c>
      <c r="AJ290" s="119">
        <v>3</v>
      </c>
      <c r="AK290" s="131">
        <f t="shared" si="82"/>
        <v>0.13282614</v>
      </c>
      <c r="AL290" s="132">
        <f t="shared" si="83"/>
        <v>0.843207519242824</v>
      </c>
      <c r="AM290" s="130"/>
      <c r="AN290" s="125"/>
      <c r="AO290" s="145"/>
      <c r="AP290" s="145"/>
      <c r="AQ290" s="164"/>
      <c r="AR290" s="164"/>
      <c r="AS290" s="149" t="s">
        <v>608</v>
      </c>
      <c r="AT290" s="155"/>
      <c r="AU290" s="61">
        <v>0</v>
      </c>
      <c r="AV290" s="61">
        <v>0</v>
      </c>
      <c r="AW290" s="61">
        <v>0</v>
      </c>
      <c r="AX290" s="61">
        <v>1</v>
      </c>
      <c r="AY290" s="61">
        <v>0</v>
      </c>
    </row>
    <row r="291" s="49" customFormat="1" ht="30" customHeight="1" spans="1:51">
      <c r="A291" s="60">
        <f t="shared" si="77"/>
        <v>283</v>
      </c>
      <c r="B291" s="62"/>
      <c r="C291" s="62"/>
      <c r="D291" s="62"/>
      <c r="E291" s="62"/>
      <c r="F291" s="62">
        <v>4</v>
      </c>
      <c r="G291" s="62"/>
      <c r="H291" s="62"/>
      <c r="I291" s="62"/>
      <c r="J291" s="62"/>
      <c r="K291" s="67"/>
      <c r="L291" s="67"/>
      <c r="M291" s="66" t="s">
        <v>693</v>
      </c>
      <c r="N291" s="61" t="s">
        <v>694</v>
      </c>
      <c r="O291" s="70" t="s">
        <v>695</v>
      </c>
      <c r="P291" s="61"/>
      <c r="Q291" s="81" t="s">
        <v>569</v>
      </c>
      <c r="R291" s="70"/>
      <c r="S291" s="66" t="s">
        <v>46</v>
      </c>
      <c r="T291" s="66" t="s">
        <v>570</v>
      </c>
      <c r="U291" s="83" t="s">
        <v>407</v>
      </c>
      <c r="V291" s="70" t="s">
        <v>696</v>
      </c>
      <c r="W291" s="71" t="s">
        <v>411</v>
      </c>
      <c r="X291" s="83" t="s">
        <v>407</v>
      </c>
      <c r="Y291" s="83" t="s">
        <v>571</v>
      </c>
      <c r="Z291" s="83" t="s">
        <v>696</v>
      </c>
      <c r="AA291" s="94" t="s">
        <v>411</v>
      </c>
      <c r="AB291" s="94" t="s">
        <v>411</v>
      </c>
      <c r="AC291" s="74"/>
      <c r="AD291" s="101">
        <v>0.0106</v>
      </c>
      <c r="AE291" s="96"/>
      <c r="AF291" s="61" t="s">
        <v>411</v>
      </c>
      <c r="AG291" s="234"/>
      <c r="AH291" s="146"/>
      <c r="AI291" s="146"/>
      <c r="AJ291" s="146"/>
      <c r="AK291" s="162"/>
      <c r="AL291" s="162"/>
      <c r="AM291" s="146"/>
      <c r="AN291" s="121"/>
      <c r="AO291" s="162"/>
      <c r="AP291" s="162"/>
      <c r="AQ291" s="164"/>
      <c r="AR291" s="164"/>
      <c r="AS291" s="158" t="s">
        <v>648</v>
      </c>
      <c r="AT291" s="163"/>
      <c r="AU291" s="61">
        <v>1</v>
      </c>
      <c r="AV291" s="61">
        <v>1</v>
      </c>
      <c r="AW291" s="61">
        <v>1</v>
      </c>
      <c r="AX291" s="61">
        <v>1</v>
      </c>
      <c r="AY291" s="61">
        <v>1</v>
      </c>
    </row>
    <row r="292" s="49" customFormat="1" ht="30" customHeight="1" spans="1:51">
      <c r="A292" s="60">
        <f t="shared" si="77"/>
        <v>284</v>
      </c>
      <c r="B292" s="62"/>
      <c r="C292" s="62"/>
      <c r="D292" s="158">
        <v>2</v>
      </c>
      <c r="E292" s="158"/>
      <c r="F292" s="158"/>
      <c r="G292" s="158"/>
      <c r="H292" s="158"/>
      <c r="I292" s="158"/>
      <c r="J292" s="158"/>
      <c r="K292" s="67"/>
      <c r="L292" s="66" t="s">
        <v>1314</v>
      </c>
      <c r="M292" s="66" t="s">
        <v>1314</v>
      </c>
      <c r="N292" s="71" t="s">
        <v>1315</v>
      </c>
      <c r="O292" s="71" t="s">
        <v>1316</v>
      </c>
      <c r="P292" s="61"/>
      <c r="Q292" s="81" t="s">
        <v>569</v>
      </c>
      <c r="R292" s="88"/>
      <c r="S292" s="66" t="s">
        <v>46</v>
      </c>
      <c r="T292" s="66" t="s">
        <v>570</v>
      </c>
      <c r="U292" s="83" t="s">
        <v>407</v>
      </c>
      <c r="V292" s="85" t="s">
        <v>696</v>
      </c>
      <c r="W292" s="71" t="s">
        <v>411</v>
      </c>
      <c r="X292" s="83" t="s">
        <v>571</v>
      </c>
      <c r="Y292" s="83" t="s">
        <v>407</v>
      </c>
      <c r="Z292" s="83" t="s">
        <v>696</v>
      </c>
      <c r="AA292" s="94" t="s">
        <v>411</v>
      </c>
      <c r="AB292" s="94"/>
      <c r="AC292" s="82"/>
      <c r="AD292" s="95"/>
      <c r="AE292" s="96"/>
      <c r="AF292" s="61" t="s">
        <v>411</v>
      </c>
      <c r="AG292" s="145"/>
      <c r="AH292" s="146"/>
      <c r="AI292" s="146"/>
      <c r="AJ292" s="146"/>
      <c r="AK292" s="145"/>
      <c r="AL292" s="145"/>
      <c r="AM292" s="146"/>
      <c r="AN292" s="121"/>
      <c r="AO292" s="145"/>
      <c r="AP292" s="145"/>
      <c r="AQ292" s="153" t="s">
        <v>616</v>
      </c>
      <c r="AR292" s="251" t="s">
        <v>890</v>
      </c>
      <c r="AS292" s="158" t="s">
        <v>648</v>
      </c>
      <c r="AT292" s="155"/>
      <c r="AU292" s="61">
        <v>3</v>
      </c>
      <c r="AV292" s="61">
        <v>3</v>
      </c>
      <c r="AW292" s="61">
        <v>3</v>
      </c>
      <c r="AX292" s="61">
        <v>3</v>
      </c>
      <c r="AY292" s="61">
        <v>3</v>
      </c>
    </row>
    <row r="293" s="49" customFormat="1" ht="30" customHeight="1" spans="1:51">
      <c r="A293" s="60"/>
      <c r="B293" s="62"/>
      <c r="C293" s="62"/>
      <c r="D293" s="158">
        <v>2</v>
      </c>
      <c r="E293" s="158"/>
      <c r="F293" s="158"/>
      <c r="G293" s="158"/>
      <c r="H293" s="158"/>
      <c r="I293" s="158"/>
      <c r="J293" s="158"/>
      <c r="K293" s="67"/>
      <c r="L293" s="66" t="s">
        <v>1317</v>
      </c>
      <c r="M293" s="66"/>
      <c r="N293" s="239" t="s">
        <v>1318</v>
      </c>
      <c r="O293" s="69"/>
      <c r="P293" s="61" t="s">
        <v>46</v>
      </c>
      <c r="Q293" s="71" t="s">
        <v>569</v>
      </c>
      <c r="R293" s="69"/>
      <c r="S293" s="66" t="s">
        <v>46</v>
      </c>
      <c r="T293" s="66"/>
      <c r="U293" s="83" t="s">
        <v>571</v>
      </c>
      <c r="V293" s="85" t="s">
        <v>1319</v>
      </c>
      <c r="W293" s="71" t="s">
        <v>49</v>
      </c>
      <c r="X293" s="83" t="s">
        <v>571</v>
      </c>
      <c r="Y293" s="83" t="s">
        <v>407</v>
      </c>
      <c r="Z293" s="83" t="s">
        <v>908</v>
      </c>
      <c r="AA293" s="94" t="s">
        <v>573</v>
      </c>
      <c r="AB293" s="94" t="s">
        <v>1014</v>
      </c>
      <c r="AC293" s="82" t="s">
        <v>1320</v>
      </c>
      <c r="AD293" s="95">
        <v>0.5875</v>
      </c>
      <c r="AE293" s="96"/>
      <c r="AF293" s="61" t="s">
        <v>411</v>
      </c>
      <c r="AG293" s="232" t="s">
        <v>911</v>
      </c>
      <c r="AH293" s="119"/>
      <c r="AI293" s="119"/>
      <c r="AJ293" s="119"/>
      <c r="AK293" s="120"/>
      <c r="AL293" s="143"/>
      <c r="AM293" s="119"/>
      <c r="AN293" s="120">
        <v>0.064</v>
      </c>
      <c r="AO293" s="162"/>
      <c r="AP293" s="162"/>
      <c r="AQ293" s="153" t="s">
        <v>575</v>
      </c>
      <c r="AR293" s="153" t="s">
        <v>587</v>
      </c>
      <c r="AS293" s="158"/>
      <c r="AT293" s="155"/>
      <c r="AU293" s="61">
        <v>2</v>
      </c>
      <c r="AV293" s="70">
        <v>2</v>
      </c>
      <c r="AW293" s="70">
        <v>2</v>
      </c>
      <c r="AX293" s="70">
        <v>2</v>
      </c>
      <c r="AY293" s="70">
        <v>2</v>
      </c>
    </row>
    <row r="294" s="49" customFormat="1" ht="30" customHeight="1" spans="1:51">
      <c r="A294" s="60">
        <f t="shared" si="77"/>
        <v>286</v>
      </c>
      <c r="B294" s="62"/>
      <c r="C294" s="62"/>
      <c r="D294" s="158"/>
      <c r="E294" s="158">
        <v>3</v>
      </c>
      <c r="F294" s="158"/>
      <c r="G294" s="158"/>
      <c r="H294" s="158"/>
      <c r="I294" s="158"/>
      <c r="J294" s="158"/>
      <c r="K294" s="67"/>
      <c r="L294" s="66" t="s">
        <v>1319</v>
      </c>
      <c r="M294" s="66" t="s">
        <v>1319</v>
      </c>
      <c r="N294" s="240" t="s">
        <v>1321</v>
      </c>
      <c r="O294" s="70"/>
      <c r="P294" s="61" t="s">
        <v>46</v>
      </c>
      <c r="Q294" s="81" t="s">
        <v>569</v>
      </c>
      <c r="R294" s="70"/>
      <c r="S294" s="66" t="s">
        <v>46</v>
      </c>
      <c r="T294" s="82" t="s">
        <v>570</v>
      </c>
      <c r="U294" s="83" t="s">
        <v>571</v>
      </c>
      <c r="V294" s="84" t="s">
        <v>1319</v>
      </c>
      <c r="W294" s="86" t="s">
        <v>49</v>
      </c>
      <c r="X294" s="83" t="s">
        <v>571</v>
      </c>
      <c r="Y294" s="83" t="s">
        <v>407</v>
      </c>
      <c r="Z294" s="83" t="s">
        <v>651</v>
      </c>
      <c r="AA294" s="94" t="s">
        <v>1013</v>
      </c>
      <c r="AB294" s="94" t="s">
        <v>1014</v>
      </c>
      <c r="AC294" s="74" t="s">
        <v>1320</v>
      </c>
      <c r="AD294" s="101">
        <v>0.5875</v>
      </c>
      <c r="AE294" s="96"/>
      <c r="AF294" s="61" t="s">
        <v>411</v>
      </c>
      <c r="AG294" s="232" t="s">
        <v>654</v>
      </c>
      <c r="AH294" s="119">
        <v>459</v>
      </c>
      <c r="AI294" s="119">
        <v>81</v>
      </c>
      <c r="AJ294" s="119">
        <v>2.5</v>
      </c>
      <c r="AK294" s="131">
        <f t="shared" ref="AK294" si="84">AH294*AI294*AJ294*7860/1000000000</f>
        <v>0.73056735</v>
      </c>
      <c r="AL294" s="132">
        <f t="shared" ref="AL294" si="85">AD294/AK294</f>
        <v>0.804169526601483</v>
      </c>
      <c r="AM294" s="130"/>
      <c r="AN294" s="125"/>
      <c r="AO294" s="162"/>
      <c r="AP294" s="162"/>
      <c r="AQ294" s="161" t="s">
        <v>616</v>
      </c>
      <c r="AR294" s="161" t="s">
        <v>803</v>
      </c>
      <c r="AS294" s="158" t="s">
        <v>648</v>
      </c>
      <c r="AT294" s="163"/>
      <c r="AU294" s="61">
        <v>2</v>
      </c>
      <c r="AV294" s="70">
        <v>2</v>
      </c>
      <c r="AW294" s="70">
        <v>2</v>
      </c>
      <c r="AX294" s="70">
        <v>2</v>
      </c>
      <c r="AY294" s="70">
        <v>2</v>
      </c>
    </row>
    <row r="295" s="49" customFormat="1" ht="30" customHeight="1" spans="1:51">
      <c r="A295" s="60"/>
      <c r="B295" s="62"/>
      <c r="C295" s="62"/>
      <c r="D295" s="158">
        <v>2</v>
      </c>
      <c r="E295" s="158"/>
      <c r="F295" s="158"/>
      <c r="G295" s="158"/>
      <c r="H295" s="158"/>
      <c r="I295" s="158"/>
      <c r="J295" s="158"/>
      <c r="K295" s="67"/>
      <c r="L295" s="66" t="s">
        <v>1322</v>
      </c>
      <c r="M295" s="66"/>
      <c r="N295" s="61" t="s">
        <v>1323</v>
      </c>
      <c r="O295" s="69"/>
      <c r="P295" s="61"/>
      <c r="Q295" s="71" t="s">
        <v>569</v>
      </c>
      <c r="R295" s="69"/>
      <c r="S295" s="66" t="s">
        <v>46</v>
      </c>
      <c r="T295" s="82"/>
      <c r="U295" s="83" t="s">
        <v>571</v>
      </c>
      <c r="V295" s="84" t="s">
        <v>1324</v>
      </c>
      <c r="W295" s="86" t="s">
        <v>46</v>
      </c>
      <c r="X295" s="83" t="s">
        <v>571</v>
      </c>
      <c r="Y295" s="83" t="s">
        <v>407</v>
      </c>
      <c r="Z295" s="83" t="s">
        <v>908</v>
      </c>
      <c r="AA295" s="94" t="s">
        <v>573</v>
      </c>
      <c r="AB295" s="94"/>
      <c r="AC295" s="74"/>
      <c r="AD295" s="101">
        <v>1.1231</v>
      </c>
      <c r="AE295" s="96"/>
      <c r="AF295" s="61" t="s">
        <v>910</v>
      </c>
      <c r="AG295" s="232" t="s">
        <v>911</v>
      </c>
      <c r="AH295" s="119"/>
      <c r="AI295" s="119"/>
      <c r="AJ295" s="119"/>
      <c r="AK295" s="120"/>
      <c r="AL295" s="143"/>
      <c r="AM295" s="119"/>
      <c r="AN295" s="120">
        <v>0.149</v>
      </c>
      <c r="AO295" s="162"/>
      <c r="AP295" s="162"/>
      <c r="AQ295" s="153" t="s">
        <v>575</v>
      </c>
      <c r="AR295" s="153" t="s">
        <v>587</v>
      </c>
      <c r="AS295" s="158"/>
      <c r="AT295" s="163"/>
      <c r="AU295" s="61">
        <v>1</v>
      </c>
      <c r="AV295" s="70">
        <v>1</v>
      </c>
      <c r="AW295" s="70">
        <v>1</v>
      </c>
      <c r="AX295" s="70">
        <v>1</v>
      </c>
      <c r="AY295" s="70">
        <v>1</v>
      </c>
    </row>
    <row r="296" s="49" customFormat="1" ht="30" customHeight="1" spans="1:51">
      <c r="A296" s="60">
        <f t="shared" si="77"/>
        <v>288</v>
      </c>
      <c r="B296" s="62"/>
      <c r="C296" s="62"/>
      <c r="D296" s="158"/>
      <c r="E296" s="158">
        <v>3</v>
      </c>
      <c r="F296" s="158"/>
      <c r="G296" s="158"/>
      <c r="H296" s="158"/>
      <c r="I296" s="158"/>
      <c r="J296" s="158"/>
      <c r="K296" s="67"/>
      <c r="L296" s="66" t="s">
        <v>1324</v>
      </c>
      <c r="M296" s="66" t="s">
        <v>1324</v>
      </c>
      <c r="N296" s="61" t="s">
        <v>1325</v>
      </c>
      <c r="O296" s="70"/>
      <c r="P296" s="61"/>
      <c r="Q296" s="81" t="s">
        <v>569</v>
      </c>
      <c r="R296" s="70"/>
      <c r="S296" s="66" t="s">
        <v>46</v>
      </c>
      <c r="T296" s="82" t="s">
        <v>570</v>
      </c>
      <c r="U296" s="83" t="s">
        <v>571</v>
      </c>
      <c r="V296" s="70" t="s">
        <v>1324</v>
      </c>
      <c r="W296" s="86" t="s">
        <v>46</v>
      </c>
      <c r="X296" s="83" t="s">
        <v>571</v>
      </c>
      <c r="Y296" s="83" t="s">
        <v>407</v>
      </c>
      <c r="Z296" s="83" t="s">
        <v>585</v>
      </c>
      <c r="AA296" s="94" t="s">
        <v>573</v>
      </c>
      <c r="AB296" s="94"/>
      <c r="AC296" s="74"/>
      <c r="AD296" s="101">
        <f>AD297+AD298*2</f>
        <v>1.1231</v>
      </c>
      <c r="AE296" s="96"/>
      <c r="AF296" s="61" t="s">
        <v>910</v>
      </c>
      <c r="AG296" s="232" t="s">
        <v>598</v>
      </c>
      <c r="AH296" s="119"/>
      <c r="AI296" s="119"/>
      <c r="AJ296" s="119"/>
      <c r="AK296" s="120"/>
      <c r="AL296" s="143"/>
      <c r="AM296" s="119">
        <v>4</v>
      </c>
      <c r="AN296" s="120"/>
      <c r="AO296" s="162"/>
      <c r="AP296" s="162"/>
      <c r="AQ296" s="153" t="s">
        <v>575</v>
      </c>
      <c r="AR296" s="153" t="s">
        <v>599</v>
      </c>
      <c r="AS296" s="158" t="s">
        <v>648</v>
      </c>
      <c r="AT296" s="163"/>
      <c r="AU296" s="61">
        <v>1</v>
      </c>
      <c r="AV296" s="70">
        <v>1</v>
      </c>
      <c r="AW296" s="70">
        <v>1</v>
      </c>
      <c r="AX296" s="70">
        <v>1</v>
      </c>
      <c r="AY296" s="70">
        <v>1</v>
      </c>
    </row>
    <row r="297" s="49" customFormat="1" ht="30" customHeight="1" spans="1:51">
      <c r="A297" s="60">
        <f t="shared" si="77"/>
        <v>289</v>
      </c>
      <c r="B297" s="62"/>
      <c r="C297" s="62"/>
      <c r="D297" s="158"/>
      <c r="E297" s="158"/>
      <c r="F297" s="158">
        <v>4</v>
      </c>
      <c r="G297" s="158"/>
      <c r="H297" s="158"/>
      <c r="I297" s="158"/>
      <c r="J297" s="158"/>
      <c r="K297" s="67"/>
      <c r="L297" s="66" t="s">
        <v>1326</v>
      </c>
      <c r="M297" s="66" t="s">
        <v>1326</v>
      </c>
      <c r="N297" s="61" t="s">
        <v>1327</v>
      </c>
      <c r="O297" s="70"/>
      <c r="P297" s="61" t="s">
        <v>46</v>
      </c>
      <c r="Q297" s="81" t="s">
        <v>569</v>
      </c>
      <c r="R297" s="70"/>
      <c r="S297" s="66" t="s">
        <v>46</v>
      </c>
      <c r="T297" s="82" t="s">
        <v>570</v>
      </c>
      <c r="U297" s="83" t="s">
        <v>571</v>
      </c>
      <c r="V297" s="84" t="s">
        <v>1326</v>
      </c>
      <c r="W297" s="86" t="s">
        <v>46</v>
      </c>
      <c r="X297" s="83" t="s">
        <v>571</v>
      </c>
      <c r="Y297" s="83" t="s">
        <v>407</v>
      </c>
      <c r="Z297" s="83" t="s">
        <v>651</v>
      </c>
      <c r="AA297" s="94" t="s">
        <v>689</v>
      </c>
      <c r="AB297" s="94" t="s">
        <v>690</v>
      </c>
      <c r="AC297" s="74" t="s">
        <v>1328</v>
      </c>
      <c r="AD297" s="101">
        <v>1.0903</v>
      </c>
      <c r="AE297" s="96"/>
      <c r="AF297" s="61" t="s">
        <v>411</v>
      </c>
      <c r="AG297" s="232" t="s">
        <v>654</v>
      </c>
      <c r="AH297" s="119">
        <v>345</v>
      </c>
      <c r="AI297" s="119">
        <v>266</v>
      </c>
      <c r="AJ297" s="119">
        <v>2</v>
      </c>
      <c r="AK297" s="131">
        <f>AH297*AI297*AJ297*7860/1000000000</f>
        <v>1.4426244</v>
      </c>
      <c r="AL297" s="132">
        <f t="shared" ref="AL297:AL299" si="86">AD297/AK297</f>
        <v>0.755775377152917</v>
      </c>
      <c r="AM297" s="130"/>
      <c r="AN297" s="125"/>
      <c r="AO297" s="162"/>
      <c r="AP297" s="162"/>
      <c r="AQ297" s="161" t="s">
        <v>616</v>
      </c>
      <c r="AR297" s="161" t="s">
        <v>692</v>
      </c>
      <c r="AS297" s="158" t="s">
        <v>648</v>
      </c>
      <c r="AT297" s="163"/>
      <c r="AU297" s="61">
        <v>1</v>
      </c>
      <c r="AV297" s="70">
        <v>1</v>
      </c>
      <c r="AW297" s="70">
        <v>1</v>
      </c>
      <c r="AX297" s="70">
        <v>1</v>
      </c>
      <c r="AY297" s="70">
        <v>1</v>
      </c>
    </row>
    <row r="298" s="49" customFormat="1" ht="30" customHeight="1" spans="1:51">
      <c r="A298" s="60">
        <f t="shared" si="77"/>
        <v>290</v>
      </c>
      <c r="B298" s="62"/>
      <c r="C298" s="62"/>
      <c r="D298" s="158"/>
      <c r="E298" s="158"/>
      <c r="F298" s="158">
        <v>4</v>
      </c>
      <c r="G298" s="158"/>
      <c r="H298" s="158"/>
      <c r="I298" s="158"/>
      <c r="J298" s="158"/>
      <c r="K298" s="67"/>
      <c r="L298" s="66" t="s">
        <v>1329</v>
      </c>
      <c r="M298" s="66" t="s">
        <v>1329</v>
      </c>
      <c r="N298" s="71" t="s">
        <v>1330</v>
      </c>
      <c r="O298" s="70"/>
      <c r="P298" s="61" t="s">
        <v>49</v>
      </c>
      <c r="Q298" s="81" t="s">
        <v>569</v>
      </c>
      <c r="R298" s="70"/>
      <c r="S298" s="66" t="s">
        <v>46</v>
      </c>
      <c r="T298" s="82" t="s">
        <v>570</v>
      </c>
      <c r="U298" s="83" t="s">
        <v>571</v>
      </c>
      <c r="V298" s="84" t="s">
        <v>1329</v>
      </c>
      <c r="W298" s="86" t="s">
        <v>46</v>
      </c>
      <c r="X298" s="83" t="s">
        <v>571</v>
      </c>
      <c r="Y298" s="83" t="s">
        <v>407</v>
      </c>
      <c r="Z298" s="61" t="s">
        <v>768</v>
      </c>
      <c r="AA298" s="94" t="s">
        <v>109</v>
      </c>
      <c r="AB298" s="94" t="s">
        <v>769</v>
      </c>
      <c r="AC298" s="74" t="s">
        <v>1331</v>
      </c>
      <c r="AD298" s="101">
        <v>0.0164</v>
      </c>
      <c r="AE298" s="96"/>
      <c r="AF298" s="61" t="s">
        <v>411</v>
      </c>
      <c r="AG298" s="232" t="s">
        <v>768</v>
      </c>
      <c r="AH298" s="119">
        <v>29</v>
      </c>
      <c r="AI298" s="119">
        <v>16</v>
      </c>
      <c r="AJ298" s="119">
        <v>2</v>
      </c>
      <c r="AK298" s="120">
        <f>AH298*0.691/1000</f>
        <v>0.020039</v>
      </c>
      <c r="AL298" s="132">
        <f t="shared" si="86"/>
        <v>0.818404111981636</v>
      </c>
      <c r="AM298" s="119"/>
      <c r="AN298" s="125"/>
      <c r="AO298" s="162"/>
      <c r="AP298" s="162"/>
      <c r="AQ298" s="153" t="s">
        <v>616</v>
      </c>
      <c r="AR298" s="153" t="s">
        <v>1332</v>
      </c>
      <c r="AS298" s="158" t="s">
        <v>648</v>
      </c>
      <c r="AT298" s="163"/>
      <c r="AU298" s="61">
        <v>2</v>
      </c>
      <c r="AV298" s="70">
        <v>2</v>
      </c>
      <c r="AW298" s="70">
        <v>2</v>
      </c>
      <c r="AX298" s="70">
        <v>2</v>
      </c>
      <c r="AY298" s="70">
        <v>2</v>
      </c>
    </row>
    <row r="299" s="49" customFormat="1" ht="30" customHeight="1" spans="1:51">
      <c r="A299" s="60">
        <f t="shared" si="77"/>
        <v>291</v>
      </c>
      <c r="B299" s="62"/>
      <c r="C299" s="62"/>
      <c r="D299" s="62">
        <v>2</v>
      </c>
      <c r="E299" s="62"/>
      <c r="F299" s="62"/>
      <c r="G299" s="62"/>
      <c r="H299" s="62"/>
      <c r="I299" s="62"/>
      <c r="J299" s="62"/>
      <c r="K299" s="67"/>
      <c r="L299" s="66" t="s">
        <v>1333</v>
      </c>
      <c r="M299" s="66" t="s">
        <v>1333</v>
      </c>
      <c r="N299" s="236" t="s">
        <v>1334</v>
      </c>
      <c r="O299" s="70"/>
      <c r="P299" s="61" t="s">
        <v>46</v>
      </c>
      <c r="Q299" s="81" t="s">
        <v>569</v>
      </c>
      <c r="R299" s="70"/>
      <c r="S299" s="66" t="s">
        <v>46</v>
      </c>
      <c r="T299" s="70" t="s">
        <v>1136</v>
      </c>
      <c r="U299" s="83" t="s">
        <v>571</v>
      </c>
      <c r="V299" s="66" t="s">
        <v>1333</v>
      </c>
      <c r="W299" s="70" t="s">
        <v>46</v>
      </c>
      <c r="X299" s="83" t="s">
        <v>571</v>
      </c>
      <c r="Y299" s="83" t="s">
        <v>407</v>
      </c>
      <c r="Z299" s="67" t="s">
        <v>1137</v>
      </c>
      <c r="AA299" s="67" t="s">
        <v>1137</v>
      </c>
      <c r="AB299" s="94" t="s">
        <v>411</v>
      </c>
      <c r="AC299" s="67" t="s">
        <v>1335</v>
      </c>
      <c r="AD299" s="220">
        <v>0.006</v>
      </c>
      <c r="AE299" s="96"/>
      <c r="AF299" s="61" t="s">
        <v>411</v>
      </c>
      <c r="AG299" s="118" t="s">
        <v>1139</v>
      </c>
      <c r="AH299" s="227" t="s">
        <v>1140</v>
      </c>
      <c r="AI299" s="227"/>
      <c r="AJ299" s="227"/>
      <c r="AK299" s="228">
        <f>AD299*1.08</f>
        <v>0.00648</v>
      </c>
      <c r="AL299" s="132">
        <f t="shared" si="86"/>
        <v>0.925925925925926</v>
      </c>
      <c r="AM299" s="119"/>
      <c r="AN299" s="120"/>
      <c r="AO299" s="162"/>
      <c r="AP299" s="162"/>
      <c r="AQ299" s="153" t="s">
        <v>616</v>
      </c>
      <c r="AR299" s="153" t="s">
        <v>1141</v>
      </c>
      <c r="AS299" s="158" t="s">
        <v>648</v>
      </c>
      <c r="AT299" s="163"/>
      <c r="AU299" s="61">
        <v>2</v>
      </c>
      <c r="AV299" s="70">
        <v>2</v>
      </c>
      <c r="AW299" s="70">
        <v>2</v>
      </c>
      <c r="AX299" s="70">
        <v>2</v>
      </c>
      <c r="AY299" s="70">
        <v>2</v>
      </c>
    </row>
    <row r="300" s="49" customFormat="1" ht="30" customHeight="1" spans="1:51">
      <c r="A300" s="60"/>
      <c r="B300" s="62"/>
      <c r="C300" s="62"/>
      <c r="D300" s="62">
        <v>2</v>
      </c>
      <c r="E300" s="62"/>
      <c r="F300" s="62"/>
      <c r="G300" s="62"/>
      <c r="H300" s="62"/>
      <c r="I300" s="62"/>
      <c r="J300" s="62"/>
      <c r="K300" s="67"/>
      <c r="L300" s="67" t="s">
        <v>1336</v>
      </c>
      <c r="M300" s="66"/>
      <c r="N300" s="236" t="s">
        <v>1337</v>
      </c>
      <c r="O300" s="70" t="s">
        <v>1338</v>
      </c>
      <c r="P300" s="61" t="s">
        <v>49</v>
      </c>
      <c r="Q300" s="71" t="s">
        <v>569</v>
      </c>
      <c r="R300" s="69"/>
      <c r="S300" s="66" t="s">
        <v>46</v>
      </c>
      <c r="T300" s="70"/>
      <c r="U300" s="83" t="s">
        <v>571</v>
      </c>
      <c r="V300" s="66" t="s">
        <v>1339</v>
      </c>
      <c r="W300" s="70" t="s">
        <v>46</v>
      </c>
      <c r="X300" s="83" t="s">
        <v>571</v>
      </c>
      <c r="Y300" s="83" t="s">
        <v>407</v>
      </c>
      <c r="Z300" s="67" t="s">
        <v>908</v>
      </c>
      <c r="AA300" s="67" t="s">
        <v>573</v>
      </c>
      <c r="AB300" s="94" t="s">
        <v>783</v>
      </c>
      <c r="AC300" s="67" t="s">
        <v>1340</v>
      </c>
      <c r="AD300" s="220">
        <v>0.0115</v>
      </c>
      <c r="AE300" s="96"/>
      <c r="AF300" s="61" t="s">
        <v>910</v>
      </c>
      <c r="AG300" s="232" t="s">
        <v>911</v>
      </c>
      <c r="AH300" s="119"/>
      <c r="AI300" s="119"/>
      <c r="AJ300" s="119"/>
      <c r="AK300" s="120"/>
      <c r="AL300" s="143"/>
      <c r="AM300" s="119"/>
      <c r="AN300" s="120">
        <v>0.002</v>
      </c>
      <c r="AO300" s="162"/>
      <c r="AP300" s="162"/>
      <c r="AQ300" s="153" t="s">
        <v>575</v>
      </c>
      <c r="AR300" s="153" t="s">
        <v>587</v>
      </c>
      <c r="AS300" s="158"/>
      <c r="AT300" s="163"/>
      <c r="AU300" s="61">
        <v>4</v>
      </c>
      <c r="AV300" s="70">
        <v>4</v>
      </c>
      <c r="AW300" s="70">
        <v>4</v>
      </c>
      <c r="AX300" s="70">
        <v>4</v>
      </c>
      <c r="AY300" s="70">
        <v>4</v>
      </c>
    </row>
    <row r="301" s="49" customFormat="1" ht="30" customHeight="1" spans="1:51">
      <c r="A301" s="60">
        <f t="shared" si="77"/>
        <v>293</v>
      </c>
      <c r="B301" s="62"/>
      <c r="C301" s="62"/>
      <c r="D301" s="62"/>
      <c r="E301" s="62">
        <v>3</v>
      </c>
      <c r="F301" s="62"/>
      <c r="G301" s="62"/>
      <c r="H301" s="62"/>
      <c r="I301" s="62"/>
      <c r="J301" s="62"/>
      <c r="K301" s="67"/>
      <c r="L301" s="66" t="s">
        <v>1339</v>
      </c>
      <c r="M301" s="66" t="s">
        <v>1339</v>
      </c>
      <c r="N301" s="71" t="s">
        <v>1341</v>
      </c>
      <c r="O301" s="70" t="s">
        <v>1338</v>
      </c>
      <c r="P301" s="61" t="s">
        <v>49</v>
      </c>
      <c r="Q301" s="81" t="s">
        <v>569</v>
      </c>
      <c r="R301" s="70"/>
      <c r="S301" s="66" t="s">
        <v>46</v>
      </c>
      <c r="T301" s="82" t="s">
        <v>570</v>
      </c>
      <c r="U301" s="83" t="s">
        <v>571</v>
      </c>
      <c r="V301" s="70" t="s">
        <v>1339</v>
      </c>
      <c r="W301" s="86" t="s">
        <v>46</v>
      </c>
      <c r="X301" s="83" t="s">
        <v>571</v>
      </c>
      <c r="Y301" s="83" t="s">
        <v>407</v>
      </c>
      <c r="Z301" s="83" t="s">
        <v>651</v>
      </c>
      <c r="AA301" s="94" t="s">
        <v>782</v>
      </c>
      <c r="AB301" s="94" t="s">
        <v>783</v>
      </c>
      <c r="AC301" s="74" t="s">
        <v>1340</v>
      </c>
      <c r="AD301" s="101">
        <v>0.0115</v>
      </c>
      <c r="AE301" s="96"/>
      <c r="AF301" s="61" t="s">
        <v>910</v>
      </c>
      <c r="AG301" s="232" t="s">
        <v>654</v>
      </c>
      <c r="AH301" s="119">
        <v>54</v>
      </c>
      <c r="AI301" s="119">
        <v>21</v>
      </c>
      <c r="AJ301" s="119">
        <v>2</v>
      </c>
      <c r="AK301" s="131">
        <f>AH301*AI301*AJ301*7860/1000000000</f>
        <v>0.01782648</v>
      </c>
      <c r="AL301" s="132">
        <f t="shared" ref="AL301" si="87">AD301/AK301</f>
        <v>0.64510772738084</v>
      </c>
      <c r="AM301" s="130"/>
      <c r="AN301" s="125"/>
      <c r="AO301" s="162"/>
      <c r="AP301" s="162"/>
      <c r="AQ301" s="153" t="s">
        <v>616</v>
      </c>
      <c r="AR301" s="153" t="s">
        <v>785</v>
      </c>
      <c r="AS301" s="158" t="s">
        <v>648</v>
      </c>
      <c r="AT301" s="163"/>
      <c r="AU301" s="61">
        <v>4</v>
      </c>
      <c r="AV301" s="70">
        <v>4</v>
      </c>
      <c r="AW301" s="70">
        <v>4</v>
      </c>
      <c r="AX301" s="70">
        <v>4</v>
      </c>
      <c r="AY301" s="70">
        <v>4</v>
      </c>
    </row>
    <row r="302" s="49" customFormat="1" ht="30" customHeight="1" spans="1:51">
      <c r="A302" s="60">
        <f t="shared" si="77"/>
        <v>294</v>
      </c>
      <c r="B302" s="62"/>
      <c r="C302" s="62"/>
      <c r="D302" s="62">
        <v>2</v>
      </c>
      <c r="E302" s="62"/>
      <c r="F302" s="62"/>
      <c r="G302" s="62"/>
      <c r="H302" s="62"/>
      <c r="I302" s="62"/>
      <c r="J302" s="62"/>
      <c r="K302" s="67"/>
      <c r="L302" s="66" t="s">
        <v>1342</v>
      </c>
      <c r="M302" s="66" t="s">
        <v>1342</v>
      </c>
      <c r="N302" s="71" t="s">
        <v>1343</v>
      </c>
      <c r="O302" s="70" t="s">
        <v>1344</v>
      </c>
      <c r="P302" s="61" t="s">
        <v>49</v>
      </c>
      <c r="Q302" s="81" t="s">
        <v>569</v>
      </c>
      <c r="R302" s="70"/>
      <c r="S302" s="66" t="s">
        <v>46</v>
      </c>
      <c r="T302" s="66" t="s">
        <v>570</v>
      </c>
      <c r="U302" s="83" t="s">
        <v>407</v>
      </c>
      <c r="V302" s="70" t="s">
        <v>696</v>
      </c>
      <c r="W302" s="71" t="s">
        <v>411</v>
      </c>
      <c r="X302" s="83" t="s">
        <v>407</v>
      </c>
      <c r="Y302" s="83" t="s">
        <v>571</v>
      </c>
      <c r="Z302" s="83" t="s">
        <v>696</v>
      </c>
      <c r="AA302" s="94" t="s">
        <v>1345</v>
      </c>
      <c r="AB302" s="71" t="s">
        <v>1346</v>
      </c>
      <c r="AC302" s="74"/>
      <c r="AD302" s="101"/>
      <c r="AE302" s="96"/>
      <c r="AF302" s="61" t="s">
        <v>411</v>
      </c>
      <c r="AG302" s="234"/>
      <c r="AH302" s="146"/>
      <c r="AI302" s="146"/>
      <c r="AJ302" s="146"/>
      <c r="AK302" s="162"/>
      <c r="AL302" s="162"/>
      <c r="AM302" s="146"/>
      <c r="AN302" s="121"/>
      <c r="AO302" s="162"/>
      <c r="AP302" s="162"/>
      <c r="AQ302" s="153" t="s">
        <v>616</v>
      </c>
      <c r="AR302" s="235" t="s">
        <v>890</v>
      </c>
      <c r="AS302" s="158" t="s">
        <v>648</v>
      </c>
      <c r="AT302" s="163"/>
      <c r="AU302" s="61">
        <v>4</v>
      </c>
      <c r="AV302" s="70">
        <v>4</v>
      </c>
      <c r="AW302" s="70">
        <v>4</v>
      </c>
      <c r="AX302" s="70">
        <v>4</v>
      </c>
      <c r="AY302" s="70">
        <v>4</v>
      </c>
    </row>
    <row r="303" s="49" customFormat="1" ht="30" customHeight="1" spans="1:51">
      <c r="A303" s="60">
        <f t="shared" si="77"/>
        <v>295</v>
      </c>
      <c r="B303" s="62"/>
      <c r="C303" s="62"/>
      <c r="D303" s="62">
        <v>2</v>
      </c>
      <c r="E303" s="62"/>
      <c r="F303" s="62"/>
      <c r="G303" s="62"/>
      <c r="H303" s="62"/>
      <c r="I303" s="62"/>
      <c r="J303" s="62"/>
      <c r="K303" s="67"/>
      <c r="L303" s="66" t="s">
        <v>269</v>
      </c>
      <c r="M303" s="66" t="s">
        <v>269</v>
      </c>
      <c r="N303" s="71" t="s">
        <v>270</v>
      </c>
      <c r="O303" s="70" t="s">
        <v>1347</v>
      </c>
      <c r="P303" s="61" t="s">
        <v>46</v>
      </c>
      <c r="Q303" s="81" t="s">
        <v>569</v>
      </c>
      <c r="R303" s="70"/>
      <c r="S303" s="66" t="s">
        <v>46</v>
      </c>
      <c r="T303" s="82" t="s">
        <v>570</v>
      </c>
      <c r="U303" s="83" t="s">
        <v>571</v>
      </c>
      <c r="V303" s="70" t="s">
        <v>269</v>
      </c>
      <c r="W303" s="86" t="s">
        <v>134</v>
      </c>
      <c r="X303" s="83" t="s">
        <v>571</v>
      </c>
      <c r="Y303" s="83" t="s">
        <v>407</v>
      </c>
      <c r="Z303" s="86" t="s">
        <v>952</v>
      </c>
      <c r="AA303" s="94" t="s">
        <v>953</v>
      </c>
      <c r="AB303" s="94" t="s">
        <v>954</v>
      </c>
      <c r="AC303" s="74" t="s">
        <v>1348</v>
      </c>
      <c r="AD303" s="101">
        <v>0.011</v>
      </c>
      <c r="AE303" s="96"/>
      <c r="AF303" s="97" t="s">
        <v>956</v>
      </c>
      <c r="AG303" s="232" t="s">
        <v>768</v>
      </c>
      <c r="AH303" s="119">
        <v>20</v>
      </c>
      <c r="AI303" s="119">
        <v>11</v>
      </c>
      <c r="AJ303" s="119"/>
      <c r="AK303" s="125">
        <f>AI303/2*AI303/2*3.14*AH303*7860/1000000000</f>
        <v>0.014931642</v>
      </c>
      <c r="AL303" s="132">
        <f t="shared" ref="AL303:AL304" si="88">AD303/AK303</f>
        <v>0.736690579642882</v>
      </c>
      <c r="AM303" s="127"/>
      <c r="AN303" s="125"/>
      <c r="AO303" s="162"/>
      <c r="AP303" s="162"/>
      <c r="AQ303" s="153" t="s">
        <v>616</v>
      </c>
      <c r="AR303" s="153" t="s">
        <v>1174</v>
      </c>
      <c r="AS303" s="158" t="s">
        <v>648</v>
      </c>
      <c r="AT303" s="163"/>
      <c r="AU303" s="61">
        <v>14</v>
      </c>
      <c r="AV303" s="70">
        <v>14</v>
      </c>
      <c r="AW303" s="70">
        <v>14</v>
      </c>
      <c r="AX303" s="70">
        <v>14</v>
      </c>
      <c r="AY303" s="70">
        <v>14</v>
      </c>
    </row>
    <row r="304" s="49" customFormat="1" ht="30" customHeight="1" spans="1:51">
      <c r="A304" s="60">
        <f t="shared" si="77"/>
        <v>296</v>
      </c>
      <c r="B304" s="62"/>
      <c r="C304" s="62"/>
      <c r="D304" s="62">
        <v>2</v>
      </c>
      <c r="E304" s="62"/>
      <c r="F304" s="62"/>
      <c r="G304" s="62"/>
      <c r="H304" s="62"/>
      <c r="I304" s="62"/>
      <c r="J304" s="62"/>
      <c r="K304" s="67"/>
      <c r="L304" s="66" t="s">
        <v>282</v>
      </c>
      <c r="M304" s="66" t="s">
        <v>282</v>
      </c>
      <c r="N304" s="71" t="s">
        <v>283</v>
      </c>
      <c r="O304" s="70" t="s">
        <v>1349</v>
      </c>
      <c r="P304" s="61" t="s">
        <v>46</v>
      </c>
      <c r="Q304" s="81" t="s">
        <v>569</v>
      </c>
      <c r="R304" s="70"/>
      <c r="S304" s="66" t="s">
        <v>46</v>
      </c>
      <c r="T304" s="82" t="s">
        <v>570</v>
      </c>
      <c r="U304" s="83" t="s">
        <v>571</v>
      </c>
      <c r="V304" s="84" t="s">
        <v>282</v>
      </c>
      <c r="W304" s="86" t="s">
        <v>46</v>
      </c>
      <c r="X304" s="83" t="s">
        <v>571</v>
      </c>
      <c r="Y304" s="83" t="s">
        <v>407</v>
      </c>
      <c r="Z304" s="86" t="s">
        <v>952</v>
      </c>
      <c r="AA304" s="94" t="s">
        <v>953</v>
      </c>
      <c r="AB304" s="94" t="s">
        <v>954</v>
      </c>
      <c r="AC304" s="74"/>
      <c r="AD304" s="101">
        <v>0.0312</v>
      </c>
      <c r="AE304" s="96"/>
      <c r="AF304" s="97" t="s">
        <v>956</v>
      </c>
      <c r="AG304" s="232" t="s">
        <v>768</v>
      </c>
      <c r="AH304" s="119">
        <v>50</v>
      </c>
      <c r="AI304" s="119">
        <v>11</v>
      </c>
      <c r="AJ304" s="119"/>
      <c r="AK304" s="125">
        <f>AI304/2*AI304/2*3.14*AH304*7860/1000000000</f>
        <v>0.037329105</v>
      </c>
      <c r="AL304" s="132">
        <f t="shared" si="88"/>
        <v>0.835808948540288</v>
      </c>
      <c r="AM304" s="127"/>
      <c r="AN304" s="125"/>
      <c r="AO304" s="162"/>
      <c r="AP304" s="162"/>
      <c r="AQ304" s="153" t="s">
        <v>616</v>
      </c>
      <c r="AR304" s="153" t="s">
        <v>1174</v>
      </c>
      <c r="AS304" s="158" t="s">
        <v>648</v>
      </c>
      <c r="AT304" s="163"/>
      <c r="AU304" s="61">
        <v>6</v>
      </c>
      <c r="AV304" s="70">
        <v>6</v>
      </c>
      <c r="AW304" s="70">
        <v>6</v>
      </c>
      <c r="AX304" s="70">
        <v>6</v>
      </c>
      <c r="AY304" s="70">
        <v>6</v>
      </c>
    </row>
    <row r="305" s="49" customFormat="1" ht="30" customHeight="1" spans="1:51">
      <c r="A305" s="60">
        <f t="shared" si="77"/>
        <v>297</v>
      </c>
      <c r="B305" s="62"/>
      <c r="C305" s="62"/>
      <c r="D305" s="62">
        <v>2</v>
      </c>
      <c r="E305" s="62"/>
      <c r="F305" s="62"/>
      <c r="G305" s="62"/>
      <c r="H305" s="62"/>
      <c r="I305" s="62"/>
      <c r="J305" s="62"/>
      <c r="K305" s="67"/>
      <c r="L305" s="241" t="s">
        <v>245</v>
      </c>
      <c r="M305" s="241" t="s">
        <v>245</v>
      </c>
      <c r="N305" s="172" t="s">
        <v>246</v>
      </c>
      <c r="O305" s="61"/>
      <c r="P305" s="61" t="s">
        <v>46</v>
      </c>
      <c r="Q305" s="81" t="s">
        <v>569</v>
      </c>
      <c r="R305" s="61"/>
      <c r="S305" s="66" t="s">
        <v>46</v>
      </c>
      <c r="T305" s="66" t="s">
        <v>1350</v>
      </c>
      <c r="U305" s="83" t="s">
        <v>571</v>
      </c>
      <c r="V305" s="242" t="s">
        <v>245</v>
      </c>
      <c r="W305" s="86" t="s">
        <v>46</v>
      </c>
      <c r="X305" s="83" t="s">
        <v>571</v>
      </c>
      <c r="Y305" s="83" t="s">
        <v>407</v>
      </c>
      <c r="Z305" s="83" t="s">
        <v>572</v>
      </c>
      <c r="AA305" s="248" t="s">
        <v>573</v>
      </c>
      <c r="AB305" s="94" t="s">
        <v>411</v>
      </c>
      <c r="AC305" s="67" t="s">
        <v>1351</v>
      </c>
      <c r="AD305" s="95">
        <v>0.524</v>
      </c>
      <c r="AE305" s="96"/>
      <c r="AF305" s="94" t="s">
        <v>411</v>
      </c>
      <c r="AG305" s="145"/>
      <c r="AH305" s="146"/>
      <c r="AI305" s="146"/>
      <c r="AJ305" s="146"/>
      <c r="AK305" s="145"/>
      <c r="AL305" s="145"/>
      <c r="AM305" s="146"/>
      <c r="AN305" s="121"/>
      <c r="AO305" s="145"/>
      <c r="AP305" s="145"/>
      <c r="AQ305" s="153" t="s">
        <v>1352</v>
      </c>
      <c r="AR305" s="153"/>
      <c r="AS305" s="158" t="s">
        <v>648</v>
      </c>
      <c r="AT305" s="155"/>
      <c r="AU305" s="61">
        <v>1</v>
      </c>
      <c r="AV305" s="61">
        <v>1</v>
      </c>
      <c r="AW305" s="61">
        <v>1</v>
      </c>
      <c r="AX305" s="61">
        <v>1</v>
      </c>
      <c r="AY305" s="61">
        <v>1</v>
      </c>
    </row>
    <row r="306" s="49" customFormat="1" ht="30" customHeight="1" spans="1:51">
      <c r="A306" s="60">
        <f t="shared" si="77"/>
        <v>298</v>
      </c>
      <c r="B306" s="62"/>
      <c r="C306" s="62"/>
      <c r="D306" s="62">
        <v>2</v>
      </c>
      <c r="E306" s="62"/>
      <c r="F306" s="62"/>
      <c r="G306" s="62"/>
      <c r="H306" s="62"/>
      <c r="I306" s="62"/>
      <c r="J306" s="62"/>
      <c r="K306" s="67"/>
      <c r="L306" s="66" t="s">
        <v>1353</v>
      </c>
      <c r="M306" s="66" t="s">
        <v>1353</v>
      </c>
      <c r="N306" s="66" t="s">
        <v>1354</v>
      </c>
      <c r="O306" s="61" t="s">
        <v>1355</v>
      </c>
      <c r="P306" s="61"/>
      <c r="Q306" s="81" t="s">
        <v>569</v>
      </c>
      <c r="R306" s="70"/>
      <c r="S306" s="66" t="s">
        <v>46</v>
      </c>
      <c r="T306" s="66" t="s">
        <v>570</v>
      </c>
      <c r="U306" s="83" t="s">
        <v>407</v>
      </c>
      <c r="V306" s="70" t="s">
        <v>696</v>
      </c>
      <c r="W306" s="71" t="s">
        <v>411</v>
      </c>
      <c r="X306" s="83" t="s">
        <v>571</v>
      </c>
      <c r="Y306" s="83" t="s">
        <v>407</v>
      </c>
      <c r="Z306" s="83" t="s">
        <v>696</v>
      </c>
      <c r="AA306" s="94" t="s">
        <v>1356</v>
      </c>
      <c r="AB306" s="71"/>
      <c r="AC306" s="74"/>
      <c r="AD306" s="101"/>
      <c r="AE306" s="96"/>
      <c r="AF306" s="97" t="s">
        <v>933</v>
      </c>
      <c r="AG306" s="234"/>
      <c r="AH306" s="146"/>
      <c r="AI306" s="146"/>
      <c r="AJ306" s="146"/>
      <c r="AK306" s="162"/>
      <c r="AL306" s="162"/>
      <c r="AM306" s="146"/>
      <c r="AN306" s="121"/>
      <c r="AO306" s="162"/>
      <c r="AP306" s="162"/>
      <c r="AQ306" s="153" t="s">
        <v>616</v>
      </c>
      <c r="AR306" s="153" t="s">
        <v>890</v>
      </c>
      <c r="AS306" s="158" t="s">
        <v>648</v>
      </c>
      <c r="AT306" s="163"/>
      <c r="AU306" s="61">
        <v>1</v>
      </c>
      <c r="AV306" s="70">
        <v>1</v>
      </c>
      <c r="AW306" s="70">
        <v>1</v>
      </c>
      <c r="AX306" s="70">
        <v>1</v>
      </c>
      <c r="AY306" s="70">
        <v>1</v>
      </c>
    </row>
    <row r="307" s="49" customFormat="1" ht="30" customHeight="1" spans="1:51">
      <c r="A307" s="60">
        <f t="shared" si="77"/>
        <v>299</v>
      </c>
      <c r="B307" s="62"/>
      <c r="C307" s="62"/>
      <c r="D307" s="62">
        <v>2</v>
      </c>
      <c r="E307" s="62"/>
      <c r="F307" s="62"/>
      <c r="G307" s="62"/>
      <c r="H307" s="62"/>
      <c r="I307" s="62"/>
      <c r="J307" s="62"/>
      <c r="K307" s="67"/>
      <c r="L307" s="242" t="s">
        <v>1357</v>
      </c>
      <c r="M307" s="242" t="s">
        <v>1357</v>
      </c>
      <c r="N307" s="236" t="s">
        <v>1358</v>
      </c>
      <c r="O307" s="61"/>
      <c r="P307" s="67" t="s">
        <v>46</v>
      </c>
      <c r="Q307" s="61" t="s">
        <v>569</v>
      </c>
      <c r="R307" s="165"/>
      <c r="S307" s="66" t="s">
        <v>46</v>
      </c>
      <c r="T307" s="70" t="s">
        <v>1136</v>
      </c>
      <c r="U307" s="83" t="s">
        <v>571</v>
      </c>
      <c r="V307" s="242" t="s">
        <v>1357</v>
      </c>
      <c r="W307" s="70" t="s">
        <v>46</v>
      </c>
      <c r="X307" s="83" t="s">
        <v>571</v>
      </c>
      <c r="Y307" s="83" t="s">
        <v>407</v>
      </c>
      <c r="Z307" s="83" t="s">
        <v>572</v>
      </c>
      <c r="AA307" s="248" t="s">
        <v>573</v>
      </c>
      <c r="AB307" s="94" t="s">
        <v>411</v>
      </c>
      <c r="AC307" s="67" t="s">
        <v>1359</v>
      </c>
      <c r="AD307" s="220" t="s">
        <v>1360</v>
      </c>
      <c r="AE307" s="96"/>
      <c r="AF307" s="61" t="s">
        <v>411</v>
      </c>
      <c r="AG307" s="145"/>
      <c r="AH307" s="146"/>
      <c r="AI307" s="146"/>
      <c r="AJ307" s="146"/>
      <c r="AK307" s="145"/>
      <c r="AL307" s="145"/>
      <c r="AM307" s="146"/>
      <c r="AN307" s="121"/>
      <c r="AO307" s="145"/>
      <c r="AP307" s="145"/>
      <c r="AQ307" s="153" t="s">
        <v>616</v>
      </c>
      <c r="AR307" s="153" t="s">
        <v>1361</v>
      </c>
      <c r="AS307" s="158" t="s">
        <v>648</v>
      </c>
      <c r="AT307" s="155"/>
      <c r="AU307" s="252">
        <v>1</v>
      </c>
      <c r="AV307" s="252">
        <v>1</v>
      </c>
      <c r="AW307" s="252">
        <v>1</v>
      </c>
      <c r="AX307" s="252">
        <v>1</v>
      </c>
      <c r="AY307" s="252">
        <v>1</v>
      </c>
    </row>
    <row r="308" s="49" customFormat="1" ht="30" customHeight="1" spans="1:51">
      <c r="A308" s="60">
        <f t="shared" si="77"/>
        <v>300</v>
      </c>
      <c r="B308" s="62"/>
      <c r="C308" s="62"/>
      <c r="D308" s="62">
        <v>2</v>
      </c>
      <c r="E308" s="62"/>
      <c r="F308" s="62"/>
      <c r="G308" s="62"/>
      <c r="H308" s="62"/>
      <c r="I308" s="62"/>
      <c r="J308" s="62"/>
      <c r="K308" s="67"/>
      <c r="L308" s="243" t="s">
        <v>1362</v>
      </c>
      <c r="M308" s="243" t="s">
        <v>1362</v>
      </c>
      <c r="N308" s="244" t="s">
        <v>1363</v>
      </c>
      <c r="O308" s="61"/>
      <c r="P308" s="61"/>
      <c r="Q308" s="81" t="s">
        <v>569</v>
      </c>
      <c r="R308" s="61"/>
      <c r="S308" s="66" t="s">
        <v>46</v>
      </c>
      <c r="T308" s="70" t="s">
        <v>1136</v>
      </c>
      <c r="U308" s="83" t="s">
        <v>571</v>
      </c>
      <c r="V308" s="243" t="s">
        <v>1362</v>
      </c>
      <c r="W308" s="86" t="s">
        <v>49</v>
      </c>
      <c r="X308" s="83" t="s">
        <v>571</v>
      </c>
      <c r="Y308" s="83" t="s">
        <v>407</v>
      </c>
      <c r="Z308" s="83" t="s">
        <v>677</v>
      </c>
      <c r="AA308" s="94" t="s">
        <v>1126</v>
      </c>
      <c r="AB308" s="94"/>
      <c r="AC308" s="249" t="s">
        <v>1364</v>
      </c>
      <c r="AD308" s="250">
        <v>0.012</v>
      </c>
      <c r="AE308" s="96"/>
      <c r="AF308" s="61" t="s">
        <v>411</v>
      </c>
      <c r="AG308" s="118" t="s">
        <v>1105</v>
      </c>
      <c r="AH308" s="119" t="s">
        <v>1106</v>
      </c>
      <c r="AI308" s="119"/>
      <c r="AJ308" s="119"/>
      <c r="AK308" s="228">
        <f>AD308*1.04</f>
        <v>0.01248</v>
      </c>
      <c r="AL308" s="132">
        <f t="shared" ref="AL308:AL310" si="89">AD308/AK308</f>
        <v>0.961538461538461</v>
      </c>
      <c r="AM308" s="146"/>
      <c r="AN308" s="121"/>
      <c r="AO308" s="145"/>
      <c r="AP308" s="145"/>
      <c r="AQ308" s="153" t="s">
        <v>616</v>
      </c>
      <c r="AR308" s="153" t="s">
        <v>1128</v>
      </c>
      <c r="AS308" s="158" t="s">
        <v>648</v>
      </c>
      <c r="AT308" s="155"/>
      <c r="AU308" s="61">
        <v>1</v>
      </c>
      <c r="AV308" s="61">
        <v>1</v>
      </c>
      <c r="AW308" s="61">
        <v>1</v>
      </c>
      <c r="AX308" s="61">
        <v>1</v>
      </c>
      <c r="AY308" s="61">
        <v>1</v>
      </c>
    </row>
    <row r="309" s="49" customFormat="1" ht="30" customHeight="1" spans="1:51">
      <c r="A309" s="60">
        <f t="shared" si="77"/>
        <v>301</v>
      </c>
      <c r="B309" s="62"/>
      <c r="C309" s="62"/>
      <c r="D309" s="62">
        <v>2</v>
      </c>
      <c r="E309" s="62"/>
      <c r="F309" s="62"/>
      <c r="G309" s="62"/>
      <c r="H309" s="62"/>
      <c r="I309" s="62"/>
      <c r="J309" s="62"/>
      <c r="K309" s="67"/>
      <c r="L309" s="69" t="s">
        <v>278</v>
      </c>
      <c r="M309" s="69" t="s">
        <v>278</v>
      </c>
      <c r="N309" s="61" t="s">
        <v>279</v>
      </c>
      <c r="O309" s="61" t="s">
        <v>1365</v>
      </c>
      <c r="P309" s="61"/>
      <c r="Q309" s="81" t="s">
        <v>569</v>
      </c>
      <c r="R309" s="61"/>
      <c r="S309" s="66" t="s">
        <v>46</v>
      </c>
      <c r="T309" s="82" t="s">
        <v>570</v>
      </c>
      <c r="U309" s="83" t="s">
        <v>571</v>
      </c>
      <c r="V309" s="69" t="s">
        <v>278</v>
      </c>
      <c r="W309" s="86" t="s">
        <v>46</v>
      </c>
      <c r="X309" s="83" t="s">
        <v>571</v>
      </c>
      <c r="Y309" s="83" t="s">
        <v>407</v>
      </c>
      <c r="Z309" s="86" t="s">
        <v>952</v>
      </c>
      <c r="AA309" s="94" t="s">
        <v>953</v>
      </c>
      <c r="AB309" s="94" t="s">
        <v>954</v>
      </c>
      <c r="AC309" s="82"/>
      <c r="AD309" s="95">
        <v>0.0365</v>
      </c>
      <c r="AE309" s="96"/>
      <c r="AF309" s="97" t="s">
        <v>956</v>
      </c>
      <c r="AG309" s="232" t="s">
        <v>768</v>
      </c>
      <c r="AH309" s="119">
        <v>100</v>
      </c>
      <c r="AI309" s="119">
        <v>8</v>
      </c>
      <c r="AJ309" s="119"/>
      <c r="AK309" s="125">
        <f>AI309/2*AI309/2*3.14*AH309*7860/1000000000</f>
        <v>0.03948864</v>
      </c>
      <c r="AL309" s="132">
        <f t="shared" si="89"/>
        <v>0.924316461645678</v>
      </c>
      <c r="AM309" s="127"/>
      <c r="AN309" s="125"/>
      <c r="AO309" s="145"/>
      <c r="AP309" s="145"/>
      <c r="AQ309" s="153" t="s">
        <v>616</v>
      </c>
      <c r="AR309" s="153" t="s">
        <v>1174</v>
      </c>
      <c r="AS309" s="158" t="s">
        <v>577</v>
      </c>
      <c r="AT309" s="155"/>
      <c r="AU309" s="61">
        <v>1</v>
      </c>
      <c r="AV309" s="61">
        <v>1</v>
      </c>
      <c r="AW309" s="61">
        <v>1</v>
      </c>
      <c r="AX309" s="61">
        <v>1</v>
      </c>
      <c r="AY309" s="61">
        <v>1</v>
      </c>
    </row>
    <row r="310" s="49" customFormat="1" ht="30" customHeight="1" spans="1:51">
      <c r="A310" s="60">
        <f t="shared" si="77"/>
        <v>302</v>
      </c>
      <c r="B310" s="62"/>
      <c r="C310" s="62"/>
      <c r="D310" s="62">
        <v>2</v>
      </c>
      <c r="E310" s="62"/>
      <c r="F310" s="62"/>
      <c r="G310" s="62"/>
      <c r="H310" s="62"/>
      <c r="I310" s="62"/>
      <c r="J310" s="62"/>
      <c r="K310" s="67"/>
      <c r="L310" s="69" t="s">
        <v>305</v>
      </c>
      <c r="M310" s="69" t="s">
        <v>305</v>
      </c>
      <c r="N310" s="61" t="s">
        <v>306</v>
      </c>
      <c r="O310" s="61" t="s">
        <v>1366</v>
      </c>
      <c r="P310" s="61" t="s">
        <v>46</v>
      </c>
      <c r="Q310" s="81" t="s">
        <v>569</v>
      </c>
      <c r="R310" s="61"/>
      <c r="S310" s="66" t="s">
        <v>46</v>
      </c>
      <c r="T310" s="82" t="s">
        <v>570</v>
      </c>
      <c r="U310" s="83" t="s">
        <v>571</v>
      </c>
      <c r="V310" s="69" t="s">
        <v>305</v>
      </c>
      <c r="W310" s="86" t="s">
        <v>46</v>
      </c>
      <c r="X310" s="83" t="s">
        <v>571</v>
      </c>
      <c r="Y310" s="83" t="s">
        <v>407</v>
      </c>
      <c r="Z310" s="86" t="s">
        <v>952</v>
      </c>
      <c r="AA310" s="94" t="s">
        <v>1367</v>
      </c>
      <c r="AB310" s="94" t="s">
        <v>1093</v>
      </c>
      <c r="AC310" s="82"/>
      <c r="AD310" s="95">
        <v>0.0217</v>
      </c>
      <c r="AE310" s="96"/>
      <c r="AF310" s="97" t="s">
        <v>956</v>
      </c>
      <c r="AG310" s="232" t="s">
        <v>768</v>
      </c>
      <c r="AH310" s="119">
        <v>60</v>
      </c>
      <c r="AI310" s="119">
        <v>8</v>
      </c>
      <c r="AJ310" s="119"/>
      <c r="AK310" s="125">
        <f>AI310/2*AI310/2*3.14*AH310*7860/1000000000</f>
        <v>0.023693184</v>
      </c>
      <c r="AL310" s="132">
        <f t="shared" si="89"/>
        <v>0.915875215420604</v>
      </c>
      <c r="AM310" s="127"/>
      <c r="AN310" s="125"/>
      <c r="AO310" s="145"/>
      <c r="AP310" s="145"/>
      <c r="AQ310" s="153" t="s">
        <v>616</v>
      </c>
      <c r="AR310" s="153" t="s">
        <v>1174</v>
      </c>
      <c r="AS310" s="158" t="s">
        <v>648</v>
      </c>
      <c r="AT310" s="155"/>
      <c r="AU310" s="61">
        <v>1</v>
      </c>
      <c r="AV310" s="61">
        <v>1</v>
      </c>
      <c r="AW310" s="61">
        <v>1</v>
      </c>
      <c r="AX310" s="61">
        <v>1</v>
      </c>
      <c r="AY310" s="61">
        <v>1</v>
      </c>
    </row>
    <row r="311" s="49" customFormat="1" ht="30" customHeight="1" spans="1:51">
      <c r="A311" s="60">
        <f t="shared" si="77"/>
        <v>303</v>
      </c>
      <c r="B311" s="62"/>
      <c r="C311" s="62"/>
      <c r="D311" s="62">
        <v>2</v>
      </c>
      <c r="E311" s="62"/>
      <c r="F311" s="62"/>
      <c r="G311" s="62"/>
      <c r="H311" s="62"/>
      <c r="I311" s="62"/>
      <c r="J311" s="62"/>
      <c r="K311" s="67"/>
      <c r="L311" s="172" t="s">
        <v>186</v>
      </c>
      <c r="M311" s="172" t="s">
        <v>186</v>
      </c>
      <c r="N311" s="174" t="s">
        <v>187</v>
      </c>
      <c r="O311" s="61"/>
      <c r="P311" s="67" t="s">
        <v>46</v>
      </c>
      <c r="Q311" s="81" t="s">
        <v>569</v>
      </c>
      <c r="R311" s="61"/>
      <c r="S311" s="66" t="s">
        <v>46</v>
      </c>
      <c r="T311" s="66" t="s">
        <v>1350</v>
      </c>
      <c r="U311" s="83" t="s">
        <v>407</v>
      </c>
      <c r="V311" s="66"/>
      <c r="W311" s="86"/>
      <c r="X311" s="83" t="s">
        <v>571</v>
      </c>
      <c r="Y311" s="83" t="s">
        <v>407</v>
      </c>
      <c r="Z311" s="83" t="s">
        <v>572</v>
      </c>
      <c r="AA311" s="94" t="s">
        <v>573</v>
      </c>
      <c r="AB311" s="94" t="s">
        <v>411</v>
      </c>
      <c r="AC311" s="82"/>
      <c r="AD311" s="95"/>
      <c r="AE311" s="96"/>
      <c r="AF311" s="61" t="s">
        <v>411</v>
      </c>
      <c r="AG311" s="225"/>
      <c r="AH311" s="225"/>
      <c r="AI311" s="225"/>
      <c r="AJ311" s="225"/>
      <c r="AK311" s="225"/>
      <c r="AL311" s="225"/>
      <c r="AM311" s="225"/>
      <c r="AN311" s="225"/>
      <c r="AO311" s="225"/>
      <c r="AP311" s="225"/>
      <c r="AQ311" s="153" t="s">
        <v>1352</v>
      </c>
      <c r="AR311" s="229"/>
      <c r="AS311" s="158" t="s">
        <v>648</v>
      </c>
      <c r="AT311" s="155"/>
      <c r="AU311" s="61">
        <v>1</v>
      </c>
      <c r="AV311" s="61">
        <v>1</v>
      </c>
      <c r="AW311" s="61">
        <v>1</v>
      </c>
      <c r="AX311" s="61">
        <v>1</v>
      </c>
      <c r="AY311" s="61">
        <v>1</v>
      </c>
    </row>
    <row r="312" s="49" customFormat="1" ht="30" customHeight="1" spans="1:51">
      <c r="A312" s="60">
        <f t="shared" si="77"/>
        <v>304</v>
      </c>
      <c r="B312" s="62"/>
      <c r="C312" s="62"/>
      <c r="D312" s="62">
        <v>2</v>
      </c>
      <c r="E312" s="62"/>
      <c r="F312" s="62"/>
      <c r="G312" s="62"/>
      <c r="H312" s="62"/>
      <c r="I312" s="62"/>
      <c r="J312" s="62"/>
      <c r="K312" s="67"/>
      <c r="L312" s="66" t="s">
        <v>1045</v>
      </c>
      <c r="M312" s="66" t="s">
        <v>1045</v>
      </c>
      <c r="N312" s="61" t="s">
        <v>391</v>
      </c>
      <c r="O312" s="61" t="s">
        <v>1368</v>
      </c>
      <c r="P312" s="61"/>
      <c r="Q312" s="81" t="s">
        <v>569</v>
      </c>
      <c r="R312" s="61"/>
      <c r="S312" s="66" t="s">
        <v>46</v>
      </c>
      <c r="T312" s="66" t="s">
        <v>570</v>
      </c>
      <c r="U312" s="83" t="s">
        <v>407</v>
      </c>
      <c r="V312" s="83" t="s">
        <v>696</v>
      </c>
      <c r="W312" s="71" t="s">
        <v>411</v>
      </c>
      <c r="X312" s="83" t="s">
        <v>407</v>
      </c>
      <c r="Y312" s="83" t="s">
        <v>571</v>
      </c>
      <c r="Z312" s="83" t="s">
        <v>696</v>
      </c>
      <c r="AA312" s="94" t="s">
        <v>888</v>
      </c>
      <c r="AB312" s="94"/>
      <c r="AC312" s="67"/>
      <c r="AD312" s="220"/>
      <c r="AE312" s="96"/>
      <c r="AF312" s="97" t="s">
        <v>889</v>
      </c>
      <c r="AG312" s="233"/>
      <c r="AH312" s="233"/>
      <c r="AI312" s="233"/>
      <c r="AJ312" s="233"/>
      <c r="AK312" s="233"/>
      <c r="AL312" s="233"/>
      <c r="AM312" s="233"/>
      <c r="AN312" s="233"/>
      <c r="AO312" s="233"/>
      <c r="AP312" s="233"/>
      <c r="AQ312" s="153" t="s">
        <v>616</v>
      </c>
      <c r="AR312" s="153" t="s">
        <v>890</v>
      </c>
      <c r="AS312" s="158" t="s">
        <v>648</v>
      </c>
      <c r="AT312" s="155"/>
      <c r="AU312" s="61">
        <v>1</v>
      </c>
      <c r="AV312" s="61">
        <v>1</v>
      </c>
      <c r="AW312" s="61">
        <v>1</v>
      </c>
      <c r="AX312" s="61">
        <v>1</v>
      </c>
      <c r="AY312" s="61">
        <v>1</v>
      </c>
    </row>
    <row r="313" s="49" customFormat="1" ht="30" customHeight="1" spans="1:51">
      <c r="A313" s="60">
        <f t="shared" si="77"/>
        <v>305</v>
      </c>
      <c r="B313" s="62"/>
      <c r="C313" s="62"/>
      <c r="D313" s="62">
        <v>2</v>
      </c>
      <c r="E313" s="62"/>
      <c r="F313" s="62"/>
      <c r="G313" s="62"/>
      <c r="H313" s="62"/>
      <c r="I313" s="62"/>
      <c r="J313" s="62"/>
      <c r="K313" s="67"/>
      <c r="L313" s="66" t="s">
        <v>392</v>
      </c>
      <c r="M313" s="66" t="s">
        <v>392</v>
      </c>
      <c r="N313" s="61" t="s">
        <v>391</v>
      </c>
      <c r="O313" s="61" t="s">
        <v>1368</v>
      </c>
      <c r="P313" s="61"/>
      <c r="Q313" s="81" t="s">
        <v>569</v>
      </c>
      <c r="R313" s="61"/>
      <c r="S313" s="66" t="s">
        <v>46</v>
      </c>
      <c r="T313" s="66" t="s">
        <v>570</v>
      </c>
      <c r="U313" s="83" t="s">
        <v>407</v>
      </c>
      <c r="V313" s="83" t="s">
        <v>696</v>
      </c>
      <c r="W313" s="71" t="s">
        <v>411</v>
      </c>
      <c r="X313" s="83" t="s">
        <v>407</v>
      </c>
      <c r="Y313" s="83" t="s">
        <v>571</v>
      </c>
      <c r="Z313" s="83" t="s">
        <v>696</v>
      </c>
      <c r="AA313" s="94" t="s">
        <v>888</v>
      </c>
      <c r="AB313" s="94"/>
      <c r="AC313" s="67"/>
      <c r="AD313" s="220"/>
      <c r="AE313" s="96"/>
      <c r="AF313" s="97" t="s">
        <v>889</v>
      </c>
      <c r="AG313" s="233"/>
      <c r="AH313" s="233"/>
      <c r="AI313" s="233"/>
      <c r="AJ313" s="233"/>
      <c r="AK313" s="233"/>
      <c r="AL313" s="233"/>
      <c r="AM313" s="233"/>
      <c r="AN313" s="233"/>
      <c r="AO313" s="233"/>
      <c r="AP313" s="233"/>
      <c r="AQ313" s="153" t="s">
        <v>616</v>
      </c>
      <c r="AR313" s="153" t="s">
        <v>890</v>
      </c>
      <c r="AS313" s="158" t="s">
        <v>648</v>
      </c>
      <c r="AT313" s="155"/>
      <c r="AU313" s="61">
        <v>1</v>
      </c>
      <c r="AV313" s="61">
        <v>1</v>
      </c>
      <c r="AW313" s="61">
        <v>1</v>
      </c>
      <c r="AX313" s="61">
        <v>1</v>
      </c>
      <c r="AY313" s="61">
        <v>1</v>
      </c>
    </row>
    <row r="314" s="49" customFormat="1" ht="30" customHeight="1" spans="1:51">
      <c r="A314" s="60">
        <f t="shared" si="77"/>
        <v>306</v>
      </c>
      <c r="B314" s="62"/>
      <c r="C314" s="62"/>
      <c r="D314" s="62">
        <v>2</v>
      </c>
      <c r="E314" s="62"/>
      <c r="F314" s="62"/>
      <c r="G314" s="62"/>
      <c r="H314" s="62"/>
      <c r="I314" s="62"/>
      <c r="J314" s="62"/>
      <c r="K314" s="67"/>
      <c r="L314" s="66" t="s">
        <v>1369</v>
      </c>
      <c r="M314" s="66" t="s">
        <v>1369</v>
      </c>
      <c r="N314" s="147" t="s">
        <v>1370</v>
      </c>
      <c r="O314" s="147"/>
      <c r="P314" s="61"/>
      <c r="Q314" s="81" t="s">
        <v>569</v>
      </c>
      <c r="R314" s="147"/>
      <c r="S314" s="66" t="s">
        <v>49</v>
      </c>
      <c r="T314" s="147" t="s">
        <v>1371</v>
      </c>
      <c r="U314" s="83" t="s">
        <v>407</v>
      </c>
      <c r="V314" s="147"/>
      <c r="W314" s="70"/>
      <c r="X314" s="83" t="s">
        <v>571</v>
      </c>
      <c r="Y314" s="83" t="s">
        <v>407</v>
      </c>
      <c r="Z314" s="83" t="s">
        <v>572</v>
      </c>
      <c r="AA314" s="147" t="s">
        <v>573</v>
      </c>
      <c r="AB314" s="94" t="s">
        <v>411</v>
      </c>
      <c r="AC314" s="98"/>
      <c r="AD314" s="98">
        <f>AD315*11+AD316</f>
        <v>2.2186</v>
      </c>
      <c r="AE314" s="96"/>
      <c r="AF314" s="61" t="s">
        <v>411</v>
      </c>
      <c r="AG314" s="162"/>
      <c r="AH314" s="146"/>
      <c r="AI314" s="146"/>
      <c r="AJ314" s="146"/>
      <c r="AK314" s="162"/>
      <c r="AL314" s="162"/>
      <c r="AM314" s="146"/>
      <c r="AN314" s="121"/>
      <c r="AO314" s="162"/>
      <c r="AP314" s="162"/>
      <c r="AQ314" s="153" t="s">
        <v>616</v>
      </c>
      <c r="AR314" s="153" t="s">
        <v>1141</v>
      </c>
      <c r="AS314" s="158" t="s">
        <v>648</v>
      </c>
      <c r="AT314" s="249"/>
      <c r="AU314" s="253">
        <v>1</v>
      </c>
      <c r="AV314" s="70">
        <v>1</v>
      </c>
      <c r="AW314" s="70">
        <v>1</v>
      </c>
      <c r="AX314" s="70">
        <v>1</v>
      </c>
      <c r="AY314" s="70">
        <v>1</v>
      </c>
    </row>
    <row r="315" s="49" customFormat="1" ht="30" customHeight="1" spans="1:51">
      <c r="A315" s="60">
        <f t="shared" si="77"/>
        <v>307</v>
      </c>
      <c r="B315" s="62"/>
      <c r="C315" s="62"/>
      <c r="D315" s="62"/>
      <c r="E315" s="62">
        <v>3</v>
      </c>
      <c r="F315" s="62"/>
      <c r="G315" s="62"/>
      <c r="H315" s="62"/>
      <c r="I315" s="62"/>
      <c r="J315" s="62"/>
      <c r="K315" s="67"/>
      <c r="L315" s="67"/>
      <c r="M315" s="66" t="s">
        <v>1372</v>
      </c>
      <c r="N315" s="147" t="s">
        <v>1373</v>
      </c>
      <c r="O315" s="147"/>
      <c r="P315" s="61"/>
      <c r="Q315" s="81" t="s">
        <v>569</v>
      </c>
      <c r="R315" s="147"/>
      <c r="S315" s="66" t="s">
        <v>46</v>
      </c>
      <c r="T315" s="147" t="s">
        <v>1371</v>
      </c>
      <c r="U315" s="83" t="s">
        <v>407</v>
      </c>
      <c r="V315" s="147"/>
      <c r="W315" s="70"/>
      <c r="X315" s="83" t="s">
        <v>571</v>
      </c>
      <c r="Y315" s="83" t="s">
        <v>407</v>
      </c>
      <c r="Z315" s="62" t="s">
        <v>1374</v>
      </c>
      <c r="AA315" s="147" t="s">
        <v>1375</v>
      </c>
      <c r="AB315" s="94" t="s">
        <v>411</v>
      </c>
      <c r="AC315" s="98"/>
      <c r="AD315" s="98">
        <v>0.005</v>
      </c>
      <c r="AE315" s="96"/>
      <c r="AF315" s="61" t="s">
        <v>411</v>
      </c>
      <c r="AG315" s="118" t="s">
        <v>1105</v>
      </c>
      <c r="AH315" s="119" t="s">
        <v>1106</v>
      </c>
      <c r="AI315" s="119"/>
      <c r="AJ315" s="119"/>
      <c r="AK315" s="228">
        <f>AD315*1.04</f>
        <v>0.0052</v>
      </c>
      <c r="AL315" s="132">
        <f t="shared" ref="AL315:AL317" si="90">AD315/AK315</f>
        <v>0.961538461538461</v>
      </c>
      <c r="AM315" s="146"/>
      <c r="AN315" s="121"/>
      <c r="AO315" s="162"/>
      <c r="AP315" s="162"/>
      <c r="AQ315" s="254"/>
      <c r="AR315" s="254"/>
      <c r="AS315" s="158" t="s">
        <v>648</v>
      </c>
      <c r="AT315" s="249"/>
      <c r="AU315" s="253">
        <v>11</v>
      </c>
      <c r="AV315" s="253">
        <v>11</v>
      </c>
      <c r="AW315" s="253">
        <v>11</v>
      </c>
      <c r="AX315" s="253">
        <v>11</v>
      </c>
      <c r="AY315" s="253">
        <v>11</v>
      </c>
    </row>
    <row r="316" s="49" customFormat="1" ht="30" customHeight="1" spans="1:51">
      <c r="A316" s="60">
        <f t="shared" si="77"/>
        <v>308</v>
      </c>
      <c r="B316" s="62"/>
      <c r="C316" s="62"/>
      <c r="D316" s="62"/>
      <c r="E316" s="62">
        <v>3</v>
      </c>
      <c r="F316" s="62"/>
      <c r="G316" s="62"/>
      <c r="H316" s="62"/>
      <c r="I316" s="62"/>
      <c r="J316" s="62"/>
      <c r="K316" s="67"/>
      <c r="L316" s="67"/>
      <c r="M316" s="66" t="s">
        <v>1376</v>
      </c>
      <c r="N316" s="147" t="s">
        <v>1377</v>
      </c>
      <c r="O316" s="147"/>
      <c r="P316" s="61"/>
      <c r="Q316" s="81" t="s">
        <v>569</v>
      </c>
      <c r="R316" s="147"/>
      <c r="S316" s="66" t="s">
        <v>49</v>
      </c>
      <c r="T316" s="147" t="s">
        <v>1371</v>
      </c>
      <c r="U316" s="83" t="s">
        <v>407</v>
      </c>
      <c r="V316" s="147"/>
      <c r="W316" s="70"/>
      <c r="X316" s="83" t="s">
        <v>571</v>
      </c>
      <c r="Y316" s="83" t="s">
        <v>407</v>
      </c>
      <c r="Z316" s="62" t="s">
        <v>1374</v>
      </c>
      <c r="AA316" s="147" t="s">
        <v>1378</v>
      </c>
      <c r="AB316" s="94" t="s">
        <v>411</v>
      </c>
      <c r="AC316" s="98"/>
      <c r="AD316" s="98">
        <v>2.1636</v>
      </c>
      <c r="AE316" s="96"/>
      <c r="AF316" s="61" t="s">
        <v>411</v>
      </c>
      <c r="AG316" s="118" t="s">
        <v>1105</v>
      </c>
      <c r="AH316" s="119" t="s">
        <v>881</v>
      </c>
      <c r="AI316" s="119"/>
      <c r="AJ316" s="119"/>
      <c r="AK316" s="228">
        <f>AD316*1.05</f>
        <v>2.27178</v>
      </c>
      <c r="AL316" s="132">
        <f t="shared" si="90"/>
        <v>0.952380952380952</v>
      </c>
      <c r="AM316" s="146"/>
      <c r="AN316" s="121"/>
      <c r="AO316" s="162"/>
      <c r="AP316" s="162"/>
      <c r="AQ316" s="254"/>
      <c r="AR316" s="254"/>
      <c r="AS316" s="158" t="s">
        <v>648</v>
      </c>
      <c r="AT316" s="249"/>
      <c r="AU316" s="253">
        <v>1</v>
      </c>
      <c r="AV316" s="253">
        <v>1</v>
      </c>
      <c r="AW316" s="253">
        <v>1</v>
      </c>
      <c r="AX316" s="253">
        <v>1</v>
      </c>
      <c r="AY316" s="253">
        <v>1</v>
      </c>
    </row>
    <row r="317" s="49" customFormat="1" ht="30" customHeight="1" spans="1:51">
      <c r="A317" s="60">
        <f t="shared" si="77"/>
        <v>309</v>
      </c>
      <c r="B317" s="62"/>
      <c r="C317" s="62"/>
      <c r="D317" s="62"/>
      <c r="E317" s="62">
        <v>3</v>
      </c>
      <c r="F317" s="62"/>
      <c r="G317" s="62"/>
      <c r="H317" s="62"/>
      <c r="I317" s="62"/>
      <c r="J317" s="62"/>
      <c r="K317" s="67"/>
      <c r="L317" s="60" t="s">
        <v>1379</v>
      </c>
      <c r="M317" s="69" t="s">
        <v>1380</v>
      </c>
      <c r="N317" s="81" t="s">
        <v>1381</v>
      </c>
      <c r="O317" s="61"/>
      <c r="P317" s="61"/>
      <c r="Q317" s="81" t="s">
        <v>569</v>
      </c>
      <c r="R317" s="61"/>
      <c r="S317" s="66" t="s">
        <v>46</v>
      </c>
      <c r="T317" s="66" t="s">
        <v>570</v>
      </c>
      <c r="U317" s="83" t="s">
        <v>407</v>
      </c>
      <c r="V317" s="85" t="s">
        <v>696</v>
      </c>
      <c r="W317" s="71" t="s">
        <v>411</v>
      </c>
      <c r="X317" s="83" t="s">
        <v>407</v>
      </c>
      <c r="Y317" s="83" t="s">
        <v>571</v>
      </c>
      <c r="Z317" s="62" t="s">
        <v>1374</v>
      </c>
      <c r="AA317" s="71" t="s">
        <v>1382</v>
      </c>
      <c r="AB317" s="94"/>
      <c r="AC317" s="82"/>
      <c r="AD317" s="95">
        <v>0.0006</v>
      </c>
      <c r="AE317" s="96"/>
      <c r="AF317" s="61" t="s">
        <v>411</v>
      </c>
      <c r="AG317" s="118" t="s">
        <v>1105</v>
      </c>
      <c r="AH317" s="119" t="s">
        <v>1106</v>
      </c>
      <c r="AI317" s="119"/>
      <c r="AJ317" s="119"/>
      <c r="AK317" s="228">
        <f>AD317*1.04</f>
        <v>0.000624</v>
      </c>
      <c r="AL317" s="132">
        <f t="shared" si="90"/>
        <v>0.961538461538461</v>
      </c>
      <c r="AM317" s="146"/>
      <c r="AN317" s="121"/>
      <c r="AO317" s="145"/>
      <c r="AP317" s="145"/>
      <c r="AQ317" s="153" t="s">
        <v>616</v>
      </c>
      <c r="AR317" s="153" t="s">
        <v>1383</v>
      </c>
      <c r="AS317" s="158" t="s">
        <v>648</v>
      </c>
      <c r="AT317" s="155"/>
      <c r="AU317" s="61">
        <v>15</v>
      </c>
      <c r="AV317" s="61">
        <v>15</v>
      </c>
      <c r="AW317" s="61">
        <v>15</v>
      </c>
      <c r="AX317" s="61">
        <v>15</v>
      </c>
      <c r="AY317" s="61">
        <v>15</v>
      </c>
    </row>
    <row r="318" s="49" customFormat="1" ht="30" customHeight="1" spans="1:51">
      <c r="A318" s="60">
        <f t="shared" si="77"/>
        <v>310</v>
      </c>
      <c r="B318" s="62"/>
      <c r="C318" s="62"/>
      <c r="D318" s="62"/>
      <c r="E318" s="62"/>
      <c r="F318" s="62"/>
      <c r="G318" s="62"/>
      <c r="H318" s="62"/>
      <c r="I318" s="62"/>
      <c r="J318" s="62"/>
      <c r="K318" s="67"/>
      <c r="L318" s="67"/>
      <c r="M318" s="66" t="s">
        <v>1384</v>
      </c>
      <c r="N318" s="61" t="s">
        <v>1385</v>
      </c>
      <c r="O318" s="61"/>
      <c r="P318" s="61"/>
      <c r="Q318" s="81" t="s">
        <v>569</v>
      </c>
      <c r="R318" s="61"/>
      <c r="S318" s="66" t="s">
        <v>46</v>
      </c>
      <c r="T318" s="82" t="s">
        <v>570</v>
      </c>
      <c r="U318" s="83" t="s">
        <v>571</v>
      </c>
      <c r="V318" s="66" t="s">
        <v>1384</v>
      </c>
      <c r="W318" s="86" t="s">
        <v>46</v>
      </c>
      <c r="X318" s="83" t="s">
        <v>571</v>
      </c>
      <c r="Y318" s="83" t="s">
        <v>407</v>
      </c>
      <c r="Z318" s="83" t="s">
        <v>572</v>
      </c>
      <c r="AA318" s="94" t="s">
        <v>573</v>
      </c>
      <c r="AB318" s="94" t="s">
        <v>411</v>
      </c>
      <c r="AC318" s="82"/>
      <c r="AD318" s="95" t="e">
        <f>AD322+AD323+AD324+#REF!+#REF!+AD326+AD328+AD331</f>
        <v>#REF!</v>
      </c>
      <c r="AE318" s="96"/>
      <c r="AF318" s="61" t="s">
        <v>910</v>
      </c>
      <c r="AG318" s="225"/>
      <c r="AH318" s="225"/>
      <c r="AI318" s="225"/>
      <c r="AJ318" s="225"/>
      <c r="AK318" s="225"/>
      <c r="AL318" s="225"/>
      <c r="AM318" s="225"/>
      <c r="AN318" s="225"/>
      <c r="AO318" s="225"/>
      <c r="AP318" s="225"/>
      <c r="AQ318" s="153" t="s">
        <v>624</v>
      </c>
      <c r="AR318" s="229"/>
      <c r="AS318" s="158" t="s">
        <v>577</v>
      </c>
      <c r="AT318" s="155"/>
      <c r="AU318" s="61">
        <v>1</v>
      </c>
      <c r="AV318" s="61">
        <v>1</v>
      </c>
      <c r="AW318" s="61">
        <v>1</v>
      </c>
      <c r="AX318" s="61">
        <v>0</v>
      </c>
      <c r="AY318" s="61">
        <v>1</v>
      </c>
    </row>
    <row r="319" s="49" customFormat="1" ht="30" customHeight="1" spans="1:51">
      <c r="A319" s="60">
        <f t="shared" si="77"/>
        <v>311</v>
      </c>
      <c r="B319" s="62"/>
      <c r="C319" s="62"/>
      <c r="D319" s="62"/>
      <c r="E319" s="62"/>
      <c r="F319" s="62"/>
      <c r="G319" s="62"/>
      <c r="H319" s="62"/>
      <c r="I319" s="62"/>
      <c r="J319" s="62"/>
      <c r="K319" s="67"/>
      <c r="L319" s="67"/>
      <c r="M319" s="66" t="s">
        <v>1386</v>
      </c>
      <c r="N319" s="61" t="s">
        <v>1387</v>
      </c>
      <c r="O319" s="61"/>
      <c r="P319" s="61"/>
      <c r="Q319" s="81" t="s">
        <v>569</v>
      </c>
      <c r="R319" s="61"/>
      <c r="S319" s="66" t="s">
        <v>46</v>
      </c>
      <c r="T319" s="82" t="s">
        <v>570</v>
      </c>
      <c r="U319" s="83" t="s">
        <v>407</v>
      </c>
      <c r="V319" s="85"/>
      <c r="W319" s="86"/>
      <c r="X319" s="83" t="s">
        <v>571</v>
      </c>
      <c r="Y319" s="83" t="s">
        <v>407</v>
      </c>
      <c r="Z319" s="83" t="s">
        <v>572</v>
      </c>
      <c r="AA319" s="94" t="s">
        <v>573</v>
      </c>
      <c r="AB319" s="94"/>
      <c r="AC319" s="82"/>
      <c r="AD319" s="95"/>
      <c r="AE319" s="96"/>
      <c r="AF319" s="61" t="s">
        <v>411</v>
      </c>
      <c r="AG319" s="225"/>
      <c r="AH319" s="225"/>
      <c r="AI319" s="225"/>
      <c r="AJ319" s="225"/>
      <c r="AK319" s="225"/>
      <c r="AL319" s="225"/>
      <c r="AM319" s="225"/>
      <c r="AN319" s="225"/>
      <c r="AO319" s="225"/>
      <c r="AP319" s="225"/>
      <c r="AQ319" s="153" t="s">
        <v>624</v>
      </c>
      <c r="AR319" s="229"/>
      <c r="AS319" s="97" t="s">
        <v>608</v>
      </c>
      <c r="AT319" s="155"/>
      <c r="AU319" s="61">
        <v>0</v>
      </c>
      <c r="AV319" s="61">
        <v>0</v>
      </c>
      <c r="AW319" s="61">
        <v>0</v>
      </c>
      <c r="AX319" s="61">
        <v>1</v>
      </c>
      <c r="AY319" s="61">
        <v>0</v>
      </c>
    </row>
    <row r="320" s="49" customFormat="1" ht="30" customHeight="1" spans="1:51">
      <c r="A320" s="60">
        <f t="shared" si="77"/>
        <v>312</v>
      </c>
      <c r="B320" s="62"/>
      <c r="C320" s="62"/>
      <c r="D320" s="62">
        <v>2</v>
      </c>
      <c r="E320" s="62"/>
      <c r="F320" s="62"/>
      <c r="G320" s="62"/>
      <c r="H320" s="62"/>
      <c r="I320" s="62"/>
      <c r="J320" s="62"/>
      <c r="K320" s="67"/>
      <c r="L320" s="245" t="s">
        <v>375</v>
      </c>
      <c r="M320" s="172" t="s">
        <v>375</v>
      </c>
      <c r="N320" s="173" t="s">
        <v>376</v>
      </c>
      <c r="O320" s="61" t="s">
        <v>1244</v>
      </c>
      <c r="P320" s="61"/>
      <c r="Q320" s="81"/>
      <c r="R320" s="61"/>
      <c r="S320" s="66" t="s">
        <v>49</v>
      </c>
      <c r="T320" s="82" t="s">
        <v>570</v>
      </c>
      <c r="U320" s="83" t="s">
        <v>571</v>
      </c>
      <c r="V320" s="66" t="s">
        <v>375</v>
      </c>
      <c r="W320" s="86" t="s">
        <v>49</v>
      </c>
      <c r="X320" s="83" t="s">
        <v>571</v>
      </c>
      <c r="Y320" s="83" t="s">
        <v>407</v>
      </c>
      <c r="Z320" s="83" t="s">
        <v>572</v>
      </c>
      <c r="AA320" s="94" t="s">
        <v>573</v>
      </c>
      <c r="AB320" s="94"/>
      <c r="AC320" s="82"/>
      <c r="AD320" s="95"/>
      <c r="AE320" s="96"/>
      <c r="AF320" s="61"/>
      <c r="AG320" s="225"/>
      <c r="AH320" s="225"/>
      <c r="AI320" s="225"/>
      <c r="AJ320" s="225"/>
      <c r="AK320" s="225"/>
      <c r="AL320" s="225"/>
      <c r="AM320" s="225"/>
      <c r="AN320" s="225"/>
      <c r="AO320" s="225"/>
      <c r="AP320" s="225"/>
      <c r="AQ320" s="229" t="s">
        <v>616</v>
      </c>
      <c r="AR320" s="153" t="s">
        <v>1388</v>
      </c>
      <c r="AS320" s="158" t="s">
        <v>648</v>
      </c>
      <c r="AT320" s="155"/>
      <c r="AU320" s="61">
        <v>1</v>
      </c>
      <c r="AV320" s="61">
        <v>1</v>
      </c>
      <c r="AW320" s="61">
        <v>1</v>
      </c>
      <c r="AX320" s="61">
        <v>1</v>
      </c>
      <c r="AY320" s="61">
        <v>1</v>
      </c>
    </row>
    <row r="321" s="49" customFormat="1" ht="30" customHeight="1" spans="1:51">
      <c r="A321" s="60"/>
      <c r="B321" s="62"/>
      <c r="C321" s="62"/>
      <c r="D321" s="62">
        <v>2</v>
      </c>
      <c r="E321" s="62"/>
      <c r="F321" s="62"/>
      <c r="G321" s="62"/>
      <c r="H321" s="62"/>
      <c r="I321" s="62"/>
      <c r="J321" s="62"/>
      <c r="K321" s="67"/>
      <c r="L321" s="66" t="s">
        <v>1389</v>
      </c>
      <c r="M321" s="66"/>
      <c r="N321" s="61" t="s">
        <v>1390</v>
      </c>
      <c r="O321" s="61" t="s">
        <v>1391</v>
      </c>
      <c r="P321" s="61" t="s">
        <v>46</v>
      </c>
      <c r="Q321" s="71" t="s">
        <v>569</v>
      </c>
      <c r="R321" s="61"/>
      <c r="S321" s="66" t="s">
        <v>46</v>
      </c>
      <c r="T321" s="85"/>
      <c r="U321" s="83" t="s">
        <v>571</v>
      </c>
      <c r="V321" s="77" t="s">
        <v>111</v>
      </c>
      <c r="W321" s="70" t="s">
        <v>49</v>
      </c>
      <c r="X321" s="83" t="s">
        <v>571</v>
      </c>
      <c r="Y321" s="83" t="s">
        <v>407</v>
      </c>
      <c r="Z321" s="83" t="s">
        <v>651</v>
      </c>
      <c r="AA321" s="71" t="s">
        <v>1392</v>
      </c>
      <c r="AB321" s="71" t="s">
        <v>1393</v>
      </c>
      <c r="AC321" s="74" t="s">
        <v>1394</v>
      </c>
      <c r="AD321" s="101">
        <v>0.0835</v>
      </c>
      <c r="AE321" s="96"/>
      <c r="AF321" s="61" t="s">
        <v>910</v>
      </c>
      <c r="AG321" s="145" t="s">
        <v>911</v>
      </c>
      <c r="AH321" s="146"/>
      <c r="AI321" s="146"/>
      <c r="AJ321" s="146"/>
      <c r="AK321" s="145"/>
      <c r="AL321" s="145"/>
      <c r="AM321" s="146"/>
      <c r="AN321" s="121">
        <v>0.005</v>
      </c>
      <c r="AO321" s="145"/>
      <c r="AP321" s="145"/>
      <c r="AQ321" s="153" t="s">
        <v>575</v>
      </c>
      <c r="AR321" s="153" t="s">
        <v>587</v>
      </c>
      <c r="AS321" s="158"/>
      <c r="AT321" s="155"/>
      <c r="AU321" s="61">
        <v>1</v>
      </c>
      <c r="AV321" s="61">
        <v>1</v>
      </c>
      <c r="AW321" s="61">
        <v>1</v>
      </c>
      <c r="AX321" s="61">
        <v>1</v>
      </c>
      <c r="AY321" s="61">
        <v>1</v>
      </c>
    </row>
    <row r="322" s="49" customFormat="1" ht="30" customHeight="1" spans="1:51">
      <c r="A322" s="60">
        <f t="shared" si="77"/>
        <v>314</v>
      </c>
      <c r="B322" s="62"/>
      <c r="C322" s="62"/>
      <c r="D322" s="62"/>
      <c r="E322" s="62">
        <v>3</v>
      </c>
      <c r="F322" s="62"/>
      <c r="G322" s="62"/>
      <c r="H322" s="62"/>
      <c r="I322" s="62"/>
      <c r="J322" s="62"/>
      <c r="K322" s="67"/>
      <c r="L322" s="66" t="s">
        <v>111</v>
      </c>
      <c r="M322" s="66" t="s">
        <v>111</v>
      </c>
      <c r="N322" s="61" t="s">
        <v>112</v>
      </c>
      <c r="O322" s="61" t="s">
        <v>1391</v>
      </c>
      <c r="P322" s="61" t="s">
        <v>46</v>
      </c>
      <c r="Q322" s="81" t="s">
        <v>569</v>
      </c>
      <c r="R322" s="61"/>
      <c r="S322" s="66" t="s">
        <v>46</v>
      </c>
      <c r="T322" s="82" t="s">
        <v>570</v>
      </c>
      <c r="U322" s="83" t="s">
        <v>571</v>
      </c>
      <c r="V322" s="85" t="s">
        <v>111</v>
      </c>
      <c r="W322" s="86" t="s">
        <v>49</v>
      </c>
      <c r="X322" s="83" t="s">
        <v>571</v>
      </c>
      <c r="Y322" s="83" t="s">
        <v>407</v>
      </c>
      <c r="Z322" s="83" t="s">
        <v>651</v>
      </c>
      <c r="AA322" s="94" t="s">
        <v>1392</v>
      </c>
      <c r="AB322" s="94" t="s">
        <v>1393</v>
      </c>
      <c r="AC322" s="82" t="s">
        <v>1394</v>
      </c>
      <c r="AD322" s="95">
        <v>0.0835</v>
      </c>
      <c r="AE322" s="96"/>
      <c r="AF322" s="61" t="s">
        <v>910</v>
      </c>
      <c r="AG322" s="118" t="s">
        <v>654</v>
      </c>
      <c r="AH322" s="119">
        <v>85</v>
      </c>
      <c r="AI322" s="119">
        <v>55</v>
      </c>
      <c r="AJ322" s="119">
        <v>6</v>
      </c>
      <c r="AK322" s="131">
        <f>AH322*AI322*AJ322*7860/1000000000</f>
        <v>0.220473</v>
      </c>
      <c r="AL322" s="132">
        <f t="shared" ref="AL322" si="91">AD322/AK322</f>
        <v>0.378731182503073</v>
      </c>
      <c r="AM322" s="130"/>
      <c r="AN322" s="125"/>
      <c r="AO322" s="145"/>
      <c r="AP322" s="145"/>
      <c r="AQ322" s="153" t="s">
        <v>616</v>
      </c>
      <c r="AR322" s="153" t="s">
        <v>756</v>
      </c>
      <c r="AS322" s="158" t="s">
        <v>648</v>
      </c>
      <c r="AT322" s="155"/>
      <c r="AU322" s="61">
        <v>1</v>
      </c>
      <c r="AV322" s="61">
        <v>1</v>
      </c>
      <c r="AW322" s="61">
        <v>1</v>
      </c>
      <c r="AX322" s="61">
        <v>1</v>
      </c>
      <c r="AY322" s="61">
        <v>1</v>
      </c>
    </row>
    <row r="323" s="49" customFormat="1" ht="30" customHeight="1" spans="1:51">
      <c r="A323" s="60">
        <f t="shared" si="77"/>
        <v>315</v>
      </c>
      <c r="B323" s="62"/>
      <c r="C323" s="62"/>
      <c r="D323" s="62">
        <v>2</v>
      </c>
      <c r="E323" s="62"/>
      <c r="F323" s="62"/>
      <c r="G323" s="62"/>
      <c r="H323" s="62"/>
      <c r="I323" s="62"/>
      <c r="J323" s="62"/>
      <c r="K323" s="67"/>
      <c r="L323" s="66" t="s">
        <v>396</v>
      </c>
      <c r="M323" s="66" t="s">
        <v>396</v>
      </c>
      <c r="N323" s="71" t="s">
        <v>397</v>
      </c>
      <c r="O323" s="61" t="s">
        <v>1395</v>
      </c>
      <c r="P323" s="61"/>
      <c r="Q323" s="81" t="s">
        <v>569</v>
      </c>
      <c r="R323" s="70"/>
      <c r="S323" s="66" t="s">
        <v>46</v>
      </c>
      <c r="T323" s="66" t="s">
        <v>570</v>
      </c>
      <c r="U323" s="83" t="s">
        <v>407</v>
      </c>
      <c r="V323" s="83" t="s">
        <v>696</v>
      </c>
      <c r="W323" s="71" t="s">
        <v>411</v>
      </c>
      <c r="X323" s="83" t="s">
        <v>571</v>
      </c>
      <c r="Y323" s="83" t="s">
        <v>407</v>
      </c>
      <c r="Z323" s="83" t="s">
        <v>696</v>
      </c>
      <c r="AA323" s="94" t="s">
        <v>953</v>
      </c>
      <c r="AB323" s="94" t="s">
        <v>954</v>
      </c>
      <c r="AC323" s="74"/>
      <c r="AD323" s="101">
        <v>0.00507</v>
      </c>
      <c r="AE323" s="96"/>
      <c r="AF323" s="97" t="s">
        <v>956</v>
      </c>
      <c r="AG323" s="233"/>
      <c r="AH323" s="233"/>
      <c r="AI323" s="233"/>
      <c r="AJ323" s="233"/>
      <c r="AK323" s="233"/>
      <c r="AL323" s="233"/>
      <c r="AM323" s="233"/>
      <c r="AN323" s="233"/>
      <c r="AO323" s="233"/>
      <c r="AP323" s="233"/>
      <c r="AQ323" s="153" t="s">
        <v>616</v>
      </c>
      <c r="AR323" s="153" t="s">
        <v>890</v>
      </c>
      <c r="AS323" s="158" t="s">
        <v>648</v>
      </c>
      <c r="AT323" s="163"/>
      <c r="AU323" s="70">
        <v>2</v>
      </c>
      <c r="AV323" s="70">
        <v>2</v>
      </c>
      <c r="AW323" s="70">
        <v>2</v>
      </c>
      <c r="AX323" s="70">
        <v>2</v>
      </c>
      <c r="AY323" s="70">
        <v>2</v>
      </c>
    </row>
    <row r="324" s="49" customFormat="1" ht="30" customHeight="1" spans="1:51">
      <c r="A324" s="60">
        <f t="shared" si="77"/>
        <v>316</v>
      </c>
      <c r="B324" s="62"/>
      <c r="C324" s="62"/>
      <c r="D324" s="62">
        <v>2</v>
      </c>
      <c r="E324" s="62"/>
      <c r="F324" s="62"/>
      <c r="G324" s="62"/>
      <c r="H324" s="62"/>
      <c r="I324" s="62"/>
      <c r="J324" s="62"/>
      <c r="K324" s="67"/>
      <c r="L324" s="66" t="s">
        <v>286</v>
      </c>
      <c r="M324" s="66" t="s">
        <v>286</v>
      </c>
      <c r="N324" s="61" t="s">
        <v>287</v>
      </c>
      <c r="O324" s="61" t="s">
        <v>1395</v>
      </c>
      <c r="P324" s="61"/>
      <c r="Q324" s="81" t="s">
        <v>569</v>
      </c>
      <c r="R324" s="61"/>
      <c r="S324" s="66" t="s">
        <v>46</v>
      </c>
      <c r="T324" s="82" t="s">
        <v>570</v>
      </c>
      <c r="U324" s="83" t="s">
        <v>571</v>
      </c>
      <c r="V324" s="85" t="s">
        <v>286</v>
      </c>
      <c r="W324" s="86" t="s">
        <v>46</v>
      </c>
      <c r="X324" s="83" t="s">
        <v>571</v>
      </c>
      <c r="Y324" s="83" t="s">
        <v>407</v>
      </c>
      <c r="Z324" s="86" t="s">
        <v>952</v>
      </c>
      <c r="AA324" s="94" t="s">
        <v>953</v>
      </c>
      <c r="AB324" s="94" t="s">
        <v>954</v>
      </c>
      <c r="AC324" s="82"/>
      <c r="AD324" s="95">
        <v>0.0072</v>
      </c>
      <c r="AE324" s="96"/>
      <c r="AF324" s="97" t="s">
        <v>956</v>
      </c>
      <c r="AG324" s="233"/>
      <c r="AH324" s="233"/>
      <c r="AI324" s="233"/>
      <c r="AJ324" s="233"/>
      <c r="AK324" s="233"/>
      <c r="AL324" s="233"/>
      <c r="AM324" s="233"/>
      <c r="AN324" s="233"/>
      <c r="AO324" s="233"/>
      <c r="AP324" s="233"/>
      <c r="AQ324" s="153" t="s">
        <v>616</v>
      </c>
      <c r="AR324" s="153" t="s">
        <v>1174</v>
      </c>
      <c r="AS324" s="158" t="s">
        <v>648</v>
      </c>
      <c r="AT324" s="155"/>
      <c r="AU324" s="61">
        <v>2</v>
      </c>
      <c r="AV324" s="61">
        <v>2</v>
      </c>
      <c r="AW324" s="61">
        <v>2</v>
      </c>
      <c r="AX324" s="61">
        <v>2</v>
      </c>
      <c r="AY324" s="61">
        <v>2</v>
      </c>
    </row>
    <row r="325" s="49" customFormat="1" ht="30" customHeight="1" spans="1:51">
      <c r="A325" s="60">
        <f t="shared" ref="A325:A365" si="92">ROW()-8</f>
        <v>317</v>
      </c>
      <c r="B325" s="62"/>
      <c r="C325" s="62"/>
      <c r="D325" s="62">
        <v>2</v>
      </c>
      <c r="E325" s="62"/>
      <c r="F325" s="62"/>
      <c r="G325" s="62"/>
      <c r="H325" s="62"/>
      <c r="I325" s="62"/>
      <c r="J325" s="62"/>
      <c r="K325" s="67"/>
      <c r="L325" s="66" t="s">
        <v>392</v>
      </c>
      <c r="M325" s="66" t="s">
        <v>392</v>
      </c>
      <c r="N325" s="61" t="s">
        <v>391</v>
      </c>
      <c r="O325" s="61" t="s">
        <v>1396</v>
      </c>
      <c r="P325" s="61"/>
      <c r="Q325" s="81" t="s">
        <v>569</v>
      </c>
      <c r="R325" s="61"/>
      <c r="S325" s="66" t="s">
        <v>46</v>
      </c>
      <c r="T325" s="66" t="s">
        <v>570</v>
      </c>
      <c r="U325" s="83" t="s">
        <v>407</v>
      </c>
      <c r="V325" s="83" t="s">
        <v>696</v>
      </c>
      <c r="W325" s="71" t="s">
        <v>411</v>
      </c>
      <c r="X325" s="83" t="s">
        <v>407</v>
      </c>
      <c r="Y325" s="83" t="s">
        <v>571</v>
      </c>
      <c r="Z325" s="83" t="s">
        <v>696</v>
      </c>
      <c r="AA325" s="94" t="s">
        <v>888</v>
      </c>
      <c r="AB325" s="71"/>
      <c r="AC325" s="82"/>
      <c r="AD325" s="95"/>
      <c r="AE325" s="96"/>
      <c r="AF325" s="97" t="s">
        <v>1397</v>
      </c>
      <c r="AG325" s="233"/>
      <c r="AH325" s="233"/>
      <c r="AI325" s="233"/>
      <c r="AJ325" s="233"/>
      <c r="AK325" s="233"/>
      <c r="AL325" s="233"/>
      <c r="AM325" s="233"/>
      <c r="AN325" s="233"/>
      <c r="AO325" s="233"/>
      <c r="AP325" s="233"/>
      <c r="AQ325" s="153" t="s">
        <v>616</v>
      </c>
      <c r="AR325" s="153" t="s">
        <v>890</v>
      </c>
      <c r="AS325" s="158" t="s">
        <v>648</v>
      </c>
      <c r="AT325" s="155"/>
      <c r="AU325" s="61">
        <v>1</v>
      </c>
      <c r="AV325" s="61">
        <v>1</v>
      </c>
      <c r="AW325" s="61">
        <v>1</v>
      </c>
      <c r="AX325" s="61">
        <v>1</v>
      </c>
      <c r="AY325" s="61">
        <v>1</v>
      </c>
    </row>
    <row r="326" s="49" customFormat="1" ht="30" customHeight="1" spans="1:51">
      <c r="A326" s="60">
        <f t="shared" si="92"/>
        <v>318</v>
      </c>
      <c r="B326" s="62"/>
      <c r="C326" s="62"/>
      <c r="D326" s="62">
        <v>2</v>
      </c>
      <c r="E326" s="62"/>
      <c r="F326" s="62"/>
      <c r="G326" s="62"/>
      <c r="H326" s="62"/>
      <c r="I326" s="62"/>
      <c r="J326" s="62"/>
      <c r="K326" s="67"/>
      <c r="L326" s="66" t="s">
        <v>370</v>
      </c>
      <c r="M326" s="66" t="s">
        <v>370</v>
      </c>
      <c r="N326" s="61" t="s">
        <v>1398</v>
      </c>
      <c r="O326" s="61" t="s">
        <v>1396</v>
      </c>
      <c r="P326" s="61"/>
      <c r="Q326" s="81" t="s">
        <v>569</v>
      </c>
      <c r="R326" s="61"/>
      <c r="S326" s="66" t="s">
        <v>134</v>
      </c>
      <c r="T326" s="70" t="s">
        <v>893</v>
      </c>
      <c r="U326" s="83" t="s">
        <v>571</v>
      </c>
      <c r="V326" s="66" t="s">
        <v>370</v>
      </c>
      <c r="W326" s="86" t="s">
        <v>134</v>
      </c>
      <c r="X326" s="83" t="s">
        <v>571</v>
      </c>
      <c r="Y326" s="83" t="s">
        <v>407</v>
      </c>
      <c r="Z326" s="85" t="s">
        <v>894</v>
      </c>
      <c r="AA326" s="94" t="s">
        <v>888</v>
      </c>
      <c r="AB326" s="94"/>
      <c r="AC326" s="77"/>
      <c r="AD326" s="214">
        <v>0.002</v>
      </c>
      <c r="AE326" s="149"/>
      <c r="AF326" s="149" t="s">
        <v>900</v>
      </c>
      <c r="AG326" s="260"/>
      <c r="AH326" s="260"/>
      <c r="AI326" s="260"/>
      <c r="AJ326" s="260"/>
      <c r="AK326" s="260"/>
      <c r="AL326" s="260"/>
      <c r="AM326" s="260"/>
      <c r="AN326" s="260"/>
      <c r="AO326" s="260"/>
      <c r="AP326" s="260"/>
      <c r="AQ326" s="153" t="s">
        <v>616</v>
      </c>
      <c r="AR326" s="153" t="s">
        <v>617</v>
      </c>
      <c r="AS326" s="158" t="s">
        <v>577</v>
      </c>
      <c r="AT326" s="155"/>
      <c r="AU326" s="61">
        <v>1</v>
      </c>
      <c r="AV326" s="61">
        <v>1</v>
      </c>
      <c r="AW326" s="61">
        <v>1</v>
      </c>
      <c r="AX326" s="61">
        <v>1</v>
      </c>
      <c r="AY326" s="61">
        <v>1</v>
      </c>
    </row>
    <row r="327" s="49" customFormat="1" ht="30" customHeight="1" spans="1:51">
      <c r="A327" s="60">
        <f t="shared" si="92"/>
        <v>319</v>
      </c>
      <c r="B327" s="62"/>
      <c r="C327" s="62"/>
      <c r="D327" s="62">
        <v>2</v>
      </c>
      <c r="E327" s="62"/>
      <c r="F327" s="62"/>
      <c r="G327" s="62"/>
      <c r="H327" s="62"/>
      <c r="I327" s="62"/>
      <c r="J327" s="62"/>
      <c r="K327" s="67"/>
      <c r="L327" s="255" t="s">
        <v>367</v>
      </c>
      <c r="M327" s="255" t="s">
        <v>367</v>
      </c>
      <c r="N327" s="169" t="s">
        <v>368</v>
      </c>
      <c r="O327" s="61" t="s">
        <v>1244</v>
      </c>
      <c r="P327" s="61"/>
      <c r="Q327" s="81" t="s">
        <v>569</v>
      </c>
      <c r="R327" s="61"/>
      <c r="S327" s="66" t="s">
        <v>46</v>
      </c>
      <c r="T327" s="70" t="s">
        <v>570</v>
      </c>
      <c r="U327" s="83" t="s">
        <v>571</v>
      </c>
      <c r="V327" s="242" t="s">
        <v>367</v>
      </c>
      <c r="W327" s="86" t="s">
        <v>46</v>
      </c>
      <c r="X327" s="83" t="s">
        <v>571</v>
      </c>
      <c r="Y327" s="83" t="s">
        <v>407</v>
      </c>
      <c r="Z327" s="83" t="s">
        <v>651</v>
      </c>
      <c r="AA327" s="94" t="s">
        <v>1089</v>
      </c>
      <c r="AB327" s="94" t="s">
        <v>1090</v>
      </c>
      <c r="AC327" s="77"/>
      <c r="AD327" s="214">
        <v>0.024</v>
      </c>
      <c r="AE327" s="149"/>
      <c r="AF327" s="61" t="s">
        <v>910</v>
      </c>
      <c r="AG327" s="225"/>
      <c r="AH327" s="225"/>
      <c r="AI327" s="225"/>
      <c r="AJ327" s="225"/>
      <c r="AK327" s="225"/>
      <c r="AL327" s="225"/>
      <c r="AM327" s="225"/>
      <c r="AN327" s="225"/>
      <c r="AO327" s="225"/>
      <c r="AP327" s="225"/>
      <c r="AQ327" s="153" t="s">
        <v>616</v>
      </c>
      <c r="AR327" s="229"/>
      <c r="AS327" s="158" t="s">
        <v>648</v>
      </c>
      <c r="AT327" s="155"/>
      <c r="AU327" s="61">
        <v>1</v>
      </c>
      <c r="AV327" s="61">
        <v>1</v>
      </c>
      <c r="AW327" s="61">
        <v>1</v>
      </c>
      <c r="AX327" s="61">
        <v>1</v>
      </c>
      <c r="AY327" s="61">
        <v>1</v>
      </c>
    </row>
    <row r="328" s="49" customFormat="1" ht="30" customHeight="1" spans="1:51">
      <c r="A328" s="60">
        <f t="shared" si="92"/>
        <v>320</v>
      </c>
      <c r="B328" s="62"/>
      <c r="C328" s="62"/>
      <c r="D328" s="62">
        <v>2</v>
      </c>
      <c r="E328" s="62"/>
      <c r="F328" s="62"/>
      <c r="G328" s="62"/>
      <c r="H328" s="62"/>
      <c r="I328" s="62"/>
      <c r="J328" s="62"/>
      <c r="K328" s="67"/>
      <c r="L328" s="256" t="s">
        <v>1195</v>
      </c>
      <c r="M328" s="256" t="s">
        <v>1195</v>
      </c>
      <c r="N328" s="174" t="s">
        <v>1196</v>
      </c>
      <c r="O328" s="70" t="s">
        <v>1197</v>
      </c>
      <c r="P328" s="61"/>
      <c r="Q328" s="81" t="s">
        <v>569</v>
      </c>
      <c r="R328" s="70"/>
      <c r="S328" s="66" t="s">
        <v>46</v>
      </c>
      <c r="T328" s="85" t="s">
        <v>1102</v>
      </c>
      <c r="U328" s="83" t="s">
        <v>571</v>
      </c>
      <c r="V328" s="77" t="s">
        <v>1195</v>
      </c>
      <c r="W328" s="70" t="s">
        <v>46</v>
      </c>
      <c r="X328" s="83" t="s">
        <v>571</v>
      </c>
      <c r="Y328" s="83" t="s">
        <v>407</v>
      </c>
      <c r="Z328" s="83" t="s">
        <v>1103</v>
      </c>
      <c r="AA328" s="71" t="s">
        <v>411</v>
      </c>
      <c r="AB328" s="71" t="s">
        <v>411</v>
      </c>
      <c r="AC328" s="74" t="s">
        <v>1198</v>
      </c>
      <c r="AD328" s="101">
        <v>0.0004</v>
      </c>
      <c r="AE328" s="96"/>
      <c r="AF328" s="61" t="s">
        <v>411</v>
      </c>
      <c r="AG328" s="225"/>
      <c r="AH328" s="225"/>
      <c r="AI328" s="225"/>
      <c r="AJ328" s="225"/>
      <c r="AK328" s="225"/>
      <c r="AL328" s="225"/>
      <c r="AM328" s="225"/>
      <c r="AN328" s="225"/>
      <c r="AO328" s="225"/>
      <c r="AP328" s="225"/>
      <c r="AQ328" s="153" t="s">
        <v>616</v>
      </c>
      <c r="AR328" s="229" t="s">
        <v>1107</v>
      </c>
      <c r="AS328" s="158" t="s">
        <v>648</v>
      </c>
      <c r="AT328" s="155"/>
      <c r="AU328" s="61">
        <v>4</v>
      </c>
      <c r="AV328" s="61">
        <v>4</v>
      </c>
      <c r="AW328" s="61">
        <v>4</v>
      </c>
      <c r="AX328" s="61">
        <v>4</v>
      </c>
      <c r="AY328" s="61">
        <v>4</v>
      </c>
    </row>
    <row r="329" s="49" customFormat="1" ht="30" customHeight="1" spans="1:51">
      <c r="A329" s="60"/>
      <c r="B329" s="62"/>
      <c r="C329" s="62"/>
      <c r="D329" s="62">
        <v>2</v>
      </c>
      <c r="E329" s="62"/>
      <c r="F329" s="62"/>
      <c r="G329" s="62"/>
      <c r="H329" s="62"/>
      <c r="I329" s="62"/>
      <c r="J329" s="62"/>
      <c r="K329" s="67"/>
      <c r="L329" s="66" t="s">
        <v>1399</v>
      </c>
      <c r="M329" s="66"/>
      <c r="N329" s="61" t="s">
        <v>1400</v>
      </c>
      <c r="O329" s="61"/>
      <c r="P329" s="61"/>
      <c r="Q329" s="71" t="s">
        <v>569</v>
      </c>
      <c r="R329" s="61"/>
      <c r="S329" s="66" t="s">
        <v>46</v>
      </c>
      <c r="T329" s="85"/>
      <c r="U329" s="83" t="s">
        <v>571</v>
      </c>
      <c r="V329" s="77" t="s">
        <v>363</v>
      </c>
      <c r="W329" s="70" t="s">
        <v>46</v>
      </c>
      <c r="X329" s="83" t="s">
        <v>571</v>
      </c>
      <c r="Y329" s="83" t="s">
        <v>407</v>
      </c>
      <c r="Z329" s="83" t="s">
        <v>908</v>
      </c>
      <c r="AA329" s="71" t="s">
        <v>573</v>
      </c>
      <c r="AB329" s="71"/>
      <c r="AC329" s="74"/>
      <c r="AD329" s="101">
        <v>5.0218</v>
      </c>
      <c r="AE329" s="96"/>
      <c r="AF329" s="61" t="s">
        <v>910</v>
      </c>
      <c r="AG329" s="145" t="s">
        <v>911</v>
      </c>
      <c r="AH329" s="146"/>
      <c r="AI329" s="146"/>
      <c r="AJ329" s="146"/>
      <c r="AK329" s="145"/>
      <c r="AL329" s="145"/>
      <c r="AM329" s="146"/>
      <c r="AN329" s="121">
        <v>0.494</v>
      </c>
      <c r="AO329" s="145"/>
      <c r="AP329" s="145"/>
      <c r="AQ329" s="153" t="s">
        <v>575</v>
      </c>
      <c r="AR329" s="153" t="s">
        <v>587</v>
      </c>
      <c r="AS329" s="158"/>
      <c r="AT329" s="155"/>
      <c r="AU329" s="61">
        <v>1</v>
      </c>
      <c r="AV329" s="61">
        <v>1</v>
      </c>
      <c r="AW329" s="61">
        <v>1</v>
      </c>
      <c r="AX329" s="61">
        <v>0</v>
      </c>
      <c r="AY329" s="61">
        <v>1</v>
      </c>
    </row>
    <row r="330" s="49" customFormat="1" ht="30" customHeight="1" spans="1:51">
      <c r="A330" s="60"/>
      <c r="B330" s="62"/>
      <c r="C330" s="62"/>
      <c r="D330" s="62">
        <v>2</v>
      </c>
      <c r="E330" s="62"/>
      <c r="F330" s="62"/>
      <c r="G330" s="62"/>
      <c r="H330" s="62"/>
      <c r="I330" s="62"/>
      <c r="J330" s="62"/>
      <c r="K330" s="67"/>
      <c r="L330" s="66" t="s">
        <v>1401</v>
      </c>
      <c r="M330" s="66"/>
      <c r="N330" s="61" t="s">
        <v>1402</v>
      </c>
      <c r="O330" s="61"/>
      <c r="P330" s="61"/>
      <c r="Q330" s="71" t="s">
        <v>569</v>
      </c>
      <c r="R330" s="61"/>
      <c r="S330" s="66" t="s">
        <v>46</v>
      </c>
      <c r="T330" s="85"/>
      <c r="U330" s="94" t="s">
        <v>571</v>
      </c>
      <c r="V330" s="66" t="s">
        <v>363</v>
      </c>
      <c r="W330" s="66" t="s">
        <v>46</v>
      </c>
      <c r="X330" s="94" t="s">
        <v>571</v>
      </c>
      <c r="Y330" s="94" t="s">
        <v>407</v>
      </c>
      <c r="Z330" s="94" t="s">
        <v>908</v>
      </c>
      <c r="AA330" s="94" t="s">
        <v>573</v>
      </c>
      <c r="AB330" s="94"/>
      <c r="AC330" s="82"/>
      <c r="AD330" s="95" t="e">
        <f>AD332</f>
        <v>#REF!</v>
      </c>
      <c r="AE330" s="258"/>
      <c r="AF330" s="61" t="s">
        <v>910</v>
      </c>
      <c r="AG330" s="145" t="s">
        <v>911</v>
      </c>
      <c r="AH330" s="146"/>
      <c r="AI330" s="146"/>
      <c r="AJ330" s="146"/>
      <c r="AK330" s="145"/>
      <c r="AL330" s="145"/>
      <c r="AM330" s="146"/>
      <c r="AN330" s="121">
        <v>0.494</v>
      </c>
      <c r="AO330" s="145"/>
      <c r="AP330" s="145"/>
      <c r="AQ330" s="153" t="s">
        <v>575</v>
      </c>
      <c r="AR330" s="153" t="s">
        <v>587</v>
      </c>
      <c r="AS330" s="158"/>
      <c r="AT330" s="155"/>
      <c r="AU330" s="61">
        <v>0</v>
      </c>
      <c r="AV330" s="61">
        <v>0</v>
      </c>
      <c r="AW330" s="61">
        <v>0</v>
      </c>
      <c r="AX330" s="61">
        <v>1</v>
      </c>
      <c r="AY330" s="61">
        <v>0</v>
      </c>
    </row>
    <row r="331" s="49" customFormat="1" ht="30" customHeight="1" spans="1:51">
      <c r="A331" s="60">
        <f t="shared" si="92"/>
        <v>323</v>
      </c>
      <c r="B331" s="62"/>
      <c r="C331" s="62"/>
      <c r="D331" s="62"/>
      <c r="E331" s="62">
        <v>3</v>
      </c>
      <c r="F331" s="62"/>
      <c r="G331" s="62"/>
      <c r="H331" s="62"/>
      <c r="I331" s="62"/>
      <c r="J331" s="62"/>
      <c r="K331" s="67"/>
      <c r="L331" s="66" t="s">
        <v>363</v>
      </c>
      <c r="M331" s="66" t="s">
        <v>363</v>
      </c>
      <c r="N331" s="61" t="s">
        <v>364</v>
      </c>
      <c r="O331" s="61" t="s">
        <v>1403</v>
      </c>
      <c r="P331" s="61"/>
      <c r="Q331" s="81" t="s">
        <v>569</v>
      </c>
      <c r="R331" s="61"/>
      <c r="S331" s="66" t="s">
        <v>244</v>
      </c>
      <c r="T331" s="82" t="s">
        <v>570</v>
      </c>
      <c r="U331" s="83" t="s">
        <v>571</v>
      </c>
      <c r="V331" s="66" t="s">
        <v>363</v>
      </c>
      <c r="W331" s="86" t="s">
        <v>244</v>
      </c>
      <c r="X331" s="83" t="s">
        <v>571</v>
      </c>
      <c r="Y331" s="83" t="s">
        <v>407</v>
      </c>
      <c r="Z331" s="83" t="s">
        <v>585</v>
      </c>
      <c r="AA331" s="94" t="s">
        <v>573</v>
      </c>
      <c r="AB331" s="94"/>
      <c r="AC331" s="82"/>
      <c r="AD331" s="95" t="e">
        <f>AD333+AD343+AD353+AD356+AD357+AD358*2</f>
        <v>#REF!</v>
      </c>
      <c r="AE331" s="96"/>
      <c r="AF331" s="61" t="s">
        <v>910</v>
      </c>
      <c r="AG331" s="118" t="s">
        <v>598</v>
      </c>
      <c r="AH331" s="119"/>
      <c r="AI331" s="119"/>
      <c r="AJ331" s="119"/>
      <c r="AK331" s="120"/>
      <c r="AL331" s="118"/>
      <c r="AM331" s="119">
        <v>36</v>
      </c>
      <c r="AN331" s="120"/>
      <c r="AO331" s="145"/>
      <c r="AP331" s="145"/>
      <c r="AQ331" s="153" t="s">
        <v>575</v>
      </c>
      <c r="AR331" s="153" t="s">
        <v>599</v>
      </c>
      <c r="AS331" s="158" t="s">
        <v>577</v>
      </c>
      <c r="AT331" s="155"/>
      <c r="AU331" s="61">
        <v>1</v>
      </c>
      <c r="AV331" s="61">
        <v>1</v>
      </c>
      <c r="AW331" s="61">
        <v>1</v>
      </c>
      <c r="AX331" s="61">
        <v>0</v>
      </c>
      <c r="AY331" s="61">
        <v>1</v>
      </c>
    </row>
    <row r="332" s="49" customFormat="1" ht="30" customHeight="1" spans="1:51">
      <c r="A332" s="60">
        <f t="shared" si="92"/>
        <v>324</v>
      </c>
      <c r="B332" s="62"/>
      <c r="C332" s="62"/>
      <c r="D332" s="62"/>
      <c r="E332" s="62">
        <v>3</v>
      </c>
      <c r="F332" s="62"/>
      <c r="G332" s="62"/>
      <c r="H332" s="62"/>
      <c r="I332" s="62"/>
      <c r="J332" s="62"/>
      <c r="K332" s="67"/>
      <c r="L332" s="66" t="s">
        <v>365</v>
      </c>
      <c r="M332" s="66" t="s">
        <v>365</v>
      </c>
      <c r="N332" s="61" t="s">
        <v>366</v>
      </c>
      <c r="O332" s="61" t="s">
        <v>1403</v>
      </c>
      <c r="P332" s="61"/>
      <c r="Q332" s="81" t="s">
        <v>569</v>
      </c>
      <c r="R332" s="61"/>
      <c r="S332" s="66" t="s">
        <v>244</v>
      </c>
      <c r="T332" s="82" t="s">
        <v>570</v>
      </c>
      <c r="U332" s="83" t="s">
        <v>571</v>
      </c>
      <c r="V332" s="66" t="s">
        <v>363</v>
      </c>
      <c r="W332" s="86" t="s">
        <v>244</v>
      </c>
      <c r="X332" s="83" t="s">
        <v>571</v>
      </c>
      <c r="Y332" s="83" t="s">
        <v>407</v>
      </c>
      <c r="Z332" s="83" t="s">
        <v>585</v>
      </c>
      <c r="AA332" s="94" t="s">
        <v>573</v>
      </c>
      <c r="AB332" s="94"/>
      <c r="AC332" s="82"/>
      <c r="AD332" s="95" t="e">
        <f>AD331</f>
        <v>#REF!</v>
      </c>
      <c r="AE332" s="96"/>
      <c r="AF332" s="61" t="s">
        <v>910</v>
      </c>
      <c r="AG332" s="118" t="s">
        <v>598</v>
      </c>
      <c r="AH332" s="119"/>
      <c r="AI332" s="119"/>
      <c r="AJ332" s="119"/>
      <c r="AK332" s="120"/>
      <c r="AL332" s="118"/>
      <c r="AM332" s="119">
        <v>36</v>
      </c>
      <c r="AN332" s="120"/>
      <c r="AO332" s="145"/>
      <c r="AP332" s="145"/>
      <c r="AQ332" s="153" t="s">
        <v>575</v>
      </c>
      <c r="AR332" s="153" t="s">
        <v>599</v>
      </c>
      <c r="AS332" s="97" t="s">
        <v>608</v>
      </c>
      <c r="AT332" s="155"/>
      <c r="AU332" s="61">
        <v>0</v>
      </c>
      <c r="AV332" s="61">
        <v>0</v>
      </c>
      <c r="AW332" s="61">
        <v>0</v>
      </c>
      <c r="AX332" s="61">
        <v>1</v>
      </c>
      <c r="AY332" s="61">
        <v>0</v>
      </c>
    </row>
    <row r="333" s="49" customFormat="1" ht="30" customHeight="1" spans="1:51">
      <c r="A333" s="60">
        <f t="shared" si="92"/>
        <v>325</v>
      </c>
      <c r="B333" s="62"/>
      <c r="C333" s="62"/>
      <c r="D333" s="62"/>
      <c r="E333" s="62"/>
      <c r="F333" s="158">
        <v>4</v>
      </c>
      <c r="G333" s="158"/>
      <c r="H333" s="62"/>
      <c r="I333" s="62"/>
      <c r="J333" s="62"/>
      <c r="K333" s="67"/>
      <c r="L333" s="67"/>
      <c r="M333" s="66" t="s">
        <v>333</v>
      </c>
      <c r="N333" s="61" t="s">
        <v>334</v>
      </c>
      <c r="O333" s="61" t="s">
        <v>1404</v>
      </c>
      <c r="P333" s="61"/>
      <c r="Q333" s="81" t="s">
        <v>569</v>
      </c>
      <c r="R333" s="61"/>
      <c r="S333" s="66" t="s">
        <v>178</v>
      </c>
      <c r="T333" s="82" t="s">
        <v>570</v>
      </c>
      <c r="U333" s="83" t="s">
        <v>571</v>
      </c>
      <c r="V333" s="84" t="s">
        <v>333</v>
      </c>
      <c r="W333" s="86" t="s">
        <v>178</v>
      </c>
      <c r="X333" s="83" t="s">
        <v>571</v>
      </c>
      <c r="Y333" s="83" t="s">
        <v>407</v>
      </c>
      <c r="Z333" s="83" t="s">
        <v>585</v>
      </c>
      <c r="AA333" s="94" t="s">
        <v>573</v>
      </c>
      <c r="AB333" s="94" t="s">
        <v>411</v>
      </c>
      <c r="AC333" s="82"/>
      <c r="AD333" s="95" t="e">
        <f>AD335+AD339+#REF!+AD340+AD341+AD342</f>
        <v>#REF!</v>
      </c>
      <c r="AE333" s="96"/>
      <c r="AF333" s="61" t="s">
        <v>411</v>
      </c>
      <c r="AG333" s="118" t="s">
        <v>598</v>
      </c>
      <c r="AH333" s="119"/>
      <c r="AI333" s="119"/>
      <c r="AJ333" s="119"/>
      <c r="AK333" s="120"/>
      <c r="AL333" s="118"/>
      <c r="AM333" s="119">
        <v>20</v>
      </c>
      <c r="AN333" s="120"/>
      <c r="AO333" s="145"/>
      <c r="AP333" s="145"/>
      <c r="AQ333" s="153" t="s">
        <v>624</v>
      </c>
      <c r="AR333" s="153" t="s">
        <v>599</v>
      </c>
      <c r="AS333" s="158" t="s">
        <v>577</v>
      </c>
      <c r="AT333" s="155"/>
      <c r="AU333" s="61">
        <v>1</v>
      </c>
      <c r="AV333" s="61">
        <v>1</v>
      </c>
      <c r="AW333" s="61">
        <v>1</v>
      </c>
      <c r="AX333" s="61">
        <v>0</v>
      </c>
      <c r="AY333" s="61">
        <v>1</v>
      </c>
    </row>
    <row r="334" s="49" customFormat="1" ht="30" customHeight="1" spans="1:51">
      <c r="A334" s="60">
        <f t="shared" si="92"/>
        <v>326</v>
      </c>
      <c r="B334" s="62"/>
      <c r="C334" s="62"/>
      <c r="D334" s="62"/>
      <c r="E334" s="62"/>
      <c r="F334" s="158">
        <v>4</v>
      </c>
      <c r="G334" s="158"/>
      <c r="H334" s="62"/>
      <c r="I334" s="62"/>
      <c r="J334" s="62"/>
      <c r="K334" s="67"/>
      <c r="L334" s="67"/>
      <c r="M334" s="66" t="s">
        <v>342</v>
      </c>
      <c r="N334" s="61" t="s">
        <v>343</v>
      </c>
      <c r="O334" s="61" t="s">
        <v>1405</v>
      </c>
      <c r="P334" s="61"/>
      <c r="Q334" s="81" t="s">
        <v>569</v>
      </c>
      <c r="R334" s="61"/>
      <c r="S334" s="66" t="s">
        <v>134</v>
      </c>
      <c r="T334" s="82" t="s">
        <v>570</v>
      </c>
      <c r="U334" s="83" t="s">
        <v>571</v>
      </c>
      <c r="V334" s="85" t="s">
        <v>340</v>
      </c>
      <c r="W334" s="86" t="s">
        <v>134</v>
      </c>
      <c r="X334" s="83" t="s">
        <v>571</v>
      </c>
      <c r="Y334" s="83" t="s">
        <v>407</v>
      </c>
      <c r="Z334" s="83" t="s">
        <v>585</v>
      </c>
      <c r="AA334" s="94" t="s">
        <v>573</v>
      </c>
      <c r="AB334" s="94"/>
      <c r="AC334" s="82"/>
      <c r="AD334" s="95">
        <f>AD335+AD338*2+AD341+AD342</f>
        <v>1.1287</v>
      </c>
      <c r="AE334" s="96"/>
      <c r="AF334" s="61" t="s">
        <v>411</v>
      </c>
      <c r="AG334" s="118" t="s">
        <v>598</v>
      </c>
      <c r="AH334" s="119"/>
      <c r="AI334" s="119"/>
      <c r="AJ334" s="119"/>
      <c r="AK334" s="120"/>
      <c r="AL334" s="118"/>
      <c r="AM334" s="119">
        <v>20</v>
      </c>
      <c r="AN334" s="120"/>
      <c r="AO334" s="145"/>
      <c r="AP334" s="145"/>
      <c r="AQ334" s="153" t="s">
        <v>624</v>
      </c>
      <c r="AR334" s="153" t="s">
        <v>599</v>
      </c>
      <c r="AS334" s="97" t="s">
        <v>608</v>
      </c>
      <c r="AT334" s="155"/>
      <c r="AU334" s="61">
        <v>0</v>
      </c>
      <c r="AV334" s="61">
        <v>0</v>
      </c>
      <c r="AW334" s="61">
        <v>0</v>
      </c>
      <c r="AX334" s="61">
        <v>1</v>
      </c>
      <c r="AY334" s="61">
        <v>0</v>
      </c>
    </row>
    <row r="335" s="49" customFormat="1" ht="30" customHeight="1" spans="1:51">
      <c r="A335" s="60">
        <f t="shared" si="92"/>
        <v>327</v>
      </c>
      <c r="B335" s="62"/>
      <c r="C335" s="62"/>
      <c r="D335" s="62"/>
      <c r="E335" s="62"/>
      <c r="F335" s="158"/>
      <c r="G335" s="158">
        <v>5</v>
      </c>
      <c r="H335" s="62"/>
      <c r="I335" s="62"/>
      <c r="J335" s="62"/>
      <c r="K335" s="67"/>
      <c r="L335" s="67"/>
      <c r="M335" s="66" t="s">
        <v>1406</v>
      </c>
      <c r="N335" s="61" t="s">
        <v>1407</v>
      </c>
      <c r="O335" s="61"/>
      <c r="P335" s="61"/>
      <c r="Q335" s="81" t="s">
        <v>569</v>
      </c>
      <c r="R335" s="61"/>
      <c r="S335" s="66" t="s">
        <v>46</v>
      </c>
      <c r="T335" s="82" t="s">
        <v>570</v>
      </c>
      <c r="U335" s="83" t="s">
        <v>571</v>
      </c>
      <c r="V335" s="84" t="s">
        <v>1406</v>
      </c>
      <c r="W335" s="86" t="s">
        <v>49</v>
      </c>
      <c r="X335" s="83" t="s">
        <v>571</v>
      </c>
      <c r="Y335" s="83" t="s">
        <v>407</v>
      </c>
      <c r="Z335" s="83" t="s">
        <v>585</v>
      </c>
      <c r="AA335" s="94" t="s">
        <v>573</v>
      </c>
      <c r="AB335" s="94" t="s">
        <v>411</v>
      </c>
      <c r="AC335" s="82"/>
      <c r="AD335" s="95">
        <f>AD336+AD337*2</f>
        <v>0.8143</v>
      </c>
      <c r="AE335" s="96"/>
      <c r="AF335" s="61" t="s">
        <v>411</v>
      </c>
      <c r="AG335" s="118" t="s">
        <v>686</v>
      </c>
      <c r="AH335" s="119"/>
      <c r="AI335" s="119"/>
      <c r="AJ335" s="119"/>
      <c r="AK335" s="120"/>
      <c r="AL335" s="118"/>
      <c r="AM335" s="119">
        <v>2</v>
      </c>
      <c r="AN335" s="120"/>
      <c r="AO335" s="145"/>
      <c r="AP335" s="145"/>
      <c r="AQ335" s="153" t="s">
        <v>624</v>
      </c>
      <c r="AR335" s="153" t="s">
        <v>599</v>
      </c>
      <c r="AS335" s="158" t="s">
        <v>577</v>
      </c>
      <c r="AT335" s="155"/>
      <c r="AU335" s="61">
        <v>1</v>
      </c>
      <c r="AV335" s="61">
        <v>1</v>
      </c>
      <c r="AW335" s="61">
        <v>1</v>
      </c>
      <c r="AX335" s="61">
        <v>1</v>
      </c>
      <c r="AY335" s="61">
        <v>1</v>
      </c>
    </row>
    <row r="336" s="49" customFormat="1" ht="30" customHeight="1" spans="1:51">
      <c r="A336" s="60">
        <f t="shared" si="92"/>
        <v>328</v>
      </c>
      <c r="B336" s="62"/>
      <c r="C336" s="62"/>
      <c r="D336" s="62"/>
      <c r="E336" s="62"/>
      <c r="F336" s="62"/>
      <c r="G336" s="62"/>
      <c r="H336" s="62">
        <v>6</v>
      </c>
      <c r="I336" s="62"/>
      <c r="J336" s="62"/>
      <c r="K336" s="67"/>
      <c r="L336" s="66" t="s">
        <v>346</v>
      </c>
      <c r="M336" s="66" t="s">
        <v>346</v>
      </c>
      <c r="N336" s="61" t="s">
        <v>347</v>
      </c>
      <c r="O336" s="61" t="s">
        <v>1408</v>
      </c>
      <c r="P336" s="61" t="s">
        <v>46</v>
      </c>
      <c r="Q336" s="81" t="s">
        <v>569</v>
      </c>
      <c r="R336" s="61"/>
      <c r="S336" s="66" t="s">
        <v>178</v>
      </c>
      <c r="T336" s="82" t="s">
        <v>570</v>
      </c>
      <c r="U336" s="83" t="s">
        <v>571</v>
      </c>
      <c r="V336" s="84" t="s">
        <v>346</v>
      </c>
      <c r="W336" s="86" t="s">
        <v>178</v>
      </c>
      <c r="X336" s="83" t="s">
        <v>571</v>
      </c>
      <c r="Y336" s="83" t="s">
        <v>407</v>
      </c>
      <c r="Z336" s="83" t="s">
        <v>651</v>
      </c>
      <c r="AA336" s="94" t="s">
        <v>689</v>
      </c>
      <c r="AB336" s="94" t="s">
        <v>690</v>
      </c>
      <c r="AC336" s="82" t="s">
        <v>1409</v>
      </c>
      <c r="AD336" s="95">
        <v>0.7947</v>
      </c>
      <c r="AE336" s="96"/>
      <c r="AF336" s="61" t="s">
        <v>411</v>
      </c>
      <c r="AG336" s="118" t="s">
        <v>654</v>
      </c>
      <c r="AH336" s="119">
        <v>630</v>
      </c>
      <c r="AI336" s="119">
        <v>115</v>
      </c>
      <c r="AJ336" s="119">
        <v>2</v>
      </c>
      <c r="AK336" s="131">
        <f t="shared" ref="AK336" si="93">AH336*AI336*AJ336*7860/1000000000</f>
        <v>1.138914</v>
      </c>
      <c r="AL336" s="132">
        <f t="shared" ref="AL336" si="94">AD336/AK336</f>
        <v>0.697769980876519</v>
      </c>
      <c r="AM336" s="130"/>
      <c r="AN336" s="125"/>
      <c r="AO336" s="145"/>
      <c r="AP336" s="145"/>
      <c r="AQ336" s="161" t="s">
        <v>616</v>
      </c>
      <c r="AR336" s="161" t="s">
        <v>803</v>
      </c>
      <c r="AS336" s="158" t="s">
        <v>648</v>
      </c>
      <c r="AT336" s="155"/>
      <c r="AU336" s="61">
        <v>1</v>
      </c>
      <c r="AV336" s="61">
        <v>1</v>
      </c>
      <c r="AW336" s="61">
        <v>1</v>
      </c>
      <c r="AX336" s="61">
        <v>1</v>
      </c>
      <c r="AY336" s="61">
        <v>1</v>
      </c>
    </row>
    <row r="337" s="49" customFormat="1" ht="30" customHeight="1" spans="1:51">
      <c r="A337" s="60">
        <f t="shared" si="92"/>
        <v>329</v>
      </c>
      <c r="B337" s="62"/>
      <c r="C337" s="62"/>
      <c r="D337" s="62"/>
      <c r="E337" s="62"/>
      <c r="F337" s="62"/>
      <c r="G337" s="62"/>
      <c r="H337" s="62">
        <v>6</v>
      </c>
      <c r="I337" s="62"/>
      <c r="J337" s="62"/>
      <c r="K337" s="67"/>
      <c r="L337" s="66" t="s">
        <v>1410</v>
      </c>
      <c r="M337" s="66" t="s">
        <v>1410</v>
      </c>
      <c r="N337" s="61" t="s">
        <v>180</v>
      </c>
      <c r="O337" s="257" t="s">
        <v>1411</v>
      </c>
      <c r="P337" s="61"/>
      <c r="Q337" s="81" t="s">
        <v>569</v>
      </c>
      <c r="R337" s="61"/>
      <c r="S337" s="66" t="s">
        <v>46</v>
      </c>
      <c r="T337" s="66" t="s">
        <v>570</v>
      </c>
      <c r="U337" s="83" t="s">
        <v>407</v>
      </c>
      <c r="V337" s="83" t="s">
        <v>696</v>
      </c>
      <c r="W337" s="71" t="s">
        <v>411</v>
      </c>
      <c r="X337" s="83" t="s">
        <v>407</v>
      </c>
      <c r="Y337" s="83" t="s">
        <v>571</v>
      </c>
      <c r="Z337" s="83" t="s">
        <v>696</v>
      </c>
      <c r="AA337" s="71" t="s">
        <v>411</v>
      </c>
      <c r="AB337" s="94"/>
      <c r="AC337" s="82"/>
      <c r="AD337" s="95">
        <v>0.0098</v>
      </c>
      <c r="AE337" s="96"/>
      <c r="AF337" s="61" t="s">
        <v>411</v>
      </c>
      <c r="AG337" s="145"/>
      <c r="AH337" s="146"/>
      <c r="AI337" s="146"/>
      <c r="AJ337" s="146"/>
      <c r="AK337" s="145"/>
      <c r="AL337" s="145"/>
      <c r="AM337" s="146"/>
      <c r="AN337" s="121"/>
      <c r="AO337" s="145"/>
      <c r="AP337" s="145"/>
      <c r="AQ337" s="153" t="s">
        <v>616</v>
      </c>
      <c r="AR337" s="153" t="s">
        <v>713</v>
      </c>
      <c r="AS337" s="158" t="s">
        <v>648</v>
      </c>
      <c r="AT337" s="155"/>
      <c r="AU337" s="61">
        <v>2</v>
      </c>
      <c r="AV337" s="61">
        <v>2</v>
      </c>
      <c r="AW337" s="61">
        <v>2</v>
      </c>
      <c r="AX337" s="61">
        <v>2</v>
      </c>
      <c r="AY337" s="61">
        <v>2</v>
      </c>
    </row>
    <row r="338" s="49" customFormat="1" ht="30" customHeight="1" spans="1:51">
      <c r="A338" s="60">
        <f t="shared" si="92"/>
        <v>330</v>
      </c>
      <c r="B338" s="62"/>
      <c r="C338" s="62"/>
      <c r="D338" s="62"/>
      <c r="E338" s="62"/>
      <c r="F338" s="62"/>
      <c r="G338" s="158">
        <v>5</v>
      </c>
      <c r="H338" s="62"/>
      <c r="I338" s="62"/>
      <c r="J338" s="62"/>
      <c r="K338" s="67"/>
      <c r="L338" s="66" t="s">
        <v>1412</v>
      </c>
      <c r="M338" s="66" t="s">
        <v>1412</v>
      </c>
      <c r="N338" s="61" t="s">
        <v>1413</v>
      </c>
      <c r="O338" s="61"/>
      <c r="P338" s="61" t="s">
        <v>49</v>
      </c>
      <c r="Q338" s="81" t="s">
        <v>569</v>
      </c>
      <c r="R338" s="61"/>
      <c r="S338" s="66" t="s">
        <v>46</v>
      </c>
      <c r="T338" s="82" t="s">
        <v>570</v>
      </c>
      <c r="U338" s="83" t="s">
        <v>571</v>
      </c>
      <c r="V338" s="85" t="s">
        <v>1412</v>
      </c>
      <c r="W338" s="86" t="s">
        <v>46</v>
      </c>
      <c r="X338" s="83" t="s">
        <v>571</v>
      </c>
      <c r="Y338" s="83" t="s">
        <v>407</v>
      </c>
      <c r="Z338" s="83" t="s">
        <v>651</v>
      </c>
      <c r="AA338" s="94" t="s">
        <v>782</v>
      </c>
      <c r="AB338" s="94" t="s">
        <v>783</v>
      </c>
      <c r="AC338" s="82"/>
      <c r="AD338" s="95">
        <v>0.0072</v>
      </c>
      <c r="AE338" s="96"/>
      <c r="AF338" s="61" t="s">
        <v>411</v>
      </c>
      <c r="AG338" s="118" t="s">
        <v>654</v>
      </c>
      <c r="AH338" s="119">
        <v>46</v>
      </c>
      <c r="AI338" s="119">
        <v>18</v>
      </c>
      <c r="AJ338" s="119">
        <v>2</v>
      </c>
      <c r="AK338" s="131">
        <f t="shared" ref="AK338:AK341" si="95">AH338*AI338*AJ338*7860/1000000000</f>
        <v>0.01301616</v>
      </c>
      <c r="AL338" s="132">
        <f t="shared" ref="AL338:AL342" si="96">AD338/AK338</f>
        <v>0.553158535236199</v>
      </c>
      <c r="AM338" s="130"/>
      <c r="AN338" s="125"/>
      <c r="AO338" s="145"/>
      <c r="AP338" s="145"/>
      <c r="AQ338" s="153" t="s">
        <v>616</v>
      </c>
      <c r="AR338" s="153" t="s">
        <v>785</v>
      </c>
      <c r="AS338" s="158" t="s">
        <v>648</v>
      </c>
      <c r="AT338" s="155"/>
      <c r="AU338" s="61">
        <v>0</v>
      </c>
      <c r="AV338" s="61">
        <v>0</v>
      </c>
      <c r="AW338" s="61">
        <v>0</v>
      </c>
      <c r="AX338" s="61">
        <v>2</v>
      </c>
      <c r="AY338" s="61">
        <v>0</v>
      </c>
    </row>
    <row r="339" s="49" customFormat="1" ht="30" customHeight="1" spans="1:51">
      <c r="A339" s="60">
        <f t="shared" si="92"/>
        <v>331</v>
      </c>
      <c r="B339" s="62"/>
      <c r="C339" s="62"/>
      <c r="D339" s="62"/>
      <c r="E339" s="62"/>
      <c r="F339" s="62"/>
      <c r="G339" s="158">
        <v>5</v>
      </c>
      <c r="H339" s="62"/>
      <c r="I339" s="62"/>
      <c r="J339" s="62"/>
      <c r="K339" s="67"/>
      <c r="L339" s="66" t="s">
        <v>165</v>
      </c>
      <c r="M339" s="66" t="s">
        <v>165</v>
      </c>
      <c r="N339" s="61" t="s">
        <v>166</v>
      </c>
      <c r="O339" s="61" t="s">
        <v>1414</v>
      </c>
      <c r="P339" s="61" t="s">
        <v>46</v>
      </c>
      <c r="Q339" s="81" t="s">
        <v>569</v>
      </c>
      <c r="R339" s="61"/>
      <c r="S339" s="66" t="s">
        <v>134</v>
      </c>
      <c r="T339" s="82" t="s">
        <v>570</v>
      </c>
      <c r="U339" s="83" t="s">
        <v>571</v>
      </c>
      <c r="V339" s="84" t="s">
        <v>165</v>
      </c>
      <c r="W339" s="86" t="s">
        <v>134</v>
      </c>
      <c r="X339" s="83" t="s">
        <v>571</v>
      </c>
      <c r="Y339" s="83" t="s">
        <v>407</v>
      </c>
      <c r="Z339" s="83" t="s">
        <v>651</v>
      </c>
      <c r="AA339" s="94" t="s">
        <v>707</v>
      </c>
      <c r="AB339" s="94" t="s">
        <v>139</v>
      </c>
      <c r="AC339" s="82"/>
      <c r="AD339" s="95">
        <v>0.07</v>
      </c>
      <c r="AE339" s="96"/>
      <c r="AF339" s="61" t="s">
        <v>411</v>
      </c>
      <c r="AG339" s="118" t="s">
        <v>654</v>
      </c>
      <c r="AH339" s="119">
        <v>128</v>
      </c>
      <c r="AI339" s="119">
        <v>78</v>
      </c>
      <c r="AJ339" s="119">
        <v>1.6</v>
      </c>
      <c r="AK339" s="131">
        <f t="shared" si="95"/>
        <v>0.125558784</v>
      </c>
      <c r="AL339" s="132">
        <f t="shared" si="96"/>
        <v>0.557507788543094</v>
      </c>
      <c r="AM339" s="130"/>
      <c r="AN339" s="125"/>
      <c r="AO339" s="145"/>
      <c r="AP339" s="145"/>
      <c r="AQ339" s="161" t="s">
        <v>616</v>
      </c>
      <c r="AR339" s="161" t="s">
        <v>692</v>
      </c>
      <c r="AS339" s="158" t="s">
        <v>648</v>
      </c>
      <c r="AT339" s="155"/>
      <c r="AU339" s="61">
        <v>1</v>
      </c>
      <c r="AV339" s="61">
        <v>1</v>
      </c>
      <c r="AW339" s="61">
        <v>1</v>
      </c>
      <c r="AX339" s="61">
        <v>0</v>
      </c>
      <c r="AY339" s="61">
        <v>1</v>
      </c>
    </row>
    <row r="340" s="49" customFormat="1" ht="30" customHeight="1" spans="1:51">
      <c r="A340" s="60">
        <f t="shared" si="92"/>
        <v>332</v>
      </c>
      <c r="B340" s="62"/>
      <c r="C340" s="62"/>
      <c r="D340" s="62"/>
      <c r="E340" s="62"/>
      <c r="F340" s="62"/>
      <c r="G340" s="158">
        <v>5</v>
      </c>
      <c r="H340" s="62"/>
      <c r="I340" s="62"/>
      <c r="J340" s="62"/>
      <c r="K340" s="67"/>
      <c r="L340" s="66" t="s">
        <v>354</v>
      </c>
      <c r="M340" s="66" t="s">
        <v>354</v>
      </c>
      <c r="N340" s="61" t="s">
        <v>355</v>
      </c>
      <c r="O340" s="61"/>
      <c r="P340" s="61" t="s">
        <v>49</v>
      </c>
      <c r="Q340" s="81" t="s">
        <v>569</v>
      </c>
      <c r="R340" s="61"/>
      <c r="S340" s="66" t="s">
        <v>49</v>
      </c>
      <c r="T340" s="82" t="s">
        <v>570</v>
      </c>
      <c r="U340" s="83" t="s">
        <v>571</v>
      </c>
      <c r="V340" s="86" t="s">
        <v>354</v>
      </c>
      <c r="W340" s="86" t="s">
        <v>49</v>
      </c>
      <c r="X340" s="83" t="s">
        <v>571</v>
      </c>
      <c r="Y340" s="83" t="s">
        <v>407</v>
      </c>
      <c r="Z340" s="83" t="s">
        <v>651</v>
      </c>
      <c r="AA340" s="94" t="s">
        <v>1415</v>
      </c>
      <c r="AB340" s="94" t="s">
        <v>1416</v>
      </c>
      <c r="AC340" s="82"/>
      <c r="AD340" s="95">
        <v>0.007</v>
      </c>
      <c r="AE340" s="96"/>
      <c r="AF340" s="61" t="s">
        <v>411</v>
      </c>
      <c r="AG340" s="118" t="s">
        <v>654</v>
      </c>
      <c r="AH340" s="119">
        <v>43</v>
      </c>
      <c r="AI340" s="119">
        <v>31</v>
      </c>
      <c r="AJ340" s="119">
        <v>2</v>
      </c>
      <c r="AK340" s="131">
        <f t="shared" si="95"/>
        <v>0.02095476</v>
      </c>
      <c r="AL340" s="132">
        <f t="shared" si="96"/>
        <v>0.334052978893578</v>
      </c>
      <c r="AM340" s="130"/>
      <c r="AN340" s="125"/>
      <c r="AO340" s="145"/>
      <c r="AP340" s="145"/>
      <c r="AQ340" s="153" t="s">
        <v>616</v>
      </c>
      <c r="AR340" s="153" t="s">
        <v>789</v>
      </c>
      <c r="AS340" s="158" t="s">
        <v>577</v>
      </c>
      <c r="AT340" s="155"/>
      <c r="AU340" s="61">
        <v>1</v>
      </c>
      <c r="AV340" s="61">
        <v>1</v>
      </c>
      <c r="AW340" s="61">
        <v>1</v>
      </c>
      <c r="AX340" s="61">
        <v>0</v>
      </c>
      <c r="AY340" s="61">
        <v>1</v>
      </c>
    </row>
    <row r="341" s="49" customFormat="1" ht="30" customHeight="1" spans="1:51">
      <c r="A341" s="60">
        <f t="shared" si="92"/>
        <v>333</v>
      </c>
      <c r="B341" s="62"/>
      <c r="C341" s="62"/>
      <c r="D341" s="62"/>
      <c r="E341" s="62"/>
      <c r="F341" s="62"/>
      <c r="G341" s="158">
        <v>5</v>
      </c>
      <c r="H341" s="62"/>
      <c r="I341" s="62"/>
      <c r="J341" s="62"/>
      <c r="K341" s="67"/>
      <c r="L341" s="66" t="s">
        <v>168</v>
      </c>
      <c r="M341" s="66" t="s">
        <v>168</v>
      </c>
      <c r="N341" s="61" t="s">
        <v>169</v>
      </c>
      <c r="O341" s="61"/>
      <c r="P341" s="61" t="s">
        <v>46</v>
      </c>
      <c r="Q341" s="81" t="s">
        <v>569</v>
      </c>
      <c r="R341" s="61"/>
      <c r="S341" s="66" t="s">
        <v>46</v>
      </c>
      <c r="T341" s="82" t="s">
        <v>570</v>
      </c>
      <c r="U341" s="83" t="s">
        <v>571</v>
      </c>
      <c r="V341" s="85" t="s">
        <v>168</v>
      </c>
      <c r="W341" s="86" t="s">
        <v>49</v>
      </c>
      <c r="X341" s="83" t="s">
        <v>571</v>
      </c>
      <c r="Y341" s="83" t="s">
        <v>407</v>
      </c>
      <c r="Z341" s="83" t="s">
        <v>651</v>
      </c>
      <c r="AA341" s="94" t="s">
        <v>707</v>
      </c>
      <c r="AB341" s="94" t="s">
        <v>139</v>
      </c>
      <c r="AC341" s="82" t="s">
        <v>1417</v>
      </c>
      <c r="AD341" s="95">
        <v>0.2446</v>
      </c>
      <c r="AE341" s="96"/>
      <c r="AF341" s="61" t="s">
        <v>411</v>
      </c>
      <c r="AG341" s="118" t="s">
        <v>654</v>
      </c>
      <c r="AH341" s="119">
        <v>271</v>
      </c>
      <c r="AI341" s="119">
        <v>118</v>
      </c>
      <c r="AJ341" s="119">
        <v>1.6</v>
      </c>
      <c r="AK341" s="131">
        <f t="shared" si="95"/>
        <v>0.402155328</v>
      </c>
      <c r="AL341" s="132">
        <f t="shared" si="96"/>
        <v>0.608222701453305</v>
      </c>
      <c r="AM341" s="130"/>
      <c r="AN341" s="125"/>
      <c r="AO341" s="145"/>
      <c r="AP341" s="145"/>
      <c r="AQ341" s="161" t="s">
        <v>616</v>
      </c>
      <c r="AR341" s="161" t="s">
        <v>803</v>
      </c>
      <c r="AS341" s="158" t="s">
        <v>648</v>
      </c>
      <c r="AT341" s="155"/>
      <c r="AU341" s="61">
        <v>1</v>
      </c>
      <c r="AV341" s="61">
        <v>1</v>
      </c>
      <c r="AW341" s="61">
        <v>1</v>
      </c>
      <c r="AX341" s="61">
        <v>1</v>
      </c>
      <c r="AY341" s="61">
        <v>1</v>
      </c>
    </row>
    <row r="342" s="49" customFormat="1" ht="30" customHeight="1" spans="1:51">
      <c r="A342" s="60">
        <f t="shared" si="92"/>
        <v>334</v>
      </c>
      <c r="B342" s="62"/>
      <c r="C342" s="62"/>
      <c r="D342" s="62"/>
      <c r="E342" s="62"/>
      <c r="F342" s="62"/>
      <c r="G342" s="158">
        <v>5</v>
      </c>
      <c r="H342" s="62"/>
      <c r="I342" s="62"/>
      <c r="J342" s="62"/>
      <c r="K342" s="67"/>
      <c r="L342" s="66" t="s">
        <v>460</v>
      </c>
      <c r="M342" s="66" t="s">
        <v>460</v>
      </c>
      <c r="N342" s="61" t="s">
        <v>461</v>
      </c>
      <c r="O342" s="61" t="s">
        <v>1167</v>
      </c>
      <c r="P342" s="61" t="s">
        <v>49</v>
      </c>
      <c r="Q342" s="81" t="s">
        <v>569</v>
      </c>
      <c r="R342" s="61"/>
      <c r="S342" s="66" t="s">
        <v>49</v>
      </c>
      <c r="T342" s="82" t="s">
        <v>570</v>
      </c>
      <c r="U342" s="83" t="s">
        <v>571</v>
      </c>
      <c r="V342" s="84" t="s">
        <v>460</v>
      </c>
      <c r="W342" s="86" t="s">
        <v>49</v>
      </c>
      <c r="X342" s="83" t="s">
        <v>571</v>
      </c>
      <c r="Y342" s="83" t="s">
        <v>407</v>
      </c>
      <c r="Z342" s="61" t="s">
        <v>768</v>
      </c>
      <c r="AA342" s="94" t="s">
        <v>109</v>
      </c>
      <c r="AB342" s="94" t="s">
        <v>769</v>
      </c>
      <c r="AC342" s="82" t="s">
        <v>1418</v>
      </c>
      <c r="AD342" s="95">
        <v>0.0554</v>
      </c>
      <c r="AE342" s="96"/>
      <c r="AF342" s="61" t="s">
        <v>411</v>
      </c>
      <c r="AG342" s="118" t="s">
        <v>768</v>
      </c>
      <c r="AH342" s="119">
        <v>42</v>
      </c>
      <c r="AI342" s="119">
        <v>17</v>
      </c>
      <c r="AJ342" s="119"/>
      <c r="AK342" s="125">
        <f>AI342/2*AI342/2*3.14*AH342*7860/1000000000</f>
        <v>0.0748926738</v>
      </c>
      <c r="AL342" s="132">
        <f t="shared" si="96"/>
        <v>0.739725225299674</v>
      </c>
      <c r="AM342" s="127"/>
      <c r="AN342" s="125"/>
      <c r="AO342" s="145"/>
      <c r="AP342" s="145"/>
      <c r="AQ342" s="153" t="s">
        <v>616</v>
      </c>
      <c r="AR342" s="153" t="s">
        <v>1070</v>
      </c>
      <c r="AS342" s="158" t="s">
        <v>648</v>
      </c>
      <c r="AT342" s="155"/>
      <c r="AU342" s="61">
        <v>1</v>
      </c>
      <c r="AV342" s="61">
        <v>1</v>
      </c>
      <c r="AW342" s="61">
        <v>1</v>
      </c>
      <c r="AX342" s="61">
        <v>1</v>
      </c>
      <c r="AY342" s="61">
        <v>1</v>
      </c>
    </row>
    <row r="343" s="49" customFormat="1" ht="30" customHeight="1" spans="1:51">
      <c r="A343" s="60">
        <f t="shared" si="92"/>
        <v>335</v>
      </c>
      <c r="B343" s="62"/>
      <c r="C343" s="62"/>
      <c r="D343" s="62"/>
      <c r="E343" s="62"/>
      <c r="F343" s="158">
        <v>4</v>
      </c>
      <c r="G343" s="158"/>
      <c r="H343" s="158"/>
      <c r="I343" s="62"/>
      <c r="J343" s="62"/>
      <c r="K343" s="67"/>
      <c r="L343" s="67"/>
      <c r="M343" s="66" t="s">
        <v>340</v>
      </c>
      <c r="N343" s="61" t="s">
        <v>341</v>
      </c>
      <c r="O343" s="61" t="s">
        <v>1405</v>
      </c>
      <c r="P343" s="61"/>
      <c r="Q343" s="81" t="s">
        <v>569</v>
      </c>
      <c r="R343" s="61"/>
      <c r="S343" s="66" t="s">
        <v>134</v>
      </c>
      <c r="T343" s="82" t="s">
        <v>570</v>
      </c>
      <c r="U343" s="83" t="s">
        <v>571</v>
      </c>
      <c r="V343" s="85" t="s">
        <v>340</v>
      </c>
      <c r="W343" s="86" t="s">
        <v>134</v>
      </c>
      <c r="X343" s="83" t="s">
        <v>571</v>
      </c>
      <c r="Y343" s="83" t="s">
        <v>407</v>
      </c>
      <c r="Z343" s="83" t="s">
        <v>585</v>
      </c>
      <c r="AA343" s="94" t="s">
        <v>573</v>
      </c>
      <c r="AB343" s="94" t="s">
        <v>411</v>
      </c>
      <c r="AC343" s="82"/>
      <c r="AD343" s="95">
        <f>AD345+AD348*2+AD349+AD350</f>
        <v>1.1287</v>
      </c>
      <c r="AE343" s="96"/>
      <c r="AF343" s="61" t="s">
        <v>411</v>
      </c>
      <c r="AG343" s="118" t="s">
        <v>598</v>
      </c>
      <c r="AH343" s="119"/>
      <c r="AI343" s="119"/>
      <c r="AJ343" s="119"/>
      <c r="AK343" s="120"/>
      <c r="AL343" s="118"/>
      <c r="AM343" s="119">
        <v>20</v>
      </c>
      <c r="AN343" s="120"/>
      <c r="AO343" s="145"/>
      <c r="AP343" s="145"/>
      <c r="AQ343" s="153" t="s">
        <v>624</v>
      </c>
      <c r="AR343" s="153" t="s">
        <v>599</v>
      </c>
      <c r="AS343" s="158" t="s">
        <v>648</v>
      </c>
      <c r="AT343" s="155"/>
      <c r="AU343" s="61">
        <v>1</v>
      </c>
      <c r="AV343" s="61">
        <v>1</v>
      </c>
      <c r="AW343" s="61">
        <v>1</v>
      </c>
      <c r="AX343" s="61">
        <v>0</v>
      </c>
      <c r="AY343" s="61">
        <v>1</v>
      </c>
    </row>
    <row r="344" s="49" customFormat="1" ht="30" customHeight="1" spans="1:51">
      <c r="A344" s="60">
        <f t="shared" si="92"/>
        <v>336</v>
      </c>
      <c r="B344" s="62"/>
      <c r="C344" s="62"/>
      <c r="D344" s="62"/>
      <c r="E344" s="62"/>
      <c r="F344" s="158">
        <v>4</v>
      </c>
      <c r="G344" s="158"/>
      <c r="H344" s="158"/>
      <c r="I344" s="62"/>
      <c r="J344" s="62"/>
      <c r="K344" s="67"/>
      <c r="L344" s="67"/>
      <c r="M344" s="66" t="s">
        <v>338</v>
      </c>
      <c r="N344" s="61" t="s">
        <v>339</v>
      </c>
      <c r="O344" s="61" t="s">
        <v>1404</v>
      </c>
      <c r="P344" s="61"/>
      <c r="Q344" s="81" t="s">
        <v>569</v>
      </c>
      <c r="R344" s="61"/>
      <c r="S344" s="66" t="s">
        <v>178</v>
      </c>
      <c r="T344" s="82" t="s">
        <v>570</v>
      </c>
      <c r="U344" s="83" t="s">
        <v>571</v>
      </c>
      <c r="V344" s="84" t="s">
        <v>333</v>
      </c>
      <c r="W344" s="86" t="s">
        <v>178</v>
      </c>
      <c r="X344" s="83" t="s">
        <v>571</v>
      </c>
      <c r="Y344" s="83" t="s">
        <v>407</v>
      </c>
      <c r="Z344" s="83" t="s">
        <v>585</v>
      </c>
      <c r="AA344" s="94" t="s">
        <v>573</v>
      </c>
      <c r="AB344" s="94" t="s">
        <v>411</v>
      </c>
      <c r="AC344" s="82"/>
      <c r="AD344" s="95">
        <f>AD345+AD349+AD350+AD351+AD352</f>
        <v>1.1913</v>
      </c>
      <c r="AE344" s="96"/>
      <c r="AF344" s="61" t="s">
        <v>411</v>
      </c>
      <c r="AG344" s="118" t="s">
        <v>598</v>
      </c>
      <c r="AH344" s="119"/>
      <c r="AI344" s="119"/>
      <c r="AJ344" s="119"/>
      <c r="AK344" s="120"/>
      <c r="AL344" s="118"/>
      <c r="AM344" s="119">
        <v>20</v>
      </c>
      <c r="AN344" s="120"/>
      <c r="AO344" s="145"/>
      <c r="AP344" s="145"/>
      <c r="AQ344" s="153" t="s">
        <v>624</v>
      </c>
      <c r="AR344" s="153" t="s">
        <v>599</v>
      </c>
      <c r="AS344" s="97" t="s">
        <v>608</v>
      </c>
      <c r="AT344" s="155"/>
      <c r="AU344" s="61">
        <v>0</v>
      </c>
      <c r="AV344" s="61">
        <v>0</v>
      </c>
      <c r="AW344" s="61">
        <v>0</v>
      </c>
      <c r="AX344" s="61">
        <v>1</v>
      </c>
      <c r="AY344" s="61">
        <v>0</v>
      </c>
    </row>
    <row r="345" s="49" customFormat="1" ht="30" customHeight="1" spans="1:51">
      <c r="A345" s="60">
        <f t="shared" si="92"/>
        <v>337</v>
      </c>
      <c r="B345" s="62"/>
      <c r="C345" s="62"/>
      <c r="D345" s="62"/>
      <c r="E345" s="62"/>
      <c r="F345" s="158"/>
      <c r="G345" s="158">
        <v>5</v>
      </c>
      <c r="H345" s="158"/>
      <c r="I345" s="62"/>
      <c r="J345" s="62"/>
      <c r="K345" s="67"/>
      <c r="L345" s="67"/>
      <c r="M345" s="66" t="s">
        <v>1419</v>
      </c>
      <c r="N345" s="61" t="s">
        <v>1420</v>
      </c>
      <c r="O345" s="61"/>
      <c r="P345" s="61"/>
      <c r="Q345" s="81" t="s">
        <v>569</v>
      </c>
      <c r="R345" s="61"/>
      <c r="S345" s="66" t="s">
        <v>46</v>
      </c>
      <c r="T345" s="82" t="s">
        <v>570</v>
      </c>
      <c r="U345" s="83" t="s">
        <v>571</v>
      </c>
      <c r="V345" s="84" t="s">
        <v>1406</v>
      </c>
      <c r="W345" s="86" t="s">
        <v>46</v>
      </c>
      <c r="X345" s="83" t="s">
        <v>571</v>
      </c>
      <c r="Y345" s="83" t="s">
        <v>407</v>
      </c>
      <c r="Z345" s="83" t="s">
        <v>585</v>
      </c>
      <c r="AA345" s="94" t="s">
        <v>573</v>
      </c>
      <c r="AB345" s="94" t="s">
        <v>411</v>
      </c>
      <c r="AC345" s="82"/>
      <c r="AD345" s="95">
        <f>AD346*AU346+AD347*AU347</f>
        <v>0.8143</v>
      </c>
      <c r="AE345" s="96"/>
      <c r="AF345" s="61" t="s">
        <v>411</v>
      </c>
      <c r="AG345" s="118" t="s">
        <v>686</v>
      </c>
      <c r="AH345" s="119"/>
      <c r="AI345" s="119"/>
      <c r="AJ345" s="119"/>
      <c r="AK345" s="120"/>
      <c r="AL345" s="118"/>
      <c r="AM345" s="119">
        <v>2</v>
      </c>
      <c r="AN345" s="120"/>
      <c r="AO345" s="145"/>
      <c r="AP345" s="145"/>
      <c r="AQ345" s="153" t="s">
        <v>624</v>
      </c>
      <c r="AR345" s="153" t="s">
        <v>599</v>
      </c>
      <c r="AS345" s="158" t="s">
        <v>648</v>
      </c>
      <c r="AT345" s="155"/>
      <c r="AU345" s="61">
        <v>1</v>
      </c>
      <c r="AV345" s="61">
        <v>1</v>
      </c>
      <c r="AW345" s="61">
        <v>1</v>
      </c>
      <c r="AX345" s="61">
        <v>1</v>
      </c>
      <c r="AY345" s="61">
        <v>1</v>
      </c>
    </row>
    <row r="346" s="49" customFormat="1" ht="30" customHeight="1" spans="1:51">
      <c r="A346" s="60">
        <f t="shared" si="92"/>
        <v>338</v>
      </c>
      <c r="B346" s="62"/>
      <c r="C346" s="62"/>
      <c r="D346" s="62"/>
      <c r="E346" s="62"/>
      <c r="F346" s="158"/>
      <c r="G346" s="158"/>
      <c r="H346" s="158">
        <v>6</v>
      </c>
      <c r="I346" s="62"/>
      <c r="J346" s="62"/>
      <c r="K346" s="67"/>
      <c r="L346" s="66" t="s">
        <v>352</v>
      </c>
      <c r="M346" s="66" t="s">
        <v>352</v>
      </c>
      <c r="N346" s="61" t="s">
        <v>353</v>
      </c>
      <c r="O346" s="61" t="s">
        <v>778</v>
      </c>
      <c r="P346" s="61" t="s">
        <v>46</v>
      </c>
      <c r="Q346" s="81" t="s">
        <v>569</v>
      </c>
      <c r="R346" s="61"/>
      <c r="S346" s="66" t="s">
        <v>178</v>
      </c>
      <c r="T346" s="82" t="s">
        <v>570</v>
      </c>
      <c r="U346" s="83" t="s">
        <v>571</v>
      </c>
      <c r="V346" s="84" t="s">
        <v>346</v>
      </c>
      <c r="W346" s="66" t="s">
        <v>178</v>
      </c>
      <c r="X346" s="83" t="s">
        <v>571</v>
      </c>
      <c r="Y346" s="83" t="s">
        <v>407</v>
      </c>
      <c r="Z346" s="83" t="s">
        <v>651</v>
      </c>
      <c r="AA346" s="94" t="s">
        <v>689</v>
      </c>
      <c r="AB346" s="94" t="s">
        <v>690</v>
      </c>
      <c r="AC346" s="82" t="s">
        <v>1409</v>
      </c>
      <c r="AD346" s="95">
        <v>0.7947</v>
      </c>
      <c r="AE346" s="96"/>
      <c r="AF346" s="61" t="s">
        <v>411</v>
      </c>
      <c r="AG346" s="118" t="s">
        <v>654</v>
      </c>
      <c r="AH346" s="119">
        <v>630</v>
      </c>
      <c r="AI346" s="119">
        <v>115</v>
      </c>
      <c r="AJ346" s="119">
        <v>2</v>
      </c>
      <c r="AK346" s="131">
        <f t="shared" ref="AK346" si="97">AH346*AI346*AJ346*7860/1000000000</f>
        <v>1.138914</v>
      </c>
      <c r="AL346" s="132">
        <f t="shared" ref="AL346" si="98">AD346/AK346</f>
        <v>0.697769980876519</v>
      </c>
      <c r="AM346" s="130"/>
      <c r="AN346" s="125"/>
      <c r="AO346" s="145"/>
      <c r="AP346" s="145"/>
      <c r="AQ346" s="161" t="s">
        <v>616</v>
      </c>
      <c r="AR346" s="161" t="s">
        <v>803</v>
      </c>
      <c r="AS346" s="158" t="s">
        <v>648</v>
      </c>
      <c r="AT346" s="155"/>
      <c r="AU346" s="61">
        <v>1</v>
      </c>
      <c r="AV346" s="61">
        <v>1</v>
      </c>
      <c r="AW346" s="61">
        <v>1</v>
      </c>
      <c r="AX346" s="61">
        <v>1</v>
      </c>
      <c r="AY346" s="61">
        <v>1</v>
      </c>
    </row>
    <row r="347" s="49" customFormat="1" ht="30" customHeight="1" spans="1:51">
      <c r="A347" s="60">
        <f t="shared" si="92"/>
        <v>339</v>
      </c>
      <c r="B347" s="62"/>
      <c r="C347" s="62"/>
      <c r="D347" s="62"/>
      <c r="E347" s="62"/>
      <c r="F347" s="158"/>
      <c r="G347" s="158"/>
      <c r="H347" s="158">
        <v>6</v>
      </c>
      <c r="I347" s="62"/>
      <c r="J347" s="62"/>
      <c r="K347" s="67"/>
      <c r="L347" s="66" t="s">
        <v>1410</v>
      </c>
      <c r="M347" s="66" t="s">
        <v>1410</v>
      </c>
      <c r="N347" s="61" t="s">
        <v>180</v>
      </c>
      <c r="O347" s="257" t="s">
        <v>1411</v>
      </c>
      <c r="P347" s="61"/>
      <c r="Q347" s="81" t="s">
        <v>569</v>
      </c>
      <c r="R347" s="61"/>
      <c r="S347" s="66" t="s">
        <v>46</v>
      </c>
      <c r="T347" s="66" t="s">
        <v>570</v>
      </c>
      <c r="U347" s="83" t="s">
        <v>407</v>
      </c>
      <c r="V347" s="83" t="s">
        <v>696</v>
      </c>
      <c r="W347" s="71" t="s">
        <v>411</v>
      </c>
      <c r="X347" s="83" t="s">
        <v>407</v>
      </c>
      <c r="Y347" s="83" t="s">
        <v>571</v>
      </c>
      <c r="Z347" s="83" t="s">
        <v>696</v>
      </c>
      <c r="AA347" s="71" t="s">
        <v>411</v>
      </c>
      <c r="AB347" s="94"/>
      <c r="AC347" s="82"/>
      <c r="AD347" s="95">
        <v>0.0098</v>
      </c>
      <c r="AE347" s="96"/>
      <c r="AF347" s="61" t="s">
        <v>411</v>
      </c>
      <c r="AG347" s="145"/>
      <c r="AH347" s="146"/>
      <c r="AI347" s="146"/>
      <c r="AJ347" s="146"/>
      <c r="AK347" s="145"/>
      <c r="AL347" s="145"/>
      <c r="AM347" s="146"/>
      <c r="AN347" s="121"/>
      <c r="AO347" s="145"/>
      <c r="AP347" s="145"/>
      <c r="AQ347" s="153" t="s">
        <v>616</v>
      </c>
      <c r="AR347" s="153" t="s">
        <v>1421</v>
      </c>
      <c r="AS347" s="158" t="s">
        <v>648</v>
      </c>
      <c r="AT347" s="155"/>
      <c r="AU347" s="61">
        <v>2</v>
      </c>
      <c r="AV347" s="61">
        <v>2</v>
      </c>
      <c r="AW347" s="61">
        <v>2</v>
      </c>
      <c r="AX347" s="61">
        <v>2</v>
      </c>
      <c r="AY347" s="61">
        <v>2</v>
      </c>
    </row>
    <row r="348" s="49" customFormat="1" ht="30" customHeight="1" spans="1:51">
      <c r="A348" s="60">
        <f t="shared" si="92"/>
        <v>340</v>
      </c>
      <c r="B348" s="62"/>
      <c r="C348" s="62"/>
      <c r="D348" s="62"/>
      <c r="E348" s="62"/>
      <c r="F348" s="62"/>
      <c r="G348" s="62">
        <v>5</v>
      </c>
      <c r="H348" s="62"/>
      <c r="I348" s="62"/>
      <c r="J348" s="62"/>
      <c r="K348" s="67"/>
      <c r="L348" s="66" t="s">
        <v>1412</v>
      </c>
      <c r="M348" s="66" t="s">
        <v>1412</v>
      </c>
      <c r="N348" s="61" t="s">
        <v>1413</v>
      </c>
      <c r="O348" s="61"/>
      <c r="P348" s="61" t="s">
        <v>49</v>
      </c>
      <c r="Q348" s="81" t="s">
        <v>569</v>
      </c>
      <c r="R348" s="61"/>
      <c r="S348" s="66" t="s">
        <v>46</v>
      </c>
      <c r="T348" s="82" t="s">
        <v>570</v>
      </c>
      <c r="U348" s="83" t="s">
        <v>571</v>
      </c>
      <c r="V348" s="85" t="s">
        <v>1412</v>
      </c>
      <c r="W348" s="86" t="s">
        <v>46</v>
      </c>
      <c r="X348" s="83" t="s">
        <v>571</v>
      </c>
      <c r="Y348" s="83" t="s">
        <v>407</v>
      </c>
      <c r="Z348" s="83" t="s">
        <v>651</v>
      </c>
      <c r="AA348" s="94" t="s">
        <v>782</v>
      </c>
      <c r="AB348" s="94" t="s">
        <v>783</v>
      </c>
      <c r="AC348" s="82"/>
      <c r="AD348" s="95">
        <v>0.0072</v>
      </c>
      <c r="AE348" s="96"/>
      <c r="AF348" s="61" t="s">
        <v>411</v>
      </c>
      <c r="AG348" s="118" t="s">
        <v>654</v>
      </c>
      <c r="AH348" s="119">
        <v>46</v>
      </c>
      <c r="AI348" s="119">
        <v>18</v>
      </c>
      <c r="AJ348" s="119">
        <v>2</v>
      </c>
      <c r="AK348" s="131">
        <f t="shared" ref="AK348:AK349" si="99">AH348*AI348*AJ348*7860/1000000000</f>
        <v>0.01301616</v>
      </c>
      <c r="AL348" s="132">
        <f t="shared" ref="AL348:AL352" si="100">AD348/AK348</f>
        <v>0.553158535236199</v>
      </c>
      <c r="AM348" s="130"/>
      <c r="AN348" s="125"/>
      <c r="AO348" s="145"/>
      <c r="AP348" s="145"/>
      <c r="AQ348" s="153" t="s">
        <v>616</v>
      </c>
      <c r="AR348" s="153" t="s">
        <v>785</v>
      </c>
      <c r="AS348" s="158" t="s">
        <v>648</v>
      </c>
      <c r="AT348" s="155"/>
      <c r="AU348" s="61">
        <v>2</v>
      </c>
      <c r="AV348" s="61">
        <v>2</v>
      </c>
      <c r="AW348" s="61">
        <v>2</v>
      </c>
      <c r="AX348" s="61">
        <v>0</v>
      </c>
      <c r="AY348" s="61">
        <v>2</v>
      </c>
    </row>
    <row r="349" s="49" customFormat="1" ht="30" customHeight="1" spans="1:51">
      <c r="A349" s="60">
        <f t="shared" si="92"/>
        <v>341</v>
      </c>
      <c r="B349" s="62"/>
      <c r="C349" s="62"/>
      <c r="D349" s="62"/>
      <c r="E349" s="62"/>
      <c r="F349" s="62"/>
      <c r="G349" s="62">
        <v>5</v>
      </c>
      <c r="H349" s="62"/>
      <c r="I349" s="62"/>
      <c r="J349" s="62"/>
      <c r="K349" s="67"/>
      <c r="L349" s="66" t="s">
        <v>171</v>
      </c>
      <c r="M349" s="66" t="s">
        <v>171</v>
      </c>
      <c r="N349" s="61" t="s">
        <v>172</v>
      </c>
      <c r="O349" s="61" t="s">
        <v>1422</v>
      </c>
      <c r="P349" s="61" t="s">
        <v>46</v>
      </c>
      <c r="Q349" s="81" t="s">
        <v>569</v>
      </c>
      <c r="R349" s="61"/>
      <c r="S349" s="66" t="s">
        <v>46</v>
      </c>
      <c r="T349" s="82" t="s">
        <v>570</v>
      </c>
      <c r="U349" s="83" t="s">
        <v>571</v>
      </c>
      <c r="V349" s="85" t="s">
        <v>168</v>
      </c>
      <c r="W349" s="86" t="s">
        <v>46</v>
      </c>
      <c r="X349" s="83" t="s">
        <v>571</v>
      </c>
      <c r="Y349" s="83" t="s">
        <v>407</v>
      </c>
      <c r="Z349" s="83" t="s">
        <v>651</v>
      </c>
      <c r="AA349" s="94" t="s">
        <v>707</v>
      </c>
      <c r="AB349" s="94" t="s">
        <v>139</v>
      </c>
      <c r="AC349" s="82" t="s">
        <v>1417</v>
      </c>
      <c r="AD349" s="95">
        <v>0.2446</v>
      </c>
      <c r="AE349" s="96"/>
      <c r="AF349" s="61" t="s">
        <v>411</v>
      </c>
      <c r="AG349" s="118" t="s">
        <v>654</v>
      </c>
      <c r="AH349" s="119">
        <v>271</v>
      </c>
      <c r="AI349" s="119">
        <v>118</v>
      </c>
      <c r="AJ349" s="119">
        <v>1.6</v>
      </c>
      <c r="AK349" s="131">
        <f t="shared" si="99"/>
        <v>0.402155328</v>
      </c>
      <c r="AL349" s="132">
        <f t="shared" si="100"/>
        <v>0.608222701453305</v>
      </c>
      <c r="AM349" s="130"/>
      <c r="AN349" s="125"/>
      <c r="AO349" s="145"/>
      <c r="AP349" s="145"/>
      <c r="AQ349" s="161" t="s">
        <v>616</v>
      </c>
      <c r="AR349" s="161" t="s">
        <v>803</v>
      </c>
      <c r="AS349" s="158" t="s">
        <v>648</v>
      </c>
      <c r="AT349" s="155"/>
      <c r="AU349" s="61">
        <v>1</v>
      </c>
      <c r="AV349" s="61">
        <v>1</v>
      </c>
      <c r="AW349" s="61">
        <v>1</v>
      </c>
      <c r="AX349" s="61">
        <v>1</v>
      </c>
      <c r="AY349" s="61">
        <v>1</v>
      </c>
    </row>
    <row r="350" s="49" customFormat="1" ht="30" customHeight="1" spans="1:51">
      <c r="A350" s="60">
        <f t="shared" si="92"/>
        <v>342</v>
      </c>
      <c r="B350" s="62"/>
      <c r="C350" s="62"/>
      <c r="D350" s="62"/>
      <c r="E350" s="62"/>
      <c r="F350" s="62"/>
      <c r="G350" s="62">
        <v>5</v>
      </c>
      <c r="H350" s="62"/>
      <c r="I350" s="62"/>
      <c r="J350" s="62"/>
      <c r="K350" s="67"/>
      <c r="L350" s="66" t="s">
        <v>460</v>
      </c>
      <c r="M350" s="66" t="s">
        <v>460</v>
      </c>
      <c r="N350" s="61" t="s">
        <v>461</v>
      </c>
      <c r="O350" s="61" t="s">
        <v>1167</v>
      </c>
      <c r="P350" s="61" t="s">
        <v>49</v>
      </c>
      <c r="Q350" s="81" t="s">
        <v>569</v>
      </c>
      <c r="R350" s="61"/>
      <c r="S350" s="66" t="s">
        <v>49</v>
      </c>
      <c r="T350" s="82" t="s">
        <v>570</v>
      </c>
      <c r="U350" s="83" t="s">
        <v>571</v>
      </c>
      <c r="V350" s="84" t="s">
        <v>460</v>
      </c>
      <c r="W350" s="86" t="s">
        <v>49</v>
      </c>
      <c r="X350" s="83" t="s">
        <v>571</v>
      </c>
      <c r="Y350" s="83" t="s">
        <v>407</v>
      </c>
      <c r="Z350" s="61" t="s">
        <v>768</v>
      </c>
      <c r="AA350" s="94" t="s">
        <v>109</v>
      </c>
      <c r="AB350" s="94" t="s">
        <v>769</v>
      </c>
      <c r="AC350" s="82" t="s">
        <v>1418</v>
      </c>
      <c r="AD350" s="95">
        <v>0.0554</v>
      </c>
      <c r="AE350" s="96"/>
      <c r="AF350" s="61" t="s">
        <v>411</v>
      </c>
      <c r="AG350" s="118" t="s">
        <v>768</v>
      </c>
      <c r="AH350" s="119">
        <v>42</v>
      </c>
      <c r="AI350" s="119">
        <v>17</v>
      </c>
      <c r="AJ350" s="119"/>
      <c r="AK350" s="125">
        <f>AI350/2*AI350/2*3.14*AH350*7860/1000000000</f>
        <v>0.0748926738</v>
      </c>
      <c r="AL350" s="132">
        <f t="shared" si="100"/>
        <v>0.739725225299674</v>
      </c>
      <c r="AM350" s="127"/>
      <c r="AN350" s="125"/>
      <c r="AO350" s="145"/>
      <c r="AP350" s="145"/>
      <c r="AQ350" s="153" t="s">
        <v>616</v>
      </c>
      <c r="AR350" s="153" t="s">
        <v>1070</v>
      </c>
      <c r="AS350" s="158" t="s">
        <v>648</v>
      </c>
      <c r="AT350" s="155"/>
      <c r="AU350" s="61">
        <v>1</v>
      </c>
      <c r="AV350" s="61">
        <v>1</v>
      </c>
      <c r="AW350" s="61">
        <v>1</v>
      </c>
      <c r="AX350" s="61">
        <v>1</v>
      </c>
      <c r="AY350" s="61">
        <v>1</v>
      </c>
    </row>
    <row r="351" s="49" customFormat="1" ht="30" customHeight="1" spans="1:51">
      <c r="A351" s="60">
        <f t="shared" si="92"/>
        <v>343</v>
      </c>
      <c r="B351" s="62"/>
      <c r="C351" s="62"/>
      <c r="D351" s="62"/>
      <c r="E351" s="62"/>
      <c r="F351" s="62"/>
      <c r="G351" s="62">
        <v>5</v>
      </c>
      <c r="H351" s="62"/>
      <c r="I351" s="62"/>
      <c r="J351" s="62"/>
      <c r="K351" s="67"/>
      <c r="L351" s="66" t="s">
        <v>174</v>
      </c>
      <c r="M351" s="66" t="s">
        <v>174</v>
      </c>
      <c r="N351" s="61" t="s">
        <v>175</v>
      </c>
      <c r="O351" s="61" t="s">
        <v>1414</v>
      </c>
      <c r="P351" s="61" t="s">
        <v>46</v>
      </c>
      <c r="Q351" s="81" t="s">
        <v>569</v>
      </c>
      <c r="R351" s="61"/>
      <c r="S351" s="66" t="s">
        <v>134</v>
      </c>
      <c r="T351" s="82" t="s">
        <v>570</v>
      </c>
      <c r="U351" s="83" t="s">
        <v>571</v>
      </c>
      <c r="V351" s="84" t="s">
        <v>165</v>
      </c>
      <c r="W351" s="86" t="s">
        <v>134</v>
      </c>
      <c r="X351" s="83" t="s">
        <v>571</v>
      </c>
      <c r="Y351" s="83" t="s">
        <v>407</v>
      </c>
      <c r="Z351" s="83" t="s">
        <v>651</v>
      </c>
      <c r="AA351" s="94" t="s">
        <v>707</v>
      </c>
      <c r="AB351" s="94" t="s">
        <v>139</v>
      </c>
      <c r="AC351" s="82"/>
      <c r="AD351" s="95">
        <v>0.07</v>
      </c>
      <c r="AE351" s="96"/>
      <c r="AF351" s="61" t="s">
        <v>411</v>
      </c>
      <c r="AG351" s="118" t="s">
        <v>654</v>
      </c>
      <c r="AH351" s="119">
        <v>128</v>
      </c>
      <c r="AI351" s="119">
        <v>78</v>
      </c>
      <c r="AJ351" s="119">
        <v>1.6</v>
      </c>
      <c r="AK351" s="131">
        <f t="shared" ref="AK351:AK352" si="101">AH351*AI351*AJ351*7860/1000000000</f>
        <v>0.125558784</v>
      </c>
      <c r="AL351" s="132">
        <f t="shared" si="100"/>
        <v>0.557507788543094</v>
      </c>
      <c r="AM351" s="130"/>
      <c r="AN351" s="125"/>
      <c r="AO351" s="145"/>
      <c r="AP351" s="145"/>
      <c r="AQ351" s="161" t="s">
        <v>616</v>
      </c>
      <c r="AR351" s="161" t="s">
        <v>692</v>
      </c>
      <c r="AS351" s="158" t="s">
        <v>648</v>
      </c>
      <c r="AT351" s="155"/>
      <c r="AU351" s="61">
        <v>0</v>
      </c>
      <c r="AV351" s="61">
        <v>0</v>
      </c>
      <c r="AW351" s="61">
        <v>0</v>
      </c>
      <c r="AX351" s="61">
        <v>1</v>
      </c>
      <c r="AY351" s="61">
        <v>0</v>
      </c>
    </row>
    <row r="352" s="49" customFormat="1" ht="30" customHeight="1" spans="1:51">
      <c r="A352" s="60">
        <f t="shared" si="92"/>
        <v>344</v>
      </c>
      <c r="B352" s="62"/>
      <c r="C352" s="62"/>
      <c r="D352" s="62"/>
      <c r="E352" s="62"/>
      <c r="F352" s="62"/>
      <c r="G352" s="62">
        <v>5</v>
      </c>
      <c r="H352" s="62"/>
      <c r="I352" s="62"/>
      <c r="J352" s="62"/>
      <c r="K352" s="67"/>
      <c r="L352" s="172" t="s">
        <v>354</v>
      </c>
      <c r="M352" s="172" t="s">
        <v>354</v>
      </c>
      <c r="N352" s="173" t="s">
        <v>355</v>
      </c>
      <c r="O352" s="61"/>
      <c r="P352" s="61" t="s">
        <v>49</v>
      </c>
      <c r="Q352" s="81" t="s">
        <v>569</v>
      </c>
      <c r="R352" s="61"/>
      <c r="S352" s="66" t="s">
        <v>49</v>
      </c>
      <c r="T352" s="82" t="s">
        <v>570</v>
      </c>
      <c r="U352" s="83" t="s">
        <v>571</v>
      </c>
      <c r="V352" s="86" t="s">
        <v>354</v>
      </c>
      <c r="W352" s="86" t="s">
        <v>49</v>
      </c>
      <c r="X352" s="83" t="s">
        <v>571</v>
      </c>
      <c r="Y352" s="83" t="s">
        <v>407</v>
      </c>
      <c r="Z352" s="83" t="s">
        <v>651</v>
      </c>
      <c r="AA352" s="94" t="s">
        <v>1415</v>
      </c>
      <c r="AB352" s="94" t="s">
        <v>1416</v>
      </c>
      <c r="AC352" s="82"/>
      <c r="AD352" s="95">
        <v>0.007</v>
      </c>
      <c r="AE352" s="96"/>
      <c r="AF352" s="61" t="s">
        <v>411</v>
      </c>
      <c r="AG352" s="118" t="s">
        <v>654</v>
      </c>
      <c r="AH352" s="261"/>
      <c r="AI352" s="261"/>
      <c r="AJ352" s="119">
        <v>2</v>
      </c>
      <c r="AK352" s="131">
        <f t="shared" si="101"/>
        <v>0</v>
      </c>
      <c r="AL352" s="132" t="e">
        <f t="shared" si="100"/>
        <v>#DIV/0!</v>
      </c>
      <c r="AM352" s="130"/>
      <c r="AN352" s="125"/>
      <c r="AO352" s="145"/>
      <c r="AP352" s="145"/>
      <c r="AQ352" s="153" t="s">
        <v>616</v>
      </c>
      <c r="AR352" s="153" t="s">
        <v>1423</v>
      </c>
      <c r="AS352" s="158" t="s">
        <v>577</v>
      </c>
      <c r="AT352" s="155"/>
      <c r="AU352" s="61">
        <v>0</v>
      </c>
      <c r="AV352" s="61">
        <v>0</v>
      </c>
      <c r="AW352" s="61">
        <v>0</v>
      </c>
      <c r="AX352" s="61">
        <v>1</v>
      </c>
      <c r="AY352" s="61">
        <v>0</v>
      </c>
    </row>
    <row r="353" s="49" customFormat="1" ht="30" customHeight="1" spans="1:51">
      <c r="A353" s="60">
        <f t="shared" si="92"/>
        <v>345</v>
      </c>
      <c r="B353" s="62"/>
      <c r="C353" s="62"/>
      <c r="D353" s="62"/>
      <c r="E353" s="62"/>
      <c r="F353" s="62">
        <v>4</v>
      </c>
      <c r="G353" s="62"/>
      <c r="H353" s="62"/>
      <c r="I353" s="62"/>
      <c r="J353" s="62"/>
      <c r="K353" s="67"/>
      <c r="L353" s="67"/>
      <c r="M353" s="66" t="s">
        <v>1424</v>
      </c>
      <c r="N353" s="61" t="s">
        <v>1425</v>
      </c>
      <c r="O353" s="61"/>
      <c r="P353" s="61"/>
      <c r="Q353" s="81" t="s">
        <v>569</v>
      </c>
      <c r="R353" s="61"/>
      <c r="S353" s="66" t="s">
        <v>49</v>
      </c>
      <c r="T353" s="82" t="s">
        <v>570</v>
      </c>
      <c r="U353" s="83" t="s">
        <v>571</v>
      </c>
      <c r="V353" s="85" t="s">
        <v>1426</v>
      </c>
      <c r="W353" s="86" t="s">
        <v>49</v>
      </c>
      <c r="X353" s="83" t="s">
        <v>571</v>
      </c>
      <c r="Y353" s="83" t="s">
        <v>407</v>
      </c>
      <c r="Z353" s="83" t="s">
        <v>585</v>
      </c>
      <c r="AA353" s="94" t="s">
        <v>573</v>
      </c>
      <c r="AB353" s="94" t="s">
        <v>411</v>
      </c>
      <c r="AC353" s="82" t="s">
        <v>1427</v>
      </c>
      <c r="AD353" s="95">
        <f>AD354+AD355</f>
        <v>0.625</v>
      </c>
      <c r="AE353" s="96"/>
      <c r="AF353" s="61" t="s">
        <v>411</v>
      </c>
      <c r="AG353" s="118" t="s">
        <v>598</v>
      </c>
      <c r="AH353" s="119"/>
      <c r="AI353" s="119"/>
      <c r="AJ353" s="119"/>
      <c r="AK353" s="120"/>
      <c r="AL353" s="118"/>
      <c r="AM353" s="119">
        <v>4</v>
      </c>
      <c r="AN353" s="120"/>
      <c r="AO353" s="145"/>
      <c r="AP353" s="145"/>
      <c r="AQ353" s="153" t="s">
        <v>624</v>
      </c>
      <c r="AR353" s="153" t="s">
        <v>599</v>
      </c>
      <c r="AS353" s="158" t="s">
        <v>648</v>
      </c>
      <c r="AT353" s="155"/>
      <c r="AU353" s="61">
        <v>1</v>
      </c>
      <c r="AV353" s="61">
        <v>1</v>
      </c>
      <c r="AW353" s="61">
        <v>1</v>
      </c>
      <c r="AX353" s="61">
        <v>1</v>
      </c>
      <c r="AY353" s="61">
        <v>1</v>
      </c>
    </row>
    <row r="354" s="49" customFormat="1" ht="30" customHeight="1" spans="1:51">
      <c r="A354" s="60">
        <f t="shared" si="92"/>
        <v>346</v>
      </c>
      <c r="B354" s="62"/>
      <c r="C354" s="62"/>
      <c r="D354" s="62"/>
      <c r="E354" s="62"/>
      <c r="F354" s="62"/>
      <c r="G354" s="62">
        <v>5</v>
      </c>
      <c r="H354" s="62"/>
      <c r="I354" s="62"/>
      <c r="J354" s="62"/>
      <c r="K354" s="67"/>
      <c r="L354" s="66" t="s">
        <v>1426</v>
      </c>
      <c r="M354" s="66" t="s">
        <v>1426</v>
      </c>
      <c r="N354" s="61" t="s">
        <v>1428</v>
      </c>
      <c r="O354" s="61"/>
      <c r="P354" s="61" t="s">
        <v>46</v>
      </c>
      <c r="Q354" s="81" t="s">
        <v>569</v>
      </c>
      <c r="R354" s="61"/>
      <c r="S354" s="66" t="s">
        <v>49</v>
      </c>
      <c r="T354" s="82" t="s">
        <v>570</v>
      </c>
      <c r="U354" s="83" t="s">
        <v>571</v>
      </c>
      <c r="V354" s="85" t="s">
        <v>1426</v>
      </c>
      <c r="W354" s="86" t="s">
        <v>49</v>
      </c>
      <c r="X354" s="83" t="s">
        <v>571</v>
      </c>
      <c r="Y354" s="83" t="s">
        <v>407</v>
      </c>
      <c r="Z354" s="83" t="s">
        <v>651</v>
      </c>
      <c r="AA354" s="94" t="s">
        <v>689</v>
      </c>
      <c r="AB354" s="94" t="s">
        <v>690</v>
      </c>
      <c r="AC354" s="82" t="s">
        <v>1427</v>
      </c>
      <c r="AD354" s="95">
        <v>0.5907</v>
      </c>
      <c r="AE354" s="96"/>
      <c r="AF354" s="61" t="s">
        <v>411</v>
      </c>
      <c r="AG354" s="118" t="s">
        <v>654</v>
      </c>
      <c r="AH354" s="119">
        <v>375</v>
      </c>
      <c r="AI354" s="119">
        <v>145</v>
      </c>
      <c r="AJ354" s="119">
        <v>2</v>
      </c>
      <c r="AK354" s="131">
        <f t="shared" ref="AK354:AK355" si="102">AH354*AI354*AJ354*7860/1000000000</f>
        <v>0.854775</v>
      </c>
      <c r="AL354" s="132">
        <f t="shared" ref="AL354:AL359" si="103">AD354/AK354</f>
        <v>0.691059050627358</v>
      </c>
      <c r="AM354" s="130"/>
      <c r="AN354" s="125"/>
      <c r="AO354" s="145"/>
      <c r="AP354" s="145"/>
      <c r="AQ354" s="161" t="s">
        <v>616</v>
      </c>
      <c r="AR354" s="161" t="s">
        <v>692</v>
      </c>
      <c r="AS354" s="158" t="s">
        <v>648</v>
      </c>
      <c r="AT354" s="155"/>
      <c r="AU354" s="61">
        <v>1</v>
      </c>
      <c r="AV354" s="61">
        <v>1</v>
      </c>
      <c r="AW354" s="61">
        <v>1</v>
      </c>
      <c r="AX354" s="61">
        <v>1</v>
      </c>
      <c r="AY354" s="61">
        <v>1</v>
      </c>
    </row>
    <row r="355" s="49" customFormat="1" ht="30" customHeight="1" spans="1:51">
      <c r="A355" s="60">
        <f t="shared" si="92"/>
        <v>347</v>
      </c>
      <c r="B355" s="62"/>
      <c r="C355" s="62"/>
      <c r="D355" s="62"/>
      <c r="E355" s="62"/>
      <c r="F355" s="62"/>
      <c r="G355" s="62">
        <v>5</v>
      </c>
      <c r="H355" s="62"/>
      <c r="I355" s="62"/>
      <c r="J355" s="62"/>
      <c r="K355" s="67"/>
      <c r="L355" s="66" t="s">
        <v>1429</v>
      </c>
      <c r="M355" s="66" t="s">
        <v>1429</v>
      </c>
      <c r="N355" s="61" t="s">
        <v>1430</v>
      </c>
      <c r="O355" s="61"/>
      <c r="P355" s="61" t="s">
        <v>46</v>
      </c>
      <c r="Q355" s="81" t="s">
        <v>569</v>
      </c>
      <c r="R355" s="61"/>
      <c r="S355" s="66" t="s">
        <v>46</v>
      </c>
      <c r="T355" s="82" t="s">
        <v>570</v>
      </c>
      <c r="U355" s="83" t="s">
        <v>571</v>
      </c>
      <c r="V355" s="85" t="s">
        <v>1429</v>
      </c>
      <c r="W355" s="86" t="s">
        <v>46</v>
      </c>
      <c r="X355" s="83" t="s">
        <v>571</v>
      </c>
      <c r="Y355" s="83" t="s">
        <v>407</v>
      </c>
      <c r="Z355" s="83" t="s">
        <v>651</v>
      </c>
      <c r="AA355" s="94" t="s">
        <v>1236</v>
      </c>
      <c r="AB355" s="94" t="s">
        <v>1431</v>
      </c>
      <c r="AC355" s="82" t="s">
        <v>1432</v>
      </c>
      <c r="AD355" s="95">
        <v>0.0343</v>
      </c>
      <c r="AE355" s="96"/>
      <c r="AF355" s="61" t="s">
        <v>411</v>
      </c>
      <c r="AG355" s="118" t="s">
        <v>654</v>
      </c>
      <c r="AH355" s="119">
        <v>75</v>
      </c>
      <c r="AI355" s="119">
        <v>25</v>
      </c>
      <c r="AJ355" s="119">
        <v>5</v>
      </c>
      <c r="AK355" s="131">
        <f t="shared" si="102"/>
        <v>0.0736875</v>
      </c>
      <c r="AL355" s="132">
        <f t="shared" si="103"/>
        <v>0.465479219677693</v>
      </c>
      <c r="AM355" s="130"/>
      <c r="AN355" s="125"/>
      <c r="AO355" s="145"/>
      <c r="AP355" s="145"/>
      <c r="AQ355" s="153" t="s">
        <v>616</v>
      </c>
      <c r="AR355" s="153" t="s">
        <v>829</v>
      </c>
      <c r="AS355" s="158" t="s">
        <v>648</v>
      </c>
      <c r="AT355" s="155"/>
      <c r="AU355" s="61">
        <v>1</v>
      </c>
      <c r="AV355" s="61">
        <v>1</v>
      </c>
      <c r="AW355" s="61">
        <v>1</v>
      </c>
      <c r="AX355" s="61">
        <v>1</v>
      </c>
      <c r="AY355" s="61">
        <v>1</v>
      </c>
    </row>
    <row r="356" s="49" customFormat="1" ht="30" customHeight="1" spans="1:51">
      <c r="A356" s="60">
        <f t="shared" si="92"/>
        <v>348</v>
      </c>
      <c r="B356" s="62"/>
      <c r="C356" s="62"/>
      <c r="D356" s="62"/>
      <c r="E356" s="62"/>
      <c r="F356" s="62">
        <v>4</v>
      </c>
      <c r="G356" s="62"/>
      <c r="H356" s="62"/>
      <c r="I356" s="62"/>
      <c r="J356" s="62"/>
      <c r="K356" s="67"/>
      <c r="L356" s="66" t="s">
        <v>96</v>
      </c>
      <c r="M356" s="66" t="s">
        <v>96</v>
      </c>
      <c r="N356" s="61" t="s">
        <v>97</v>
      </c>
      <c r="O356" s="61" t="s">
        <v>1433</v>
      </c>
      <c r="P356" s="61" t="s">
        <v>49</v>
      </c>
      <c r="Q356" s="81" t="s">
        <v>569</v>
      </c>
      <c r="R356" s="61"/>
      <c r="S356" s="86" t="s">
        <v>134</v>
      </c>
      <c r="T356" s="82" t="s">
        <v>570</v>
      </c>
      <c r="U356" s="83" t="s">
        <v>571</v>
      </c>
      <c r="V356" s="66" t="s">
        <v>96</v>
      </c>
      <c r="W356" s="86" t="s">
        <v>134</v>
      </c>
      <c r="X356" s="83" t="s">
        <v>571</v>
      </c>
      <c r="Y356" s="83" t="s">
        <v>407</v>
      </c>
      <c r="Z356" s="83" t="s">
        <v>633</v>
      </c>
      <c r="AA356" s="94" t="s">
        <v>1434</v>
      </c>
      <c r="AB356" s="94"/>
      <c r="AC356" s="82" t="s">
        <v>1435</v>
      </c>
      <c r="AD356" s="95">
        <v>0.1906</v>
      </c>
      <c r="AE356" s="96"/>
      <c r="AF356" s="61" t="s">
        <v>411</v>
      </c>
      <c r="AG356" s="118" t="s">
        <v>647</v>
      </c>
      <c r="AH356" s="119">
        <v>339</v>
      </c>
      <c r="AI356" s="119">
        <v>20</v>
      </c>
      <c r="AJ356" s="119">
        <v>10</v>
      </c>
      <c r="AK356" s="120">
        <f>AH356*0.726/1000</f>
        <v>0.246114</v>
      </c>
      <c r="AL356" s="132">
        <f t="shared" si="103"/>
        <v>0.774437862128932</v>
      </c>
      <c r="AM356" s="119"/>
      <c r="AN356" s="120"/>
      <c r="AO356" s="145"/>
      <c r="AP356" s="145"/>
      <c r="AQ356" s="153" t="s">
        <v>575</v>
      </c>
      <c r="AR356" s="153" t="s">
        <v>637</v>
      </c>
      <c r="AS356" s="158" t="s">
        <v>648</v>
      </c>
      <c r="AT356" s="155"/>
      <c r="AU356" s="61">
        <v>1</v>
      </c>
      <c r="AV356" s="61">
        <v>1</v>
      </c>
      <c r="AW356" s="61">
        <v>1</v>
      </c>
      <c r="AX356" s="61">
        <v>1</v>
      </c>
      <c r="AY356" s="61">
        <v>1</v>
      </c>
    </row>
    <row r="357" s="49" customFormat="1" ht="30" customHeight="1" spans="1:51">
      <c r="A357" s="60">
        <f t="shared" si="92"/>
        <v>349</v>
      </c>
      <c r="B357" s="62"/>
      <c r="C357" s="62"/>
      <c r="D357" s="62"/>
      <c r="E357" s="62"/>
      <c r="F357" s="62">
        <v>4</v>
      </c>
      <c r="G357" s="62"/>
      <c r="H357" s="62"/>
      <c r="I357" s="62"/>
      <c r="J357" s="62"/>
      <c r="K357" s="67"/>
      <c r="L357" s="66" t="s">
        <v>100</v>
      </c>
      <c r="M357" s="66" t="s">
        <v>100</v>
      </c>
      <c r="N357" s="61" t="s">
        <v>101</v>
      </c>
      <c r="O357" s="61" t="s">
        <v>1433</v>
      </c>
      <c r="P357" s="61" t="s">
        <v>49</v>
      </c>
      <c r="Q357" s="81" t="s">
        <v>569</v>
      </c>
      <c r="R357" s="61"/>
      <c r="S357" s="86" t="s">
        <v>134</v>
      </c>
      <c r="T357" s="82" t="s">
        <v>570</v>
      </c>
      <c r="U357" s="83" t="s">
        <v>571</v>
      </c>
      <c r="V357" s="66" t="s">
        <v>96</v>
      </c>
      <c r="W357" s="86" t="s">
        <v>134</v>
      </c>
      <c r="X357" s="83" t="s">
        <v>571</v>
      </c>
      <c r="Y357" s="83" t="s">
        <v>407</v>
      </c>
      <c r="Z357" s="83" t="s">
        <v>633</v>
      </c>
      <c r="AA357" s="94" t="s">
        <v>1434</v>
      </c>
      <c r="AB357" s="94"/>
      <c r="AC357" s="82" t="s">
        <v>1435</v>
      </c>
      <c r="AD357" s="95">
        <v>0.192</v>
      </c>
      <c r="AE357" s="96"/>
      <c r="AF357" s="61" t="s">
        <v>411</v>
      </c>
      <c r="AG357" s="118" t="s">
        <v>647</v>
      </c>
      <c r="AH357" s="119">
        <v>339</v>
      </c>
      <c r="AI357" s="119">
        <v>20</v>
      </c>
      <c r="AJ357" s="119">
        <v>10</v>
      </c>
      <c r="AK357" s="120">
        <f>AH357*0.726/1000</f>
        <v>0.246114</v>
      </c>
      <c r="AL357" s="132">
        <f t="shared" si="103"/>
        <v>0.780126282942051</v>
      </c>
      <c r="AM357" s="119"/>
      <c r="AN357" s="120"/>
      <c r="AO357" s="145"/>
      <c r="AP357" s="145"/>
      <c r="AQ357" s="153" t="s">
        <v>575</v>
      </c>
      <c r="AR357" s="153" t="s">
        <v>637</v>
      </c>
      <c r="AS357" s="158" t="s">
        <v>648</v>
      </c>
      <c r="AT357" s="155"/>
      <c r="AU357" s="61">
        <v>1</v>
      </c>
      <c r="AV357" s="61">
        <v>1</v>
      </c>
      <c r="AW357" s="61">
        <v>1</v>
      </c>
      <c r="AX357" s="61">
        <v>1</v>
      </c>
      <c r="AY357" s="61">
        <v>1</v>
      </c>
    </row>
    <row r="358" s="49" customFormat="1" ht="30" customHeight="1" spans="1:51">
      <c r="A358" s="60">
        <f t="shared" si="92"/>
        <v>350</v>
      </c>
      <c r="B358" s="62"/>
      <c r="C358" s="62"/>
      <c r="D358" s="62"/>
      <c r="E358" s="62"/>
      <c r="F358" s="62">
        <v>4</v>
      </c>
      <c r="G358" s="62"/>
      <c r="H358" s="62"/>
      <c r="I358" s="62"/>
      <c r="J358" s="62"/>
      <c r="K358" s="67"/>
      <c r="L358" s="66" t="s">
        <v>1436</v>
      </c>
      <c r="M358" s="66" t="s">
        <v>1436</v>
      </c>
      <c r="N358" s="61" t="s">
        <v>1437</v>
      </c>
      <c r="O358" s="61"/>
      <c r="P358" s="61" t="s">
        <v>49</v>
      </c>
      <c r="Q358" s="81" t="s">
        <v>569</v>
      </c>
      <c r="R358" s="61"/>
      <c r="S358" s="66" t="s">
        <v>46</v>
      </c>
      <c r="T358" s="82" t="s">
        <v>570</v>
      </c>
      <c r="U358" s="83" t="s">
        <v>571</v>
      </c>
      <c r="V358" s="85" t="s">
        <v>1436</v>
      </c>
      <c r="W358" s="86" t="s">
        <v>46</v>
      </c>
      <c r="X358" s="83" t="s">
        <v>571</v>
      </c>
      <c r="Y358" s="83" t="s">
        <v>407</v>
      </c>
      <c r="Z358" s="83" t="s">
        <v>651</v>
      </c>
      <c r="AA358" s="94" t="s">
        <v>782</v>
      </c>
      <c r="AB358" s="94" t="s">
        <v>783</v>
      </c>
      <c r="AC358" s="82" t="s">
        <v>1438</v>
      </c>
      <c r="AD358" s="95">
        <v>0.0295</v>
      </c>
      <c r="AE358" s="96"/>
      <c r="AF358" s="61" t="s">
        <v>411</v>
      </c>
      <c r="AG358" s="118" t="s">
        <v>654</v>
      </c>
      <c r="AH358" s="119">
        <v>65</v>
      </c>
      <c r="AI358" s="119">
        <v>40</v>
      </c>
      <c r="AJ358" s="119">
        <v>2</v>
      </c>
      <c r="AK358" s="131">
        <f>AH358*AI358*AJ358*7860/1000000000</f>
        <v>0.040872</v>
      </c>
      <c r="AL358" s="132">
        <f t="shared" si="103"/>
        <v>0.721765511841848</v>
      </c>
      <c r="AM358" s="130"/>
      <c r="AN358" s="125"/>
      <c r="AO358" s="145"/>
      <c r="AP358" s="145"/>
      <c r="AQ358" s="153" t="s">
        <v>616</v>
      </c>
      <c r="AR358" s="153" t="s">
        <v>785</v>
      </c>
      <c r="AS358" s="158" t="s">
        <v>648</v>
      </c>
      <c r="AT358" s="155"/>
      <c r="AU358" s="61">
        <v>2</v>
      </c>
      <c r="AV358" s="61">
        <v>2</v>
      </c>
      <c r="AW358" s="61">
        <v>2</v>
      </c>
      <c r="AX358" s="61">
        <v>2</v>
      </c>
      <c r="AY358" s="61">
        <v>2</v>
      </c>
    </row>
    <row r="359" s="49" customFormat="1" ht="30" customHeight="1" spans="1:51">
      <c r="A359" s="60">
        <f t="shared" si="92"/>
        <v>351</v>
      </c>
      <c r="B359" s="62"/>
      <c r="C359" s="62"/>
      <c r="D359" s="62"/>
      <c r="E359" s="62">
        <v>3</v>
      </c>
      <c r="F359" s="62"/>
      <c r="G359" s="62"/>
      <c r="H359" s="62"/>
      <c r="I359" s="62"/>
      <c r="J359" s="62"/>
      <c r="K359" s="67"/>
      <c r="L359" s="69" t="s">
        <v>1439</v>
      </c>
      <c r="M359" s="70" t="s">
        <v>1440</v>
      </c>
      <c r="N359" s="81" t="s">
        <v>1441</v>
      </c>
      <c r="O359" s="70"/>
      <c r="P359" s="61"/>
      <c r="Q359" s="81" t="s">
        <v>569</v>
      </c>
      <c r="R359" s="70"/>
      <c r="S359" s="66" t="s">
        <v>46</v>
      </c>
      <c r="T359" s="82" t="s">
        <v>570</v>
      </c>
      <c r="U359" s="83" t="s">
        <v>571</v>
      </c>
      <c r="V359" s="70" t="s">
        <v>1440</v>
      </c>
      <c r="W359" s="86" t="s">
        <v>46</v>
      </c>
      <c r="X359" s="83" t="s">
        <v>407</v>
      </c>
      <c r="Y359" s="83" t="s">
        <v>571</v>
      </c>
      <c r="Z359" s="62" t="s">
        <v>1374</v>
      </c>
      <c r="AA359" s="70" t="s">
        <v>1442</v>
      </c>
      <c r="AB359" s="70" t="s">
        <v>1443</v>
      </c>
      <c r="AC359" s="98"/>
      <c r="AD359" s="98">
        <v>0.0062</v>
      </c>
      <c r="AE359" s="96"/>
      <c r="AF359" s="61" t="s">
        <v>411</v>
      </c>
      <c r="AG359" s="118" t="s">
        <v>1105</v>
      </c>
      <c r="AH359" s="119" t="s">
        <v>1106</v>
      </c>
      <c r="AI359" s="119"/>
      <c r="AJ359" s="119"/>
      <c r="AK359" s="228">
        <f>AD359*1.04</f>
        <v>0.006448</v>
      </c>
      <c r="AL359" s="132">
        <f t="shared" si="103"/>
        <v>0.961538461538462</v>
      </c>
      <c r="AM359" s="119"/>
      <c r="AN359" s="120"/>
      <c r="AO359" s="145"/>
      <c r="AP359" s="145"/>
      <c r="AQ359" s="153" t="s">
        <v>616</v>
      </c>
      <c r="AR359" s="153" t="s">
        <v>1444</v>
      </c>
      <c r="AS359" s="158" t="s">
        <v>648</v>
      </c>
      <c r="AT359" s="155"/>
      <c r="AU359" s="61">
        <v>4</v>
      </c>
      <c r="AV359" s="61">
        <v>4</v>
      </c>
      <c r="AW359" s="61">
        <v>4</v>
      </c>
      <c r="AX359" s="61">
        <v>4</v>
      </c>
      <c r="AY359" s="61">
        <v>4</v>
      </c>
    </row>
    <row r="360" s="49" customFormat="1" ht="30" customHeight="1" spans="1:51">
      <c r="A360" s="60">
        <f t="shared" si="92"/>
        <v>352</v>
      </c>
      <c r="B360" s="62"/>
      <c r="C360" s="62"/>
      <c r="D360" s="62"/>
      <c r="E360" s="62">
        <v>3</v>
      </c>
      <c r="F360" s="62"/>
      <c r="G360" s="62"/>
      <c r="H360" s="62"/>
      <c r="I360" s="62"/>
      <c r="J360" s="62"/>
      <c r="K360" s="67"/>
      <c r="L360" s="70" t="s">
        <v>1445</v>
      </c>
      <c r="M360" s="70" t="s">
        <v>1445</v>
      </c>
      <c r="N360" s="81" t="s">
        <v>1446</v>
      </c>
      <c r="O360" s="70" t="s">
        <v>1447</v>
      </c>
      <c r="P360" s="61"/>
      <c r="Q360" s="81" t="s">
        <v>569</v>
      </c>
      <c r="R360" s="70"/>
      <c r="S360" s="66" t="s">
        <v>46</v>
      </c>
      <c r="T360" s="66" t="s">
        <v>570</v>
      </c>
      <c r="U360" s="83" t="s">
        <v>407</v>
      </c>
      <c r="V360" s="62" t="s">
        <v>696</v>
      </c>
      <c r="W360" s="71" t="s">
        <v>411</v>
      </c>
      <c r="X360" s="83" t="s">
        <v>407</v>
      </c>
      <c r="Y360" s="83" t="s">
        <v>571</v>
      </c>
      <c r="Z360" s="62" t="s">
        <v>696</v>
      </c>
      <c r="AA360" s="71" t="s">
        <v>411</v>
      </c>
      <c r="AB360" s="70"/>
      <c r="AC360" s="259"/>
      <c r="AD360" s="98"/>
      <c r="AE360" s="96"/>
      <c r="AF360" s="61" t="s">
        <v>411</v>
      </c>
      <c r="AG360" s="262"/>
      <c r="AH360" s="119"/>
      <c r="AI360" s="119"/>
      <c r="AJ360" s="119"/>
      <c r="AK360" s="120"/>
      <c r="AL360" s="118"/>
      <c r="AM360" s="119"/>
      <c r="AN360" s="120"/>
      <c r="AO360" s="145"/>
      <c r="AP360" s="145"/>
      <c r="AQ360" s="153" t="s">
        <v>616</v>
      </c>
      <c r="AR360" s="153" t="s">
        <v>937</v>
      </c>
      <c r="AS360" s="158" t="s">
        <v>648</v>
      </c>
      <c r="AT360" s="155"/>
      <c r="AU360" s="61">
        <v>4</v>
      </c>
      <c r="AV360" s="61">
        <v>4</v>
      </c>
      <c r="AW360" s="61">
        <v>4</v>
      </c>
      <c r="AX360" s="61">
        <v>4</v>
      </c>
      <c r="AY360" s="61">
        <v>4</v>
      </c>
    </row>
    <row r="361" s="49" customFormat="1" ht="30" customHeight="1" spans="1:51">
      <c r="A361" s="60">
        <f t="shared" si="92"/>
        <v>353</v>
      </c>
      <c r="B361" s="62"/>
      <c r="C361" s="62"/>
      <c r="D361" s="62"/>
      <c r="E361" s="62">
        <v>3</v>
      </c>
      <c r="F361" s="62"/>
      <c r="G361" s="62"/>
      <c r="H361" s="62"/>
      <c r="I361" s="62"/>
      <c r="J361" s="62"/>
      <c r="K361" s="67"/>
      <c r="L361" s="66" t="s">
        <v>276</v>
      </c>
      <c r="M361" s="66" t="s">
        <v>276</v>
      </c>
      <c r="N361" s="71" t="s">
        <v>277</v>
      </c>
      <c r="O361" s="70" t="s">
        <v>1448</v>
      </c>
      <c r="P361" s="61"/>
      <c r="Q361" s="81" t="s">
        <v>569</v>
      </c>
      <c r="R361" s="70"/>
      <c r="S361" s="66" t="s">
        <v>46</v>
      </c>
      <c r="T361" s="82" t="s">
        <v>570</v>
      </c>
      <c r="U361" s="83" t="s">
        <v>571</v>
      </c>
      <c r="V361" s="84" t="s">
        <v>276</v>
      </c>
      <c r="W361" s="86" t="s">
        <v>46</v>
      </c>
      <c r="X361" s="83" t="s">
        <v>571</v>
      </c>
      <c r="Y361" s="83" t="s">
        <v>407</v>
      </c>
      <c r="Z361" s="86" t="s">
        <v>952</v>
      </c>
      <c r="AA361" s="94" t="s">
        <v>953</v>
      </c>
      <c r="AB361" s="94" t="s">
        <v>954</v>
      </c>
      <c r="AC361" s="74"/>
      <c r="AD361" s="101">
        <v>0.0148</v>
      </c>
      <c r="AE361" s="96"/>
      <c r="AF361" s="97" t="s">
        <v>956</v>
      </c>
      <c r="AG361" s="232" t="s">
        <v>768</v>
      </c>
      <c r="AH361" s="119">
        <v>18</v>
      </c>
      <c r="AI361" s="119">
        <v>12</v>
      </c>
      <c r="AJ361" s="119"/>
      <c r="AK361" s="125">
        <f t="shared" ref="AK361:AK363" si="104">AI361/2*AI361/2*3.14*AH361*7860/1000000000</f>
        <v>0.0159928992</v>
      </c>
      <c r="AL361" s="132">
        <f t="shared" ref="AL361:AL363" si="105">AD361/AK361</f>
        <v>0.925410697267447</v>
      </c>
      <c r="AM361" s="127"/>
      <c r="AN361" s="125"/>
      <c r="AO361" s="162"/>
      <c r="AP361" s="162"/>
      <c r="AQ361" s="153" t="s">
        <v>616</v>
      </c>
      <c r="AR361" s="153" t="s">
        <v>1174</v>
      </c>
      <c r="AS361" s="158" t="s">
        <v>648</v>
      </c>
      <c r="AT361" s="163"/>
      <c r="AU361" s="70">
        <v>2</v>
      </c>
      <c r="AV361" s="70">
        <v>2</v>
      </c>
      <c r="AW361" s="70">
        <v>2</v>
      </c>
      <c r="AX361" s="70">
        <v>2</v>
      </c>
      <c r="AY361" s="70">
        <v>2</v>
      </c>
    </row>
    <row r="362" s="49" customFormat="1" ht="30" customHeight="1" spans="1:51">
      <c r="A362" s="60">
        <f t="shared" si="92"/>
        <v>354</v>
      </c>
      <c r="B362" s="62"/>
      <c r="C362" s="62"/>
      <c r="D362" s="62"/>
      <c r="E362" s="62">
        <v>3</v>
      </c>
      <c r="F362" s="62"/>
      <c r="G362" s="62"/>
      <c r="H362" s="62"/>
      <c r="I362" s="62"/>
      <c r="J362" s="62"/>
      <c r="K362" s="67"/>
      <c r="L362" s="66" t="s">
        <v>288</v>
      </c>
      <c r="M362" s="66" t="s">
        <v>288</v>
      </c>
      <c r="N362" s="71" t="s">
        <v>289</v>
      </c>
      <c r="O362" s="70" t="s">
        <v>1449</v>
      </c>
      <c r="P362" s="61"/>
      <c r="Q362" s="81" t="s">
        <v>569</v>
      </c>
      <c r="R362" s="70"/>
      <c r="S362" s="66" t="s">
        <v>46</v>
      </c>
      <c r="T362" s="82" t="s">
        <v>570</v>
      </c>
      <c r="U362" s="83" t="s">
        <v>571</v>
      </c>
      <c r="V362" s="84" t="s">
        <v>288</v>
      </c>
      <c r="W362" s="86" t="s">
        <v>46</v>
      </c>
      <c r="X362" s="83" t="s">
        <v>571</v>
      </c>
      <c r="Y362" s="83" t="s">
        <v>407</v>
      </c>
      <c r="Z362" s="86" t="s">
        <v>952</v>
      </c>
      <c r="AA362" s="94" t="s">
        <v>1018</v>
      </c>
      <c r="AB362" s="94" t="s">
        <v>1093</v>
      </c>
      <c r="AC362" s="74"/>
      <c r="AD362" s="101">
        <v>0.0124</v>
      </c>
      <c r="AE362" s="96"/>
      <c r="AF362" s="97" t="s">
        <v>933</v>
      </c>
      <c r="AG362" s="232" t="s">
        <v>768</v>
      </c>
      <c r="AH362" s="119">
        <v>28</v>
      </c>
      <c r="AI362" s="119">
        <v>9</v>
      </c>
      <c r="AJ362" s="119"/>
      <c r="AK362" s="125">
        <f t="shared" si="104"/>
        <v>0.0139937868</v>
      </c>
      <c r="AL362" s="132">
        <f t="shared" si="105"/>
        <v>0.886107540240644</v>
      </c>
      <c r="AM362" s="127"/>
      <c r="AN362" s="125"/>
      <c r="AO362" s="162"/>
      <c r="AP362" s="162"/>
      <c r="AQ362" s="153" t="s">
        <v>616</v>
      </c>
      <c r="AR362" s="153" t="s">
        <v>1174</v>
      </c>
      <c r="AS362" s="158" t="s">
        <v>648</v>
      </c>
      <c r="AT362" s="163"/>
      <c r="AU362" s="70">
        <v>2</v>
      </c>
      <c r="AV362" s="70">
        <v>2</v>
      </c>
      <c r="AW362" s="70">
        <v>2</v>
      </c>
      <c r="AX362" s="70">
        <v>2</v>
      </c>
      <c r="AY362" s="70">
        <v>2</v>
      </c>
    </row>
    <row r="363" s="49" customFormat="1" ht="30" customHeight="1" spans="1:51">
      <c r="A363" s="60">
        <f t="shared" si="92"/>
        <v>355</v>
      </c>
      <c r="B363" s="62"/>
      <c r="C363" s="62"/>
      <c r="D363" s="62"/>
      <c r="E363" s="62">
        <v>3</v>
      </c>
      <c r="F363" s="62"/>
      <c r="G363" s="62"/>
      <c r="H363" s="62"/>
      <c r="I363" s="62"/>
      <c r="J363" s="62"/>
      <c r="K363" s="67"/>
      <c r="L363" s="69" t="s">
        <v>280</v>
      </c>
      <c r="M363" s="69" t="s">
        <v>280</v>
      </c>
      <c r="N363" s="81" t="s">
        <v>281</v>
      </c>
      <c r="O363" s="61" t="s">
        <v>1450</v>
      </c>
      <c r="P363" s="61"/>
      <c r="Q363" s="81" t="s">
        <v>569</v>
      </c>
      <c r="R363" s="61"/>
      <c r="S363" s="66" t="s">
        <v>46</v>
      </c>
      <c r="T363" s="82" t="s">
        <v>570</v>
      </c>
      <c r="U363" s="83" t="s">
        <v>571</v>
      </c>
      <c r="V363" s="70" t="s">
        <v>280</v>
      </c>
      <c r="W363" s="86" t="s">
        <v>46</v>
      </c>
      <c r="X363" s="83" t="s">
        <v>571</v>
      </c>
      <c r="Y363" s="83" t="s">
        <v>407</v>
      </c>
      <c r="Z363" s="86" t="s">
        <v>952</v>
      </c>
      <c r="AA363" s="94" t="s">
        <v>953</v>
      </c>
      <c r="AB363" s="94" t="s">
        <v>954</v>
      </c>
      <c r="AC363" s="82"/>
      <c r="AD363" s="95">
        <v>0.0497</v>
      </c>
      <c r="AE363" s="96"/>
      <c r="AF363" s="97" t="s">
        <v>956</v>
      </c>
      <c r="AG363" s="232" t="s">
        <v>768</v>
      </c>
      <c r="AH363" s="119">
        <v>85</v>
      </c>
      <c r="AI363" s="119">
        <v>10</v>
      </c>
      <c r="AJ363" s="119"/>
      <c r="AK363" s="125">
        <f t="shared" si="104"/>
        <v>0.05244585</v>
      </c>
      <c r="AL363" s="132">
        <f t="shared" si="105"/>
        <v>0.94764409386062</v>
      </c>
      <c r="AM363" s="127"/>
      <c r="AN363" s="125"/>
      <c r="AO363" s="145"/>
      <c r="AP363" s="145"/>
      <c r="AQ363" s="153" t="s">
        <v>616</v>
      </c>
      <c r="AR363" s="153" t="s">
        <v>1174</v>
      </c>
      <c r="AS363" s="158" t="s">
        <v>648</v>
      </c>
      <c r="AT363" s="155"/>
      <c r="AU363" s="61">
        <v>2</v>
      </c>
      <c r="AV363" s="61">
        <v>2</v>
      </c>
      <c r="AW363" s="61">
        <v>2</v>
      </c>
      <c r="AX363" s="61">
        <v>2</v>
      </c>
      <c r="AY363" s="61">
        <v>2</v>
      </c>
    </row>
    <row r="364" s="49" customFormat="1" ht="30" customHeight="1" spans="1:51">
      <c r="A364" s="60"/>
      <c r="B364" s="62"/>
      <c r="C364" s="62"/>
      <c r="D364" s="62">
        <v>2</v>
      </c>
      <c r="E364" s="62"/>
      <c r="F364" s="62"/>
      <c r="G364" s="62"/>
      <c r="H364" s="62"/>
      <c r="I364" s="62"/>
      <c r="J364" s="62"/>
      <c r="K364" s="67"/>
      <c r="L364" s="69" t="s">
        <v>1451</v>
      </c>
      <c r="M364" s="69" t="s">
        <v>1451</v>
      </c>
      <c r="N364" s="81" t="s">
        <v>1452</v>
      </c>
      <c r="O364" s="61"/>
      <c r="P364" s="61"/>
      <c r="Q364" s="81"/>
      <c r="R364" s="61"/>
      <c r="S364" s="66"/>
      <c r="T364" s="82"/>
      <c r="U364" s="83"/>
      <c r="V364" s="70"/>
      <c r="W364" s="86"/>
      <c r="X364" s="83"/>
      <c r="Y364" s="83"/>
      <c r="Z364" s="86"/>
      <c r="AA364" s="94"/>
      <c r="AB364" s="94"/>
      <c r="AC364" s="82"/>
      <c r="AD364" s="95"/>
      <c r="AE364" s="96"/>
      <c r="AF364" s="97"/>
      <c r="AG364" s="232"/>
      <c r="AH364" s="119"/>
      <c r="AI364" s="119"/>
      <c r="AJ364" s="119"/>
      <c r="AK364" s="125"/>
      <c r="AL364" s="132"/>
      <c r="AM364" s="127"/>
      <c r="AN364" s="125"/>
      <c r="AO364" s="145"/>
      <c r="AP364" s="145"/>
      <c r="AQ364" s="153" t="s">
        <v>616</v>
      </c>
      <c r="AR364" s="153"/>
      <c r="AS364" s="158"/>
      <c r="AT364" s="155"/>
      <c r="AU364" s="61">
        <v>0.014</v>
      </c>
      <c r="AV364" s="61">
        <v>0.014</v>
      </c>
      <c r="AW364" s="61">
        <v>0.014</v>
      </c>
      <c r="AX364" s="61">
        <v>0.014</v>
      </c>
      <c r="AY364" s="61"/>
    </row>
    <row r="365" s="49" customFormat="1" ht="30" customHeight="1" spans="1:51">
      <c r="A365" s="60">
        <f t="shared" si="92"/>
        <v>357</v>
      </c>
      <c r="B365" s="62"/>
      <c r="C365" s="62">
        <v>1</v>
      </c>
      <c r="D365" s="62"/>
      <c r="E365" s="62"/>
      <c r="F365" s="62"/>
      <c r="G365" s="62"/>
      <c r="H365" s="62"/>
      <c r="I365" s="62"/>
      <c r="J365" s="62"/>
      <c r="K365" s="67"/>
      <c r="L365" s="66" t="s">
        <v>1453</v>
      </c>
      <c r="M365" s="66" t="s">
        <v>1453</v>
      </c>
      <c r="N365" s="71" t="s">
        <v>397</v>
      </c>
      <c r="O365" s="70" t="s">
        <v>1454</v>
      </c>
      <c r="P365" s="61"/>
      <c r="Q365" s="81" t="s">
        <v>569</v>
      </c>
      <c r="R365" s="70"/>
      <c r="S365" s="66" t="s">
        <v>46</v>
      </c>
      <c r="T365" s="66" t="s">
        <v>570</v>
      </c>
      <c r="U365" s="83" t="s">
        <v>407</v>
      </c>
      <c r="V365" s="83" t="s">
        <v>696</v>
      </c>
      <c r="W365" s="205" t="s">
        <v>411</v>
      </c>
      <c r="X365" s="83" t="s">
        <v>571</v>
      </c>
      <c r="Y365" s="83" t="s">
        <v>407</v>
      </c>
      <c r="Z365" s="83" t="s">
        <v>696</v>
      </c>
      <c r="AA365" s="71" t="s">
        <v>1455</v>
      </c>
      <c r="AB365" s="71"/>
      <c r="AC365" s="74"/>
      <c r="AD365" s="101">
        <v>0.0119</v>
      </c>
      <c r="AE365" s="96"/>
      <c r="AF365" s="97" t="s">
        <v>1456</v>
      </c>
      <c r="AG365" s="234"/>
      <c r="AH365" s="146"/>
      <c r="AI365" s="146"/>
      <c r="AJ365" s="146"/>
      <c r="AK365" s="162"/>
      <c r="AL365" s="162"/>
      <c r="AM365" s="146"/>
      <c r="AN365" s="121"/>
      <c r="AO365" s="162"/>
      <c r="AP365" s="162"/>
      <c r="AQ365" s="153" t="s">
        <v>616</v>
      </c>
      <c r="AR365" s="153" t="s">
        <v>890</v>
      </c>
      <c r="AS365" s="158" t="s">
        <v>648</v>
      </c>
      <c r="AT365" s="163"/>
      <c r="AU365" s="70">
        <v>6</v>
      </c>
      <c r="AV365" s="70">
        <v>6</v>
      </c>
      <c r="AW365" s="70">
        <v>6</v>
      </c>
      <c r="AX365" s="70">
        <v>6</v>
      </c>
      <c r="AY365" s="70">
        <v>6</v>
      </c>
    </row>
  </sheetData>
  <autoFilter ref="A8:AZ365">
    <extLst/>
  </autoFilter>
  <mergeCells count="49">
    <mergeCell ref="A1:E1"/>
    <mergeCell ref="F1:K1"/>
    <mergeCell ref="M1:N1"/>
    <mergeCell ref="A2:N2"/>
    <mergeCell ref="A3:K3"/>
    <mergeCell ref="M3:N3"/>
    <mergeCell ref="A4:N4"/>
    <mergeCell ref="B7:K7"/>
    <mergeCell ref="AH7:AJ7"/>
    <mergeCell ref="A7:A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U7:U8"/>
    <mergeCell ref="V7:V8"/>
    <mergeCell ref="W7:W8"/>
    <mergeCell ref="X7:X8"/>
    <mergeCell ref="Y7:Y8"/>
    <mergeCell ref="Z7:Z8"/>
    <mergeCell ref="AA7:AA8"/>
    <mergeCell ref="AB7:AB8"/>
    <mergeCell ref="AC7:AC8"/>
    <mergeCell ref="AD7:AD8"/>
    <mergeCell ref="AE7:AE8"/>
    <mergeCell ref="AF7:AF8"/>
    <mergeCell ref="AG7:AG8"/>
    <mergeCell ref="AK7:AK8"/>
    <mergeCell ref="AL7:AL8"/>
    <mergeCell ref="AM7:AM8"/>
    <mergeCell ref="AN7:AN8"/>
    <mergeCell ref="AO7:AO8"/>
    <mergeCell ref="AP7:AP8"/>
    <mergeCell ref="AQ7:AQ8"/>
    <mergeCell ref="AR7:AR8"/>
    <mergeCell ref="AS7:AS8"/>
    <mergeCell ref="AT7:AT8"/>
    <mergeCell ref="AU7:AU8"/>
    <mergeCell ref="AV7:AV8"/>
    <mergeCell ref="AW7:AW8"/>
    <mergeCell ref="AX7:AX8"/>
    <mergeCell ref="AY7:AY8"/>
    <mergeCell ref="O1:AF6"/>
    <mergeCell ref="A5:N6"/>
  </mergeCells>
  <conditionalFormatting sqref="AR7">
    <cfRule type="cellIs" dxfId="2" priority="2085" operator="equal">
      <formula>"北京"</formula>
    </cfRule>
    <cfRule type="cellIs" dxfId="3" priority="2083" operator="equal">
      <formula>"天津华盛福"</formula>
    </cfRule>
    <cfRule type="cellIs" dxfId="4" priority="2084" operator="equal">
      <formula>"天津欧科浩发"</formula>
    </cfRule>
  </conditionalFormatting>
  <conditionalFormatting sqref="AQ9">
    <cfRule type="cellIs" dxfId="2" priority="2079" operator="equal">
      <formula>"北京"</formula>
    </cfRule>
    <cfRule type="cellIs" dxfId="4" priority="2078" operator="equal">
      <formula>"天津欧科浩发"</formula>
    </cfRule>
    <cfRule type="cellIs" dxfId="3" priority="2077" operator="equal">
      <formula>"天津华盛福"</formula>
    </cfRule>
  </conditionalFormatting>
  <conditionalFormatting sqref="AR9">
    <cfRule type="cellIs" dxfId="3" priority="2080" operator="equal">
      <formula>"天津华盛福"</formula>
    </cfRule>
    <cfRule type="cellIs" dxfId="4" priority="2081" operator="equal">
      <formula>"天津欧科浩发"</formula>
    </cfRule>
    <cfRule type="cellIs" dxfId="2" priority="2082" operator="equal">
      <formula>"北京"</formula>
    </cfRule>
  </conditionalFormatting>
  <conditionalFormatting sqref="AQ10">
    <cfRule type="cellIs" dxfId="3" priority="2071" operator="equal">
      <formula>"天津华盛福"</formula>
    </cfRule>
    <cfRule type="cellIs" dxfId="4" priority="2072" operator="equal">
      <formula>"天津欧科浩发"</formula>
    </cfRule>
    <cfRule type="cellIs" dxfId="2" priority="2073" operator="equal">
      <formula>"北京"</formula>
    </cfRule>
  </conditionalFormatting>
  <conditionalFormatting sqref="AR10">
    <cfRule type="cellIs" dxfId="3" priority="2074" operator="equal">
      <formula>"天津华盛福"</formula>
    </cfRule>
    <cfRule type="cellIs" dxfId="4" priority="2075" operator="equal">
      <formula>"天津欧科浩发"</formula>
    </cfRule>
    <cfRule type="cellIs" dxfId="2" priority="2076" operator="equal">
      <formula>"北京"</formula>
    </cfRule>
  </conditionalFormatting>
  <conditionalFormatting sqref="Z14">
    <cfRule type="cellIs" dxfId="5" priority="2049" stopIfTrue="1" operator="equal">
      <formula>“总成件”</formula>
    </cfRule>
  </conditionalFormatting>
  <conditionalFormatting sqref="L15">
    <cfRule type="duplicateValues" dxfId="0" priority="2059"/>
    <cfRule type="duplicateValues" dxfId="0" priority="2060"/>
    <cfRule type="duplicateValues" dxfId="0" priority="2061"/>
    <cfRule type="duplicateValues" dxfId="6" priority="2062"/>
    <cfRule type="duplicateValues" dxfId="0" priority="2063"/>
    <cfRule type="duplicateValues" dxfId="0" priority="2055"/>
  </conditionalFormatting>
  <conditionalFormatting sqref="L16">
    <cfRule type="duplicateValues" dxfId="0" priority="2050"/>
    <cfRule type="duplicateValues" dxfId="0" priority="2051"/>
    <cfRule type="duplicateValues" dxfId="0" priority="2052"/>
    <cfRule type="duplicateValues" dxfId="6" priority="2053"/>
    <cfRule type="duplicateValues" dxfId="0" priority="2054"/>
  </conditionalFormatting>
  <conditionalFormatting sqref="Z16">
    <cfRule type="cellIs" dxfId="5" priority="2057" stopIfTrue="1" operator="equal">
      <formula>“总成件”</formula>
    </cfRule>
  </conditionalFormatting>
  <conditionalFormatting sqref="AQ17">
    <cfRule type="cellIs" dxfId="2" priority="2045" operator="equal">
      <formula>"北京"</formula>
    </cfRule>
    <cfRule type="cellIs" dxfId="4" priority="2044" operator="equal">
      <formula>"天津欧科浩发"</formula>
    </cfRule>
    <cfRule type="cellIs" dxfId="3" priority="2043" operator="equal">
      <formula>"天津华盛福"</formula>
    </cfRule>
  </conditionalFormatting>
  <conditionalFormatting sqref="AR17">
    <cfRule type="cellIs" dxfId="3" priority="2046" operator="equal">
      <formula>"天津华盛福"</formula>
    </cfRule>
    <cfRule type="cellIs" dxfId="4" priority="2047" operator="equal">
      <formula>"天津欧科浩发"</formula>
    </cfRule>
    <cfRule type="cellIs" dxfId="2" priority="2048" operator="equal">
      <formula>"北京"</formula>
    </cfRule>
  </conditionalFormatting>
  <conditionalFormatting sqref="AQ18">
    <cfRule type="cellIs" dxfId="3" priority="2031" operator="equal">
      <formula>"天津华盛福"</formula>
    </cfRule>
    <cfRule type="cellIs" dxfId="4" priority="2032" operator="equal">
      <formula>"天津欧科浩发"</formula>
    </cfRule>
    <cfRule type="cellIs" dxfId="2" priority="2033" operator="equal">
      <formula>"北京"</formula>
    </cfRule>
  </conditionalFormatting>
  <conditionalFormatting sqref="AR18">
    <cfRule type="cellIs" dxfId="3" priority="2034" operator="equal">
      <formula>"天津华盛福"</formula>
    </cfRule>
    <cfRule type="cellIs" dxfId="4" priority="2035" operator="equal">
      <formula>"天津欧科浩发"</formula>
    </cfRule>
    <cfRule type="cellIs" dxfId="2" priority="2036" operator="equal">
      <formula>"北京"</formula>
    </cfRule>
  </conditionalFormatting>
  <conditionalFormatting sqref="Z22">
    <cfRule type="cellIs" dxfId="5" priority="2721" stopIfTrue="1" operator="equal">
      <formula>“总成件”</formula>
    </cfRule>
  </conditionalFormatting>
  <conditionalFormatting sqref="AE22">
    <cfRule type="cellIs" dxfId="7" priority="2718" operator="equal">
      <formula>"N"</formula>
    </cfRule>
    <cfRule type="cellIs" dxfId="4" priority="2719" operator="equal">
      <formula>"Y"</formula>
    </cfRule>
    <cfRule type="colorScale" priority="2720">
      <colorScale>
        <cfvo type="num" val="&quot;Y&quot;"/>
        <cfvo type="num" val="&quot;N&quot;"/>
        <color rgb="FF00B050"/>
        <color rgb="FFFF0000"/>
      </colorScale>
    </cfRule>
  </conditionalFormatting>
  <conditionalFormatting sqref="AQ24">
    <cfRule type="cellIs" dxfId="3" priority="2022" operator="equal">
      <formula>"天津华盛福"</formula>
    </cfRule>
    <cfRule type="cellIs" dxfId="4" priority="2023" operator="equal">
      <formula>"天津欧科浩发"</formula>
    </cfRule>
    <cfRule type="cellIs" dxfId="2" priority="2024" operator="equal">
      <formula>"北京"</formula>
    </cfRule>
  </conditionalFormatting>
  <conditionalFormatting sqref="AR24">
    <cfRule type="cellIs" dxfId="3" priority="2019" operator="equal">
      <formula>"天津华盛福"</formula>
    </cfRule>
    <cfRule type="cellIs" dxfId="4" priority="2020" operator="equal">
      <formula>"天津欧科浩发"</formula>
    </cfRule>
    <cfRule type="cellIs" dxfId="2" priority="2021" operator="equal">
      <formula>"北京"</formula>
    </cfRule>
  </conditionalFormatting>
  <conditionalFormatting sqref="AQ26">
    <cfRule type="cellIs" dxfId="3" priority="2013" operator="equal">
      <formula>"天津华盛福"</formula>
    </cfRule>
    <cfRule type="cellIs" dxfId="4" priority="2014" operator="equal">
      <formula>"天津欧科浩发"</formula>
    </cfRule>
    <cfRule type="cellIs" dxfId="2" priority="2015" operator="equal">
      <formula>"北京"</formula>
    </cfRule>
  </conditionalFormatting>
  <conditionalFormatting sqref="AR26">
    <cfRule type="cellIs" dxfId="3" priority="2016" operator="equal">
      <formula>"天津华盛福"</formula>
    </cfRule>
    <cfRule type="cellIs" dxfId="4" priority="2017" operator="equal">
      <formula>"天津欧科浩发"</formula>
    </cfRule>
    <cfRule type="cellIs" dxfId="2" priority="2018" operator="equal">
      <formula>"北京"</formula>
    </cfRule>
  </conditionalFormatting>
  <conditionalFormatting sqref="Z29">
    <cfRule type="cellIs" dxfId="5" priority="4998" stopIfTrue="1" operator="equal">
      <formula>“总成件”</formula>
    </cfRule>
  </conditionalFormatting>
  <conditionalFormatting sqref="AQ29">
    <cfRule type="cellIs" dxfId="3" priority="2004" operator="equal">
      <formula>"天津华盛福"</formula>
    </cfRule>
    <cfRule type="cellIs" dxfId="4" priority="2005" operator="equal">
      <formula>"天津欧科浩发"</formula>
    </cfRule>
    <cfRule type="cellIs" dxfId="2" priority="2006" operator="equal">
      <formula>"北京"</formula>
    </cfRule>
  </conditionalFormatting>
  <conditionalFormatting sqref="AR29">
    <cfRule type="cellIs" dxfId="3" priority="2001" operator="equal">
      <formula>"天津华盛福"</formula>
    </cfRule>
    <cfRule type="cellIs" dxfId="4" priority="2002" operator="equal">
      <formula>"天津欧科浩发"</formula>
    </cfRule>
    <cfRule type="cellIs" dxfId="2" priority="2003" operator="equal">
      <formula>"北京"</formula>
    </cfRule>
  </conditionalFormatting>
  <conditionalFormatting sqref="AQ30">
    <cfRule type="cellIs" dxfId="3" priority="1995" operator="equal">
      <formula>"天津华盛福"</formula>
    </cfRule>
    <cfRule type="cellIs" dxfId="4" priority="1996" operator="equal">
      <formula>"天津欧科浩发"</formula>
    </cfRule>
    <cfRule type="cellIs" dxfId="2" priority="1997" operator="equal">
      <formula>"北京"</formula>
    </cfRule>
  </conditionalFormatting>
  <conditionalFormatting sqref="AR30">
    <cfRule type="cellIs" dxfId="3" priority="1989" operator="equal">
      <formula>"天津华盛福"</formula>
    </cfRule>
    <cfRule type="cellIs" dxfId="4" priority="1990" operator="equal">
      <formula>"天津欧科浩发"</formula>
    </cfRule>
    <cfRule type="cellIs" dxfId="2" priority="1991" operator="equal">
      <formula>"北京"</formula>
    </cfRule>
  </conditionalFormatting>
  <conditionalFormatting sqref="AQ31">
    <cfRule type="cellIs" dxfId="3" priority="1992" operator="equal">
      <formula>"天津华盛福"</formula>
    </cfRule>
    <cfRule type="cellIs" dxfId="4" priority="1993" operator="equal">
      <formula>"天津欧科浩发"</formula>
    </cfRule>
    <cfRule type="cellIs" dxfId="2" priority="1994" operator="equal">
      <formula>"北京"</formula>
    </cfRule>
  </conditionalFormatting>
  <conditionalFormatting sqref="AR31">
    <cfRule type="cellIs" dxfId="3" priority="1998" operator="equal">
      <formula>"天津华盛福"</formula>
    </cfRule>
    <cfRule type="cellIs" dxfId="4" priority="1999" operator="equal">
      <formula>"天津欧科浩发"</formula>
    </cfRule>
    <cfRule type="cellIs" dxfId="2" priority="2000" operator="equal">
      <formula>"北京"</formula>
    </cfRule>
  </conditionalFormatting>
  <conditionalFormatting sqref="AQ32">
    <cfRule type="cellIs" dxfId="3" priority="1983" operator="equal">
      <formula>"天津华盛福"</formula>
    </cfRule>
    <cfRule type="cellIs" dxfId="4" priority="1984" operator="equal">
      <formula>"天津欧科浩发"</formula>
    </cfRule>
    <cfRule type="cellIs" dxfId="2" priority="1985" operator="equal">
      <formula>"北京"</formula>
    </cfRule>
  </conditionalFormatting>
  <conditionalFormatting sqref="AR32">
    <cfRule type="cellIs" dxfId="3" priority="1986" operator="equal">
      <formula>"天津华盛福"</formula>
    </cfRule>
    <cfRule type="cellIs" dxfId="4" priority="1987" operator="equal">
      <formula>"天津欧科浩发"</formula>
    </cfRule>
    <cfRule type="cellIs" dxfId="2" priority="1988" operator="equal">
      <formula>"北京"</formula>
    </cfRule>
  </conditionalFormatting>
  <conditionalFormatting sqref="Z33">
    <cfRule type="cellIs" dxfId="5" priority="4945" stopIfTrue="1" operator="equal">
      <formula>“总成件”</formula>
    </cfRule>
  </conditionalFormatting>
  <conditionalFormatting sqref="AQ33">
    <cfRule type="cellIs" dxfId="3" priority="1977" operator="equal">
      <formula>"天津华盛福"</formula>
    </cfRule>
    <cfRule type="cellIs" dxfId="4" priority="1978" operator="equal">
      <formula>"天津欧科浩发"</formula>
    </cfRule>
    <cfRule type="cellIs" dxfId="2" priority="1979" operator="equal">
      <formula>"北京"</formula>
    </cfRule>
  </conditionalFormatting>
  <conditionalFormatting sqref="AR33">
    <cfRule type="cellIs" dxfId="3" priority="1980" operator="equal">
      <formula>"天津华盛福"</formula>
    </cfRule>
    <cfRule type="cellIs" dxfId="4" priority="1981" operator="equal">
      <formula>"天津欧科浩发"</formula>
    </cfRule>
    <cfRule type="cellIs" dxfId="2" priority="1982" operator="equal">
      <formula>"北京"</formula>
    </cfRule>
  </conditionalFormatting>
  <conditionalFormatting sqref="Z34">
    <cfRule type="cellIs" dxfId="5" priority="5011" stopIfTrue="1" operator="equal">
      <formula>“总成件”</formula>
    </cfRule>
  </conditionalFormatting>
  <conditionalFormatting sqref="AQ34">
    <cfRule type="cellIs" dxfId="3" priority="1971" operator="equal">
      <formula>"天津华盛福"</formula>
    </cfRule>
    <cfRule type="cellIs" dxfId="4" priority="1972" operator="equal">
      <formula>"天津欧科浩发"</formula>
    </cfRule>
    <cfRule type="cellIs" dxfId="2" priority="1973" operator="equal">
      <formula>"北京"</formula>
    </cfRule>
  </conditionalFormatting>
  <conditionalFormatting sqref="AR34">
    <cfRule type="cellIs" dxfId="3" priority="1974" operator="equal">
      <formula>"天津华盛福"</formula>
    </cfRule>
    <cfRule type="cellIs" dxfId="4" priority="1975" operator="equal">
      <formula>"天津欧科浩发"</formula>
    </cfRule>
    <cfRule type="cellIs" dxfId="2" priority="1976" operator="equal">
      <formula>"北京"</formula>
    </cfRule>
  </conditionalFormatting>
  <conditionalFormatting sqref="AQ35">
    <cfRule type="cellIs" dxfId="2" priority="1967" operator="equal">
      <formula>"北京"</formula>
    </cfRule>
    <cfRule type="cellIs" dxfId="4" priority="1966" operator="equal">
      <formula>"天津欧科浩发"</formula>
    </cfRule>
    <cfRule type="cellIs" dxfId="3" priority="1965" operator="equal">
      <formula>"天津华盛福"</formula>
    </cfRule>
  </conditionalFormatting>
  <conditionalFormatting sqref="AR35">
    <cfRule type="cellIs" dxfId="3" priority="1968" operator="equal">
      <formula>"天津华盛福"</formula>
    </cfRule>
    <cfRule type="cellIs" dxfId="4" priority="1969" operator="equal">
      <formula>"天津欧科浩发"</formula>
    </cfRule>
    <cfRule type="cellIs" dxfId="2" priority="1970" operator="equal">
      <formula>"北京"</formula>
    </cfRule>
  </conditionalFormatting>
  <conditionalFormatting sqref="AQ36">
    <cfRule type="cellIs" dxfId="3" priority="1959" operator="equal">
      <formula>"天津华盛福"</formula>
    </cfRule>
    <cfRule type="cellIs" dxfId="4" priority="1960" operator="equal">
      <formula>"天津欧科浩发"</formula>
    </cfRule>
    <cfRule type="cellIs" dxfId="2" priority="1961" operator="equal">
      <formula>"北京"</formula>
    </cfRule>
  </conditionalFormatting>
  <conditionalFormatting sqref="AR36">
    <cfRule type="cellIs" dxfId="3" priority="1962" operator="equal">
      <formula>"天津华盛福"</formula>
    </cfRule>
    <cfRule type="cellIs" dxfId="4" priority="1963" operator="equal">
      <formula>"天津欧科浩发"</formula>
    </cfRule>
    <cfRule type="cellIs" dxfId="2" priority="1964" operator="equal">
      <formula>"北京"</formula>
    </cfRule>
  </conditionalFormatting>
  <conditionalFormatting sqref="AQ37">
    <cfRule type="cellIs" dxfId="3" priority="1953" operator="equal">
      <formula>"天津华盛福"</formula>
    </cfRule>
    <cfRule type="cellIs" dxfId="4" priority="1954" operator="equal">
      <formula>"天津欧科浩发"</formula>
    </cfRule>
    <cfRule type="cellIs" dxfId="2" priority="1955" operator="equal">
      <formula>"北京"</formula>
    </cfRule>
  </conditionalFormatting>
  <conditionalFormatting sqref="AR37">
    <cfRule type="cellIs" dxfId="3" priority="1956" operator="equal">
      <formula>"天津华盛福"</formula>
    </cfRule>
    <cfRule type="cellIs" dxfId="4" priority="1957" operator="equal">
      <formula>"天津欧科浩发"</formula>
    </cfRule>
    <cfRule type="cellIs" dxfId="2" priority="1958" operator="equal">
      <formula>"北京"</formula>
    </cfRule>
  </conditionalFormatting>
  <conditionalFormatting sqref="AQ38">
    <cfRule type="cellIs" dxfId="3" priority="1950" operator="equal">
      <formula>"天津华盛福"</formula>
    </cfRule>
    <cfRule type="cellIs" dxfId="4" priority="1951" operator="equal">
      <formula>"天津欧科浩发"</formula>
    </cfRule>
    <cfRule type="cellIs" dxfId="2" priority="1952" operator="equal">
      <formula>"北京"</formula>
    </cfRule>
  </conditionalFormatting>
  <conditionalFormatting sqref="AR38">
    <cfRule type="cellIs" dxfId="3" priority="1947" operator="equal">
      <formula>"天津华盛福"</formula>
    </cfRule>
    <cfRule type="cellIs" dxfId="4" priority="1948" operator="equal">
      <formula>"天津欧科浩发"</formula>
    </cfRule>
    <cfRule type="cellIs" dxfId="2" priority="1949" operator="equal">
      <formula>"北京"</formula>
    </cfRule>
  </conditionalFormatting>
  <conditionalFormatting sqref="Z40">
    <cfRule type="cellIs" dxfId="5" priority="5739" stopIfTrue="1" operator="equal">
      <formula>“总成件”</formula>
    </cfRule>
  </conditionalFormatting>
  <conditionalFormatting sqref="AQ41">
    <cfRule type="cellIs" dxfId="2" priority="46" operator="equal">
      <formula>"北京"</formula>
    </cfRule>
    <cfRule type="cellIs" dxfId="4" priority="45" operator="equal">
      <formula>"天津欧科浩发"</formula>
    </cfRule>
    <cfRule type="cellIs" dxfId="3" priority="44" operator="equal">
      <formula>"天津华盛福"</formula>
    </cfRule>
  </conditionalFormatting>
  <conditionalFormatting sqref="AR41">
    <cfRule type="cellIs" dxfId="3" priority="1935" operator="equal">
      <formula>"天津华盛福"</formula>
    </cfRule>
    <cfRule type="cellIs" dxfId="4" priority="1936" operator="equal">
      <formula>"天津欧科浩发"</formula>
    </cfRule>
    <cfRule type="cellIs" dxfId="2" priority="1937" operator="equal">
      <formula>"北京"</formula>
    </cfRule>
  </conditionalFormatting>
  <conditionalFormatting sqref="AQ42">
    <cfRule type="cellIs" dxfId="3" priority="1929" operator="equal">
      <formula>"天津华盛福"</formula>
    </cfRule>
    <cfRule type="cellIs" dxfId="4" priority="1930" operator="equal">
      <formula>"天津欧科浩发"</formula>
    </cfRule>
    <cfRule type="cellIs" dxfId="2" priority="1931" operator="equal">
      <formula>"北京"</formula>
    </cfRule>
  </conditionalFormatting>
  <conditionalFormatting sqref="AR42">
    <cfRule type="cellIs" dxfId="3" priority="1926" operator="equal">
      <formula>"天津华盛福"</formula>
    </cfRule>
    <cfRule type="cellIs" dxfId="4" priority="1927" operator="equal">
      <formula>"天津欧科浩发"</formula>
    </cfRule>
    <cfRule type="cellIs" dxfId="2" priority="1928" operator="equal">
      <formula>"北京"</formula>
    </cfRule>
  </conditionalFormatting>
  <conditionalFormatting sqref="Z43">
    <cfRule type="cellIs" dxfId="5" priority="2694" stopIfTrue="1" operator="equal">
      <formula>“总成件”</formula>
    </cfRule>
  </conditionalFormatting>
  <conditionalFormatting sqref="AE43">
    <cfRule type="cellIs" dxfId="7" priority="2695" operator="equal">
      <formula>"N"</formula>
    </cfRule>
    <cfRule type="cellIs" dxfId="4" priority="2696" operator="equal">
      <formula>"Y"</formula>
    </cfRule>
    <cfRule type="colorScale" priority="2697">
      <colorScale>
        <cfvo type="num" val="&quot;Y&quot;"/>
        <cfvo type="num" val="&quot;N&quot;"/>
        <color rgb="FF00B050"/>
        <color rgb="FFFF0000"/>
      </colorScale>
    </cfRule>
  </conditionalFormatting>
  <conditionalFormatting sqref="AQ43">
    <cfRule type="cellIs" dxfId="3" priority="1923" operator="equal">
      <formula>"天津华盛福"</formula>
    </cfRule>
    <cfRule type="cellIs" dxfId="4" priority="1924" operator="equal">
      <formula>"天津欧科浩发"</formula>
    </cfRule>
    <cfRule type="cellIs" dxfId="2" priority="1925" operator="equal">
      <formula>"北京"</formula>
    </cfRule>
  </conditionalFormatting>
  <conditionalFormatting sqref="AR43">
    <cfRule type="cellIs" dxfId="3" priority="1920" operator="equal">
      <formula>"天津华盛福"</formula>
    </cfRule>
    <cfRule type="cellIs" dxfId="4" priority="1921" operator="equal">
      <formula>"天津欧科浩发"</formula>
    </cfRule>
    <cfRule type="cellIs" dxfId="2" priority="1922" operator="equal">
      <formula>"北京"</formula>
    </cfRule>
  </conditionalFormatting>
  <conditionalFormatting sqref="Z44">
    <cfRule type="cellIs" dxfId="5" priority="5314" stopIfTrue="1" operator="equal">
      <formula>“总成件”</formula>
    </cfRule>
  </conditionalFormatting>
  <conditionalFormatting sqref="AQ44">
    <cfRule type="cellIs" dxfId="2" priority="7" operator="equal">
      <formula>"北京"</formula>
    </cfRule>
    <cfRule type="cellIs" dxfId="4" priority="6" operator="equal">
      <formula>"天津欧科浩发"</formula>
    </cfRule>
    <cfRule type="cellIs" dxfId="3" priority="5" operator="equal">
      <formula>"天津华盛福"</formula>
    </cfRule>
  </conditionalFormatting>
  <conditionalFormatting sqref="AR44">
    <cfRule type="cellIs" dxfId="3" priority="1917" operator="equal">
      <formula>"天津华盛福"</formula>
    </cfRule>
    <cfRule type="cellIs" dxfId="4" priority="1918" operator="equal">
      <formula>"天津欧科浩发"</formula>
    </cfRule>
    <cfRule type="cellIs" dxfId="2" priority="1919" operator="equal">
      <formula>"北京"</formula>
    </cfRule>
  </conditionalFormatting>
  <conditionalFormatting sqref="Z45">
    <cfRule type="cellIs" dxfId="5" priority="2672" stopIfTrue="1" operator="equal">
      <formula>“总成件”</formula>
    </cfRule>
  </conditionalFormatting>
  <conditionalFormatting sqref="AE45">
    <cfRule type="cellIs" dxfId="7" priority="2673" operator="equal">
      <formula>"N"</formula>
    </cfRule>
    <cfRule type="cellIs" dxfId="4" priority="2674" operator="equal">
      <formula>"Y"</formula>
    </cfRule>
    <cfRule type="colorScale" priority="2675">
      <colorScale>
        <cfvo type="num" val="&quot;Y&quot;"/>
        <cfvo type="num" val="&quot;N&quot;"/>
        <color rgb="FF00B050"/>
        <color rgb="FFFF0000"/>
      </colorScale>
    </cfRule>
  </conditionalFormatting>
  <conditionalFormatting sqref="AQ45">
    <cfRule type="cellIs" dxfId="3" priority="1908" operator="equal">
      <formula>"天津华盛福"</formula>
    </cfRule>
    <cfRule type="cellIs" dxfId="4" priority="1909" operator="equal">
      <formula>"天津欧科浩发"</formula>
    </cfRule>
    <cfRule type="cellIs" dxfId="2" priority="1910" operator="equal">
      <formula>"北京"</formula>
    </cfRule>
  </conditionalFormatting>
  <conditionalFormatting sqref="AR45">
    <cfRule type="cellIs" dxfId="3" priority="1911" operator="equal">
      <formula>"天津华盛福"</formula>
    </cfRule>
    <cfRule type="cellIs" dxfId="4" priority="1912" operator="equal">
      <formula>"天津欧科浩发"</formula>
    </cfRule>
    <cfRule type="cellIs" dxfId="2" priority="1913" operator="equal">
      <formula>"北京"</formula>
    </cfRule>
  </conditionalFormatting>
  <conditionalFormatting sqref="Z46">
    <cfRule type="cellIs" dxfId="5" priority="4932" stopIfTrue="1" operator="equal">
      <formula>“总成件”</formula>
    </cfRule>
  </conditionalFormatting>
  <conditionalFormatting sqref="AR46">
    <cfRule type="cellIs" dxfId="3" priority="1905" operator="equal">
      <formula>"天津华盛福"</formula>
    </cfRule>
    <cfRule type="cellIs" dxfId="4" priority="1906" operator="equal">
      <formula>"天津欧科浩发"</formula>
    </cfRule>
    <cfRule type="cellIs" dxfId="2" priority="1907" operator="equal">
      <formula>"北京"</formula>
    </cfRule>
  </conditionalFormatting>
  <conditionalFormatting sqref="Z47">
    <cfRule type="cellIs" dxfId="5" priority="4919" stopIfTrue="1" operator="equal">
      <formula>“总成件”</formula>
    </cfRule>
  </conditionalFormatting>
  <conditionalFormatting sqref="AR47">
    <cfRule type="cellIs" dxfId="3" priority="1899" operator="equal">
      <formula>"天津华盛福"</formula>
    </cfRule>
    <cfRule type="cellIs" dxfId="4" priority="1900" operator="equal">
      <formula>"天津欧科浩发"</formula>
    </cfRule>
    <cfRule type="cellIs" dxfId="2" priority="1901" operator="equal">
      <formula>"北京"</formula>
    </cfRule>
  </conditionalFormatting>
  <conditionalFormatting sqref="Z48">
    <cfRule type="cellIs" dxfId="5" priority="2647" stopIfTrue="1" operator="equal">
      <formula>“总成件”</formula>
    </cfRule>
  </conditionalFormatting>
  <conditionalFormatting sqref="AE48">
    <cfRule type="cellIs" dxfId="7" priority="2648" operator="equal">
      <formula>"N"</formula>
    </cfRule>
    <cfRule type="cellIs" dxfId="4" priority="2649" operator="equal">
      <formula>"Y"</formula>
    </cfRule>
    <cfRule type="colorScale" priority="2650">
      <colorScale>
        <cfvo type="num" val="&quot;Y&quot;"/>
        <cfvo type="num" val="&quot;N&quot;"/>
        <color rgb="FF00B050"/>
        <color rgb="FFFF0000"/>
      </colorScale>
    </cfRule>
  </conditionalFormatting>
  <conditionalFormatting sqref="AR48">
    <cfRule type="cellIs" dxfId="3" priority="1893" operator="equal">
      <formula>"天津华盛福"</formula>
    </cfRule>
    <cfRule type="cellIs" dxfId="4" priority="1894" operator="equal">
      <formula>"天津欧科浩发"</formula>
    </cfRule>
    <cfRule type="cellIs" dxfId="2" priority="1895" operator="equal">
      <formula>"北京"</formula>
    </cfRule>
  </conditionalFormatting>
  <conditionalFormatting sqref="AQ49">
    <cfRule type="cellIs" dxfId="3" priority="1881" operator="equal">
      <formula>"天津华盛福"</formula>
    </cfRule>
    <cfRule type="cellIs" dxfId="4" priority="1882" operator="equal">
      <formula>"天津欧科浩发"</formula>
    </cfRule>
    <cfRule type="cellIs" dxfId="2" priority="1883" operator="equal">
      <formula>"北京"</formula>
    </cfRule>
  </conditionalFormatting>
  <conditionalFormatting sqref="AR49">
    <cfRule type="cellIs" dxfId="3" priority="1878" operator="equal">
      <formula>"天津华盛福"</formula>
    </cfRule>
    <cfRule type="cellIs" dxfId="4" priority="1879" operator="equal">
      <formula>"天津欧科浩发"</formula>
    </cfRule>
    <cfRule type="cellIs" dxfId="2" priority="1880" operator="equal">
      <formula>"北京"</formula>
    </cfRule>
  </conditionalFormatting>
  <conditionalFormatting sqref="AR50">
    <cfRule type="cellIs" dxfId="3" priority="1875" operator="equal">
      <formula>"天津华盛福"</formula>
    </cfRule>
    <cfRule type="cellIs" dxfId="4" priority="1876" operator="equal">
      <formula>"天津欧科浩发"</formula>
    </cfRule>
    <cfRule type="cellIs" dxfId="2" priority="1877" operator="equal">
      <formula>"北京"</formula>
    </cfRule>
  </conditionalFormatting>
  <conditionalFormatting sqref="Z51">
    <cfRule type="cellIs" dxfId="5" priority="4433" stopIfTrue="1" operator="equal">
      <formula>“总成件”</formula>
    </cfRule>
  </conditionalFormatting>
  <conditionalFormatting sqref="AR51">
    <cfRule type="cellIs" dxfId="3" priority="102" operator="equal">
      <formula>"天津华盛福"</formula>
    </cfRule>
    <cfRule type="cellIs" dxfId="4" priority="103" operator="equal">
      <formula>"天津欧科浩发"</formula>
    </cfRule>
    <cfRule type="cellIs" dxfId="2" priority="104" operator="equal">
      <formula>"北京"</formula>
    </cfRule>
  </conditionalFormatting>
  <conditionalFormatting sqref="AR52">
    <cfRule type="cellIs" dxfId="3" priority="1863" operator="equal">
      <formula>"天津华盛福"</formula>
    </cfRule>
    <cfRule type="cellIs" dxfId="4" priority="1864" operator="equal">
      <formula>"天津欧科浩发"</formula>
    </cfRule>
    <cfRule type="cellIs" dxfId="2" priority="1865" operator="equal">
      <formula>"北京"</formula>
    </cfRule>
  </conditionalFormatting>
  <conditionalFormatting sqref="Z53">
    <cfRule type="cellIs" dxfId="5" priority="4978" stopIfTrue="1" operator="equal">
      <formula>“总成件”</formula>
    </cfRule>
  </conditionalFormatting>
  <conditionalFormatting sqref="AQ53">
    <cfRule type="cellIs" dxfId="3" priority="1866" operator="equal">
      <formula>"天津华盛福"</formula>
    </cfRule>
    <cfRule type="cellIs" dxfId="4" priority="1867" operator="equal">
      <formula>"天津欧科浩发"</formula>
    </cfRule>
    <cfRule type="cellIs" dxfId="2" priority="1868" operator="equal">
      <formula>"北京"</formula>
    </cfRule>
  </conditionalFormatting>
  <conditionalFormatting sqref="AR53">
    <cfRule type="cellIs" dxfId="3" priority="1869" operator="equal">
      <formula>"天津华盛福"</formula>
    </cfRule>
    <cfRule type="cellIs" dxfId="4" priority="1870" operator="equal">
      <formula>"天津欧科浩发"</formula>
    </cfRule>
    <cfRule type="cellIs" dxfId="2" priority="1871" operator="equal">
      <formula>"北京"</formula>
    </cfRule>
  </conditionalFormatting>
  <conditionalFormatting sqref="AQ54">
    <cfRule type="cellIs" dxfId="3" priority="1854" operator="equal">
      <formula>"天津华盛福"</formula>
    </cfRule>
    <cfRule type="cellIs" dxfId="4" priority="1855" operator="equal">
      <formula>"天津欧科浩发"</formula>
    </cfRule>
    <cfRule type="cellIs" dxfId="2" priority="1856" operator="equal">
      <formula>"北京"</formula>
    </cfRule>
  </conditionalFormatting>
  <conditionalFormatting sqref="AR54">
    <cfRule type="cellIs" dxfId="3" priority="1857" operator="equal">
      <formula>"天津华盛福"</formula>
    </cfRule>
    <cfRule type="cellIs" dxfId="4" priority="1858" operator="equal">
      <formula>"天津欧科浩发"</formula>
    </cfRule>
    <cfRule type="cellIs" dxfId="2" priority="1859" operator="equal">
      <formula>"北京"</formula>
    </cfRule>
  </conditionalFormatting>
  <conditionalFormatting sqref="Z56">
    <cfRule type="cellIs" dxfId="5" priority="5485" stopIfTrue="1" operator="equal">
      <formula>“总成件”</formula>
    </cfRule>
  </conditionalFormatting>
  <conditionalFormatting sqref="AQ57">
    <cfRule type="cellIs" dxfId="3" priority="1835" operator="equal">
      <formula>"天津华盛福"</formula>
    </cfRule>
    <cfRule type="cellIs" dxfId="4" priority="1836" operator="equal">
      <formula>"天津欧科浩发"</formula>
    </cfRule>
    <cfRule type="cellIs" dxfId="2" priority="1837" operator="equal">
      <formula>"北京"</formula>
    </cfRule>
  </conditionalFormatting>
  <conditionalFormatting sqref="AR57">
    <cfRule type="cellIs" dxfId="3" priority="1838" operator="equal">
      <formula>"天津华盛福"</formula>
    </cfRule>
    <cfRule type="cellIs" dxfId="4" priority="1839" operator="equal">
      <formula>"天津欧科浩发"</formula>
    </cfRule>
    <cfRule type="cellIs" dxfId="2" priority="1840" operator="equal">
      <formula>"北京"</formula>
    </cfRule>
  </conditionalFormatting>
  <conditionalFormatting sqref="Z58">
    <cfRule type="cellIs" dxfId="5" priority="5489" stopIfTrue="1" operator="equal">
      <formula>“总成件”</formula>
    </cfRule>
  </conditionalFormatting>
  <conditionalFormatting sqref="AQ58">
    <cfRule type="cellIs" dxfId="3" priority="1829" operator="equal">
      <formula>"天津华盛福"</formula>
    </cfRule>
    <cfRule type="cellIs" dxfId="4" priority="1830" operator="equal">
      <formula>"天津欧科浩发"</formula>
    </cfRule>
    <cfRule type="cellIs" dxfId="2" priority="1831" operator="equal">
      <formula>"北京"</formula>
    </cfRule>
  </conditionalFormatting>
  <conditionalFormatting sqref="AR58">
    <cfRule type="cellIs" dxfId="3" priority="1832" operator="equal">
      <formula>"天津华盛福"</formula>
    </cfRule>
    <cfRule type="cellIs" dxfId="4" priority="1833" operator="equal">
      <formula>"天津欧科浩发"</formula>
    </cfRule>
    <cfRule type="cellIs" dxfId="2" priority="1834" operator="equal">
      <formula>"北京"</formula>
    </cfRule>
  </conditionalFormatting>
  <conditionalFormatting sqref="L59">
    <cfRule type="duplicateValues" dxfId="0" priority="1842"/>
    <cfRule type="duplicateValues" dxfId="0" priority="1843"/>
    <cfRule type="duplicateValues" dxfId="0" priority="1844"/>
    <cfRule type="duplicateValues" dxfId="0" priority="1845"/>
    <cfRule type="duplicateValues" dxfId="0" priority="1846"/>
  </conditionalFormatting>
  <conditionalFormatting sqref="AQ59">
    <cfRule type="cellIs" dxfId="3" priority="1823" operator="equal">
      <formula>"天津华盛福"</formula>
    </cfRule>
    <cfRule type="cellIs" dxfId="4" priority="1824" operator="equal">
      <formula>"天津欧科浩发"</formula>
    </cfRule>
    <cfRule type="cellIs" dxfId="2" priority="1825" operator="equal">
      <formula>"北京"</formula>
    </cfRule>
  </conditionalFormatting>
  <conditionalFormatting sqref="AR59">
    <cfRule type="cellIs" dxfId="3" priority="1826" operator="equal">
      <formula>"天津华盛福"</formula>
    </cfRule>
    <cfRule type="cellIs" dxfId="4" priority="1827" operator="equal">
      <formula>"天津欧科浩发"</formula>
    </cfRule>
    <cfRule type="cellIs" dxfId="2" priority="1828" operator="equal">
      <formula>"北京"</formula>
    </cfRule>
  </conditionalFormatting>
  <conditionalFormatting sqref="AQ60">
    <cfRule type="cellIs" dxfId="3" priority="1817" operator="equal">
      <formula>"天津华盛福"</formula>
    </cfRule>
    <cfRule type="cellIs" dxfId="4" priority="1818" operator="equal">
      <formula>"天津欧科浩发"</formula>
    </cfRule>
    <cfRule type="cellIs" dxfId="2" priority="1819" operator="equal">
      <formula>"北京"</formula>
    </cfRule>
  </conditionalFormatting>
  <conditionalFormatting sqref="AR60">
    <cfRule type="cellIs" dxfId="3" priority="1820" operator="equal">
      <formula>"天津华盛福"</formula>
    </cfRule>
    <cfRule type="cellIs" dxfId="4" priority="1821" operator="equal">
      <formula>"天津欧科浩发"</formula>
    </cfRule>
    <cfRule type="cellIs" dxfId="2" priority="1822" operator="equal">
      <formula>"北京"</formula>
    </cfRule>
  </conditionalFormatting>
  <conditionalFormatting sqref="AQ61">
    <cfRule type="cellIs" dxfId="3" priority="1814" operator="equal">
      <formula>"天津华盛福"</formula>
    </cfRule>
    <cfRule type="cellIs" dxfId="4" priority="1815" operator="equal">
      <formula>"天津欧科浩发"</formula>
    </cfRule>
    <cfRule type="cellIs" dxfId="2" priority="1816" operator="equal">
      <formula>"北京"</formula>
    </cfRule>
  </conditionalFormatting>
  <conditionalFormatting sqref="AR61">
    <cfRule type="cellIs" dxfId="3" priority="1811" operator="equal">
      <formula>"天津华盛福"</formula>
    </cfRule>
    <cfRule type="cellIs" dxfId="4" priority="1812" operator="equal">
      <formula>"天津欧科浩发"</formula>
    </cfRule>
    <cfRule type="cellIs" dxfId="2" priority="1813" operator="equal">
      <formula>"北京"</formula>
    </cfRule>
  </conditionalFormatting>
  <conditionalFormatting sqref="Z62">
    <cfRule type="cellIs" dxfId="5" priority="5291" stopIfTrue="1" operator="equal">
      <formula>“总成件”</formula>
    </cfRule>
  </conditionalFormatting>
  <conditionalFormatting sqref="AQ62">
    <cfRule type="cellIs" dxfId="3" priority="1808" operator="equal">
      <formula>"天津华盛福"</formula>
    </cfRule>
    <cfRule type="cellIs" dxfId="4" priority="1809" operator="equal">
      <formula>"天津欧科浩发"</formula>
    </cfRule>
    <cfRule type="cellIs" dxfId="2" priority="1810" operator="equal">
      <formula>"北京"</formula>
    </cfRule>
  </conditionalFormatting>
  <conditionalFormatting sqref="AR62">
    <cfRule type="cellIs" dxfId="3" priority="1805" operator="equal">
      <formula>"天津华盛福"</formula>
    </cfRule>
    <cfRule type="cellIs" dxfId="4" priority="1806" operator="equal">
      <formula>"天津欧科浩发"</formula>
    </cfRule>
    <cfRule type="cellIs" dxfId="2" priority="1807" operator="equal">
      <formula>"北京"</formula>
    </cfRule>
  </conditionalFormatting>
  <conditionalFormatting sqref="AQ65">
    <cfRule type="cellIs" dxfId="3" priority="1796" operator="equal">
      <formula>"天津华盛福"</formula>
    </cfRule>
    <cfRule type="cellIs" dxfId="4" priority="1797" operator="equal">
      <formula>"天津欧科浩发"</formula>
    </cfRule>
    <cfRule type="cellIs" dxfId="2" priority="1798" operator="equal">
      <formula>"北京"</formula>
    </cfRule>
  </conditionalFormatting>
  <conditionalFormatting sqref="AR65">
    <cfRule type="cellIs" dxfId="3" priority="1793" operator="equal">
      <formula>"天津华盛福"</formula>
    </cfRule>
    <cfRule type="cellIs" dxfId="4" priority="1794" operator="equal">
      <formula>"天津欧科浩发"</formula>
    </cfRule>
    <cfRule type="cellIs" dxfId="2" priority="1795" operator="equal">
      <formula>"北京"</formula>
    </cfRule>
  </conditionalFormatting>
  <conditionalFormatting sqref="Z66">
    <cfRule type="cellIs" dxfId="5" priority="5727" stopIfTrue="1" operator="equal">
      <formula>“总成件”</formula>
    </cfRule>
  </conditionalFormatting>
  <conditionalFormatting sqref="AQ66">
    <cfRule type="cellIs" dxfId="3" priority="1778" operator="equal">
      <formula>"天津华盛福"</formula>
    </cfRule>
    <cfRule type="cellIs" dxfId="4" priority="1779" operator="equal">
      <formula>"天津欧科浩发"</formula>
    </cfRule>
    <cfRule type="cellIs" dxfId="2" priority="1780" operator="equal">
      <formula>"北京"</formula>
    </cfRule>
  </conditionalFormatting>
  <conditionalFormatting sqref="AR66">
    <cfRule type="cellIs" dxfId="3" priority="1775" operator="equal">
      <formula>"天津华盛福"</formula>
    </cfRule>
    <cfRule type="cellIs" dxfId="4" priority="1776" operator="equal">
      <formula>"天津欧科浩发"</formula>
    </cfRule>
    <cfRule type="cellIs" dxfId="2" priority="1777" operator="equal">
      <formula>"北京"</formula>
    </cfRule>
  </conditionalFormatting>
  <conditionalFormatting sqref="Z67">
    <cfRule type="cellIs" dxfId="5" priority="4498" stopIfTrue="1" operator="equal">
      <formula>“总成件”</formula>
    </cfRule>
  </conditionalFormatting>
  <conditionalFormatting sqref="AQ67">
    <cfRule type="cellIs" dxfId="2" priority="1786" operator="equal">
      <formula>"北京"</formula>
    </cfRule>
    <cfRule type="cellIs" dxfId="4" priority="1785" operator="equal">
      <formula>"天津欧科浩发"</formula>
    </cfRule>
    <cfRule type="cellIs" dxfId="3" priority="1784" operator="equal">
      <formula>"天津华盛福"</formula>
    </cfRule>
  </conditionalFormatting>
  <conditionalFormatting sqref="AR67">
    <cfRule type="cellIs" dxfId="3" priority="1790" operator="equal">
      <formula>"天津华盛福"</formula>
    </cfRule>
    <cfRule type="cellIs" dxfId="4" priority="1791" operator="equal">
      <formula>"天津欧科浩发"</formula>
    </cfRule>
    <cfRule type="cellIs" dxfId="2" priority="1792" operator="equal">
      <formula>"北京"</formula>
    </cfRule>
  </conditionalFormatting>
  <conditionalFormatting sqref="AQ68">
    <cfRule type="cellIs" dxfId="3" priority="1769" operator="equal">
      <formula>"天津华盛福"</formula>
    </cfRule>
    <cfRule type="cellIs" dxfId="4" priority="1770" operator="equal">
      <formula>"天津欧科浩发"</formula>
    </cfRule>
    <cfRule type="cellIs" dxfId="2" priority="1771" operator="equal">
      <formula>"北京"</formula>
    </cfRule>
  </conditionalFormatting>
  <conditionalFormatting sqref="AR68">
    <cfRule type="cellIs" dxfId="3" priority="99" operator="equal">
      <formula>"天津华盛福"</formula>
    </cfRule>
    <cfRule type="cellIs" dxfId="4" priority="100" operator="equal">
      <formula>"天津欧科浩发"</formula>
    </cfRule>
    <cfRule type="cellIs" dxfId="2" priority="101" operator="equal">
      <formula>"北京"</formula>
    </cfRule>
  </conditionalFormatting>
  <conditionalFormatting sqref="AQ69">
    <cfRule type="cellIs" dxfId="3" priority="1763" operator="equal">
      <formula>"天津华盛福"</formula>
    </cfRule>
    <cfRule type="cellIs" dxfId="4" priority="1764" operator="equal">
      <formula>"天津欧科浩发"</formula>
    </cfRule>
    <cfRule type="cellIs" dxfId="2" priority="1765" operator="equal">
      <formula>"北京"</formula>
    </cfRule>
  </conditionalFormatting>
  <conditionalFormatting sqref="AR69">
    <cfRule type="cellIs" dxfId="3" priority="1766" operator="equal">
      <formula>"天津华盛福"</formula>
    </cfRule>
    <cfRule type="cellIs" dxfId="4" priority="1767" operator="equal">
      <formula>"天津欧科浩发"</formula>
    </cfRule>
    <cfRule type="cellIs" dxfId="2" priority="1768" operator="equal">
      <formula>"北京"</formula>
    </cfRule>
  </conditionalFormatting>
  <conditionalFormatting sqref="AQ70">
    <cfRule type="cellIs" dxfId="3" priority="1757" operator="equal">
      <formula>"天津华盛福"</formula>
    </cfRule>
    <cfRule type="cellIs" dxfId="4" priority="1758" operator="equal">
      <formula>"天津欧科浩发"</formula>
    </cfRule>
    <cfRule type="cellIs" dxfId="2" priority="1759" operator="equal">
      <formula>"北京"</formula>
    </cfRule>
  </conditionalFormatting>
  <conditionalFormatting sqref="AR70">
    <cfRule type="cellIs" dxfId="3" priority="1760" operator="equal">
      <formula>"天津华盛福"</formula>
    </cfRule>
    <cfRule type="cellIs" dxfId="4" priority="1761" operator="equal">
      <formula>"天津欧科浩发"</formula>
    </cfRule>
    <cfRule type="cellIs" dxfId="2" priority="1762" operator="equal">
      <formula>"北京"</formula>
    </cfRule>
  </conditionalFormatting>
  <conditionalFormatting sqref="Z71">
    <cfRule type="cellIs" dxfId="5" priority="5120" stopIfTrue="1" operator="equal">
      <formula>“总成件”</formula>
    </cfRule>
  </conditionalFormatting>
  <conditionalFormatting sqref="AQ71">
    <cfRule type="cellIs" dxfId="3" priority="1781" operator="equal">
      <formula>"天津华盛福"</formula>
    </cfRule>
    <cfRule type="cellIs" dxfId="4" priority="1782" operator="equal">
      <formula>"天津欧科浩发"</formula>
    </cfRule>
    <cfRule type="cellIs" dxfId="2" priority="1783" operator="equal">
      <formula>"北京"</formula>
    </cfRule>
  </conditionalFormatting>
  <conditionalFormatting sqref="AR71">
    <cfRule type="cellIs" dxfId="3" priority="1787" operator="equal">
      <formula>"天津华盛福"</formula>
    </cfRule>
    <cfRule type="cellIs" dxfId="4" priority="1788" operator="equal">
      <formula>"天津欧科浩发"</formula>
    </cfRule>
    <cfRule type="cellIs" dxfId="2" priority="1789" operator="equal">
      <formula>"北京"</formula>
    </cfRule>
  </conditionalFormatting>
  <conditionalFormatting sqref="Z72">
    <cfRule type="cellIs" dxfId="5" priority="5613" stopIfTrue="1" operator="equal">
      <formula>“总成件”</formula>
    </cfRule>
  </conditionalFormatting>
  <conditionalFormatting sqref="AQ72">
    <cfRule type="cellIs" dxfId="2" priority="1753" operator="equal">
      <formula>"北京"</formula>
    </cfRule>
    <cfRule type="cellIs" dxfId="4" priority="1752" operator="equal">
      <formula>"天津欧科浩发"</formula>
    </cfRule>
    <cfRule type="cellIs" dxfId="3" priority="1751" operator="equal">
      <formula>"天津华盛福"</formula>
    </cfRule>
  </conditionalFormatting>
  <conditionalFormatting sqref="AR72">
    <cfRule type="cellIs" dxfId="3" priority="1754" operator="equal">
      <formula>"天津华盛福"</formula>
    </cfRule>
    <cfRule type="cellIs" dxfId="4" priority="1755" operator="equal">
      <formula>"天津欧科浩发"</formula>
    </cfRule>
    <cfRule type="cellIs" dxfId="2" priority="1756" operator="equal">
      <formula>"北京"</formula>
    </cfRule>
  </conditionalFormatting>
  <conditionalFormatting sqref="AR73">
    <cfRule type="cellIs" dxfId="3" priority="1748" operator="equal">
      <formula>"天津华盛福"</formula>
    </cfRule>
    <cfRule type="cellIs" dxfId="4" priority="1749" operator="equal">
      <formula>"天津欧科浩发"</formula>
    </cfRule>
    <cfRule type="cellIs" dxfId="2" priority="1750" operator="equal">
      <formula>"北京"</formula>
    </cfRule>
  </conditionalFormatting>
  <conditionalFormatting sqref="AR74">
    <cfRule type="cellIs" dxfId="3" priority="1742" operator="equal">
      <formula>"天津华盛福"</formula>
    </cfRule>
    <cfRule type="cellIs" dxfId="4" priority="1743" operator="equal">
      <formula>"天津欧科浩发"</formula>
    </cfRule>
    <cfRule type="cellIs" dxfId="2" priority="1744" operator="equal">
      <formula>"北京"</formula>
    </cfRule>
  </conditionalFormatting>
  <conditionalFormatting sqref="AQ75">
    <cfRule type="cellIs" dxfId="3" priority="1736" operator="equal">
      <formula>"天津华盛福"</formula>
    </cfRule>
    <cfRule type="cellIs" dxfId="4" priority="1737" operator="equal">
      <formula>"天津欧科浩发"</formula>
    </cfRule>
    <cfRule type="cellIs" dxfId="2" priority="1738" operator="equal">
      <formula>"北京"</formula>
    </cfRule>
  </conditionalFormatting>
  <conditionalFormatting sqref="AR75">
    <cfRule type="cellIs" dxfId="3" priority="1733" operator="equal">
      <formula>"天津华盛福"</formula>
    </cfRule>
    <cfRule type="cellIs" dxfId="4" priority="1734" operator="equal">
      <formula>"天津欧科浩发"</formula>
    </cfRule>
    <cfRule type="cellIs" dxfId="2" priority="1735" operator="equal">
      <formula>"北京"</formula>
    </cfRule>
  </conditionalFormatting>
  <conditionalFormatting sqref="Z76">
    <cfRule type="cellIs" dxfId="5" priority="2627" stopIfTrue="1" operator="equal">
      <formula>“总成件”</formula>
    </cfRule>
  </conditionalFormatting>
  <conditionalFormatting sqref="AE76">
    <cfRule type="cellIs" dxfId="7" priority="2624" operator="equal">
      <formula>"N"</formula>
    </cfRule>
    <cfRule type="cellIs" dxfId="4" priority="2625" operator="equal">
      <formula>"Y"</formula>
    </cfRule>
    <cfRule type="colorScale" priority="2626">
      <colorScale>
        <cfvo type="num" val="&quot;Y&quot;"/>
        <cfvo type="num" val="&quot;N&quot;"/>
        <color rgb="FF00B050"/>
        <color rgb="FFFF0000"/>
      </colorScale>
    </cfRule>
  </conditionalFormatting>
  <conditionalFormatting sqref="AQ76">
    <cfRule type="cellIs" dxfId="3" priority="1730" operator="equal">
      <formula>"天津华盛福"</formula>
    </cfRule>
    <cfRule type="cellIs" dxfId="4" priority="1731" operator="equal">
      <formula>"天津欧科浩发"</formula>
    </cfRule>
    <cfRule type="cellIs" dxfId="2" priority="1732" operator="equal">
      <formula>"北京"</formula>
    </cfRule>
  </conditionalFormatting>
  <conditionalFormatting sqref="AR76">
    <cfRule type="cellIs" dxfId="3" priority="1727" operator="equal">
      <formula>"天津华盛福"</formula>
    </cfRule>
    <cfRule type="cellIs" dxfId="4" priority="1728" operator="equal">
      <formula>"天津欧科浩发"</formula>
    </cfRule>
    <cfRule type="cellIs" dxfId="2" priority="1729" operator="equal">
      <formula>"北京"</formula>
    </cfRule>
  </conditionalFormatting>
  <conditionalFormatting sqref="AQ77">
    <cfRule type="cellIs" dxfId="2" priority="43" operator="equal">
      <formula>"北京"</formula>
    </cfRule>
    <cfRule type="cellIs" dxfId="4" priority="42" operator="equal">
      <formula>"天津欧科浩发"</formula>
    </cfRule>
    <cfRule type="cellIs" dxfId="3" priority="41" operator="equal">
      <formula>"天津华盛福"</formula>
    </cfRule>
  </conditionalFormatting>
  <conditionalFormatting sqref="AR77">
    <cfRule type="cellIs" dxfId="3" priority="1724" operator="equal">
      <formula>"天津华盛福"</formula>
    </cfRule>
    <cfRule type="cellIs" dxfId="4" priority="1725" operator="equal">
      <formula>"天津欧科浩发"</formula>
    </cfRule>
    <cfRule type="cellIs" dxfId="2" priority="1726" operator="equal">
      <formula>"北京"</formula>
    </cfRule>
  </conditionalFormatting>
  <conditionalFormatting sqref="Z78">
    <cfRule type="cellIs" dxfId="5" priority="2610" stopIfTrue="1" operator="equal">
      <formula>“总成件”</formula>
    </cfRule>
  </conditionalFormatting>
  <conditionalFormatting sqref="AE78">
    <cfRule type="cellIs" dxfId="7" priority="2607" operator="equal">
      <formula>"N"</formula>
    </cfRule>
    <cfRule type="cellIs" dxfId="4" priority="2608" operator="equal">
      <formula>"Y"</formula>
    </cfRule>
    <cfRule type="colorScale" priority="2609">
      <colorScale>
        <cfvo type="num" val="&quot;Y&quot;"/>
        <cfvo type="num" val="&quot;N&quot;"/>
        <color rgb="FF00B050"/>
        <color rgb="FFFF0000"/>
      </colorScale>
    </cfRule>
  </conditionalFormatting>
  <conditionalFormatting sqref="AQ78">
    <cfRule type="cellIs" dxfId="2" priority="40" operator="equal">
      <formula>"北京"</formula>
    </cfRule>
    <cfRule type="cellIs" dxfId="4" priority="39" operator="equal">
      <formula>"天津欧科浩发"</formula>
    </cfRule>
    <cfRule type="cellIs" dxfId="3" priority="38" operator="equal">
      <formula>"天津华盛福"</formula>
    </cfRule>
  </conditionalFormatting>
  <conditionalFormatting sqref="AR78">
    <cfRule type="cellIs" dxfId="3" priority="1718" operator="equal">
      <formula>"天津华盛福"</formula>
    </cfRule>
    <cfRule type="cellIs" dxfId="4" priority="1719" operator="equal">
      <formula>"天津欧科浩发"</formula>
    </cfRule>
    <cfRule type="cellIs" dxfId="2" priority="1720" operator="equal">
      <formula>"北京"</formula>
    </cfRule>
  </conditionalFormatting>
  <conditionalFormatting sqref="AQ79">
    <cfRule type="cellIs" dxfId="3" priority="1712" operator="equal">
      <formula>"天津华盛福"</formula>
    </cfRule>
    <cfRule type="cellIs" dxfId="4" priority="1713" operator="equal">
      <formula>"天津欧科浩发"</formula>
    </cfRule>
    <cfRule type="cellIs" dxfId="2" priority="1714" operator="equal">
      <formula>"北京"</formula>
    </cfRule>
  </conditionalFormatting>
  <conditionalFormatting sqref="AR79">
    <cfRule type="cellIs" dxfId="3" priority="1709" operator="equal">
      <formula>"天津华盛福"</formula>
    </cfRule>
    <cfRule type="cellIs" dxfId="4" priority="1710" operator="equal">
      <formula>"天津欧科浩发"</formula>
    </cfRule>
    <cfRule type="cellIs" dxfId="2" priority="1711" operator="equal">
      <formula>"北京"</formula>
    </cfRule>
  </conditionalFormatting>
  <conditionalFormatting sqref="AQ80">
    <cfRule type="cellIs" dxfId="3" priority="1703" operator="equal">
      <formula>"天津华盛福"</formula>
    </cfRule>
    <cfRule type="cellIs" dxfId="4" priority="1704" operator="equal">
      <formula>"天津欧科浩发"</formula>
    </cfRule>
    <cfRule type="cellIs" dxfId="2" priority="1705" operator="equal">
      <formula>"北京"</formula>
    </cfRule>
  </conditionalFormatting>
  <conditionalFormatting sqref="AR80">
    <cfRule type="cellIs" dxfId="3" priority="1706" operator="equal">
      <formula>"天津华盛福"</formula>
    </cfRule>
    <cfRule type="cellIs" dxfId="4" priority="1707" operator="equal">
      <formula>"天津欧科浩发"</formula>
    </cfRule>
    <cfRule type="cellIs" dxfId="2" priority="1708" operator="equal">
      <formula>"北京"</formula>
    </cfRule>
  </conditionalFormatting>
  <conditionalFormatting sqref="Z81">
    <cfRule type="cellIs" dxfId="5" priority="4614" stopIfTrue="1" operator="equal">
      <formula>“总成件”</formula>
    </cfRule>
  </conditionalFormatting>
  <conditionalFormatting sqref="AQ81">
    <cfRule type="cellIs" dxfId="3" priority="1697" operator="equal">
      <formula>"天津华盛福"</formula>
    </cfRule>
    <cfRule type="cellIs" dxfId="4" priority="1698" operator="equal">
      <formula>"天津欧科浩发"</formula>
    </cfRule>
    <cfRule type="cellIs" dxfId="2" priority="1699" operator="equal">
      <formula>"北京"</formula>
    </cfRule>
  </conditionalFormatting>
  <conditionalFormatting sqref="AR81">
    <cfRule type="cellIs" dxfId="3" priority="1700" operator="equal">
      <formula>"天津华盛福"</formula>
    </cfRule>
    <cfRule type="cellIs" dxfId="4" priority="1701" operator="equal">
      <formula>"天津欧科浩发"</formula>
    </cfRule>
    <cfRule type="cellIs" dxfId="2" priority="1702" operator="equal">
      <formula>"北京"</formula>
    </cfRule>
  </conditionalFormatting>
  <conditionalFormatting sqref="AQ82">
    <cfRule type="cellIs" dxfId="2" priority="1693" operator="equal">
      <formula>"北京"</formula>
    </cfRule>
    <cfRule type="cellIs" dxfId="4" priority="1692" operator="equal">
      <formula>"天津欧科浩发"</formula>
    </cfRule>
    <cfRule type="cellIs" dxfId="3" priority="1691" operator="equal">
      <formula>"天津华盛福"</formula>
    </cfRule>
  </conditionalFormatting>
  <conditionalFormatting sqref="AR82">
    <cfRule type="cellIs" dxfId="3" priority="1694" operator="equal">
      <formula>"天津华盛福"</formula>
    </cfRule>
    <cfRule type="cellIs" dxfId="4" priority="1695" operator="equal">
      <formula>"天津欧科浩发"</formula>
    </cfRule>
    <cfRule type="cellIs" dxfId="2" priority="1696" operator="equal">
      <formula>"北京"</formula>
    </cfRule>
  </conditionalFormatting>
  <conditionalFormatting sqref="AQ83">
    <cfRule type="cellIs" dxfId="3" priority="1688" operator="equal">
      <formula>"天津华盛福"</formula>
    </cfRule>
    <cfRule type="cellIs" dxfId="4" priority="1689" operator="equal">
      <formula>"天津欧科浩发"</formula>
    </cfRule>
    <cfRule type="cellIs" dxfId="2" priority="1690" operator="equal">
      <formula>"北京"</formula>
    </cfRule>
  </conditionalFormatting>
  <conditionalFormatting sqref="AR83">
    <cfRule type="cellIs" dxfId="3" priority="1685" operator="equal">
      <formula>"天津华盛福"</formula>
    </cfRule>
    <cfRule type="cellIs" dxfId="4" priority="1686" operator="equal">
      <formula>"天津欧科浩发"</formula>
    </cfRule>
    <cfRule type="cellIs" dxfId="2" priority="1687" operator="equal">
      <formula>"北京"</formula>
    </cfRule>
  </conditionalFormatting>
  <conditionalFormatting sqref="AQ84">
    <cfRule type="cellIs" dxfId="3" priority="1682" operator="equal">
      <formula>"天津华盛福"</formula>
    </cfRule>
    <cfRule type="cellIs" dxfId="4" priority="1683" operator="equal">
      <formula>"天津欧科浩发"</formula>
    </cfRule>
    <cfRule type="cellIs" dxfId="2" priority="1684" operator="equal">
      <formula>"北京"</formula>
    </cfRule>
  </conditionalFormatting>
  <conditionalFormatting sqref="AR84">
    <cfRule type="cellIs" dxfId="3" priority="1679" operator="equal">
      <formula>"天津华盛福"</formula>
    </cfRule>
    <cfRule type="cellIs" dxfId="4" priority="1680" operator="equal">
      <formula>"天津欧科浩发"</formula>
    </cfRule>
    <cfRule type="cellIs" dxfId="2" priority="1681" operator="equal">
      <formula>"北京"</formula>
    </cfRule>
  </conditionalFormatting>
  <conditionalFormatting sqref="AQ85">
    <cfRule type="cellIs" dxfId="3" priority="1676" operator="equal">
      <formula>"天津华盛福"</formula>
    </cfRule>
    <cfRule type="cellIs" dxfId="4" priority="1677" operator="equal">
      <formula>"天津欧科浩发"</formula>
    </cfRule>
    <cfRule type="cellIs" dxfId="2" priority="1678" operator="equal">
      <formula>"北京"</formula>
    </cfRule>
  </conditionalFormatting>
  <conditionalFormatting sqref="AR85">
    <cfRule type="cellIs" dxfId="3" priority="1673" operator="equal">
      <formula>"天津华盛福"</formula>
    </cfRule>
    <cfRule type="cellIs" dxfId="4" priority="1674" operator="equal">
      <formula>"天津欧科浩发"</formula>
    </cfRule>
    <cfRule type="cellIs" dxfId="2" priority="1675" operator="equal">
      <formula>"北京"</formula>
    </cfRule>
  </conditionalFormatting>
  <conditionalFormatting sqref="AQ86">
    <cfRule type="cellIs" dxfId="2" priority="37" operator="equal">
      <formula>"北京"</formula>
    </cfRule>
    <cfRule type="cellIs" dxfId="4" priority="36" operator="equal">
      <formula>"天津欧科浩发"</formula>
    </cfRule>
    <cfRule type="cellIs" dxfId="3" priority="35" operator="equal">
      <formula>"天津华盛福"</formula>
    </cfRule>
  </conditionalFormatting>
  <conditionalFormatting sqref="AR86">
    <cfRule type="cellIs" dxfId="3" priority="1664" operator="equal">
      <formula>"天津华盛福"</formula>
    </cfRule>
    <cfRule type="cellIs" dxfId="4" priority="1665" operator="equal">
      <formula>"天津欧科浩发"</formula>
    </cfRule>
    <cfRule type="cellIs" dxfId="2" priority="1666" operator="equal">
      <formula>"北京"</formula>
    </cfRule>
  </conditionalFormatting>
  <conditionalFormatting sqref="AQ87">
    <cfRule type="cellIs" dxfId="3" priority="1667" operator="equal">
      <formula>"天津华盛福"</formula>
    </cfRule>
    <cfRule type="cellIs" dxfId="4" priority="1668" operator="equal">
      <formula>"天津欧科浩发"</formula>
    </cfRule>
    <cfRule type="cellIs" dxfId="2" priority="1669" operator="equal">
      <formula>"北京"</formula>
    </cfRule>
  </conditionalFormatting>
  <conditionalFormatting sqref="AR87">
    <cfRule type="cellIs" dxfId="3" priority="1670" operator="equal">
      <formula>"天津华盛福"</formula>
    </cfRule>
    <cfRule type="cellIs" dxfId="4" priority="1671" operator="equal">
      <formula>"天津欧科浩发"</formula>
    </cfRule>
    <cfRule type="cellIs" dxfId="2" priority="1672" operator="equal">
      <formula>"北京"</formula>
    </cfRule>
  </conditionalFormatting>
  <conditionalFormatting sqref="AQ88">
    <cfRule type="cellIs" dxfId="3" priority="1655" operator="equal">
      <formula>"天津华盛福"</formula>
    </cfRule>
    <cfRule type="cellIs" dxfId="4" priority="1656" operator="equal">
      <formula>"天津欧科浩发"</formula>
    </cfRule>
    <cfRule type="cellIs" dxfId="2" priority="1657" operator="equal">
      <formula>"北京"</formula>
    </cfRule>
  </conditionalFormatting>
  <conditionalFormatting sqref="AR88">
    <cfRule type="cellIs" dxfId="3" priority="1658" operator="equal">
      <formula>"天津华盛福"</formula>
    </cfRule>
    <cfRule type="cellIs" dxfId="4" priority="1659" operator="equal">
      <formula>"天津欧科浩发"</formula>
    </cfRule>
    <cfRule type="cellIs" dxfId="2" priority="1660" operator="equal">
      <formula>"北京"</formula>
    </cfRule>
  </conditionalFormatting>
  <conditionalFormatting sqref="Z89">
    <cfRule type="cellIs" dxfId="5" priority="5566" stopIfTrue="1" operator="equal">
      <formula>“总成件”</formula>
    </cfRule>
  </conditionalFormatting>
  <conditionalFormatting sqref="AQ89">
    <cfRule type="cellIs" dxfId="3" priority="1652" operator="equal">
      <formula>"天津华盛福"</formula>
    </cfRule>
    <cfRule type="cellIs" dxfId="4" priority="1653" operator="equal">
      <formula>"天津欧科浩发"</formula>
    </cfRule>
    <cfRule type="cellIs" dxfId="2" priority="1654" operator="equal">
      <formula>"北京"</formula>
    </cfRule>
  </conditionalFormatting>
  <conditionalFormatting sqref="AR89">
    <cfRule type="cellIs" dxfId="3" priority="1649" operator="equal">
      <formula>"天津华盛福"</formula>
    </cfRule>
    <cfRule type="cellIs" dxfId="4" priority="1650" operator="equal">
      <formula>"天津欧科浩发"</formula>
    </cfRule>
    <cfRule type="cellIs" dxfId="2" priority="1651" operator="equal">
      <formula>"北京"</formula>
    </cfRule>
  </conditionalFormatting>
  <conditionalFormatting sqref="AQ90">
    <cfRule type="cellIs" dxfId="3" priority="1646" operator="equal">
      <formula>"天津华盛福"</formula>
    </cfRule>
    <cfRule type="cellIs" dxfId="4" priority="1647" operator="equal">
      <formula>"天津欧科浩发"</formula>
    </cfRule>
    <cfRule type="cellIs" dxfId="2" priority="1648" operator="equal">
      <formula>"北京"</formula>
    </cfRule>
  </conditionalFormatting>
  <conditionalFormatting sqref="AR90">
    <cfRule type="cellIs" dxfId="3" priority="1643" operator="equal">
      <formula>"天津华盛福"</formula>
    </cfRule>
    <cfRule type="cellIs" dxfId="4" priority="1644" operator="equal">
      <formula>"天津欧科浩发"</formula>
    </cfRule>
    <cfRule type="cellIs" dxfId="2" priority="1645" operator="equal">
      <formula>"北京"</formula>
    </cfRule>
  </conditionalFormatting>
  <conditionalFormatting sqref="AQ91">
    <cfRule type="cellIs" dxfId="3" priority="1631" operator="equal">
      <formula>"天津华盛福"</formula>
    </cfRule>
    <cfRule type="cellIs" dxfId="4" priority="1632" operator="equal">
      <formula>"天津欧科浩发"</formula>
    </cfRule>
    <cfRule type="cellIs" dxfId="2" priority="1633" operator="equal">
      <formula>"北京"</formula>
    </cfRule>
  </conditionalFormatting>
  <conditionalFormatting sqref="AR91">
    <cfRule type="cellIs" dxfId="3" priority="1634" operator="equal">
      <formula>"天津华盛福"</formula>
    </cfRule>
    <cfRule type="cellIs" dxfId="4" priority="1635" operator="equal">
      <formula>"天津欧科浩发"</formula>
    </cfRule>
    <cfRule type="cellIs" dxfId="2" priority="1636" operator="equal">
      <formula>"北京"</formula>
    </cfRule>
  </conditionalFormatting>
  <conditionalFormatting sqref="Z92">
    <cfRule type="cellIs" dxfId="5" priority="5532" stopIfTrue="1" operator="equal">
      <formula>“总成件”</formula>
    </cfRule>
  </conditionalFormatting>
  <conditionalFormatting sqref="AR92">
    <cfRule type="cellIs" dxfId="3" priority="1640" operator="equal">
      <formula>"天津华盛福"</formula>
    </cfRule>
    <cfRule type="cellIs" dxfId="4" priority="1641" operator="equal">
      <formula>"天津欧科浩发"</formula>
    </cfRule>
    <cfRule type="cellIs" dxfId="2" priority="1642" operator="equal">
      <formula>"北京"</formula>
    </cfRule>
  </conditionalFormatting>
  <conditionalFormatting sqref="Z93">
    <cfRule type="cellIs" dxfId="5" priority="5525" stopIfTrue="1" operator="equal">
      <formula>“总成件”</formula>
    </cfRule>
  </conditionalFormatting>
  <conditionalFormatting sqref="AE93">
    <cfRule type="cellIs" dxfId="7" priority="3441" operator="equal">
      <formula>"N"</formula>
    </cfRule>
    <cfRule type="cellIs" dxfId="4" priority="3442" operator="equal">
      <formula>"Y"</formula>
    </cfRule>
    <cfRule type="colorScale" priority="3443">
      <colorScale>
        <cfvo type="num" val="&quot;Y&quot;"/>
        <cfvo type="num" val="&quot;N&quot;"/>
        <color rgb="FF00B050"/>
        <color rgb="FFFF0000"/>
      </colorScale>
    </cfRule>
  </conditionalFormatting>
  <conditionalFormatting sqref="AR93">
    <cfRule type="cellIs" dxfId="3" priority="1628" operator="equal">
      <formula>"天津华盛福"</formula>
    </cfRule>
    <cfRule type="cellIs" dxfId="4" priority="1629" operator="equal">
      <formula>"天津欧科浩发"</formula>
    </cfRule>
    <cfRule type="cellIs" dxfId="2" priority="1630" operator="equal">
      <formula>"北京"</formula>
    </cfRule>
  </conditionalFormatting>
  <conditionalFormatting sqref="AR94">
    <cfRule type="cellIs" dxfId="3" priority="1622" operator="equal">
      <formula>"天津华盛福"</formula>
    </cfRule>
    <cfRule type="cellIs" dxfId="4" priority="1623" operator="equal">
      <formula>"天津欧科浩发"</formula>
    </cfRule>
    <cfRule type="cellIs" dxfId="2" priority="1624" operator="equal">
      <formula>"北京"</formula>
    </cfRule>
  </conditionalFormatting>
  <conditionalFormatting sqref="Z95">
    <cfRule type="cellIs" dxfId="5" priority="5521" stopIfTrue="1" operator="equal">
      <formula>“总成件”</formula>
    </cfRule>
  </conditionalFormatting>
  <conditionalFormatting sqref="AE95">
    <cfRule type="cellIs" dxfId="7" priority="3436" operator="equal">
      <formula>"N"</formula>
    </cfRule>
    <cfRule type="cellIs" dxfId="4" priority="3437" operator="equal">
      <formula>"Y"</formula>
    </cfRule>
    <cfRule type="colorScale" priority="3438">
      <colorScale>
        <cfvo type="num" val="&quot;Y&quot;"/>
        <cfvo type="num" val="&quot;N&quot;"/>
        <color rgb="FF00B050"/>
        <color rgb="FFFF0000"/>
      </colorScale>
    </cfRule>
  </conditionalFormatting>
  <conditionalFormatting sqref="AR95">
    <cfRule type="cellIs" dxfId="3" priority="1616" operator="equal">
      <formula>"天津华盛福"</formula>
    </cfRule>
    <cfRule type="cellIs" dxfId="4" priority="1617" operator="equal">
      <formula>"天津欧科浩发"</formula>
    </cfRule>
    <cfRule type="cellIs" dxfId="2" priority="1618" operator="equal">
      <formula>"北京"</formula>
    </cfRule>
  </conditionalFormatting>
  <conditionalFormatting sqref="Z96">
    <cfRule type="cellIs" dxfId="5" priority="5520" stopIfTrue="1" operator="equal">
      <formula>“总成件”</formula>
    </cfRule>
  </conditionalFormatting>
  <conditionalFormatting sqref="AQ96">
    <cfRule type="cellIs" dxfId="3" priority="1607" operator="equal">
      <formula>"天津华盛福"</formula>
    </cfRule>
    <cfRule type="cellIs" dxfId="4" priority="1608" operator="equal">
      <formula>"天津欧科浩发"</formula>
    </cfRule>
    <cfRule type="cellIs" dxfId="2" priority="1609" operator="equal">
      <formula>"北京"</formula>
    </cfRule>
  </conditionalFormatting>
  <conditionalFormatting sqref="AR96">
    <cfRule type="cellIs" dxfId="3" priority="1610" operator="equal">
      <formula>"天津华盛福"</formula>
    </cfRule>
    <cfRule type="cellIs" dxfId="4" priority="1611" operator="equal">
      <formula>"天津欧科浩发"</formula>
    </cfRule>
    <cfRule type="cellIs" dxfId="2" priority="1612" operator="equal">
      <formula>"北京"</formula>
    </cfRule>
  </conditionalFormatting>
  <conditionalFormatting sqref="Z97">
    <cfRule type="cellIs" dxfId="5" priority="5512" stopIfTrue="1" operator="equal">
      <formula>“总成件”</formula>
    </cfRule>
  </conditionalFormatting>
  <conditionalFormatting sqref="AQ97">
    <cfRule type="cellIs" dxfId="3" priority="1604" operator="equal">
      <formula>"天津华盛福"</formula>
    </cfRule>
    <cfRule type="cellIs" dxfId="4" priority="1605" operator="equal">
      <formula>"天津欧科浩发"</formula>
    </cfRule>
    <cfRule type="cellIs" dxfId="2" priority="1606" operator="equal">
      <formula>"北京"</formula>
    </cfRule>
  </conditionalFormatting>
  <conditionalFormatting sqref="AR97">
    <cfRule type="cellIs" dxfId="3" priority="1601" operator="equal">
      <formula>"天津华盛福"</formula>
    </cfRule>
    <cfRule type="cellIs" dxfId="4" priority="1602" operator="equal">
      <formula>"天津欧科浩发"</formula>
    </cfRule>
    <cfRule type="cellIs" dxfId="2" priority="1603" operator="equal">
      <formula>"北京"</formula>
    </cfRule>
  </conditionalFormatting>
  <conditionalFormatting sqref="Z98">
    <cfRule type="cellIs" dxfId="5" priority="2590" stopIfTrue="1" operator="equal">
      <formula>“总成件”</formula>
    </cfRule>
  </conditionalFormatting>
  <conditionalFormatting sqref="AE98">
    <cfRule type="cellIs" dxfId="7" priority="2591" operator="equal">
      <formula>"N"</formula>
    </cfRule>
    <cfRule type="cellIs" dxfId="4" priority="2592" operator="equal">
      <formula>"Y"</formula>
    </cfRule>
    <cfRule type="colorScale" priority="2593">
      <colorScale>
        <cfvo type="num" val="&quot;Y&quot;"/>
        <cfvo type="num" val="&quot;N&quot;"/>
        <color rgb="FF00B050"/>
        <color rgb="FFFF0000"/>
      </colorScale>
    </cfRule>
  </conditionalFormatting>
  <conditionalFormatting sqref="AQ98">
    <cfRule type="cellIs" dxfId="3" priority="1598" operator="equal">
      <formula>"天津华盛福"</formula>
    </cfRule>
    <cfRule type="cellIs" dxfId="4" priority="1599" operator="equal">
      <formula>"天津欧科浩发"</formula>
    </cfRule>
    <cfRule type="cellIs" dxfId="2" priority="1600" operator="equal">
      <formula>"北京"</formula>
    </cfRule>
  </conditionalFormatting>
  <conditionalFormatting sqref="AR98">
    <cfRule type="cellIs" dxfId="3" priority="1595" operator="equal">
      <formula>"天津华盛福"</formula>
    </cfRule>
    <cfRule type="cellIs" dxfId="4" priority="1596" operator="equal">
      <formula>"天津欧科浩发"</formula>
    </cfRule>
    <cfRule type="cellIs" dxfId="2" priority="1597" operator="equal">
      <formula>"北京"</formula>
    </cfRule>
  </conditionalFormatting>
  <conditionalFormatting sqref="AR99">
    <cfRule type="cellIs" dxfId="3" priority="1592" operator="equal">
      <formula>"天津华盛福"</formula>
    </cfRule>
    <cfRule type="cellIs" dxfId="4" priority="1593" operator="equal">
      <formula>"天津欧科浩发"</formula>
    </cfRule>
    <cfRule type="cellIs" dxfId="2" priority="1594" operator="equal">
      <formula>"北京"</formula>
    </cfRule>
  </conditionalFormatting>
  <conditionalFormatting sqref="Z100">
    <cfRule type="cellIs" dxfId="5" priority="2570" stopIfTrue="1" operator="equal">
      <formula>“总成件”</formula>
    </cfRule>
  </conditionalFormatting>
  <conditionalFormatting sqref="AE100">
    <cfRule type="cellIs" dxfId="7" priority="2571" operator="equal">
      <formula>"N"</formula>
    </cfRule>
    <cfRule type="cellIs" dxfId="4" priority="2572" operator="equal">
      <formula>"Y"</formula>
    </cfRule>
    <cfRule type="colorScale" priority="2573">
      <colorScale>
        <cfvo type="num" val="&quot;Y&quot;"/>
        <cfvo type="num" val="&quot;N&quot;"/>
        <color rgb="FF00B050"/>
        <color rgb="FFFF0000"/>
      </colorScale>
    </cfRule>
  </conditionalFormatting>
  <conditionalFormatting sqref="AR100">
    <cfRule type="cellIs" dxfId="3" priority="1586" operator="equal">
      <formula>"天津华盛福"</formula>
    </cfRule>
    <cfRule type="cellIs" dxfId="4" priority="1587" operator="equal">
      <formula>"天津欧科浩发"</formula>
    </cfRule>
    <cfRule type="cellIs" dxfId="2" priority="1588" operator="equal">
      <formula>"北京"</formula>
    </cfRule>
  </conditionalFormatting>
  <conditionalFormatting sqref="AQ101">
    <cfRule type="cellIs" dxfId="3" priority="62" operator="equal">
      <formula>"天津华盛福"</formula>
    </cfRule>
    <cfRule type="cellIs" dxfId="4" priority="63" operator="equal">
      <formula>"天津欧科浩发"</formula>
    </cfRule>
    <cfRule type="cellIs" dxfId="2" priority="64" operator="equal">
      <formula>"北京"</formula>
    </cfRule>
  </conditionalFormatting>
  <conditionalFormatting sqref="AR101">
    <cfRule type="cellIs" dxfId="3" priority="59" operator="equal">
      <formula>"天津华盛福"</formula>
    </cfRule>
    <cfRule type="cellIs" dxfId="4" priority="60" operator="equal">
      <formula>"天津欧科浩发"</formula>
    </cfRule>
    <cfRule type="cellIs" dxfId="2" priority="61" operator="equal">
      <formula>"北京"</formula>
    </cfRule>
  </conditionalFormatting>
  <conditionalFormatting sqref="Z102">
    <cfRule type="cellIs" dxfId="5" priority="5493" stopIfTrue="1" operator="equal">
      <formula>“总成件”</formula>
    </cfRule>
  </conditionalFormatting>
  <conditionalFormatting sqref="AQ102">
    <cfRule type="cellIs" dxfId="3" priority="47" operator="equal">
      <formula>"天津华盛福"</formula>
    </cfRule>
    <cfRule type="cellIs" dxfId="4" priority="48" operator="equal">
      <formula>"天津欧科浩发"</formula>
    </cfRule>
    <cfRule type="cellIs" dxfId="2" priority="49" operator="equal">
      <formula>"北京"</formula>
    </cfRule>
  </conditionalFormatting>
  <conditionalFormatting sqref="AR102">
    <cfRule type="cellIs" dxfId="3" priority="50" operator="equal">
      <formula>"天津华盛福"</formula>
    </cfRule>
    <cfRule type="cellIs" dxfId="4" priority="51" operator="equal">
      <formula>"天津欧科浩发"</formula>
    </cfRule>
    <cfRule type="cellIs" dxfId="2" priority="52" operator="equal">
      <formula>"北京"</formula>
    </cfRule>
  </conditionalFormatting>
  <conditionalFormatting sqref="Z103">
    <cfRule type="cellIs" dxfId="5" priority="5497" stopIfTrue="1" operator="equal">
      <formula>“总成件”</formula>
    </cfRule>
  </conditionalFormatting>
  <conditionalFormatting sqref="AQ103">
    <cfRule type="cellIs" dxfId="3" priority="53" operator="equal">
      <formula>"天津华盛福"</formula>
    </cfRule>
    <cfRule type="cellIs" dxfId="4" priority="54" operator="equal">
      <formula>"天津欧科浩发"</formula>
    </cfRule>
    <cfRule type="cellIs" dxfId="2" priority="55" operator="equal">
      <formula>"北京"</formula>
    </cfRule>
  </conditionalFormatting>
  <conditionalFormatting sqref="AR103">
    <cfRule type="cellIs" dxfId="3" priority="56" operator="equal">
      <formula>"天津华盛福"</formula>
    </cfRule>
    <cfRule type="cellIs" dxfId="4" priority="57" operator="equal">
      <formula>"天津欧科浩发"</formula>
    </cfRule>
    <cfRule type="cellIs" dxfId="2" priority="58" operator="equal">
      <formula>"北京"</formula>
    </cfRule>
  </conditionalFormatting>
  <conditionalFormatting sqref="AQ104">
    <cfRule type="cellIs" dxfId="3" priority="1559" operator="equal">
      <formula>"天津华盛福"</formula>
    </cfRule>
    <cfRule type="cellIs" dxfId="4" priority="1560" operator="equal">
      <formula>"天津欧科浩发"</formula>
    </cfRule>
    <cfRule type="cellIs" dxfId="2" priority="1561" operator="equal">
      <formula>"北京"</formula>
    </cfRule>
  </conditionalFormatting>
  <conditionalFormatting sqref="AR104">
    <cfRule type="cellIs" dxfId="3" priority="1562" operator="equal">
      <formula>"天津华盛福"</formula>
    </cfRule>
    <cfRule type="cellIs" dxfId="4" priority="1563" operator="equal">
      <formula>"天津欧科浩发"</formula>
    </cfRule>
    <cfRule type="cellIs" dxfId="2" priority="1564" operator="equal">
      <formula>"北京"</formula>
    </cfRule>
  </conditionalFormatting>
  <conditionalFormatting sqref="AQ105">
    <cfRule type="cellIs" dxfId="3" priority="1556" operator="equal">
      <formula>"天津华盛福"</formula>
    </cfRule>
    <cfRule type="cellIs" dxfId="4" priority="1557" operator="equal">
      <formula>"天津欧科浩发"</formula>
    </cfRule>
    <cfRule type="cellIs" dxfId="2" priority="1558" operator="equal">
      <formula>"北京"</formula>
    </cfRule>
  </conditionalFormatting>
  <conditionalFormatting sqref="AR105">
    <cfRule type="cellIs" dxfId="3" priority="1553" operator="equal">
      <formula>"天津华盛福"</formula>
    </cfRule>
    <cfRule type="cellIs" dxfId="4" priority="1554" operator="equal">
      <formula>"天津欧科浩发"</formula>
    </cfRule>
    <cfRule type="cellIs" dxfId="2" priority="1555" operator="equal">
      <formula>"北京"</formula>
    </cfRule>
  </conditionalFormatting>
  <conditionalFormatting sqref="Z106">
    <cfRule type="cellIs" dxfId="5" priority="4303" stopIfTrue="1" operator="equal">
      <formula>“总成件”</formula>
    </cfRule>
  </conditionalFormatting>
  <conditionalFormatting sqref="AQ106">
    <cfRule type="cellIs" dxfId="3" priority="1541" operator="equal">
      <formula>"天津华盛福"</formula>
    </cfRule>
    <cfRule type="cellIs" dxfId="4" priority="1542" operator="equal">
      <formula>"天津欧科浩发"</formula>
    </cfRule>
    <cfRule type="cellIs" dxfId="2" priority="1543" operator="equal">
      <formula>"北京"</formula>
    </cfRule>
  </conditionalFormatting>
  <conditionalFormatting sqref="AR106">
    <cfRule type="cellIs" dxfId="3" priority="1544" operator="equal">
      <formula>"天津华盛福"</formula>
    </cfRule>
    <cfRule type="cellIs" dxfId="4" priority="1545" operator="equal">
      <formula>"天津欧科浩发"</formula>
    </cfRule>
    <cfRule type="cellIs" dxfId="2" priority="1546" operator="equal">
      <formula>"北京"</formula>
    </cfRule>
  </conditionalFormatting>
  <conditionalFormatting sqref="Z107">
    <cfRule type="cellIs" dxfId="5" priority="4278" stopIfTrue="1" operator="equal">
      <formula>“总成件”</formula>
    </cfRule>
  </conditionalFormatting>
  <conditionalFormatting sqref="AQ107">
    <cfRule type="cellIs" dxfId="2" priority="1549" operator="equal">
      <formula>"北京"</formula>
    </cfRule>
    <cfRule type="cellIs" dxfId="4" priority="1548" operator="equal">
      <formula>"天津欧科浩发"</formula>
    </cfRule>
    <cfRule type="cellIs" dxfId="3" priority="1547" operator="equal">
      <formula>"天津华盛福"</formula>
    </cfRule>
  </conditionalFormatting>
  <conditionalFormatting sqref="AR107">
    <cfRule type="cellIs" dxfId="3" priority="1550" operator="equal">
      <formula>"天津华盛福"</formula>
    </cfRule>
    <cfRule type="cellIs" dxfId="4" priority="1551" operator="equal">
      <formula>"天津欧科浩发"</formula>
    </cfRule>
    <cfRule type="cellIs" dxfId="2" priority="1552" operator="equal">
      <formula>"北京"</formula>
    </cfRule>
  </conditionalFormatting>
  <conditionalFormatting sqref="Z108">
    <cfRule type="cellIs" dxfId="5" priority="4274" stopIfTrue="1" operator="equal">
      <formula>“总成件”</formula>
    </cfRule>
  </conditionalFormatting>
  <conditionalFormatting sqref="AQ108">
    <cfRule type="cellIs" dxfId="3" priority="1538" operator="equal">
      <formula>"天津华盛福"</formula>
    </cfRule>
    <cfRule type="cellIs" dxfId="4" priority="1539" operator="equal">
      <formula>"天津欧科浩发"</formula>
    </cfRule>
    <cfRule type="cellIs" dxfId="2" priority="1540" operator="equal">
      <formula>"北京"</formula>
    </cfRule>
  </conditionalFormatting>
  <conditionalFormatting sqref="AR108">
    <cfRule type="cellIs" dxfId="3" priority="1535" operator="equal">
      <formula>"天津华盛福"</formula>
    </cfRule>
    <cfRule type="cellIs" dxfId="4" priority="1536" operator="equal">
      <formula>"天津欧科浩发"</formula>
    </cfRule>
    <cfRule type="cellIs" dxfId="2" priority="1537" operator="equal">
      <formula>"北京"</formula>
    </cfRule>
  </conditionalFormatting>
  <conditionalFormatting sqref="Z109">
    <cfRule type="cellIs" dxfId="5" priority="4179" stopIfTrue="1" operator="equal">
      <formula>“总成件”</formula>
    </cfRule>
  </conditionalFormatting>
  <conditionalFormatting sqref="AQ109">
    <cfRule type="cellIs" dxfId="3" priority="1514" operator="equal">
      <formula>"天津华盛福"</formula>
    </cfRule>
    <cfRule type="cellIs" dxfId="4" priority="1515" operator="equal">
      <formula>"天津欧科浩发"</formula>
    </cfRule>
    <cfRule type="cellIs" dxfId="2" priority="1516" operator="equal">
      <formula>"北京"</formula>
    </cfRule>
  </conditionalFormatting>
  <conditionalFormatting sqref="AR109">
    <cfRule type="cellIs" dxfId="3" priority="1511" operator="equal">
      <formula>"天津华盛福"</formula>
    </cfRule>
    <cfRule type="cellIs" dxfId="4" priority="1512" operator="equal">
      <formula>"天津欧科浩发"</formula>
    </cfRule>
    <cfRule type="cellIs" dxfId="2" priority="1513" operator="equal">
      <formula>"北京"</formula>
    </cfRule>
  </conditionalFormatting>
  <conditionalFormatting sqref="Z110">
    <cfRule type="cellIs" dxfId="5" priority="4198" stopIfTrue="1" operator="equal">
      <formula>“总成件”</formula>
    </cfRule>
  </conditionalFormatting>
  <conditionalFormatting sqref="AQ110">
    <cfRule type="cellIs" dxfId="3" priority="1505" operator="equal">
      <formula>"天津华盛福"</formula>
    </cfRule>
    <cfRule type="cellIs" dxfId="4" priority="1506" operator="equal">
      <formula>"天津欧科浩发"</formula>
    </cfRule>
    <cfRule type="cellIs" dxfId="2" priority="1507" operator="equal">
      <formula>"北京"</formula>
    </cfRule>
  </conditionalFormatting>
  <conditionalFormatting sqref="AR110">
    <cfRule type="cellIs" dxfId="3" priority="1508" operator="equal">
      <formula>"天津华盛福"</formula>
    </cfRule>
    <cfRule type="cellIs" dxfId="4" priority="1509" operator="equal">
      <formula>"天津欧科浩发"</formula>
    </cfRule>
    <cfRule type="cellIs" dxfId="2" priority="1510" operator="equal">
      <formula>"北京"</formula>
    </cfRule>
  </conditionalFormatting>
  <conditionalFormatting sqref="AQ111">
    <cfRule type="cellIs" dxfId="3" priority="1499" operator="equal">
      <formula>"天津华盛福"</formula>
    </cfRule>
    <cfRule type="cellIs" dxfId="4" priority="1500" operator="equal">
      <formula>"天津欧科浩发"</formula>
    </cfRule>
    <cfRule type="cellIs" dxfId="2" priority="1501" operator="equal">
      <formula>"北京"</formula>
    </cfRule>
  </conditionalFormatting>
  <conditionalFormatting sqref="AR111">
    <cfRule type="cellIs" dxfId="3" priority="96" operator="equal">
      <formula>"天津华盛福"</formula>
    </cfRule>
    <cfRule type="cellIs" dxfId="4" priority="97" operator="equal">
      <formula>"天津欧科浩发"</formula>
    </cfRule>
    <cfRule type="cellIs" dxfId="2" priority="98" operator="equal">
      <formula>"北京"</formula>
    </cfRule>
  </conditionalFormatting>
  <conditionalFormatting sqref="AR112">
    <cfRule type="cellIs" dxfId="3" priority="1532" operator="equal">
      <formula>"天津华盛福"</formula>
    </cfRule>
    <cfRule type="cellIs" dxfId="4" priority="1533" operator="equal">
      <formula>"天津欧科浩发"</formula>
    </cfRule>
    <cfRule type="cellIs" dxfId="2" priority="1534" operator="equal">
      <formula>"北京"</formula>
    </cfRule>
  </conditionalFormatting>
  <conditionalFormatting sqref="Z113">
    <cfRule type="cellIs" dxfId="5" priority="4158" stopIfTrue="1" operator="equal">
      <formula>“总成件”</formula>
    </cfRule>
  </conditionalFormatting>
  <conditionalFormatting sqref="AR113">
    <cfRule type="cellIs" dxfId="3" priority="1526" operator="equal">
      <formula>"天津华盛福"</formula>
    </cfRule>
    <cfRule type="cellIs" dxfId="4" priority="1527" operator="equal">
      <formula>"天津欧科浩发"</formula>
    </cfRule>
    <cfRule type="cellIs" dxfId="2" priority="1528" operator="equal">
      <formula>"北京"</formula>
    </cfRule>
  </conditionalFormatting>
  <conditionalFormatting sqref="Z114">
    <cfRule type="cellIs" dxfId="5" priority="4124" stopIfTrue="1" operator="equal">
      <formula>“总成件”</formula>
    </cfRule>
  </conditionalFormatting>
  <conditionalFormatting sqref="AQ114">
    <cfRule type="cellIs" dxfId="3" priority="1493" operator="equal">
      <formula>"天津华盛福"</formula>
    </cfRule>
    <cfRule type="cellIs" dxfId="4" priority="1494" operator="equal">
      <formula>"天津欧科浩发"</formula>
    </cfRule>
    <cfRule type="cellIs" dxfId="2" priority="1495" operator="equal">
      <formula>"北京"</formula>
    </cfRule>
  </conditionalFormatting>
  <conditionalFormatting sqref="AR114">
    <cfRule type="cellIs" dxfId="3" priority="1496" operator="equal">
      <formula>"天津华盛福"</formula>
    </cfRule>
    <cfRule type="cellIs" dxfId="4" priority="1497" operator="equal">
      <formula>"天津欧科浩发"</formula>
    </cfRule>
    <cfRule type="cellIs" dxfId="2" priority="1498" operator="equal">
      <formula>"北京"</formula>
    </cfRule>
  </conditionalFormatting>
  <conditionalFormatting sqref="Z115">
    <cfRule type="cellIs" dxfId="5" priority="4216" stopIfTrue="1" operator="equal">
      <formula>“总成件”</formula>
    </cfRule>
  </conditionalFormatting>
  <conditionalFormatting sqref="AR115">
    <cfRule type="cellIs" dxfId="3" priority="1520" operator="equal">
      <formula>"天津华盛福"</formula>
    </cfRule>
    <cfRule type="cellIs" dxfId="4" priority="1521" operator="equal">
      <formula>"天津欧科浩发"</formula>
    </cfRule>
    <cfRule type="cellIs" dxfId="2" priority="1522" operator="equal">
      <formula>"北京"</formula>
    </cfRule>
  </conditionalFormatting>
  <conditionalFormatting sqref="Z116">
    <cfRule type="cellIs" dxfId="5" priority="4093" stopIfTrue="1" operator="equal">
      <formula>“总成件”</formula>
    </cfRule>
  </conditionalFormatting>
  <conditionalFormatting sqref="AR116">
    <cfRule type="cellIs" dxfId="3" priority="1490" operator="equal">
      <formula>"天津华盛福"</formula>
    </cfRule>
    <cfRule type="cellIs" dxfId="4" priority="1491" operator="equal">
      <formula>"天津欧科浩发"</formula>
    </cfRule>
    <cfRule type="cellIs" dxfId="2" priority="1492" operator="equal">
      <formula>"北京"</formula>
    </cfRule>
  </conditionalFormatting>
  <conditionalFormatting sqref="Z117">
    <cfRule type="cellIs" dxfId="5" priority="4092" stopIfTrue="1" operator="equal">
      <formula>“总成件”</formula>
    </cfRule>
  </conditionalFormatting>
  <conditionalFormatting sqref="AQ117">
    <cfRule type="cellIs" dxfId="3" priority="1481" operator="equal">
      <formula>"天津华盛福"</formula>
    </cfRule>
    <cfRule type="cellIs" dxfId="4" priority="1482" operator="equal">
      <formula>"天津欧科浩发"</formula>
    </cfRule>
    <cfRule type="cellIs" dxfId="2" priority="1483" operator="equal">
      <formula>"北京"</formula>
    </cfRule>
  </conditionalFormatting>
  <conditionalFormatting sqref="AR117">
    <cfRule type="cellIs" dxfId="3" priority="1484" operator="equal">
      <formula>"天津华盛福"</formula>
    </cfRule>
    <cfRule type="cellIs" dxfId="4" priority="1485" operator="equal">
      <formula>"天津欧科浩发"</formula>
    </cfRule>
    <cfRule type="cellIs" dxfId="2" priority="1486" operator="equal">
      <formula>"北京"</formula>
    </cfRule>
  </conditionalFormatting>
  <conditionalFormatting sqref="Z118">
    <cfRule type="cellIs" dxfId="5" priority="4072" stopIfTrue="1" operator="equal">
      <formula>“总成件”</formula>
    </cfRule>
  </conditionalFormatting>
  <conditionalFormatting sqref="AQ118">
    <cfRule type="cellIs" dxfId="3" priority="1478" operator="equal">
      <formula>"天津华盛福"</formula>
    </cfRule>
    <cfRule type="cellIs" dxfId="4" priority="1479" operator="equal">
      <formula>"天津欧科浩发"</formula>
    </cfRule>
    <cfRule type="cellIs" dxfId="2" priority="1480" operator="equal">
      <formula>"北京"</formula>
    </cfRule>
  </conditionalFormatting>
  <conditionalFormatting sqref="AR118">
    <cfRule type="cellIs" dxfId="3" priority="1475" operator="equal">
      <formula>"天津华盛福"</formula>
    </cfRule>
    <cfRule type="cellIs" dxfId="4" priority="1476" operator="equal">
      <formula>"天津欧科浩发"</formula>
    </cfRule>
    <cfRule type="cellIs" dxfId="2" priority="1477" operator="equal">
      <formula>"北京"</formula>
    </cfRule>
  </conditionalFormatting>
  <conditionalFormatting sqref="AQ119">
    <cfRule type="cellIs" dxfId="3" priority="14" operator="equal">
      <formula>"天津华盛福"</formula>
    </cfRule>
    <cfRule type="cellIs" dxfId="4" priority="15" operator="equal">
      <formula>"天津欧科浩发"</formula>
    </cfRule>
    <cfRule type="cellIs" dxfId="2" priority="16" operator="equal">
      <formula>"北京"</formula>
    </cfRule>
  </conditionalFormatting>
  <conditionalFormatting sqref="AR119">
    <cfRule type="cellIs" dxfId="3" priority="1472" operator="equal">
      <formula>"天津华盛福"</formula>
    </cfRule>
    <cfRule type="cellIs" dxfId="4" priority="1473" operator="equal">
      <formula>"天津欧科浩发"</formula>
    </cfRule>
    <cfRule type="cellIs" dxfId="2" priority="1474" operator="equal">
      <formula>"北京"</formula>
    </cfRule>
  </conditionalFormatting>
  <conditionalFormatting sqref="AQ120">
    <cfRule type="cellIs" dxfId="3" priority="1466" operator="equal">
      <formula>"天津华盛福"</formula>
    </cfRule>
    <cfRule type="cellIs" dxfId="4" priority="1467" operator="equal">
      <formula>"天津欧科浩发"</formula>
    </cfRule>
    <cfRule type="cellIs" dxfId="2" priority="1468" operator="equal">
      <formula>"北京"</formula>
    </cfRule>
  </conditionalFormatting>
  <conditionalFormatting sqref="AR120">
    <cfRule type="cellIs" dxfId="3" priority="1463" operator="equal">
      <formula>"天津华盛福"</formula>
    </cfRule>
    <cfRule type="cellIs" dxfId="4" priority="1464" operator="equal">
      <formula>"天津欧科浩发"</formula>
    </cfRule>
    <cfRule type="cellIs" dxfId="2" priority="1465" operator="equal">
      <formula>"北京"</formula>
    </cfRule>
  </conditionalFormatting>
  <conditionalFormatting sqref="Z121">
    <cfRule type="cellIs" dxfId="5" priority="4053" stopIfTrue="1" operator="equal">
      <formula>“总成件”</formula>
    </cfRule>
  </conditionalFormatting>
  <conditionalFormatting sqref="AQ121">
    <cfRule type="cellIs" dxfId="3" priority="1451" operator="equal">
      <formula>"天津华盛福"</formula>
    </cfRule>
    <cfRule type="cellIs" dxfId="4" priority="1452" operator="equal">
      <formula>"天津欧科浩发"</formula>
    </cfRule>
    <cfRule type="cellIs" dxfId="2" priority="1453" operator="equal">
      <formula>"北京"</formula>
    </cfRule>
  </conditionalFormatting>
  <conditionalFormatting sqref="AR121">
    <cfRule type="cellIs" dxfId="3" priority="1454" operator="equal">
      <formula>"天津华盛福"</formula>
    </cfRule>
    <cfRule type="cellIs" dxfId="4" priority="1455" operator="equal">
      <formula>"天津欧科浩发"</formula>
    </cfRule>
    <cfRule type="cellIs" dxfId="2" priority="1456" operator="equal">
      <formula>"北京"</formula>
    </cfRule>
  </conditionalFormatting>
  <conditionalFormatting sqref="Z122">
    <cfRule type="cellIs" dxfId="5" priority="4057" stopIfTrue="1" operator="equal">
      <formula>“总成件”</formula>
    </cfRule>
  </conditionalFormatting>
  <conditionalFormatting sqref="AQ122">
    <cfRule type="cellIs" dxfId="3" priority="1457" operator="equal">
      <formula>"天津华盛福"</formula>
    </cfRule>
    <cfRule type="cellIs" dxfId="4" priority="1458" operator="equal">
      <formula>"天津欧科浩发"</formula>
    </cfRule>
    <cfRule type="cellIs" dxfId="2" priority="1459" operator="equal">
      <formula>"北京"</formula>
    </cfRule>
  </conditionalFormatting>
  <conditionalFormatting sqref="AR122">
    <cfRule type="cellIs" dxfId="3" priority="1460" operator="equal">
      <formula>"天津华盛福"</formula>
    </cfRule>
    <cfRule type="cellIs" dxfId="4" priority="1461" operator="equal">
      <formula>"天津欧科浩发"</formula>
    </cfRule>
    <cfRule type="cellIs" dxfId="2" priority="1462" operator="equal">
      <formula>"北京"</formula>
    </cfRule>
  </conditionalFormatting>
  <conditionalFormatting sqref="Z123">
    <cfRule type="cellIs" dxfId="5" priority="4076" stopIfTrue="1" operator="equal">
      <formula>“总成件”</formula>
    </cfRule>
  </conditionalFormatting>
  <conditionalFormatting sqref="AQ123">
    <cfRule type="cellIs" dxfId="3" priority="1445" operator="equal">
      <formula>"天津华盛福"</formula>
    </cfRule>
    <cfRule type="cellIs" dxfId="4" priority="1446" operator="equal">
      <formula>"天津欧科浩发"</formula>
    </cfRule>
    <cfRule type="cellIs" dxfId="2" priority="1447" operator="equal">
      <formula>"北京"</formula>
    </cfRule>
  </conditionalFormatting>
  <conditionalFormatting sqref="AR123">
    <cfRule type="cellIs" dxfId="3" priority="1448" operator="equal">
      <formula>"天津华盛福"</formula>
    </cfRule>
    <cfRule type="cellIs" dxfId="4" priority="1449" operator="equal">
      <formula>"天津欧科浩发"</formula>
    </cfRule>
    <cfRule type="cellIs" dxfId="2" priority="1450" operator="equal">
      <formula>"北京"</formula>
    </cfRule>
  </conditionalFormatting>
  <conditionalFormatting sqref="Z124">
    <cfRule type="cellIs" dxfId="5" priority="4014" stopIfTrue="1" operator="equal">
      <formula>“总成件”</formula>
    </cfRule>
  </conditionalFormatting>
  <conditionalFormatting sqref="AQ124">
    <cfRule type="cellIs" dxfId="3" priority="1442" operator="equal">
      <formula>"天津华盛福"</formula>
    </cfRule>
    <cfRule type="cellIs" dxfId="4" priority="1443" operator="equal">
      <formula>"天津欧科浩发"</formula>
    </cfRule>
    <cfRule type="cellIs" dxfId="2" priority="1444" operator="equal">
      <formula>"北京"</formula>
    </cfRule>
  </conditionalFormatting>
  <conditionalFormatting sqref="AR124">
    <cfRule type="cellIs" dxfId="3" priority="1439" operator="equal">
      <formula>"天津华盛福"</formula>
    </cfRule>
    <cfRule type="cellIs" dxfId="4" priority="1440" operator="equal">
      <formula>"天津欧科浩发"</formula>
    </cfRule>
    <cfRule type="cellIs" dxfId="2" priority="1441" operator="equal">
      <formula>"北京"</formula>
    </cfRule>
  </conditionalFormatting>
  <conditionalFormatting sqref="AQ125">
    <cfRule type="cellIs" dxfId="3" priority="1436" operator="equal">
      <formula>"天津华盛福"</formula>
    </cfRule>
    <cfRule type="cellIs" dxfId="4" priority="1437" operator="equal">
      <formula>"天津欧科浩发"</formula>
    </cfRule>
    <cfRule type="cellIs" dxfId="2" priority="1438" operator="equal">
      <formula>"北京"</formula>
    </cfRule>
  </conditionalFormatting>
  <conditionalFormatting sqref="AR125">
    <cfRule type="cellIs" dxfId="3" priority="1433" operator="equal">
      <formula>"天津华盛福"</formula>
    </cfRule>
    <cfRule type="cellIs" dxfId="4" priority="1434" operator="equal">
      <formula>"天津欧科浩发"</formula>
    </cfRule>
    <cfRule type="cellIs" dxfId="2" priority="1435" operator="equal">
      <formula>"北京"</formula>
    </cfRule>
  </conditionalFormatting>
  <conditionalFormatting sqref="AR126">
    <cfRule type="cellIs" dxfId="3" priority="1424" operator="equal">
      <formula>"天津华盛福"</formula>
    </cfRule>
    <cfRule type="cellIs" dxfId="4" priority="1425" operator="equal">
      <formula>"天津欧科浩发"</formula>
    </cfRule>
    <cfRule type="cellIs" dxfId="2" priority="1426" operator="equal">
      <formula>"北京"</formula>
    </cfRule>
  </conditionalFormatting>
  <conditionalFormatting sqref="AR127">
    <cfRule type="cellIs" dxfId="3" priority="1430" operator="equal">
      <formula>"天津华盛福"</formula>
    </cfRule>
    <cfRule type="cellIs" dxfId="4" priority="1431" operator="equal">
      <formula>"天津欧科浩发"</formula>
    </cfRule>
    <cfRule type="cellIs" dxfId="2" priority="1432" operator="equal">
      <formula>"北京"</formula>
    </cfRule>
  </conditionalFormatting>
  <conditionalFormatting sqref="Z128">
    <cfRule type="cellIs" dxfId="5" priority="3951" stopIfTrue="1" operator="equal">
      <formula>“总成件”</formula>
    </cfRule>
  </conditionalFormatting>
  <conditionalFormatting sqref="AQ128">
    <cfRule type="cellIs" dxfId="3" priority="1415" operator="equal">
      <formula>"天津华盛福"</formula>
    </cfRule>
    <cfRule type="cellIs" dxfId="4" priority="1416" operator="equal">
      <formula>"天津欧科浩发"</formula>
    </cfRule>
    <cfRule type="cellIs" dxfId="2" priority="1417" operator="equal">
      <formula>"北京"</formula>
    </cfRule>
  </conditionalFormatting>
  <conditionalFormatting sqref="AR128">
    <cfRule type="cellIs" dxfId="3" priority="1418" operator="equal">
      <formula>"天津华盛福"</formula>
    </cfRule>
    <cfRule type="cellIs" dxfId="4" priority="1419" operator="equal">
      <formula>"天津欧科浩发"</formula>
    </cfRule>
    <cfRule type="cellIs" dxfId="2" priority="1420" operator="equal">
      <formula>"北京"</formula>
    </cfRule>
  </conditionalFormatting>
  <conditionalFormatting sqref="AQ129">
    <cfRule type="cellIs" dxfId="3" priority="1412" operator="equal">
      <formula>"天津华盛福"</formula>
    </cfRule>
    <cfRule type="cellIs" dxfId="4" priority="1413" operator="equal">
      <formula>"天津欧科浩发"</formula>
    </cfRule>
    <cfRule type="cellIs" dxfId="2" priority="1414" operator="equal">
      <formula>"北京"</formula>
    </cfRule>
  </conditionalFormatting>
  <conditionalFormatting sqref="AR129">
    <cfRule type="cellIs" dxfId="3" priority="1409" operator="equal">
      <formula>"天津华盛福"</formula>
    </cfRule>
    <cfRule type="cellIs" dxfId="4" priority="1410" operator="equal">
      <formula>"天津欧科浩发"</formula>
    </cfRule>
    <cfRule type="cellIs" dxfId="2" priority="1411" operator="equal">
      <formula>"北京"</formula>
    </cfRule>
  </conditionalFormatting>
  <conditionalFormatting sqref="AQ130">
    <cfRule type="cellIs" dxfId="3" priority="1406" operator="equal">
      <formula>"天津华盛福"</formula>
    </cfRule>
    <cfRule type="cellIs" dxfId="4" priority="1407" operator="equal">
      <formula>"天津欧科浩发"</formula>
    </cfRule>
    <cfRule type="cellIs" dxfId="2" priority="1408" operator="equal">
      <formula>"北京"</formula>
    </cfRule>
  </conditionalFormatting>
  <conditionalFormatting sqref="AR130">
    <cfRule type="cellIs" dxfId="3" priority="1403" operator="equal">
      <formula>"天津华盛福"</formula>
    </cfRule>
    <cfRule type="cellIs" dxfId="4" priority="1404" operator="equal">
      <formula>"天津欧科浩发"</formula>
    </cfRule>
    <cfRule type="cellIs" dxfId="2" priority="1405" operator="equal">
      <formula>"北京"</formula>
    </cfRule>
  </conditionalFormatting>
  <conditionalFormatting sqref="AQ131">
    <cfRule type="cellIs" dxfId="3" priority="1397" operator="equal">
      <formula>"天津华盛福"</formula>
    </cfRule>
    <cfRule type="cellIs" dxfId="4" priority="1398" operator="equal">
      <formula>"天津欧科浩发"</formula>
    </cfRule>
    <cfRule type="cellIs" dxfId="2" priority="1399" operator="equal">
      <formula>"北京"</formula>
    </cfRule>
  </conditionalFormatting>
  <conditionalFormatting sqref="AR131">
    <cfRule type="cellIs" dxfId="3" priority="1400" operator="equal">
      <formula>"天津华盛福"</formula>
    </cfRule>
    <cfRule type="cellIs" dxfId="4" priority="1401" operator="equal">
      <formula>"天津欧科浩发"</formula>
    </cfRule>
    <cfRule type="cellIs" dxfId="2" priority="1402" operator="equal">
      <formula>"北京"</formula>
    </cfRule>
  </conditionalFormatting>
  <conditionalFormatting sqref="Z132">
    <cfRule type="cellIs" dxfId="5" priority="3891" stopIfTrue="1" operator="equal">
      <formula>“总成件”</formula>
    </cfRule>
  </conditionalFormatting>
  <conditionalFormatting sqref="AR132">
    <cfRule type="cellIs" dxfId="3" priority="1394" operator="equal">
      <formula>"天津华盛福"</formula>
    </cfRule>
    <cfRule type="cellIs" dxfId="4" priority="1395" operator="equal">
      <formula>"天津欧科浩发"</formula>
    </cfRule>
    <cfRule type="cellIs" dxfId="2" priority="1396" operator="equal">
      <formula>"北京"</formula>
    </cfRule>
  </conditionalFormatting>
  <conditionalFormatting sqref="Z133">
    <cfRule type="cellIs" dxfId="5" priority="3838" stopIfTrue="1" operator="equal">
      <formula>“总成件”</formula>
    </cfRule>
  </conditionalFormatting>
  <conditionalFormatting sqref="AR133">
    <cfRule type="cellIs" dxfId="3" priority="1382" operator="equal">
      <formula>"天津华盛福"</formula>
    </cfRule>
    <cfRule type="cellIs" dxfId="4" priority="1383" operator="equal">
      <formula>"天津欧科浩发"</formula>
    </cfRule>
    <cfRule type="cellIs" dxfId="2" priority="1384" operator="equal">
      <formula>"北京"</formula>
    </cfRule>
  </conditionalFormatting>
  <conditionalFormatting sqref="AQ134">
    <cfRule type="cellIs" dxfId="3" priority="1385" operator="equal">
      <formula>"天津华盛福"</formula>
    </cfRule>
    <cfRule type="cellIs" dxfId="4" priority="1386" operator="equal">
      <formula>"天津欧科浩发"</formula>
    </cfRule>
    <cfRule type="cellIs" dxfId="2" priority="1387" operator="equal">
      <formula>"北京"</formula>
    </cfRule>
  </conditionalFormatting>
  <conditionalFormatting sqref="AR134">
    <cfRule type="cellIs" dxfId="3" priority="1388" operator="equal">
      <formula>"天津华盛福"</formula>
    </cfRule>
    <cfRule type="cellIs" dxfId="4" priority="1389" operator="equal">
      <formula>"天津欧科浩发"</formula>
    </cfRule>
    <cfRule type="cellIs" dxfId="2" priority="1390" operator="equal">
      <formula>"北京"</formula>
    </cfRule>
  </conditionalFormatting>
  <conditionalFormatting sqref="AQ135">
    <cfRule type="cellIs" dxfId="3" priority="1373" operator="equal">
      <formula>"天津华盛福"</formula>
    </cfRule>
    <cfRule type="cellIs" dxfId="4" priority="1374" operator="equal">
      <formula>"天津欧科浩发"</formula>
    </cfRule>
    <cfRule type="cellIs" dxfId="2" priority="1375" operator="equal">
      <formula>"北京"</formula>
    </cfRule>
  </conditionalFormatting>
  <conditionalFormatting sqref="AR135">
    <cfRule type="cellIs" dxfId="3" priority="1376" operator="equal">
      <formula>"天津华盛福"</formula>
    </cfRule>
    <cfRule type="cellIs" dxfId="4" priority="1377" operator="equal">
      <formula>"天津欧科浩发"</formula>
    </cfRule>
    <cfRule type="cellIs" dxfId="2" priority="1378" operator="equal">
      <formula>"北京"</formula>
    </cfRule>
  </conditionalFormatting>
  <conditionalFormatting sqref="AQ136">
    <cfRule type="cellIs" dxfId="3" priority="1367" operator="equal">
      <formula>"天津华盛福"</formula>
    </cfRule>
    <cfRule type="cellIs" dxfId="4" priority="1368" operator="equal">
      <formula>"天津欧科浩发"</formula>
    </cfRule>
    <cfRule type="cellIs" dxfId="2" priority="1369" operator="equal">
      <formula>"北京"</formula>
    </cfRule>
  </conditionalFormatting>
  <conditionalFormatting sqref="AR136">
    <cfRule type="cellIs" dxfId="3" priority="1370" operator="equal">
      <formula>"天津华盛福"</formula>
    </cfRule>
    <cfRule type="cellIs" dxfId="4" priority="1371" operator="equal">
      <formula>"天津欧科浩发"</formula>
    </cfRule>
    <cfRule type="cellIs" dxfId="2" priority="1372" operator="equal">
      <formula>"北京"</formula>
    </cfRule>
  </conditionalFormatting>
  <conditionalFormatting sqref="AQ137">
    <cfRule type="cellIs" dxfId="3" priority="1358" operator="equal">
      <formula>"天津华盛福"</formula>
    </cfRule>
    <cfRule type="cellIs" dxfId="4" priority="1359" operator="equal">
      <formula>"天津欧科浩发"</formula>
    </cfRule>
    <cfRule type="cellIs" dxfId="2" priority="1360" operator="equal">
      <formula>"北京"</formula>
    </cfRule>
  </conditionalFormatting>
  <conditionalFormatting sqref="AR137">
    <cfRule type="cellIs" dxfId="3" priority="1355" operator="equal">
      <formula>"天津华盛福"</formula>
    </cfRule>
    <cfRule type="cellIs" dxfId="4" priority="1356" operator="equal">
      <formula>"天津欧科浩发"</formula>
    </cfRule>
    <cfRule type="cellIs" dxfId="2" priority="1357" operator="equal">
      <formula>"北京"</formula>
    </cfRule>
  </conditionalFormatting>
  <conditionalFormatting sqref="AR138">
    <cfRule type="cellIs" dxfId="3" priority="1364" operator="equal">
      <formula>"天津华盛福"</formula>
    </cfRule>
    <cfRule type="cellIs" dxfId="4" priority="1365" operator="equal">
      <formula>"天津欧科浩发"</formula>
    </cfRule>
    <cfRule type="cellIs" dxfId="2" priority="1366" operator="equal">
      <formula>"北京"</formula>
    </cfRule>
  </conditionalFormatting>
  <conditionalFormatting sqref="AR139">
    <cfRule type="cellIs" dxfId="3" priority="1349" operator="equal">
      <formula>"天津华盛福"</formula>
    </cfRule>
    <cfRule type="cellIs" dxfId="4" priority="1350" operator="equal">
      <formula>"天津欧科浩发"</formula>
    </cfRule>
    <cfRule type="cellIs" dxfId="2" priority="1351" operator="equal">
      <formula>"北京"</formula>
    </cfRule>
  </conditionalFormatting>
  <conditionalFormatting sqref="AQ140">
    <cfRule type="cellIs" dxfId="3" priority="1331" operator="equal">
      <formula>"天津华盛福"</formula>
    </cfRule>
    <cfRule type="cellIs" dxfId="4" priority="1332" operator="equal">
      <formula>"天津欧科浩发"</formula>
    </cfRule>
    <cfRule type="cellIs" dxfId="2" priority="1333" operator="equal">
      <formula>"北京"</formula>
    </cfRule>
  </conditionalFormatting>
  <conditionalFormatting sqref="AR140">
    <cfRule type="cellIs" dxfId="3" priority="1334" operator="equal">
      <formula>"天津华盛福"</formula>
    </cfRule>
    <cfRule type="cellIs" dxfId="4" priority="1335" operator="equal">
      <formula>"天津欧科浩发"</formula>
    </cfRule>
    <cfRule type="cellIs" dxfId="2" priority="1336" operator="equal">
      <formula>"北京"</formula>
    </cfRule>
  </conditionalFormatting>
  <conditionalFormatting sqref="Z141">
    <cfRule type="cellIs" dxfId="5" priority="3782" stopIfTrue="1" operator="equal">
      <formula>“总成件”</formula>
    </cfRule>
  </conditionalFormatting>
  <conditionalFormatting sqref="AQ141">
    <cfRule type="cellIs" dxfId="3" priority="1343" operator="equal">
      <formula>"天津华盛福"</formula>
    </cfRule>
    <cfRule type="cellIs" dxfId="4" priority="1344" operator="equal">
      <formula>"天津欧科浩发"</formula>
    </cfRule>
    <cfRule type="cellIs" dxfId="2" priority="1345" operator="equal">
      <formula>"北京"</formula>
    </cfRule>
  </conditionalFormatting>
  <conditionalFormatting sqref="AR141">
    <cfRule type="cellIs" dxfId="3" priority="1346" operator="equal">
      <formula>"天津华盛福"</formula>
    </cfRule>
    <cfRule type="cellIs" dxfId="4" priority="1347" operator="equal">
      <formula>"天津欧科浩发"</formula>
    </cfRule>
    <cfRule type="cellIs" dxfId="2" priority="1348" operator="equal">
      <formula>"北京"</formula>
    </cfRule>
  </conditionalFormatting>
  <conditionalFormatting sqref="AQ142">
    <cfRule type="cellIs" dxfId="3" priority="1337" operator="equal">
      <formula>"天津华盛福"</formula>
    </cfRule>
    <cfRule type="cellIs" dxfId="4" priority="1338" operator="equal">
      <formula>"天津欧科浩发"</formula>
    </cfRule>
    <cfRule type="cellIs" dxfId="2" priority="1339" operator="equal">
      <formula>"北京"</formula>
    </cfRule>
  </conditionalFormatting>
  <conditionalFormatting sqref="AR142">
    <cfRule type="cellIs" dxfId="3" priority="1340" operator="equal">
      <formula>"天津华盛福"</formula>
    </cfRule>
    <cfRule type="cellIs" dxfId="4" priority="1341" operator="equal">
      <formula>"天津欧科浩发"</formula>
    </cfRule>
    <cfRule type="cellIs" dxfId="2" priority="1342" operator="equal">
      <formula>"北京"</formula>
    </cfRule>
  </conditionalFormatting>
  <conditionalFormatting sqref="AQ143">
    <cfRule type="cellIs" dxfId="2" priority="1327" operator="equal">
      <formula>"北京"</formula>
    </cfRule>
    <cfRule type="cellIs" dxfId="4" priority="1326" operator="equal">
      <formula>"天津欧科浩发"</formula>
    </cfRule>
    <cfRule type="cellIs" dxfId="3" priority="1325" operator="equal">
      <formula>"天津华盛福"</formula>
    </cfRule>
  </conditionalFormatting>
  <conditionalFormatting sqref="AR143">
    <cfRule type="cellIs" dxfId="3" priority="1328" operator="equal">
      <formula>"天津华盛福"</formula>
    </cfRule>
    <cfRule type="cellIs" dxfId="4" priority="1329" operator="equal">
      <formula>"天津欧科浩发"</formula>
    </cfRule>
    <cfRule type="cellIs" dxfId="2" priority="1330" operator="equal">
      <formula>"北京"</formula>
    </cfRule>
  </conditionalFormatting>
  <conditionalFormatting sqref="AQ144">
    <cfRule type="cellIs" dxfId="3" priority="1319" operator="equal">
      <formula>"天津华盛福"</formula>
    </cfRule>
    <cfRule type="cellIs" dxfId="4" priority="1320" operator="equal">
      <formula>"天津欧科浩发"</formula>
    </cfRule>
    <cfRule type="cellIs" dxfId="2" priority="1321" operator="equal">
      <formula>"北京"</formula>
    </cfRule>
  </conditionalFormatting>
  <conditionalFormatting sqref="AR144">
    <cfRule type="cellIs" dxfId="3" priority="1322" operator="equal">
      <formula>"天津华盛福"</formula>
    </cfRule>
    <cfRule type="cellIs" dxfId="4" priority="1323" operator="equal">
      <formula>"天津欧科浩发"</formula>
    </cfRule>
    <cfRule type="cellIs" dxfId="2" priority="1324" operator="equal">
      <formula>"北京"</formula>
    </cfRule>
  </conditionalFormatting>
  <conditionalFormatting sqref="Z145">
    <cfRule type="cellIs" dxfId="5" priority="4499" stopIfTrue="1" operator="equal">
      <formula>“总成件”</formula>
    </cfRule>
  </conditionalFormatting>
  <conditionalFormatting sqref="AQ145">
    <cfRule type="cellIs" dxfId="3" priority="1316" operator="equal">
      <formula>"天津华盛福"</formula>
    </cfRule>
    <cfRule type="cellIs" dxfId="4" priority="1317" operator="equal">
      <formula>"天津欧科浩发"</formula>
    </cfRule>
    <cfRule type="cellIs" dxfId="2" priority="1318" operator="equal">
      <formula>"北京"</formula>
    </cfRule>
  </conditionalFormatting>
  <conditionalFormatting sqref="AR145">
    <cfRule type="cellIs" dxfId="3" priority="1313" operator="equal">
      <formula>"天津华盛福"</formula>
    </cfRule>
    <cfRule type="cellIs" dxfId="4" priority="1314" operator="equal">
      <formula>"天津欧科浩发"</formula>
    </cfRule>
    <cfRule type="cellIs" dxfId="2" priority="1315" operator="equal">
      <formula>"北京"</formula>
    </cfRule>
  </conditionalFormatting>
  <conditionalFormatting sqref="AQ146">
    <cfRule type="cellIs" dxfId="3" priority="1307" operator="equal">
      <formula>"天津华盛福"</formula>
    </cfRule>
    <cfRule type="cellIs" dxfId="4" priority="1308" operator="equal">
      <formula>"天津欧科浩发"</formula>
    </cfRule>
    <cfRule type="cellIs" dxfId="2" priority="1309" operator="equal">
      <formula>"北京"</formula>
    </cfRule>
  </conditionalFormatting>
  <conditionalFormatting sqref="AQ147">
    <cfRule type="cellIs" dxfId="3" priority="1304" operator="equal">
      <formula>"天津华盛福"</formula>
    </cfRule>
    <cfRule type="cellIs" dxfId="4" priority="1305" operator="equal">
      <formula>"天津欧科浩发"</formula>
    </cfRule>
    <cfRule type="cellIs" dxfId="2" priority="1306" operator="equal">
      <formula>"北京"</formula>
    </cfRule>
  </conditionalFormatting>
  <conditionalFormatting sqref="AQ148">
    <cfRule type="cellIs" dxfId="3" priority="1298" operator="equal">
      <formula>"天津华盛福"</formula>
    </cfRule>
    <cfRule type="cellIs" dxfId="4" priority="1299" operator="equal">
      <formula>"天津欧科浩发"</formula>
    </cfRule>
    <cfRule type="cellIs" dxfId="2" priority="1300" operator="equal">
      <formula>"北京"</formula>
    </cfRule>
  </conditionalFormatting>
  <conditionalFormatting sqref="AR148">
    <cfRule type="cellIs" dxfId="3" priority="1301" operator="equal">
      <formula>"天津华盛福"</formula>
    </cfRule>
    <cfRule type="cellIs" dxfId="4" priority="1302" operator="equal">
      <formula>"天津欧科浩发"</formula>
    </cfRule>
    <cfRule type="cellIs" dxfId="2" priority="1303" operator="equal">
      <formula>"北京"</formula>
    </cfRule>
  </conditionalFormatting>
  <conditionalFormatting sqref="L149">
    <cfRule type="duplicateValues" dxfId="0" priority="1297"/>
  </conditionalFormatting>
  <conditionalFormatting sqref="AQ149">
    <cfRule type="cellIs" dxfId="3" priority="1281" operator="equal">
      <formula>"天津华盛福"</formula>
    </cfRule>
    <cfRule type="cellIs" dxfId="4" priority="1282" operator="equal">
      <formula>"天津欧科浩发"</formula>
    </cfRule>
    <cfRule type="cellIs" dxfId="2" priority="1283" operator="equal">
      <formula>"北京"</formula>
    </cfRule>
  </conditionalFormatting>
  <conditionalFormatting sqref="AR149">
    <cfRule type="cellIs" dxfId="3" priority="1284" operator="equal">
      <formula>"天津华盛福"</formula>
    </cfRule>
    <cfRule type="cellIs" dxfId="4" priority="1285" operator="equal">
      <formula>"天津欧科浩发"</formula>
    </cfRule>
    <cfRule type="cellIs" dxfId="2" priority="1286" operator="equal">
      <formula>"北京"</formula>
    </cfRule>
  </conditionalFormatting>
  <conditionalFormatting sqref="AQ150">
    <cfRule type="cellIs" dxfId="3" priority="1272" operator="equal">
      <formula>"天津华盛福"</formula>
    </cfRule>
    <cfRule type="cellIs" dxfId="4" priority="1273" operator="equal">
      <formula>"天津欧科浩发"</formula>
    </cfRule>
    <cfRule type="cellIs" dxfId="2" priority="1274" operator="equal">
      <formula>"北京"</formula>
    </cfRule>
  </conditionalFormatting>
  <conditionalFormatting sqref="Z152">
    <cfRule type="cellIs" dxfId="5" priority="3286" stopIfTrue="1" operator="equal">
      <formula>“总成件”</formula>
    </cfRule>
  </conditionalFormatting>
  <conditionalFormatting sqref="Z153">
    <cfRule type="cellIs" dxfId="5" priority="3285" stopIfTrue="1" operator="equal">
      <formula>“总成件”</formula>
    </cfRule>
  </conditionalFormatting>
  <conditionalFormatting sqref="AQ153">
    <cfRule type="cellIs" dxfId="3" priority="1263" operator="equal">
      <formula>"天津华盛福"</formula>
    </cfRule>
    <cfRule type="cellIs" dxfId="4" priority="1264" operator="equal">
      <formula>"天津欧科浩发"</formula>
    </cfRule>
    <cfRule type="cellIs" dxfId="2" priority="1265" operator="equal">
      <formula>"北京"</formula>
    </cfRule>
  </conditionalFormatting>
  <conditionalFormatting sqref="AR153">
    <cfRule type="cellIs" dxfId="3" priority="93" operator="equal">
      <formula>"天津华盛福"</formula>
    </cfRule>
    <cfRule type="cellIs" dxfId="4" priority="94" operator="equal">
      <formula>"天津欧科浩发"</formula>
    </cfRule>
    <cfRule type="cellIs" dxfId="2" priority="95" operator="equal">
      <formula>"北京"</formula>
    </cfRule>
  </conditionalFormatting>
  <conditionalFormatting sqref="Z154">
    <cfRule type="cellIs" dxfId="5" priority="5462" stopIfTrue="1" operator="equal">
      <formula>“总成件”</formula>
    </cfRule>
  </conditionalFormatting>
  <conditionalFormatting sqref="AQ154">
    <cfRule type="cellIs" dxfId="3" priority="1248" operator="equal">
      <formula>"天津华盛福"</formula>
    </cfRule>
    <cfRule type="cellIs" dxfId="4" priority="1249" operator="equal">
      <formula>"天津欧科浩发"</formula>
    </cfRule>
    <cfRule type="cellIs" dxfId="2" priority="1250" operator="equal">
      <formula>"北京"</formula>
    </cfRule>
  </conditionalFormatting>
  <conditionalFormatting sqref="AR154">
    <cfRule type="cellIs" dxfId="3" priority="1254" operator="equal">
      <formula>"天津华盛福"</formula>
    </cfRule>
    <cfRule type="cellIs" dxfId="4" priority="1255" operator="equal">
      <formula>"天津欧科浩发"</formula>
    </cfRule>
    <cfRule type="cellIs" dxfId="2" priority="1256" operator="equal">
      <formula>"北京"</formula>
    </cfRule>
  </conditionalFormatting>
  <conditionalFormatting sqref="Z155">
    <cfRule type="cellIs" dxfId="5" priority="5451" stopIfTrue="1" operator="equal">
      <formula>“总成件”</formula>
    </cfRule>
  </conditionalFormatting>
  <conditionalFormatting sqref="AQ155">
    <cfRule type="cellIs" dxfId="3" priority="1242" operator="equal">
      <formula>"天津华盛福"</formula>
    </cfRule>
    <cfRule type="cellIs" dxfId="4" priority="1243" operator="equal">
      <formula>"天津欧科浩发"</formula>
    </cfRule>
    <cfRule type="cellIs" dxfId="2" priority="1244" operator="equal">
      <formula>"北京"</formula>
    </cfRule>
  </conditionalFormatting>
  <conditionalFormatting sqref="AR155">
    <cfRule type="cellIs" dxfId="3" priority="1245" operator="equal">
      <formula>"天津华盛福"</formula>
    </cfRule>
    <cfRule type="cellIs" dxfId="4" priority="1246" operator="equal">
      <formula>"天津欧科浩发"</formula>
    </cfRule>
    <cfRule type="cellIs" dxfId="2" priority="1247" operator="equal">
      <formula>"北京"</formula>
    </cfRule>
  </conditionalFormatting>
  <conditionalFormatting sqref="AQ156">
    <cfRule type="cellIs" dxfId="3" priority="1239" operator="equal">
      <formula>"天津华盛福"</formula>
    </cfRule>
    <cfRule type="cellIs" dxfId="4" priority="1240" operator="equal">
      <formula>"天津欧科浩发"</formula>
    </cfRule>
    <cfRule type="cellIs" dxfId="2" priority="1241" operator="equal">
      <formula>"北京"</formula>
    </cfRule>
  </conditionalFormatting>
  <conditionalFormatting sqref="AR156">
    <cfRule type="cellIs" dxfId="3" priority="1251" operator="equal">
      <formula>"天津华盛福"</formula>
    </cfRule>
    <cfRule type="cellIs" dxfId="4" priority="1252" operator="equal">
      <formula>"天津欧科浩发"</formula>
    </cfRule>
    <cfRule type="cellIs" dxfId="2" priority="1253" operator="equal">
      <formula>"北京"</formula>
    </cfRule>
  </conditionalFormatting>
  <conditionalFormatting sqref="L157">
    <cfRule type="duplicateValues" dxfId="0" priority="1235"/>
    <cfRule type="duplicateValues" dxfId="0" priority="1236"/>
  </conditionalFormatting>
  <conditionalFormatting sqref="N157">
    <cfRule type="duplicateValues" dxfId="0" priority="1237"/>
    <cfRule type="duplicateValues" dxfId="0" priority="1238"/>
  </conditionalFormatting>
  <conditionalFormatting sqref="AQ157">
    <cfRule type="cellIs" dxfId="3" priority="1226" operator="equal">
      <formula>"天津华盛福"</formula>
    </cfRule>
    <cfRule type="cellIs" dxfId="4" priority="1227" operator="equal">
      <formula>"天津欧科浩发"</formula>
    </cfRule>
    <cfRule type="cellIs" dxfId="2" priority="1228" operator="equal">
      <formula>"北京"</formula>
    </cfRule>
  </conditionalFormatting>
  <conditionalFormatting sqref="AR158">
    <cfRule type="cellIs" dxfId="3" priority="1223" operator="equal">
      <formula>"天津华盛福"</formula>
    </cfRule>
    <cfRule type="cellIs" dxfId="4" priority="1224" operator="equal">
      <formula>"天津欧科浩发"</formula>
    </cfRule>
    <cfRule type="cellIs" dxfId="2" priority="1225" operator="equal">
      <formula>"北京"</formula>
    </cfRule>
  </conditionalFormatting>
  <conditionalFormatting sqref="Z160">
    <cfRule type="cellIs" dxfId="4" priority="2970" operator="equal">
      <formula>"TIF"</formula>
    </cfRule>
  </conditionalFormatting>
  <conditionalFormatting sqref="Z161">
    <cfRule type="cellIs" dxfId="5" priority="4" stopIfTrue="1" operator="equal">
      <formula>“总成件”</formula>
    </cfRule>
  </conditionalFormatting>
  <conditionalFormatting sqref="AR161">
    <cfRule type="cellIs" dxfId="2" priority="3" operator="equal">
      <formula>"北京"</formula>
    </cfRule>
    <cfRule type="cellIs" dxfId="4" priority="2" operator="equal">
      <formula>"天津欧科浩发"</formula>
    </cfRule>
    <cfRule type="cellIs" dxfId="3" priority="1" operator="equal">
      <formula>"天津华盛福"</formula>
    </cfRule>
  </conditionalFormatting>
  <conditionalFormatting sqref="AQ162">
    <cfRule type="cellIs" dxfId="3" priority="1214" operator="equal">
      <formula>"天津华盛福"</formula>
    </cfRule>
    <cfRule type="cellIs" dxfId="4" priority="1215" operator="equal">
      <formula>"天津欧科浩发"</formula>
    </cfRule>
    <cfRule type="cellIs" dxfId="2" priority="1216" operator="equal">
      <formula>"北京"</formula>
    </cfRule>
  </conditionalFormatting>
  <conditionalFormatting sqref="AR162">
    <cfRule type="cellIs" dxfId="3" priority="1217" operator="equal">
      <formula>"天津华盛福"</formula>
    </cfRule>
    <cfRule type="cellIs" dxfId="4" priority="1218" operator="equal">
      <formula>"天津欧科浩发"</formula>
    </cfRule>
    <cfRule type="cellIs" dxfId="2" priority="1219" operator="equal">
      <formula>"北京"</formula>
    </cfRule>
  </conditionalFormatting>
  <conditionalFormatting sqref="AQ163">
    <cfRule type="cellIs" dxfId="3" priority="1208" operator="equal">
      <formula>"天津华盛福"</formula>
    </cfRule>
    <cfRule type="cellIs" dxfId="4" priority="1209" operator="equal">
      <formula>"天津欧科浩发"</formula>
    </cfRule>
    <cfRule type="cellIs" dxfId="2" priority="1210" operator="equal">
      <formula>"北京"</formula>
    </cfRule>
  </conditionalFormatting>
  <conditionalFormatting sqref="AR163">
    <cfRule type="cellIs" dxfId="3" priority="1211" operator="equal">
      <formula>"天津华盛福"</formula>
    </cfRule>
    <cfRule type="cellIs" dxfId="4" priority="1212" operator="equal">
      <formula>"天津欧科浩发"</formula>
    </cfRule>
    <cfRule type="cellIs" dxfId="2" priority="1213" operator="equal">
      <formula>"北京"</formula>
    </cfRule>
  </conditionalFormatting>
  <conditionalFormatting sqref="Z164">
    <cfRule type="cellIs" dxfId="5" priority="4893" stopIfTrue="1" operator="equal">
      <formula>“总成件”</formula>
    </cfRule>
  </conditionalFormatting>
  <conditionalFormatting sqref="AQ164">
    <cfRule type="cellIs" dxfId="3" priority="1202" operator="equal">
      <formula>"天津华盛福"</formula>
    </cfRule>
    <cfRule type="cellIs" dxfId="4" priority="1203" operator="equal">
      <formula>"天津欧科浩发"</formula>
    </cfRule>
    <cfRule type="cellIs" dxfId="2" priority="1204" operator="equal">
      <formula>"北京"</formula>
    </cfRule>
  </conditionalFormatting>
  <conditionalFormatting sqref="Z170">
    <cfRule type="cellIs" dxfId="5" priority="3269" stopIfTrue="1" operator="equal">
      <formula>“总成件”</formula>
    </cfRule>
  </conditionalFormatting>
  <conditionalFormatting sqref="AE170">
    <cfRule type="cellIs" dxfId="7" priority="3256" operator="equal">
      <formula>"N"</formula>
    </cfRule>
    <cfRule type="cellIs" dxfId="4" priority="3257" operator="equal">
      <formula>"Y"</formula>
    </cfRule>
    <cfRule type="colorScale" priority="3258">
      <colorScale>
        <cfvo type="num" val="&quot;Y&quot;"/>
        <cfvo type="num" val="&quot;N&quot;"/>
        <color rgb="FF00B050"/>
        <color rgb="FFFF0000"/>
      </colorScale>
    </cfRule>
  </conditionalFormatting>
  <conditionalFormatting sqref="Z171">
    <cfRule type="cellIs" dxfId="5" priority="3165" stopIfTrue="1" operator="equal">
      <formula>“总成件”</formula>
    </cfRule>
  </conditionalFormatting>
  <conditionalFormatting sqref="AQ171">
    <cfRule type="cellIs" dxfId="3" priority="1187" operator="equal">
      <formula>"天津华盛福"</formula>
    </cfRule>
    <cfRule type="cellIs" dxfId="4" priority="1188" operator="equal">
      <formula>"天津欧科浩发"</formula>
    </cfRule>
    <cfRule type="cellIs" dxfId="2" priority="1189" operator="equal">
      <formula>"北京"</formula>
    </cfRule>
  </conditionalFormatting>
  <conditionalFormatting sqref="AR171">
    <cfRule type="cellIs" dxfId="3" priority="1190" operator="equal">
      <formula>"天津华盛福"</formula>
    </cfRule>
    <cfRule type="cellIs" dxfId="4" priority="1191" operator="equal">
      <formula>"天津欧科浩发"</formula>
    </cfRule>
    <cfRule type="cellIs" dxfId="2" priority="1192" operator="equal">
      <formula>"北京"</formula>
    </cfRule>
  </conditionalFormatting>
  <conditionalFormatting sqref="L174">
    <cfRule type="duplicateValues" dxfId="0" priority="1198"/>
  </conditionalFormatting>
  <conditionalFormatting sqref="AQ174">
    <cfRule type="cellIs" dxfId="3" priority="1175" operator="equal">
      <formula>"天津华盛福"</formula>
    </cfRule>
    <cfRule type="cellIs" dxfId="4" priority="1176" operator="equal">
      <formula>"天津欧科浩发"</formula>
    </cfRule>
    <cfRule type="cellIs" dxfId="2" priority="1177" operator="equal">
      <formula>"北京"</formula>
    </cfRule>
  </conditionalFormatting>
  <conditionalFormatting sqref="AR174">
    <cfRule type="cellIs" dxfId="3" priority="1178" operator="equal">
      <formula>"天津华盛福"</formula>
    </cfRule>
    <cfRule type="cellIs" dxfId="4" priority="1179" operator="equal">
      <formula>"天津欧科浩发"</formula>
    </cfRule>
    <cfRule type="cellIs" dxfId="2" priority="1180" operator="equal">
      <formula>"北京"</formula>
    </cfRule>
  </conditionalFormatting>
  <conditionalFormatting sqref="AQ175">
    <cfRule type="cellIs" dxfId="3" priority="1172" operator="equal">
      <formula>"天津华盛福"</formula>
    </cfRule>
    <cfRule type="cellIs" dxfId="4" priority="1173" operator="equal">
      <formula>"天津欧科浩发"</formula>
    </cfRule>
    <cfRule type="cellIs" dxfId="2" priority="1174" operator="equal">
      <formula>"北京"</formula>
    </cfRule>
  </conditionalFormatting>
  <conditionalFormatting sqref="AQ178">
    <cfRule type="cellIs" dxfId="3" priority="1154" operator="equal">
      <formula>"天津华盛福"</formula>
    </cfRule>
    <cfRule type="cellIs" dxfId="4" priority="1155" operator="equal">
      <formula>"天津欧科浩发"</formula>
    </cfRule>
    <cfRule type="cellIs" dxfId="2" priority="1156" operator="equal">
      <formula>"北京"</formula>
    </cfRule>
  </conditionalFormatting>
  <conditionalFormatting sqref="AR178">
    <cfRule type="cellIs" dxfId="3" priority="1157" operator="equal">
      <formula>"天津华盛福"</formula>
    </cfRule>
    <cfRule type="cellIs" dxfId="4" priority="1158" operator="equal">
      <formula>"天津欧科浩发"</formula>
    </cfRule>
    <cfRule type="cellIs" dxfId="2" priority="1159" operator="equal">
      <formula>"北京"</formula>
    </cfRule>
  </conditionalFormatting>
  <conditionalFormatting sqref="AQ179">
    <cfRule type="cellIs" dxfId="3" priority="1151" operator="equal">
      <formula>"天津华盛福"</formula>
    </cfRule>
    <cfRule type="cellIs" dxfId="4" priority="1152" operator="equal">
      <formula>"天津欧科浩发"</formula>
    </cfRule>
    <cfRule type="cellIs" dxfId="2" priority="1153" operator="equal">
      <formula>"北京"</formula>
    </cfRule>
  </conditionalFormatting>
  <conditionalFormatting sqref="Z181">
    <cfRule type="cellIs" dxfId="5" priority="3141" stopIfTrue="1" operator="equal">
      <formula>“总成件”</formula>
    </cfRule>
  </conditionalFormatting>
  <conditionalFormatting sqref="AR181">
    <cfRule type="cellIs" dxfId="3" priority="1166" operator="equal">
      <formula>"天津华盛福"</formula>
    </cfRule>
    <cfRule type="cellIs" dxfId="4" priority="1167" operator="equal">
      <formula>"天津欧科浩发"</formula>
    </cfRule>
    <cfRule type="cellIs" dxfId="2" priority="1168" operator="equal">
      <formula>"北京"</formula>
    </cfRule>
  </conditionalFormatting>
  <conditionalFormatting sqref="AQ183">
    <cfRule type="cellIs" dxfId="3" priority="1136" operator="equal">
      <formula>"天津华盛福"</formula>
    </cfRule>
    <cfRule type="cellIs" dxfId="4" priority="1137" operator="equal">
      <formula>"天津欧科浩发"</formula>
    </cfRule>
    <cfRule type="cellIs" dxfId="2" priority="1138" operator="equal">
      <formula>"北京"</formula>
    </cfRule>
  </conditionalFormatting>
  <conditionalFormatting sqref="AR183">
    <cfRule type="cellIs" dxfId="3" priority="1139" operator="equal">
      <formula>"天津华盛福"</formula>
    </cfRule>
    <cfRule type="cellIs" dxfId="4" priority="1140" operator="equal">
      <formula>"天津欧科浩发"</formula>
    </cfRule>
    <cfRule type="cellIs" dxfId="2" priority="1141" operator="equal">
      <formula>"北京"</formula>
    </cfRule>
  </conditionalFormatting>
  <conditionalFormatting sqref="AQ185">
    <cfRule type="cellIs" dxfId="3" priority="1127" operator="equal">
      <formula>"天津华盛福"</formula>
    </cfRule>
    <cfRule type="cellIs" dxfId="4" priority="1128" operator="equal">
      <formula>"天津欧科浩发"</formula>
    </cfRule>
    <cfRule type="cellIs" dxfId="2" priority="1129" operator="equal">
      <formula>"北京"</formula>
    </cfRule>
  </conditionalFormatting>
  <conditionalFormatting sqref="AR185">
    <cfRule type="cellIs" dxfId="3" priority="1130" operator="equal">
      <formula>"天津华盛福"</formula>
    </cfRule>
    <cfRule type="cellIs" dxfId="4" priority="1131" operator="equal">
      <formula>"天津欧科浩发"</formula>
    </cfRule>
    <cfRule type="cellIs" dxfId="2" priority="1132" operator="equal">
      <formula>"北京"</formula>
    </cfRule>
  </conditionalFormatting>
  <conditionalFormatting sqref="Z186">
    <cfRule type="cellIs" dxfId="5" priority="2191" stopIfTrue="1" operator="equal">
      <formula>“总成件”</formula>
    </cfRule>
  </conditionalFormatting>
  <conditionalFormatting sqref="AQ186">
    <cfRule type="cellIs" dxfId="3" priority="1124" operator="equal">
      <formula>"天津华盛福"</formula>
    </cfRule>
    <cfRule type="cellIs" dxfId="4" priority="1125" operator="equal">
      <formula>"天津欧科浩发"</formula>
    </cfRule>
    <cfRule type="cellIs" dxfId="2" priority="1126" operator="equal">
      <formula>"北京"</formula>
    </cfRule>
  </conditionalFormatting>
  <conditionalFormatting sqref="AR186">
    <cfRule type="cellIs" dxfId="3" priority="1133" operator="equal">
      <formula>"天津华盛福"</formula>
    </cfRule>
    <cfRule type="cellIs" dxfId="4" priority="1134" operator="equal">
      <formula>"天津欧科浩发"</formula>
    </cfRule>
    <cfRule type="cellIs" dxfId="2" priority="1135" operator="equal">
      <formula>"北京"</formula>
    </cfRule>
  </conditionalFormatting>
  <conditionalFormatting sqref="Z187">
    <cfRule type="cellIs" dxfId="5" priority="3058" stopIfTrue="1" operator="equal">
      <formula>“总成件”</formula>
    </cfRule>
  </conditionalFormatting>
  <conditionalFormatting sqref="AE187">
    <cfRule type="cellIs" dxfId="7" priority="3059" operator="equal">
      <formula>"N"</formula>
    </cfRule>
    <cfRule type="cellIs" dxfId="4" priority="3060" operator="equal">
      <formula>"Y"</formula>
    </cfRule>
    <cfRule type="colorScale" priority="3061">
      <colorScale>
        <cfvo type="num" val="&quot;Y&quot;"/>
        <cfvo type="num" val="&quot;N&quot;"/>
        <color rgb="FF00B050"/>
        <color rgb="FFFF0000"/>
      </colorScale>
    </cfRule>
  </conditionalFormatting>
  <conditionalFormatting sqref="AQ187">
    <cfRule type="cellIs" dxfId="3" priority="1118" operator="equal">
      <formula>"天津华盛福"</formula>
    </cfRule>
    <cfRule type="cellIs" dxfId="4" priority="1119" operator="equal">
      <formula>"天津欧科浩发"</formula>
    </cfRule>
    <cfRule type="cellIs" dxfId="2" priority="1120" operator="equal">
      <formula>"北京"</formula>
    </cfRule>
  </conditionalFormatting>
  <conditionalFormatting sqref="AR187">
    <cfRule type="cellIs" dxfId="3" priority="1121" operator="equal">
      <formula>"天津华盛福"</formula>
    </cfRule>
    <cfRule type="cellIs" dxfId="4" priority="1122" operator="equal">
      <formula>"天津欧科浩发"</formula>
    </cfRule>
    <cfRule type="cellIs" dxfId="2" priority="1123" operator="equal">
      <formula>"北京"</formula>
    </cfRule>
  </conditionalFormatting>
  <conditionalFormatting sqref="AQ188">
    <cfRule type="cellIs" dxfId="3" priority="1112" operator="equal">
      <formula>"天津华盛福"</formula>
    </cfRule>
    <cfRule type="cellIs" dxfId="4" priority="1113" operator="equal">
      <formula>"天津欧科浩发"</formula>
    </cfRule>
    <cfRule type="cellIs" dxfId="2" priority="1114" operator="equal">
      <formula>"北京"</formula>
    </cfRule>
  </conditionalFormatting>
  <conditionalFormatting sqref="AR188">
    <cfRule type="cellIs" dxfId="3" priority="1115" operator="equal">
      <formula>"天津华盛福"</formula>
    </cfRule>
    <cfRule type="cellIs" dxfId="4" priority="1116" operator="equal">
      <formula>"天津欧科浩发"</formula>
    </cfRule>
    <cfRule type="cellIs" dxfId="2" priority="1117" operator="equal">
      <formula>"北京"</formula>
    </cfRule>
  </conditionalFormatting>
  <conditionalFormatting sqref="L189">
    <cfRule type="duplicateValues" dxfId="0" priority="1110"/>
    <cfRule type="duplicateValues" dxfId="0" priority="1111"/>
  </conditionalFormatting>
  <conditionalFormatting sqref="AQ189">
    <cfRule type="cellIs" dxfId="3" priority="1080" operator="equal">
      <formula>"天津华盛福"</formula>
    </cfRule>
    <cfRule type="cellIs" dxfId="4" priority="1081" operator="equal">
      <formula>"天津欧科浩发"</formula>
    </cfRule>
    <cfRule type="cellIs" dxfId="2" priority="1082" operator="equal">
      <formula>"北京"</formula>
    </cfRule>
  </conditionalFormatting>
  <conditionalFormatting sqref="AR189">
    <cfRule type="cellIs" dxfId="3" priority="1083" operator="equal">
      <formula>"天津华盛福"</formula>
    </cfRule>
    <cfRule type="cellIs" dxfId="4" priority="1084" operator="equal">
      <formula>"天津欧科浩发"</formula>
    </cfRule>
    <cfRule type="cellIs" dxfId="2" priority="1085" operator="equal">
      <formula>"北京"</formula>
    </cfRule>
  </conditionalFormatting>
  <conditionalFormatting sqref="AQ190">
    <cfRule type="cellIs" dxfId="3" priority="1077" operator="equal">
      <formula>"天津华盛福"</formula>
    </cfRule>
    <cfRule type="cellIs" dxfId="4" priority="1078" operator="equal">
      <formula>"天津欧科浩发"</formula>
    </cfRule>
    <cfRule type="cellIs" dxfId="2" priority="1079" operator="equal">
      <formula>"北京"</formula>
    </cfRule>
  </conditionalFormatting>
  <conditionalFormatting sqref="AQ193">
    <cfRule type="cellIs" dxfId="2" priority="1093" operator="equal">
      <formula>"北京"</formula>
    </cfRule>
  </conditionalFormatting>
  <conditionalFormatting sqref="AR193">
    <cfRule type="cellIs" dxfId="2" priority="1102" operator="equal">
      <formula>"北京"</formula>
    </cfRule>
  </conditionalFormatting>
  <conditionalFormatting sqref="Z194">
    <cfRule type="cellIs" dxfId="5" priority="3589" stopIfTrue="1" operator="equal">
      <formula>“总成件”</formula>
    </cfRule>
  </conditionalFormatting>
  <conditionalFormatting sqref="AQ194">
    <cfRule type="cellIs" dxfId="2" priority="1092" operator="equal">
      <formula>"北京"</formula>
    </cfRule>
  </conditionalFormatting>
  <conditionalFormatting sqref="AR194">
    <cfRule type="cellIs" dxfId="2" priority="1101" operator="equal">
      <formula>"北京"</formula>
    </cfRule>
  </conditionalFormatting>
  <conditionalFormatting sqref="AR195">
    <cfRule type="cellIs" dxfId="2" priority="92" operator="equal">
      <formula>"北京"</formula>
    </cfRule>
    <cfRule type="cellIs" dxfId="2" priority="1100" operator="equal">
      <formula>"北京"</formula>
    </cfRule>
  </conditionalFormatting>
  <conditionalFormatting sqref="AR196">
    <cfRule type="cellIs" dxfId="3" priority="1074" operator="equal">
      <formula>"天津华盛福"</formula>
    </cfRule>
    <cfRule type="cellIs" dxfId="4" priority="1075" operator="equal">
      <formula>"天津欧科浩发"</formula>
    </cfRule>
    <cfRule type="cellIs" dxfId="2" priority="1076" operator="equal">
      <formula>"北京"</formula>
    </cfRule>
  </conditionalFormatting>
  <conditionalFormatting sqref="AR197">
    <cfRule type="cellIs" dxfId="3" priority="1068" operator="equal">
      <formula>"天津华盛福"</formula>
    </cfRule>
    <cfRule type="cellIs" dxfId="4" priority="1069" operator="equal">
      <formula>"天津欧科浩发"</formula>
    </cfRule>
    <cfRule type="cellIs" dxfId="2" priority="1070" operator="equal">
      <formula>"北京"</formula>
    </cfRule>
  </conditionalFormatting>
  <conditionalFormatting sqref="Z198">
    <cfRule type="cellIs" dxfId="5" priority="3590" stopIfTrue="1" operator="equal">
      <formula>“总成件”</formula>
    </cfRule>
  </conditionalFormatting>
  <conditionalFormatting sqref="AQ198">
    <cfRule type="cellIs" dxfId="3" priority="1086" operator="equal">
      <formula>"天津华盛福"</formula>
    </cfRule>
    <cfRule type="cellIs" dxfId="4" priority="1087" operator="equal">
      <formula>"天津欧科浩发"</formula>
    </cfRule>
    <cfRule type="cellIs" dxfId="2" priority="1088" operator="equal">
      <formula>"北京"</formula>
    </cfRule>
  </conditionalFormatting>
  <conditionalFormatting sqref="AR198">
    <cfRule type="cellIs" dxfId="3" priority="1095" operator="equal">
      <formula>"天津华盛福"</formula>
    </cfRule>
    <cfRule type="cellIs" dxfId="4" priority="1096" operator="equal">
      <formula>"天津欧科浩发"</formula>
    </cfRule>
    <cfRule type="cellIs" dxfId="2" priority="1097" operator="equal">
      <formula>"北京"</formula>
    </cfRule>
  </conditionalFormatting>
  <conditionalFormatting sqref="Z199">
    <cfRule type="cellIs" dxfId="5" priority="3611" stopIfTrue="1" operator="equal">
      <formula>“总成件”</formula>
    </cfRule>
  </conditionalFormatting>
  <conditionalFormatting sqref="AQ199">
    <cfRule type="cellIs" dxfId="3" priority="1053" operator="equal">
      <formula>"天津华盛福"</formula>
    </cfRule>
    <cfRule type="cellIs" dxfId="4" priority="1054" operator="equal">
      <formula>"天津欧科浩发"</formula>
    </cfRule>
    <cfRule type="cellIs" dxfId="2" priority="1055" operator="equal">
      <formula>"北京"</formula>
    </cfRule>
  </conditionalFormatting>
  <conditionalFormatting sqref="AR199">
    <cfRule type="cellIs" dxfId="3" priority="1056" operator="equal">
      <formula>"天津华盛福"</formula>
    </cfRule>
    <cfRule type="cellIs" dxfId="4" priority="1057" operator="equal">
      <formula>"天津欧科浩发"</formula>
    </cfRule>
    <cfRule type="cellIs" dxfId="2" priority="1058" operator="equal">
      <formula>"北京"</formula>
    </cfRule>
  </conditionalFormatting>
  <conditionalFormatting sqref="Z200">
    <cfRule type="cellIs" dxfId="5" priority="3591" stopIfTrue="1" operator="equal">
      <formula>“总成件”</formula>
    </cfRule>
  </conditionalFormatting>
  <conditionalFormatting sqref="AQ200">
    <cfRule type="cellIs" dxfId="3" priority="1059" operator="equal">
      <formula>"天津华盛福"</formula>
    </cfRule>
    <cfRule type="cellIs" dxfId="4" priority="1060" operator="equal">
      <formula>"天津欧科浩发"</formula>
    </cfRule>
    <cfRule type="cellIs" dxfId="2" priority="1061" operator="equal">
      <formula>"北京"</formula>
    </cfRule>
  </conditionalFormatting>
  <conditionalFormatting sqref="AR200">
    <cfRule type="cellIs" dxfId="3" priority="1062" operator="equal">
      <formula>"天津华盛福"</formula>
    </cfRule>
    <cfRule type="cellIs" dxfId="4" priority="1063" operator="equal">
      <formula>"天津欧科浩发"</formula>
    </cfRule>
    <cfRule type="cellIs" dxfId="2" priority="1064" operator="equal">
      <formula>"北京"</formula>
    </cfRule>
  </conditionalFormatting>
  <conditionalFormatting sqref="AQ204">
    <cfRule type="cellIs" dxfId="2" priority="1048" operator="equal">
      <formula>"北京"</formula>
    </cfRule>
  </conditionalFormatting>
  <conditionalFormatting sqref="AR204">
    <cfRule type="cellIs" dxfId="3" priority="1049" operator="equal">
      <formula>"天津华盛福"</formula>
    </cfRule>
    <cfRule type="cellIs" dxfId="4" priority="1050" operator="equal">
      <formula>"天津欧科浩发"</formula>
    </cfRule>
    <cfRule type="cellIs" dxfId="2" priority="1052" operator="equal">
      <formula>"北京"</formula>
    </cfRule>
  </conditionalFormatting>
  <conditionalFormatting sqref="AQ205">
    <cfRule type="cellIs" dxfId="3" priority="1039" operator="equal">
      <formula>"天津华盛福"</formula>
    </cfRule>
    <cfRule type="cellIs" dxfId="4" priority="1040" operator="equal">
      <formula>"天津欧科浩发"</formula>
    </cfRule>
    <cfRule type="cellIs" dxfId="2" priority="1041" operator="equal">
      <formula>"北京"</formula>
    </cfRule>
  </conditionalFormatting>
  <conditionalFormatting sqref="AR205">
    <cfRule type="cellIs" dxfId="3" priority="1042" operator="equal">
      <formula>"天津华盛福"</formula>
    </cfRule>
    <cfRule type="cellIs" dxfId="4" priority="1043" operator="equal">
      <formula>"天津欧科浩发"</formula>
    </cfRule>
    <cfRule type="cellIs" dxfId="2" priority="1044" operator="equal">
      <formula>"北京"</formula>
    </cfRule>
  </conditionalFormatting>
  <conditionalFormatting sqref="AR206">
    <cfRule type="cellIs" dxfId="3" priority="1036" operator="equal">
      <formula>"天津华盛福"</formula>
    </cfRule>
    <cfRule type="cellIs" dxfId="4" priority="1037" operator="equal">
      <formula>"天津欧科浩发"</formula>
    </cfRule>
    <cfRule type="cellIs" dxfId="2" priority="1038" operator="equal">
      <formula>"北京"</formula>
    </cfRule>
  </conditionalFormatting>
  <conditionalFormatting sqref="AR207">
    <cfRule type="cellIs" dxfId="3" priority="89" operator="equal">
      <formula>"天津华盛福"</formula>
    </cfRule>
    <cfRule type="cellIs" dxfId="4" priority="90" operator="equal">
      <formula>"天津欧科浩发"</formula>
    </cfRule>
    <cfRule type="cellIs" dxfId="2" priority="91" operator="equal">
      <formula>"北京"</formula>
    </cfRule>
  </conditionalFormatting>
  <conditionalFormatting sqref="AQ208">
    <cfRule type="cellIs" dxfId="3" priority="1015" operator="equal">
      <formula>"天津华盛福"</formula>
    </cfRule>
    <cfRule type="cellIs" dxfId="4" priority="1016" operator="equal">
      <formula>"天津欧科浩发"</formula>
    </cfRule>
    <cfRule type="cellIs" dxfId="2" priority="1017" operator="equal">
      <formula>"北京"</formula>
    </cfRule>
  </conditionalFormatting>
  <conditionalFormatting sqref="AR208">
    <cfRule type="cellIs" dxfId="3" priority="1018" operator="equal">
      <formula>"天津华盛福"</formula>
    </cfRule>
    <cfRule type="cellIs" dxfId="4" priority="1019" operator="equal">
      <formula>"天津欧科浩发"</formula>
    </cfRule>
    <cfRule type="cellIs" dxfId="2" priority="1020" operator="equal">
      <formula>"北京"</formula>
    </cfRule>
  </conditionalFormatting>
  <conditionalFormatting sqref="AQ209">
    <cfRule type="cellIs" dxfId="3" priority="1027" operator="equal">
      <formula>"天津华盛福"</formula>
    </cfRule>
    <cfRule type="cellIs" dxfId="4" priority="1028" operator="equal">
      <formula>"天津欧科浩发"</formula>
    </cfRule>
    <cfRule type="cellIs" dxfId="2" priority="1029" operator="equal">
      <formula>"北京"</formula>
    </cfRule>
  </conditionalFormatting>
  <conditionalFormatting sqref="AR209">
    <cfRule type="cellIs" dxfId="3" priority="1030" operator="equal">
      <formula>"天津华盛福"</formula>
    </cfRule>
    <cfRule type="cellIs" dxfId="4" priority="1031" operator="equal">
      <formula>"天津欧科浩发"</formula>
    </cfRule>
    <cfRule type="cellIs" dxfId="2" priority="1032" operator="equal">
      <formula>"北京"</formula>
    </cfRule>
  </conditionalFormatting>
  <conditionalFormatting sqref="Z210">
    <cfRule type="cellIs" dxfId="5" priority="5735" stopIfTrue="1" operator="equal">
      <formula>“总成件”</formula>
    </cfRule>
  </conditionalFormatting>
  <conditionalFormatting sqref="AQ210">
    <cfRule type="cellIs" dxfId="3" priority="1021" operator="equal">
      <formula>"天津华盛福"</formula>
    </cfRule>
    <cfRule type="cellIs" dxfId="4" priority="1022" operator="equal">
      <formula>"天津欧科浩发"</formula>
    </cfRule>
    <cfRule type="cellIs" dxfId="2" priority="1023" operator="equal">
      <formula>"北京"</formula>
    </cfRule>
  </conditionalFormatting>
  <conditionalFormatting sqref="AR210">
    <cfRule type="cellIs" dxfId="3" priority="1024" operator="equal">
      <formula>"天津华盛福"</formula>
    </cfRule>
    <cfRule type="cellIs" dxfId="4" priority="1025" operator="equal">
      <formula>"天津欧科浩发"</formula>
    </cfRule>
    <cfRule type="cellIs" dxfId="2" priority="1026" operator="equal">
      <formula>"北京"</formula>
    </cfRule>
  </conditionalFormatting>
  <conditionalFormatting sqref="Z211">
    <cfRule type="cellIs" dxfId="5" priority="5754" stopIfTrue="1" operator="equal">
      <formula>“总成件”</formula>
    </cfRule>
  </conditionalFormatting>
  <conditionalFormatting sqref="AQ211">
    <cfRule type="cellIs" dxfId="2" priority="1010" operator="equal">
      <formula>"北京"</formula>
    </cfRule>
  </conditionalFormatting>
  <conditionalFormatting sqref="AR211">
    <cfRule type="cellIs" dxfId="2" priority="85" operator="equal">
      <formula>"北京"</formula>
    </cfRule>
    <cfRule type="cellIs" dxfId="3" priority="86" operator="equal">
      <formula>"天津华盛福"</formula>
    </cfRule>
    <cfRule type="cellIs" dxfId="4" priority="87" operator="equal">
      <formula>"天津欧科浩发"</formula>
    </cfRule>
    <cfRule type="cellIs" dxfId="2" priority="88" operator="equal">
      <formula>"北京"</formula>
    </cfRule>
  </conditionalFormatting>
  <conditionalFormatting sqref="AQ212">
    <cfRule type="cellIs" dxfId="2" priority="1009" operator="equal">
      <formula>"北京"</formula>
    </cfRule>
  </conditionalFormatting>
  <conditionalFormatting sqref="AR212">
    <cfRule type="cellIs" dxfId="2" priority="81" operator="equal">
      <formula>"北京"</formula>
    </cfRule>
    <cfRule type="cellIs" dxfId="3" priority="82" operator="equal">
      <formula>"天津华盛福"</formula>
    </cfRule>
    <cfRule type="cellIs" dxfId="4" priority="83" operator="equal">
      <formula>"天津欧科浩发"</formula>
    </cfRule>
    <cfRule type="cellIs" dxfId="2" priority="84" operator="equal">
      <formula>"北京"</formula>
    </cfRule>
  </conditionalFormatting>
  <conditionalFormatting sqref="AQ213">
    <cfRule type="cellIs" dxfId="2" priority="992" operator="equal">
      <formula>"北京"</formula>
    </cfRule>
  </conditionalFormatting>
  <conditionalFormatting sqref="AQ214">
    <cfRule type="cellIs" dxfId="2" priority="986" operator="equal">
      <formula>"北京"</formula>
    </cfRule>
    <cfRule type="cellIs" dxfId="3" priority="987" operator="equal">
      <formula>"天津华盛福"</formula>
    </cfRule>
    <cfRule type="cellIs" dxfId="4" priority="988" operator="equal">
      <formula>"天津欧科浩发"</formula>
    </cfRule>
  </conditionalFormatting>
  <conditionalFormatting sqref="AR214">
    <cfRule type="cellIs" dxfId="3" priority="989" operator="equal">
      <formula>"天津华盛福"</formula>
    </cfRule>
    <cfRule type="cellIs" dxfId="4" priority="990" operator="equal">
      <formula>"天津欧科浩发"</formula>
    </cfRule>
    <cfRule type="cellIs" dxfId="2" priority="991" operator="equal">
      <formula>"北京"</formula>
    </cfRule>
  </conditionalFormatting>
  <conditionalFormatting sqref="AQ215">
    <cfRule type="cellIs" dxfId="2" priority="980" operator="equal">
      <formula>"北京"</formula>
    </cfRule>
    <cfRule type="cellIs" dxfId="3" priority="981" operator="equal">
      <formula>"天津华盛福"</formula>
    </cfRule>
    <cfRule type="cellIs" dxfId="4" priority="982" operator="equal">
      <formula>"天津欧科浩发"</formula>
    </cfRule>
  </conditionalFormatting>
  <conditionalFormatting sqref="AR215">
    <cfRule type="cellIs" dxfId="3" priority="983" operator="equal">
      <formula>"天津华盛福"</formula>
    </cfRule>
    <cfRule type="cellIs" dxfId="4" priority="984" operator="equal">
      <formula>"天津欧科浩发"</formula>
    </cfRule>
    <cfRule type="cellIs" dxfId="2" priority="985" operator="equal">
      <formula>"北京"</formula>
    </cfRule>
  </conditionalFormatting>
  <conditionalFormatting sqref="AQ216">
    <cfRule type="cellIs" dxfId="2" priority="977" operator="equal">
      <formula>"北京"</formula>
    </cfRule>
    <cfRule type="cellIs" dxfId="3" priority="978" operator="equal">
      <formula>"天津华盛福"</formula>
    </cfRule>
    <cfRule type="cellIs" dxfId="4" priority="979" operator="equal">
      <formula>"天津欧科浩发"</formula>
    </cfRule>
  </conditionalFormatting>
  <conditionalFormatting sqref="AQ217">
    <cfRule type="cellIs" dxfId="2" priority="974" operator="equal">
      <formula>"北京"</formula>
    </cfRule>
    <cfRule type="cellIs" dxfId="3" priority="975" operator="equal">
      <formula>"天津华盛福"</formula>
    </cfRule>
    <cfRule type="cellIs" dxfId="4" priority="976" operator="equal">
      <formula>"天津欧科浩发"</formula>
    </cfRule>
  </conditionalFormatting>
  <conditionalFormatting sqref="AQ218">
    <cfRule type="cellIs" dxfId="2" priority="968" operator="equal">
      <formula>"北京"</formula>
    </cfRule>
    <cfRule type="cellIs" dxfId="3" priority="969" operator="equal">
      <formula>"天津华盛福"</formula>
    </cfRule>
    <cfRule type="cellIs" dxfId="4" priority="970" operator="equal">
      <formula>"天津欧科浩发"</formula>
    </cfRule>
  </conditionalFormatting>
  <conditionalFormatting sqref="AR218">
    <cfRule type="cellIs" dxfId="3" priority="971" operator="equal">
      <formula>"天津华盛福"</formula>
    </cfRule>
    <cfRule type="cellIs" dxfId="4" priority="972" operator="equal">
      <formula>"天津欧科浩发"</formula>
    </cfRule>
    <cfRule type="cellIs" dxfId="2" priority="973" operator="equal">
      <formula>"北京"</formula>
    </cfRule>
  </conditionalFormatting>
  <conditionalFormatting sqref="AQ219">
    <cfRule type="cellIs" dxfId="3" priority="993" operator="equal">
      <formula>"天津华盛福"</formula>
    </cfRule>
    <cfRule type="cellIs" dxfId="2" priority="994" operator="equal">
      <formula>"北京"</formula>
    </cfRule>
    <cfRule type="cellIs" dxfId="4" priority="995" operator="equal">
      <formula>"天津欧科浩发"</formula>
    </cfRule>
    <cfRule type="cellIs" dxfId="2" priority="996" operator="equal">
      <formula>"北京"</formula>
    </cfRule>
  </conditionalFormatting>
  <conditionalFormatting sqref="AR219">
    <cfRule type="cellIs" dxfId="3" priority="1000" operator="equal">
      <formula>"天津华盛福"</formula>
    </cfRule>
    <cfRule type="cellIs" dxfId="2" priority="1001" operator="equal">
      <formula>"北京"</formula>
    </cfRule>
    <cfRule type="cellIs" dxfId="4" priority="1002" operator="equal">
      <formula>"天津欧科浩发"</formula>
    </cfRule>
    <cfRule type="cellIs" dxfId="2" priority="1003" operator="equal">
      <formula>"北京"</formula>
    </cfRule>
  </conditionalFormatting>
  <conditionalFormatting sqref="AQ220">
    <cfRule type="cellIs" dxfId="2" priority="999" operator="equal">
      <formula>"北京"</formula>
    </cfRule>
  </conditionalFormatting>
  <conditionalFormatting sqref="Z221">
    <cfRule type="cellIs" dxfId="5" priority="4751" stopIfTrue="1" operator="equal">
      <formula>“总成件”</formula>
    </cfRule>
  </conditionalFormatting>
  <conditionalFormatting sqref="L223">
    <cfRule type="duplicateValues" dxfId="0" priority="960"/>
    <cfRule type="duplicateValues" dxfId="0" priority="961"/>
  </conditionalFormatting>
  <conditionalFormatting sqref="AQ223">
    <cfRule type="cellIs" dxfId="3" priority="946" operator="equal">
      <formula>"天津华盛福"</formula>
    </cfRule>
    <cfRule type="cellIs" dxfId="4" priority="947" operator="equal">
      <formula>"天津欧科浩发"</formula>
    </cfRule>
    <cfRule type="cellIs" dxfId="2" priority="948" operator="equal">
      <formula>"北京"</formula>
    </cfRule>
  </conditionalFormatting>
  <conditionalFormatting sqref="AR223">
    <cfRule type="cellIs" dxfId="3" priority="949" operator="equal">
      <formula>"天津华盛福"</formula>
    </cfRule>
    <cfRule type="cellIs" dxfId="4" priority="950" operator="equal">
      <formula>"天津欧科浩发"</formula>
    </cfRule>
    <cfRule type="cellIs" dxfId="2" priority="951" operator="equal">
      <formula>"北京"</formula>
    </cfRule>
  </conditionalFormatting>
  <conditionalFormatting sqref="AQ224">
    <cfRule type="cellIs" dxfId="3" priority="943" operator="equal">
      <formula>"天津华盛福"</formula>
    </cfRule>
    <cfRule type="cellIs" dxfId="4" priority="944" operator="equal">
      <formula>"天津欧科浩发"</formula>
    </cfRule>
    <cfRule type="cellIs" dxfId="2" priority="945" operator="equal">
      <formula>"北京"</formula>
    </cfRule>
  </conditionalFormatting>
  <conditionalFormatting sqref="AQ227">
    <cfRule type="cellIs" dxfId="2" priority="955" operator="equal">
      <formula>"北京"</formula>
    </cfRule>
  </conditionalFormatting>
  <conditionalFormatting sqref="AR227">
    <cfRule type="cellIs" dxfId="2" priority="959" operator="equal">
      <formula>"北京"</formula>
    </cfRule>
  </conditionalFormatting>
  <conditionalFormatting sqref="AQ228">
    <cfRule type="cellIs" dxfId="3" priority="934" operator="equal">
      <formula>"天津华盛福"</formula>
    </cfRule>
    <cfRule type="cellIs" dxfId="4" priority="935" operator="equal">
      <formula>"天津欧科浩发"</formula>
    </cfRule>
    <cfRule type="cellIs" dxfId="2" priority="936" operator="equal">
      <formula>"北京"</formula>
    </cfRule>
  </conditionalFormatting>
  <conditionalFormatting sqref="AR228">
    <cfRule type="cellIs" dxfId="3" priority="937" operator="equal">
      <formula>"天津华盛福"</formula>
    </cfRule>
    <cfRule type="cellIs" dxfId="4" priority="938" operator="equal">
      <formula>"天津欧科浩发"</formula>
    </cfRule>
    <cfRule type="cellIs" dxfId="2" priority="939" operator="equal">
      <formula>"北京"</formula>
    </cfRule>
  </conditionalFormatting>
  <conditionalFormatting sqref="AQ229">
    <cfRule type="cellIs" dxfId="3" priority="29" operator="equal">
      <formula>"天津华盛福"</formula>
    </cfRule>
    <cfRule type="cellIs" dxfId="4" priority="30" operator="equal">
      <formula>"天津欧科浩发"</formula>
    </cfRule>
    <cfRule type="cellIs" dxfId="2" priority="31" operator="equal">
      <formula>"北京"</formula>
    </cfRule>
  </conditionalFormatting>
  <conditionalFormatting sqref="AR229">
    <cfRule type="cellIs" dxfId="3" priority="931" operator="equal">
      <formula>"天津华盛福"</formula>
    </cfRule>
    <cfRule type="cellIs" dxfId="4" priority="932" operator="equal">
      <formula>"天津欧科浩发"</formula>
    </cfRule>
    <cfRule type="cellIs" dxfId="2" priority="933" operator="equal">
      <formula>"北京"</formula>
    </cfRule>
  </conditionalFormatting>
  <conditionalFormatting sqref="AQ230">
    <cfRule type="cellIs" dxfId="3" priority="922" operator="equal">
      <formula>"天津华盛福"</formula>
    </cfRule>
    <cfRule type="cellIs" dxfId="4" priority="923" operator="equal">
      <formula>"天津欧科浩发"</formula>
    </cfRule>
    <cfRule type="cellIs" dxfId="2" priority="924" operator="equal">
      <formula>"北京"</formula>
    </cfRule>
  </conditionalFormatting>
  <conditionalFormatting sqref="AR230">
    <cfRule type="cellIs" dxfId="3" priority="925" operator="equal">
      <formula>"天津华盛福"</formula>
    </cfRule>
    <cfRule type="cellIs" dxfId="4" priority="926" operator="equal">
      <formula>"天津欧科浩发"</formula>
    </cfRule>
    <cfRule type="cellIs" dxfId="2" priority="927" operator="equal">
      <formula>"北京"</formula>
    </cfRule>
  </conditionalFormatting>
  <conditionalFormatting sqref="AQ231">
    <cfRule type="cellIs" dxfId="3" priority="26" operator="equal">
      <formula>"天津华盛福"</formula>
    </cfRule>
    <cfRule type="cellIs" dxfId="4" priority="27" operator="equal">
      <formula>"天津欧科浩发"</formula>
    </cfRule>
    <cfRule type="cellIs" dxfId="2" priority="28" operator="equal">
      <formula>"北京"</formula>
    </cfRule>
  </conditionalFormatting>
  <conditionalFormatting sqref="AR231">
    <cfRule type="cellIs" dxfId="3" priority="919" operator="equal">
      <formula>"天津华盛福"</formula>
    </cfRule>
    <cfRule type="cellIs" dxfId="4" priority="920" operator="equal">
      <formula>"天津欧科浩发"</formula>
    </cfRule>
    <cfRule type="cellIs" dxfId="2" priority="921" operator="equal">
      <formula>"北京"</formula>
    </cfRule>
  </conditionalFormatting>
  <conditionalFormatting sqref="AQ232">
    <cfRule type="cellIs" dxfId="3" priority="909" operator="equal">
      <formula>"天津华盛福"</formula>
    </cfRule>
    <cfRule type="cellIs" dxfId="4" priority="910" operator="equal">
      <formula>"天津欧科浩发"</formula>
    </cfRule>
    <cfRule type="cellIs" dxfId="2" priority="911" operator="equal">
      <formula>"北京"</formula>
    </cfRule>
  </conditionalFormatting>
  <conditionalFormatting sqref="AQ233">
    <cfRule type="cellIs" dxfId="3" priority="902" operator="equal">
      <formula>"天津华盛福"</formula>
    </cfRule>
    <cfRule type="cellIs" dxfId="4" priority="903" operator="equal">
      <formula>"天津欧科浩发"</formula>
    </cfRule>
    <cfRule type="cellIs" dxfId="2" priority="904" operator="equal">
      <formula>"北京"</formula>
    </cfRule>
  </conditionalFormatting>
  <conditionalFormatting sqref="AQ234">
    <cfRule type="cellIs" dxfId="3" priority="899" operator="equal">
      <formula>"天津华盛福"</formula>
    </cfRule>
    <cfRule type="cellIs" dxfId="4" priority="900" operator="equal">
      <formula>"天津欧科浩发"</formula>
    </cfRule>
    <cfRule type="cellIs" dxfId="2" priority="901" operator="equal">
      <formula>"北京"</formula>
    </cfRule>
  </conditionalFormatting>
  <conditionalFormatting sqref="Z235">
    <cfRule type="cellIs" dxfId="5" priority="4393" stopIfTrue="1" operator="equal">
      <formula>“总成件”</formula>
    </cfRule>
  </conditionalFormatting>
  <conditionalFormatting sqref="AQ235">
    <cfRule type="cellIs" dxfId="3" priority="896" operator="equal">
      <formula>"天津华盛福"</formula>
    </cfRule>
    <cfRule type="cellIs" dxfId="4" priority="897" operator="equal">
      <formula>"天津欧科浩发"</formula>
    </cfRule>
    <cfRule type="cellIs" dxfId="2" priority="898" operator="equal">
      <formula>"北京"</formula>
    </cfRule>
  </conditionalFormatting>
  <conditionalFormatting sqref="AQ236">
    <cfRule type="cellIs" dxfId="3" priority="850" operator="equal">
      <formula>"天津华盛福"</formula>
    </cfRule>
    <cfRule type="cellIs" dxfId="4" priority="851" operator="equal">
      <formula>"天津欧科浩发"</formula>
    </cfRule>
    <cfRule type="cellIs" dxfId="2" priority="852" operator="equal">
      <formula>"北京"</formula>
    </cfRule>
  </conditionalFormatting>
  <conditionalFormatting sqref="AR236">
    <cfRule type="cellIs" dxfId="3" priority="853" operator="equal">
      <formula>"天津华盛福"</formula>
    </cfRule>
    <cfRule type="cellIs" dxfId="4" priority="854" operator="equal">
      <formula>"天津欧科浩发"</formula>
    </cfRule>
    <cfRule type="cellIs" dxfId="2" priority="855" operator="equal">
      <formula>"北京"</formula>
    </cfRule>
  </conditionalFormatting>
  <conditionalFormatting sqref="L237">
    <cfRule type="duplicateValues" dxfId="0" priority="892"/>
  </conditionalFormatting>
  <conditionalFormatting sqref="AQ237">
    <cfRule type="cellIs" dxfId="3" priority="844" operator="equal">
      <formula>"天津华盛福"</formula>
    </cfRule>
    <cfRule type="cellIs" dxfId="4" priority="845" operator="equal">
      <formula>"天津欧科浩发"</formula>
    </cfRule>
    <cfRule type="cellIs" dxfId="2" priority="846" operator="equal">
      <formula>"北京"</formula>
    </cfRule>
  </conditionalFormatting>
  <conditionalFormatting sqref="AR237">
    <cfRule type="cellIs" dxfId="3" priority="847" operator="equal">
      <formula>"天津华盛福"</formula>
    </cfRule>
    <cfRule type="cellIs" dxfId="4" priority="848" operator="equal">
      <formula>"天津欧科浩发"</formula>
    </cfRule>
    <cfRule type="cellIs" dxfId="2" priority="849" operator="equal">
      <formula>"北京"</formula>
    </cfRule>
  </conditionalFormatting>
  <conditionalFormatting sqref="L238">
    <cfRule type="duplicateValues" dxfId="0" priority="891"/>
  </conditionalFormatting>
  <conditionalFormatting sqref="AQ238">
    <cfRule type="cellIs" dxfId="3" priority="838" operator="equal">
      <formula>"天津华盛福"</formula>
    </cfRule>
    <cfRule type="cellIs" dxfId="4" priority="839" operator="equal">
      <formula>"天津欧科浩发"</formula>
    </cfRule>
    <cfRule type="cellIs" dxfId="2" priority="840" operator="equal">
      <formula>"北京"</formula>
    </cfRule>
  </conditionalFormatting>
  <conditionalFormatting sqref="AR238">
    <cfRule type="cellIs" dxfId="3" priority="841" operator="equal">
      <formula>"天津华盛福"</formula>
    </cfRule>
    <cfRule type="cellIs" dxfId="4" priority="842" operator="equal">
      <formula>"天津欧科浩发"</formula>
    </cfRule>
    <cfRule type="cellIs" dxfId="2" priority="843" operator="equal">
      <formula>"北京"</formula>
    </cfRule>
  </conditionalFormatting>
  <conditionalFormatting sqref="AQ239">
    <cfRule type="cellIs" dxfId="4" priority="828" operator="equal">
      <formula>"天津欧科浩发"</formula>
    </cfRule>
    <cfRule type="cellIs" dxfId="2" priority="829" operator="equal">
      <formula>"北京"</formula>
    </cfRule>
  </conditionalFormatting>
  <conditionalFormatting sqref="AR239">
    <cfRule type="cellIs" dxfId="4" priority="834" operator="equal">
      <formula>"天津欧科浩发"</formula>
    </cfRule>
    <cfRule type="cellIs" dxfId="2" priority="835" operator="equal">
      <formula>"北京"</formula>
    </cfRule>
  </conditionalFormatting>
  <conditionalFormatting sqref="Z240">
    <cfRule type="cellIs" dxfId="5" priority="4383" stopIfTrue="1" operator="equal">
      <formula>“总成件”</formula>
    </cfRule>
  </conditionalFormatting>
  <conditionalFormatting sqref="AQ240">
    <cfRule type="cellIs" dxfId="3" priority="818" operator="equal">
      <formula>"天津华盛福"</formula>
    </cfRule>
    <cfRule type="cellIs" dxfId="4" priority="819" operator="equal">
      <formula>"天津欧科浩发"</formula>
    </cfRule>
    <cfRule type="cellIs" dxfId="2" priority="820" operator="equal">
      <formula>"北京"</formula>
    </cfRule>
  </conditionalFormatting>
  <conditionalFormatting sqref="AR240">
    <cfRule type="cellIs" dxfId="3" priority="821" operator="equal">
      <formula>"天津华盛福"</formula>
    </cfRule>
    <cfRule type="cellIs" dxfId="4" priority="822" operator="equal">
      <formula>"天津欧科浩发"</formula>
    </cfRule>
    <cfRule type="cellIs" dxfId="2" priority="823" operator="equal">
      <formula>"北京"</formula>
    </cfRule>
  </conditionalFormatting>
  <conditionalFormatting sqref="AQ241">
    <cfRule type="cellIs" dxfId="4" priority="826" operator="equal">
      <formula>"天津欧科浩发"</formula>
    </cfRule>
    <cfRule type="cellIs" dxfId="2" priority="827" operator="equal">
      <formula>"北京"</formula>
    </cfRule>
  </conditionalFormatting>
  <conditionalFormatting sqref="AR241">
    <cfRule type="cellIs" dxfId="3" priority="815" operator="equal">
      <formula>"天津华盛福"</formula>
    </cfRule>
    <cfRule type="cellIs" dxfId="4" priority="816" operator="equal">
      <formula>"天津欧科浩发"</formula>
    </cfRule>
    <cfRule type="cellIs" dxfId="2" priority="817" operator="equal">
      <formula>"北京"</formula>
    </cfRule>
  </conditionalFormatting>
  <conditionalFormatting sqref="Z242">
    <cfRule type="cellIs" dxfId="4" priority="2967" operator="equal">
      <formula>"TIF"</formula>
    </cfRule>
  </conditionalFormatting>
  <conditionalFormatting sqref="AQ242">
    <cfRule type="cellIs" dxfId="2" priority="825" operator="equal">
      <formula>"北京"</formula>
    </cfRule>
  </conditionalFormatting>
  <conditionalFormatting sqref="AR242">
    <cfRule type="cellIs" dxfId="2" priority="833" operator="equal">
      <formula>"北京"</formula>
    </cfRule>
  </conditionalFormatting>
  <conditionalFormatting sqref="AQ244">
    <cfRule type="cellIs" dxfId="3" priority="794" operator="equal">
      <formula>"天津华盛福"</formula>
    </cfRule>
    <cfRule type="cellIs" dxfId="4" priority="795" operator="equal">
      <formula>"天津欧科浩发"</formula>
    </cfRule>
    <cfRule type="cellIs" dxfId="2" priority="796" operator="equal">
      <formula>"北京"</formula>
    </cfRule>
  </conditionalFormatting>
  <conditionalFormatting sqref="AR244">
    <cfRule type="cellIs" dxfId="3" priority="791" operator="equal">
      <formula>"天津华盛福"</formula>
    </cfRule>
    <cfRule type="cellIs" dxfId="4" priority="792" operator="equal">
      <formula>"天津欧科浩发"</formula>
    </cfRule>
    <cfRule type="cellIs" dxfId="2" priority="793" operator="equal">
      <formula>"北京"</formula>
    </cfRule>
  </conditionalFormatting>
  <conditionalFormatting sqref="Z245">
    <cfRule type="cellIs" dxfId="4" priority="2966" operator="equal">
      <formula>"TIF"</formula>
    </cfRule>
  </conditionalFormatting>
  <conditionalFormatting sqref="AQ245">
    <cfRule type="cellIs" dxfId="3" priority="797" operator="equal">
      <formula>"天津华盛福"</formula>
    </cfRule>
    <cfRule type="cellIs" dxfId="2" priority="798" operator="equal">
      <formula>"北京"</formula>
    </cfRule>
    <cfRule type="cellIs" dxfId="4" priority="799" operator="equal">
      <formula>"天津欧科浩发"</formula>
    </cfRule>
    <cfRule type="cellIs" dxfId="2" priority="800" operator="equal">
      <formula>"北京"</formula>
    </cfRule>
  </conditionalFormatting>
  <conditionalFormatting sqref="AR245">
    <cfRule type="cellIs" dxfId="3" priority="77" operator="equal">
      <formula>"天津华盛福"</formula>
    </cfRule>
    <cfRule type="cellIs" dxfId="2" priority="78" operator="equal">
      <formula>"北京"</formula>
    </cfRule>
    <cfRule type="cellIs" dxfId="4" priority="79" operator="equal">
      <formula>"天津欧科浩发"</formula>
    </cfRule>
    <cfRule type="cellIs" dxfId="2" priority="80" operator="equal">
      <formula>"北京"</formula>
    </cfRule>
  </conditionalFormatting>
  <conditionalFormatting sqref="AQ246">
    <cfRule type="cellIs" dxfId="3" priority="785" operator="equal">
      <formula>"天津华盛福"</formula>
    </cfRule>
    <cfRule type="cellIs" dxfId="4" priority="786" operator="equal">
      <formula>"天津欧科浩发"</formula>
    </cfRule>
    <cfRule type="cellIs" dxfId="2" priority="787" operator="equal">
      <formula>"北京"</formula>
    </cfRule>
  </conditionalFormatting>
  <conditionalFormatting sqref="AR246">
    <cfRule type="cellIs" dxfId="3" priority="788" operator="equal">
      <formula>"天津华盛福"</formula>
    </cfRule>
    <cfRule type="cellIs" dxfId="4" priority="789" operator="equal">
      <formula>"天津欧科浩发"</formula>
    </cfRule>
    <cfRule type="cellIs" dxfId="2" priority="790" operator="equal">
      <formula>"北京"</formula>
    </cfRule>
  </conditionalFormatting>
  <conditionalFormatting sqref="AQ247">
    <cfRule type="cellIs" dxfId="3" priority="805" operator="equal">
      <formula>"天津华盛福"</formula>
    </cfRule>
    <cfRule type="cellIs" dxfId="2" priority="806" operator="equal">
      <formula>"北京"</formula>
    </cfRule>
    <cfRule type="cellIs" dxfId="4" priority="807" operator="equal">
      <formula>"天津欧科浩发"</formula>
    </cfRule>
    <cfRule type="cellIs" dxfId="2" priority="808" operator="equal">
      <formula>"北京"</formula>
    </cfRule>
  </conditionalFormatting>
  <conditionalFormatting sqref="AR247">
    <cfRule type="cellIs" dxfId="2" priority="812" operator="equal">
      <formula>"北京"</formula>
    </cfRule>
    <cfRule type="cellIs" dxfId="4" priority="813" operator="equal">
      <formula>"天津欧科浩发"</formula>
    </cfRule>
    <cfRule type="cellIs" dxfId="2" priority="814" operator="equal">
      <formula>"北京"</formula>
    </cfRule>
  </conditionalFormatting>
  <conditionalFormatting sqref="AQ248">
    <cfRule type="cellIs" dxfId="3" priority="782" operator="equal">
      <formula>"天津华盛福"</formula>
    </cfRule>
    <cfRule type="cellIs" dxfId="4" priority="783" operator="equal">
      <formula>"天津欧科浩发"</formula>
    </cfRule>
    <cfRule type="cellIs" dxfId="2" priority="784" operator="equal">
      <formula>"北京"</formula>
    </cfRule>
  </conditionalFormatting>
  <conditionalFormatting sqref="AR248">
    <cfRule type="cellIs" dxfId="4" priority="810" operator="equal">
      <formula>"天津欧科浩发"</formula>
    </cfRule>
    <cfRule type="cellIs" dxfId="2" priority="811" operator="equal">
      <formula>"北京"</formula>
    </cfRule>
  </conditionalFormatting>
  <conditionalFormatting sqref="L249">
    <cfRule type="duplicateValues" dxfId="0" priority="888"/>
    <cfRule type="duplicateValues" dxfId="0" priority="889"/>
  </conditionalFormatting>
  <conditionalFormatting sqref="AQ249">
    <cfRule type="cellIs" dxfId="3" priority="776" operator="equal">
      <formula>"天津华盛福"</formula>
    </cfRule>
    <cfRule type="cellIs" dxfId="4" priority="777" operator="equal">
      <formula>"天津欧科浩发"</formula>
    </cfRule>
    <cfRule type="cellIs" dxfId="2" priority="778" operator="equal">
      <formula>"北京"</formula>
    </cfRule>
  </conditionalFormatting>
  <conditionalFormatting sqref="AR249">
    <cfRule type="cellIs" dxfId="3" priority="779" operator="equal">
      <formula>"天津华盛福"</formula>
    </cfRule>
    <cfRule type="cellIs" dxfId="4" priority="780" operator="equal">
      <formula>"天津欧科浩发"</formula>
    </cfRule>
    <cfRule type="cellIs" dxfId="2" priority="781" operator="equal">
      <formula>"北京"</formula>
    </cfRule>
  </conditionalFormatting>
  <conditionalFormatting sqref="AQ250">
    <cfRule type="cellIs" dxfId="3" priority="772" operator="equal">
      <formula>"天津华盛福"</formula>
    </cfRule>
    <cfRule type="cellIs" dxfId="2" priority="773" operator="equal">
      <formula>"北京"</formula>
    </cfRule>
    <cfRule type="cellIs" dxfId="4" priority="774" operator="equal">
      <formula>"天津欧科浩发"</formula>
    </cfRule>
    <cfRule type="cellIs" dxfId="2" priority="775" operator="equal">
      <formula>"北京"</formula>
    </cfRule>
  </conditionalFormatting>
  <conditionalFormatting sqref="AQ251">
    <cfRule type="cellIs" dxfId="3" priority="764" operator="equal">
      <formula>"天津华盛福"</formula>
    </cfRule>
    <cfRule type="cellIs" dxfId="2" priority="765" operator="equal">
      <formula>"北京"</formula>
    </cfRule>
    <cfRule type="cellIs" dxfId="4" priority="766" operator="equal">
      <formula>"天津欧科浩发"</formula>
    </cfRule>
    <cfRule type="cellIs" dxfId="2" priority="767" operator="equal">
      <formula>"北京"</formula>
    </cfRule>
  </conditionalFormatting>
  <conditionalFormatting sqref="AR251">
    <cfRule type="cellIs" dxfId="2" priority="770" operator="equal">
      <formula>"北京"</formula>
    </cfRule>
  </conditionalFormatting>
  <conditionalFormatting sqref="AR252">
    <cfRule type="cellIs" dxfId="3" priority="761" operator="equal">
      <formula>"天津华盛福"</formula>
    </cfRule>
    <cfRule type="cellIs" dxfId="4" priority="762" operator="equal">
      <formula>"天津欧科浩发"</formula>
    </cfRule>
    <cfRule type="cellIs" dxfId="2" priority="763" operator="equal">
      <formula>"北京"</formula>
    </cfRule>
  </conditionalFormatting>
  <conditionalFormatting sqref="Z254">
    <cfRule type="cellIs" dxfId="5" priority="2119" stopIfTrue="1" operator="equal">
      <formula>“总成件”</formula>
    </cfRule>
  </conditionalFormatting>
  <conditionalFormatting sqref="AQ255">
    <cfRule type="cellIs" dxfId="3" priority="750" operator="equal">
      <formula>"天津华盛福"</formula>
    </cfRule>
    <cfRule type="cellIs" dxfId="2" priority="751" operator="equal">
      <formula>"北京"</formula>
    </cfRule>
    <cfRule type="cellIs" dxfId="4" priority="752" operator="equal">
      <formula>"天津欧科浩发"</formula>
    </cfRule>
    <cfRule type="cellIs" dxfId="2" priority="753" operator="equal">
      <formula>"北京"</formula>
    </cfRule>
  </conditionalFormatting>
  <conditionalFormatting sqref="AR255">
    <cfRule type="cellIs" dxfId="3" priority="754" operator="equal">
      <formula>"天津华盛福"</formula>
    </cfRule>
    <cfRule type="cellIs" dxfId="4" priority="755" operator="equal">
      <formula>"天津欧科浩发"</formula>
    </cfRule>
    <cfRule type="cellIs" dxfId="2" priority="756" operator="equal">
      <formula>"北京"</formula>
    </cfRule>
  </conditionalFormatting>
  <conditionalFormatting sqref="AQ256">
    <cfRule type="cellIs" dxfId="2" priority="744" operator="equal">
      <formula>"北京"</formula>
    </cfRule>
    <cfRule type="cellIs" dxfId="3" priority="745" operator="equal">
      <formula>"天津华盛福"</formula>
    </cfRule>
    <cfRule type="cellIs" dxfId="4" priority="746" operator="equal">
      <formula>"天津欧科浩发"</formula>
    </cfRule>
  </conditionalFormatting>
  <conditionalFormatting sqref="AR256">
    <cfRule type="cellIs" dxfId="3" priority="747" operator="equal">
      <formula>"天津华盛福"</formula>
    </cfRule>
    <cfRule type="cellIs" dxfId="4" priority="748" operator="equal">
      <formula>"天津欧科浩发"</formula>
    </cfRule>
    <cfRule type="cellIs" dxfId="2" priority="749" operator="equal">
      <formula>"北京"</formula>
    </cfRule>
  </conditionalFormatting>
  <conditionalFormatting sqref="L257">
    <cfRule type="duplicateValues" dxfId="0" priority="884"/>
    <cfRule type="duplicateValues" dxfId="0" priority="885"/>
  </conditionalFormatting>
  <conditionalFormatting sqref="AQ257">
    <cfRule type="cellIs" dxfId="3" priority="730" operator="equal">
      <formula>"天津华盛福"</formula>
    </cfRule>
    <cfRule type="cellIs" dxfId="4" priority="731" operator="equal">
      <formula>"天津欧科浩发"</formula>
    </cfRule>
    <cfRule type="cellIs" dxfId="2" priority="732" operator="equal">
      <formula>"北京"</formula>
    </cfRule>
  </conditionalFormatting>
  <conditionalFormatting sqref="AR257">
    <cfRule type="cellIs" dxfId="3" priority="733" operator="equal">
      <formula>"天津华盛福"</formula>
    </cfRule>
    <cfRule type="cellIs" dxfId="4" priority="734" operator="equal">
      <formula>"天津欧科浩发"</formula>
    </cfRule>
    <cfRule type="cellIs" dxfId="2" priority="735" operator="equal">
      <formula>"北京"</formula>
    </cfRule>
  </conditionalFormatting>
  <conditionalFormatting sqref="AQ258">
    <cfRule type="cellIs" dxfId="3" priority="724" operator="equal">
      <formula>"天津华盛福"</formula>
    </cfRule>
    <cfRule type="cellIs" dxfId="4" priority="725" operator="equal">
      <formula>"天津欧科浩发"</formula>
    </cfRule>
    <cfRule type="cellIs" dxfId="2" priority="726" operator="equal">
      <formula>"北京"</formula>
    </cfRule>
  </conditionalFormatting>
  <conditionalFormatting sqref="AR258">
    <cfRule type="cellIs" dxfId="3" priority="727" operator="equal">
      <formula>"天津华盛福"</formula>
    </cfRule>
    <cfRule type="cellIs" dxfId="4" priority="728" operator="equal">
      <formula>"天津欧科浩发"</formula>
    </cfRule>
    <cfRule type="cellIs" dxfId="2" priority="729" operator="equal">
      <formula>"北京"</formula>
    </cfRule>
  </conditionalFormatting>
  <conditionalFormatting sqref="AR259">
    <cfRule type="cellIs" dxfId="3" priority="721" operator="equal">
      <formula>"天津华盛福"</formula>
    </cfRule>
    <cfRule type="cellIs" dxfId="4" priority="722" operator="equal">
      <formula>"天津欧科浩发"</formula>
    </cfRule>
    <cfRule type="cellIs" dxfId="2" priority="723" operator="equal">
      <formula>"北京"</formula>
    </cfRule>
  </conditionalFormatting>
  <conditionalFormatting sqref="AR260">
    <cfRule type="cellIs" dxfId="3" priority="740" operator="equal">
      <formula>"天津华盛福"</formula>
    </cfRule>
    <cfRule type="cellIs" dxfId="2" priority="741" operator="equal">
      <formula>"北京"</formula>
    </cfRule>
    <cfRule type="cellIs" dxfId="4" priority="742" operator="equal">
      <formula>"天津欧科浩发"</formula>
    </cfRule>
    <cfRule type="cellIs" dxfId="2" priority="743" operator="equal">
      <formula>"北京"</formula>
    </cfRule>
  </conditionalFormatting>
  <conditionalFormatting sqref="L261">
    <cfRule type="duplicateValues" dxfId="0" priority="882"/>
    <cfRule type="duplicateValues" dxfId="0" priority="883"/>
  </conditionalFormatting>
  <conditionalFormatting sqref="AQ261">
    <cfRule type="cellIs" dxfId="3" priority="712" operator="equal">
      <formula>"天津华盛福"</formula>
    </cfRule>
    <cfRule type="cellIs" dxfId="4" priority="713" operator="equal">
      <formula>"天津欧科浩发"</formula>
    </cfRule>
    <cfRule type="cellIs" dxfId="2" priority="714" operator="equal">
      <formula>"北京"</formula>
    </cfRule>
  </conditionalFormatting>
  <conditionalFormatting sqref="AR261">
    <cfRule type="cellIs" dxfId="3" priority="715" operator="equal">
      <formula>"天津华盛福"</formula>
    </cfRule>
    <cfRule type="cellIs" dxfId="4" priority="716" operator="equal">
      <formula>"天津欧科浩发"</formula>
    </cfRule>
    <cfRule type="cellIs" dxfId="2" priority="717" operator="equal">
      <formula>"北京"</formula>
    </cfRule>
  </conditionalFormatting>
  <conditionalFormatting sqref="AR262">
    <cfRule type="cellIs" dxfId="3" priority="709" operator="equal">
      <formula>"天津华盛福"</formula>
    </cfRule>
    <cfRule type="cellIs" dxfId="4" priority="710" operator="equal">
      <formula>"天津欧科浩发"</formula>
    </cfRule>
    <cfRule type="cellIs" dxfId="2" priority="711" operator="equal">
      <formula>"北京"</formula>
    </cfRule>
  </conditionalFormatting>
  <conditionalFormatting sqref="AR263">
    <cfRule type="cellIs" dxfId="3" priority="703" operator="equal">
      <formula>"天津华盛福"</formula>
    </cfRule>
    <cfRule type="cellIs" dxfId="4" priority="704" operator="equal">
      <formula>"天津欧科浩发"</formula>
    </cfRule>
    <cfRule type="cellIs" dxfId="2" priority="705" operator="equal">
      <formula>"北京"</formula>
    </cfRule>
  </conditionalFormatting>
  <conditionalFormatting sqref="L264">
    <cfRule type="duplicateValues" dxfId="0" priority="880"/>
    <cfRule type="duplicateValues" dxfId="0" priority="881"/>
  </conditionalFormatting>
  <conditionalFormatting sqref="AQ264">
    <cfRule type="cellIs" dxfId="3" priority="694" operator="equal">
      <formula>"天津华盛福"</formula>
    </cfRule>
    <cfRule type="cellIs" dxfId="4" priority="695" operator="equal">
      <formula>"天津欧科浩发"</formula>
    </cfRule>
    <cfRule type="cellIs" dxfId="2" priority="696" operator="equal">
      <formula>"北京"</formula>
    </cfRule>
  </conditionalFormatting>
  <conditionalFormatting sqref="AR264">
    <cfRule type="cellIs" dxfId="3" priority="697" operator="equal">
      <formula>"天津华盛福"</formula>
    </cfRule>
    <cfRule type="cellIs" dxfId="4" priority="698" operator="equal">
      <formula>"天津欧科浩发"</formula>
    </cfRule>
    <cfRule type="cellIs" dxfId="2" priority="699" operator="equal">
      <formula>"北京"</formula>
    </cfRule>
  </conditionalFormatting>
  <conditionalFormatting sqref="AQ265">
    <cfRule type="cellIs" dxfId="2" priority="23" operator="equal">
      <formula>"北京"</formula>
    </cfRule>
    <cfRule type="cellIs" dxfId="3" priority="24" operator="equal">
      <formula>"天津华盛福"</formula>
    </cfRule>
    <cfRule type="cellIs" dxfId="4" priority="25" operator="equal">
      <formula>"天津欧科浩发"</formula>
    </cfRule>
  </conditionalFormatting>
  <conditionalFormatting sqref="AR265">
    <cfRule type="cellIs" dxfId="3" priority="691" operator="equal">
      <formula>"天津华盛福"</formula>
    </cfRule>
    <cfRule type="cellIs" dxfId="4" priority="692" operator="equal">
      <formula>"天津欧科浩发"</formula>
    </cfRule>
    <cfRule type="cellIs" dxfId="2" priority="693" operator="equal">
      <formula>"北京"</formula>
    </cfRule>
  </conditionalFormatting>
  <conditionalFormatting sqref="L266">
    <cfRule type="duplicateValues" dxfId="0" priority="878"/>
    <cfRule type="duplicateValues" dxfId="0" priority="879"/>
  </conditionalFormatting>
  <conditionalFormatting sqref="AQ266">
    <cfRule type="cellIs" dxfId="3" priority="682" operator="equal">
      <formula>"天津华盛福"</formula>
    </cfRule>
    <cfRule type="cellIs" dxfId="4" priority="683" operator="equal">
      <formula>"天津欧科浩发"</formula>
    </cfRule>
    <cfRule type="cellIs" dxfId="2" priority="684" operator="equal">
      <formula>"北京"</formula>
    </cfRule>
  </conditionalFormatting>
  <conditionalFormatting sqref="AR266">
    <cfRule type="cellIs" dxfId="3" priority="685" operator="equal">
      <formula>"天津华盛福"</formula>
    </cfRule>
    <cfRule type="cellIs" dxfId="4" priority="686" operator="equal">
      <formula>"天津欧科浩发"</formula>
    </cfRule>
    <cfRule type="cellIs" dxfId="2" priority="687" operator="equal">
      <formula>"北京"</formula>
    </cfRule>
  </conditionalFormatting>
  <conditionalFormatting sqref="AQ267">
    <cfRule type="cellIs" dxfId="2" priority="20" operator="equal">
      <formula>"北京"</formula>
    </cfRule>
    <cfRule type="cellIs" dxfId="3" priority="21" operator="equal">
      <formula>"天津华盛福"</formula>
    </cfRule>
    <cfRule type="cellIs" dxfId="4" priority="22" operator="equal">
      <formula>"天津欧科浩发"</formula>
    </cfRule>
  </conditionalFormatting>
  <conditionalFormatting sqref="AR267">
    <cfRule type="cellIs" dxfId="3" priority="679" operator="equal">
      <formula>"天津华盛福"</formula>
    </cfRule>
    <cfRule type="cellIs" dxfId="4" priority="680" operator="equal">
      <formula>"天津欧科浩发"</formula>
    </cfRule>
    <cfRule type="cellIs" dxfId="2" priority="681" operator="equal">
      <formula>"北京"</formula>
    </cfRule>
  </conditionalFormatting>
  <conditionalFormatting sqref="AQ268">
    <cfRule type="cellIs" dxfId="3" priority="670" operator="equal">
      <formula>"天津华盛福"</formula>
    </cfRule>
    <cfRule type="cellIs" dxfId="4" priority="671" operator="equal">
      <formula>"天津欧科浩发"</formula>
    </cfRule>
    <cfRule type="cellIs" dxfId="2" priority="672" operator="equal">
      <formula>"北京"</formula>
    </cfRule>
  </conditionalFormatting>
  <conditionalFormatting sqref="AR268">
    <cfRule type="cellIs" dxfId="3" priority="673" operator="equal">
      <formula>"天津华盛福"</formula>
    </cfRule>
    <cfRule type="cellIs" dxfId="4" priority="674" operator="equal">
      <formula>"天津欧科浩发"</formula>
    </cfRule>
    <cfRule type="cellIs" dxfId="2" priority="675" operator="equal">
      <formula>"北京"</formula>
    </cfRule>
  </conditionalFormatting>
  <conditionalFormatting sqref="AQ269">
    <cfRule type="cellIs" dxfId="3" priority="664" operator="equal">
      <formula>"天津华盛福"</formula>
    </cfRule>
    <cfRule type="cellIs" dxfId="4" priority="665" operator="equal">
      <formula>"天津欧科浩发"</formula>
    </cfRule>
    <cfRule type="cellIs" dxfId="2" priority="666" operator="equal">
      <formula>"北京"</formula>
    </cfRule>
  </conditionalFormatting>
  <conditionalFormatting sqref="AR269">
    <cfRule type="cellIs" dxfId="3" priority="667" operator="equal">
      <formula>"天津华盛福"</formula>
    </cfRule>
    <cfRule type="cellIs" dxfId="4" priority="668" operator="equal">
      <formula>"天津欧科浩发"</formula>
    </cfRule>
    <cfRule type="cellIs" dxfId="2" priority="669" operator="equal">
      <formula>"北京"</formula>
    </cfRule>
  </conditionalFormatting>
  <conditionalFormatting sqref="L270">
    <cfRule type="duplicateValues" dxfId="0" priority="876"/>
  </conditionalFormatting>
  <conditionalFormatting sqref="AQ270">
    <cfRule type="cellIs" dxfId="3" priority="658" operator="equal">
      <formula>"天津华盛福"</formula>
    </cfRule>
    <cfRule type="cellIs" dxfId="4" priority="659" operator="equal">
      <formula>"天津欧科浩发"</formula>
    </cfRule>
    <cfRule type="cellIs" dxfId="2" priority="660" operator="equal">
      <formula>"北京"</formula>
    </cfRule>
  </conditionalFormatting>
  <conditionalFormatting sqref="AR270">
    <cfRule type="cellIs" dxfId="3" priority="661" operator="equal">
      <formula>"天津华盛福"</formula>
    </cfRule>
    <cfRule type="cellIs" dxfId="4" priority="662" operator="equal">
      <formula>"天津欧科浩发"</formula>
    </cfRule>
    <cfRule type="cellIs" dxfId="2" priority="663" operator="equal">
      <formula>"北京"</formula>
    </cfRule>
  </conditionalFormatting>
  <conditionalFormatting sqref="AQ271">
    <cfRule type="cellIs" dxfId="3" priority="652" operator="equal">
      <formula>"天津华盛福"</formula>
    </cfRule>
    <cfRule type="cellIs" dxfId="4" priority="653" operator="equal">
      <formula>"天津欧科浩发"</formula>
    </cfRule>
    <cfRule type="cellIs" dxfId="2" priority="654" operator="equal">
      <formula>"北京"</formula>
    </cfRule>
  </conditionalFormatting>
  <conditionalFormatting sqref="AR271">
    <cfRule type="cellIs" dxfId="3" priority="655" operator="equal">
      <formula>"天津华盛福"</formula>
    </cfRule>
    <cfRule type="cellIs" dxfId="4" priority="656" operator="equal">
      <formula>"天津欧科浩发"</formula>
    </cfRule>
    <cfRule type="cellIs" dxfId="2" priority="657" operator="equal">
      <formula>"北京"</formula>
    </cfRule>
  </conditionalFormatting>
  <conditionalFormatting sqref="Z272">
    <cfRule type="cellIs" dxfId="5" priority="4867" stopIfTrue="1" operator="equal">
      <formula>“总成件”</formula>
    </cfRule>
  </conditionalFormatting>
  <conditionalFormatting sqref="AQ272">
    <cfRule type="cellIs" dxfId="3" priority="646" operator="equal">
      <formula>"天津华盛福"</formula>
    </cfRule>
    <cfRule type="cellIs" dxfId="4" priority="647" operator="equal">
      <formula>"天津欧科浩发"</formula>
    </cfRule>
    <cfRule type="cellIs" dxfId="2" priority="648" operator="equal">
      <formula>"北京"</formula>
    </cfRule>
  </conditionalFormatting>
  <conditionalFormatting sqref="AR272">
    <cfRule type="cellIs" dxfId="3" priority="649" operator="equal">
      <formula>"天津华盛福"</formula>
    </cfRule>
    <cfRule type="cellIs" dxfId="4" priority="650" operator="equal">
      <formula>"天津欧科浩发"</formula>
    </cfRule>
    <cfRule type="cellIs" dxfId="2" priority="651" operator="equal">
      <formula>"北京"</formula>
    </cfRule>
  </conditionalFormatting>
  <conditionalFormatting sqref="Z273">
    <cfRule type="cellIs" dxfId="5" priority="3765" stopIfTrue="1" operator="equal">
      <formula>“总成件”</formula>
    </cfRule>
  </conditionalFormatting>
  <conditionalFormatting sqref="AQ273">
    <cfRule type="cellIs" dxfId="3" priority="640" operator="equal">
      <formula>"天津华盛福"</formula>
    </cfRule>
    <cfRule type="cellIs" dxfId="4" priority="641" operator="equal">
      <formula>"天津欧科浩发"</formula>
    </cfRule>
    <cfRule type="cellIs" dxfId="2" priority="642" operator="equal">
      <formula>"北京"</formula>
    </cfRule>
  </conditionalFormatting>
  <conditionalFormatting sqref="AR273">
    <cfRule type="cellIs" dxfId="3" priority="643" operator="equal">
      <formula>"天津华盛福"</formula>
    </cfRule>
    <cfRule type="cellIs" dxfId="4" priority="644" operator="equal">
      <formula>"天津欧科浩发"</formula>
    </cfRule>
    <cfRule type="cellIs" dxfId="2" priority="645" operator="equal">
      <formula>"北京"</formula>
    </cfRule>
  </conditionalFormatting>
  <conditionalFormatting sqref="AR274">
    <cfRule type="cellIs" dxfId="3" priority="625" operator="equal">
      <formula>"天津华盛福"</formula>
    </cfRule>
    <cfRule type="cellIs" dxfId="4" priority="626" operator="equal">
      <formula>"天津欧科浩发"</formula>
    </cfRule>
    <cfRule type="cellIs" dxfId="2" priority="627" operator="equal">
      <formula>"北京"</formula>
    </cfRule>
  </conditionalFormatting>
  <conditionalFormatting sqref="AR275">
    <cfRule type="cellIs" dxfId="3" priority="631" operator="equal">
      <formula>"天津华盛福"</formula>
    </cfRule>
    <cfRule type="cellIs" dxfId="4" priority="632" operator="equal">
      <formula>"天津欧科浩发"</formula>
    </cfRule>
    <cfRule type="cellIs" dxfId="2" priority="633" operator="equal">
      <formula>"北京"</formula>
    </cfRule>
  </conditionalFormatting>
  <conditionalFormatting sqref="AQ276">
    <cfRule type="cellIs" dxfId="3" priority="616" operator="equal">
      <formula>"天津华盛福"</formula>
    </cfRule>
    <cfRule type="cellIs" dxfId="4" priority="617" operator="equal">
      <formula>"天津欧科浩发"</formula>
    </cfRule>
    <cfRule type="cellIs" dxfId="2" priority="618" operator="equal">
      <formula>"北京"</formula>
    </cfRule>
  </conditionalFormatting>
  <conditionalFormatting sqref="AR276">
    <cfRule type="cellIs" dxfId="3" priority="619" operator="equal">
      <formula>"天津华盛福"</formula>
    </cfRule>
    <cfRule type="cellIs" dxfId="4" priority="620" operator="equal">
      <formula>"天津欧科浩发"</formula>
    </cfRule>
    <cfRule type="cellIs" dxfId="2" priority="621" operator="equal">
      <formula>"北京"</formula>
    </cfRule>
  </conditionalFormatting>
  <conditionalFormatting sqref="AQ277">
    <cfRule type="cellIs" dxfId="3" priority="634" operator="equal">
      <formula>"天津华盛福"</formula>
    </cfRule>
    <cfRule type="cellIs" dxfId="4" priority="635" operator="equal">
      <formula>"天津欧科浩发"</formula>
    </cfRule>
    <cfRule type="cellIs" dxfId="2" priority="636" operator="equal">
      <formula>"北京"</formula>
    </cfRule>
  </conditionalFormatting>
  <conditionalFormatting sqref="AR277">
    <cfRule type="cellIs" dxfId="3" priority="637" operator="equal">
      <formula>"天津华盛福"</formula>
    </cfRule>
    <cfRule type="cellIs" dxfId="4" priority="638" operator="equal">
      <formula>"天津欧科浩发"</formula>
    </cfRule>
    <cfRule type="cellIs" dxfId="2" priority="639" operator="equal">
      <formula>"北京"</formula>
    </cfRule>
  </conditionalFormatting>
  <conditionalFormatting sqref="L278">
    <cfRule type="duplicateValues" dxfId="0" priority="873"/>
    <cfRule type="duplicateValues" dxfId="0" priority="874"/>
  </conditionalFormatting>
  <conditionalFormatting sqref="AQ278">
    <cfRule type="cellIs" dxfId="3" priority="560" operator="equal">
      <formula>"天津华盛福"</formula>
    </cfRule>
    <cfRule type="cellIs" dxfId="4" priority="561" operator="equal">
      <formula>"天津欧科浩发"</formula>
    </cfRule>
    <cfRule type="cellIs" dxfId="2" priority="562" operator="equal">
      <formula>"北京"</formula>
    </cfRule>
  </conditionalFormatting>
  <conditionalFormatting sqref="AR278">
    <cfRule type="cellIs" dxfId="3" priority="563" operator="equal">
      <formula>"天津华盛福"</formula>
    </cfRule>
    <cfRule type="cellIs" dxfId="4" priority="564" operator="equal">
      <formula>"天津欧科浩发"</formula>
    </cfRule>
    <cfRule type="cellIs" dxfId="2" priority="565" operator="equal">
      <formula>"北京"</formula>
    </cfRule>
  </conditionalFormatting>
  <conditionalFormatting sqref="AQ279">
    <cfRule type="cellIs" dxfId="3" priority="566" operator="equal">
      <formula>"天津华盛福"</formula>
    </cfRule>
    <cfRule type="cellIs" dxfId="4" priority="567" operator="equal">
      <formula>"天津欧科浩发"</formula>
    </cfRule>
    <cfRule type="cellIs" dxfId="2" priority="568" operator="equal">
      <formula>"北京"</formula>
    </cfRule>
  </conditionalFormatting>
  <conditionalFormatting sqref="AR279">
    <cfRule type="cellIs" dxfId="3" priority="569" operator="equal">
      <formula>"天津华盛福"</formula>
    </cfRule>
    <cfRule type="cellIs" dxfId="4" priority="570" operator="equal">
      <formula>"天津欧科浩发"</formula>
    </cfRule>
    <cfRule type="cellIs" dxfId="2" priority="571" operator="equal">
      <formula>"北京"</formula>
    </cfRule>
  </conditionalFormatting>
  <conditionalFormatting sqref="AE280">
    <cfRule type="cellIs" dxfId="7" priority="3253" operator="equal">
      <formula>"N"</formula>
    </cfRule>
    <cfRule type="cellIs" dxfId="4" priority="3254" operator="equal">
      <formula>"Y"</formula>
    </cfRule>
    <cfRule type="colorScale" priority="3255">
      <colorScale>
        <cfvo type="num" val="&quot;Y&quot;"/>
        <cfvo type="num" val="&quot;N&quot;"/>
        <color rgb="FF00B050"/>
        <color rgb="FFFF0000"/>
      </colorScale>
    </cfRule>
  </conditionalFormatting>
  <conditionalFormatting sqref="AQ280">
    <cfRule type="cellIs" dxfId="3" priority="604" operator="equal">
      <formula>"天津华盛福"</formula>
    </cfRule>
    <cfRule type="cellIs" dxfId="4" priority="605" operator="equal">
      <formula>"天津欧科浩发"</formula>
    </cfRule>
    <cfRule type="cellIs" dxfId="2" priority="606" operator="equal">
      <formula>"北京"</formula>
    </cfRule>
  </conditionalFormatting>
  <conditionalFormatting sqref="AR280">
    <cfRule type="cellIs" dxfId="3" priority="613" operator="equal">
      <formula>"天津华盛福"</formula>
    </cfRule>
    <cfRule type="cellIs" dxfId="4" priority="614" operator="equal">
      <formula>"天津欧科浩发"</formula>
    </cfRule>
    <cfRule type="cellIs" dxfId="2" priority="615" operator="equal">
      <formula>"北京"</formula>
    </cfRule>
  </conditionalFormatting>
  <conditionalFormatting sqref="Z281">
    <cfRule type="cellIs" dxfId="5" priority="3486" stopIfTrue="1" operator="equal">
      <formula>“总成件”</formula>
    </cfRule>
  </conditionalFormatting>
  <conditionalFormatting sqref="AQ281">
    <cfRule type="cellIs" dxfId="3" priority="598" operator="equal">
      <formula>"天津华盛福"</formula>
    </cfRule>
    <cfRule type="cellIs" dxfId="4" priority="599" operator="equal">
      <formula>"天津欧科浩发"</formula>
    </cfRule>
    <cfRule type="cellIs" dxfId="2" priority="600" operator="equal">
      <formula>"北京"</formula>
    </cfRule>
  </conditionalFormatting>
  <conditionalFormatting sqref="AR281">
    <cfRule type="cellIs" dxfId="3" priority="607" operator="equal">
      <formula>"天津华盛福"</formula>
    </cfRule>
    <cfRule type="cellIs" dxfId="4" priority="608" operator="equal">
      <formula>"天津欧科浩发"</formula>
    </cfRule>
    <cfRule type="cellIs" dxfId="2" priority="609" operator="equal">
      <formula>"北京"</formula>
    </cfRule>
  </conditionalFormatting>
  <conditionalFormatting sqref="AQ282">
    <cfRule type="cellIs" dxfId="3" priority="601" operator="equal">
      <formula>"天津华盛福"</formula>
    </cfRule>
    <cfRule type="cellIs" dxfId="4" priority="602" operator="equal">
      <formula>"天津欧科浩发"</formula>
    </cfRule>
    <cfRule type="cellIs" dxfId="2" priority="603" operator="equal">
      <formula>"北京"</formula>
    </cfRule>
  </conditionalFormatting>
  <conditionalFormatting sqref="AR282">
    <cfRule type="cellIs" dxfId="3" priority="610" operator="equal">
      <formula>"天津华盛福"</formula>
    </cfRule>
    <cfRule type="cellIs" dxfId="4" priority="611" operator="equal">
      <formula>"天津欧科浩发"</formula>
    </cfRule>
    <cfRule type="cellIs" dxfId="2" priority="612" operator="equal">
      <formula>"北京"</formula>
    </cfRule>
  </conditionalFormatting>
  <conditionalFormatting sqref="AQ283">
    <cfRule type="cellIs" dxfId="3" priority="591" operator="equal">
      <formula>"天津华盛福"</formula>
    </cfRule>
    <cfRule type="cellIs" dxfId="2" priority="592" operator="equal">
      <formula>"北京"</formula>
    </cfRule>
    <cfRule type="cellIs" dxfId="4" priority="593" operator="equal">
      <formula>"天津欧科浩发"</formula>
    </cfRule>
    <cfRule type="cellIs" dxfId="2" priority="594" operator="equal">
      <formula>"北京"</formula>
    </cfRule>
  </conditionalFormatting>
  <conditionalFormatting sqref="AR283">
    <cfRule type="cellIs" dxfId="3" priority="595" operator="equal">
      <formula>"天津华盛福"</formula>
    </cfRule>
    <cfRule type="cellIs" dxfId="4" priority="596" operator="equal">
      <formula>"天津欧科浩发"</formula>
    </cfRule>
    <cfRule type="cellIs" dxfId="2" priority="597" operator="equal">
      <formula>"北京"</formula>
    </cfRule>
  </conditionalFormatting>
  <conditionalFormatting sqref="AQ284">
    <cfRule type="cellIs" dxfId="3" priority="584" operator="equal">
      <formula>"天津华盛福"</formula>
    </cfRule>
    <cfRule type="cellIs" dxfId="2" priority="585" operator="equal">
      <formula>"北京"</formula>
    </cfRule>
    <cfRule type="cellIs" dxfId="4" priority="586" operator="equal">
      <formula>"天津欧科浩发"</formula>
    </cfRule>
    <cfRule type="cellIs" dxfId="2" priority="587" operator="equal">
      <formula>"北京"</formula>
    </cfRule>
  </conditionalFormatting>
  <conditionalFormatting sqref="AR284">
    <cfRule type="cellIs" dxfId="3" priority="588" operator="equal">
      <formula>"天津华盛福"</formula>
    </cfRule>
    <cfRule type="cellIs" dxfId="4" priority="589" operator="equal">
      <formula>"天津欧科浩发"</formula>
    </cfRule>
    <cfRule type="cellIs" dxfId="2" priority="590" operator="equal">
      <formula>"北京"</formula>
    </cfRule>
  </conditionalFormatting>
  <conditionalFormatting sqref="L285">
    <cfRule type="duplicateValues" dxfId="0" priority="872"/>
  </conditionalFormatting>
  <conditionalFormatting sqref="AQ285">
    <cfRule type="cellIs" dxfId="3" priority="578" operator="equal">
      <formula>"天津华盛福"</formula>
    </cfRule>
    <cfRule type="cellIs" dxfId="4" priority="579" operator="equal">
      <formula>"天津欧科浩发"</formula>
    </cfRule>
    <cfRule type="cellIs" dxfId="2" priority="580" operator="equal">
      <formula>"北京"</formula>
    </cfRule>
  </conditionalFormatting>
  <conditionalFormatting sqref="AR285">
    <cfRule type="cellIs" dxfId="3" priority="581" operator="equal">
      <formula>"天津华盛福"</formula>
    </cfRule>
    <cfRule type="cellIs" dxfId="4" priority="582" operator="equal">
      <formula>"天津欧科浩发"</formula>
    </cfRule>
    <cfRule type="cellIs" dxfId="2" priority="583" operator="equal">
      <formula>"北京"</formula>
    </cfRule>
  </conditionalFormatting>
  <conditionalFormatting sqref="L286">
    <cfRule type="duplicateValues" dxfId="0" priority="871"/>
  </conditionalFormatting>
  <conditionalFormatting sqref="AQ286">
    <cfRule type="cellIs" dxfId="3" priority="572" operator="equal">
      <formula>"天津华盛福"</formula>
    </cfRule>
    <cfRule type="cellIs" dxfId="4" priority="573" operator="equal">
      <formula>"天津欧科浩发"</formula>
    </cfRule>
    <cfRule type="cellIs" dxfId="2" priority="574" operator="equal">
      <formula>"北京"</formula>
    </cfRule>
  </conditionalFormatting>
  <conditionalFormatting sqref="AR286">
    <cfRule type="cellIs" dxfId="3" priority="575" operator="equal">
      <formula>"天津华盛福"</formula>
    </cfRule>
    <cfRule type="cellIs" dxfId="4" priority="576" operator="equal">
      <formula>"天津欧科浩发"</formula>
    </cfRule>
    <cfRule type="cellIs" dxfId="2" priority="577" operator="equal">
      <formula>"北京"</formula>
    </cfRule>
  </conditionalFormatting>
  <conditionalFormatting sqref="AQ287">
    <cfRule type="cellIs" dxfId="3" priority="545" operator="equal">
      <formula>"天津华盛福"</formula>
    </cfRule>
    <cfRule type="cellIs" dxfId="4" priority="546" operator="equal">
      <formula>"天津欧科浩发"</formula>
    </cfRule>
    <cfRule type="cellIs" dxfId="2" priority="547" operator="equal">
      <formula>"北京"</formula>
    </cfRule>
  </conditionalFormatting>
  <conditionalFormatting sqref="AR287">
    <cfRule type="cellIs" dxfId="3" priority="554" operator="equal">
      <formula>"天津华盛福"</formula>
    </cfRule>
    <cfRule type="cellIs" dxfId="4" priority="555" operator="equal">
      <formula>"天津欧科浩发"</formula>
    </cfRule>
    <cfRule type="cellIs" dxfId="2" priority="556" operator="equal">
      <formula>"北京"</formula>
    </cfRule>
  </conditionalFormatting>
  <conditionalFormatting sqref="Z288">
    <cfRule type="cellIs" dxfId="5" priority="4373" stopIfTrue="1" operator="equal">
      <formula>“总成件”</formula>
    </cfRule>
  </conditionalFormatting>
  <conditionalFormatting sqref="AQ288">
    <cfRule type="cellIs" dxfId="3" priority="530" operator="equal">
      <formula>"天津华盛福"</formula>
    </cfRule>
    <cfRule type="cellIs" dxfId="4" priority="531" operator="equal">
      <formula>"天津欧科浩发"</formula>
    </cfRule>
    <cfRule type="cellIs" dxfId="2" priority="532" operator="equal">
      <formula>"北京"</formula>
    </cfRule>
  </conditionalFormatting>
  <conditionalFormatting sqref="AR288">
    <cfRule type="cellIs" dxfId="3" priority="533" operator="equal">
      <formula>"天津华盛福"</formula>
    </cfRule>
    <cfRule type="cellIs" dxfId="4" priority="534" operator="equal">
      <formula>"天津欧科浩发"</formula>
    </cfRule>
    <cfRule type="cellIs" dxfId="2" priority="535" operator="equal">
      <formula>"北京"</formula>
    </cfRule>
  </conditionalFormatting>
  <conditionalFormatting sqref="AQ289">
    <cfRule type="cellIs" dxfId="3" priority="548" operator="equal">
      <formula>"天津华盛福"</formula>
    </cfRule>
    <cfRule type="cellIs" dxfId="4" priority="549" operator="equal">
      <formula>"天津欧科浩发"</formula>
    </cfRule>
    <cfRule type="cellIs" dxfId="2" priority="550" operator="equal">
      <formula>"北京"</formula>
    </cfRule>
  </conditionalFormatting>
  <conditionalFormatting sqref="AR289">
    <cfRule type="cellIs" dxfId="3" priority="557" operator="equal">
      <formula>"天津华盛福"</formula>
    </cfRule>
    <cfRule type="cellIs" dxfId="4" priority="558" operator="equal">
      <formula>"天津欧科浩发"</formula>
    </cfRule>
    <cfRule type="cellIs" dxfId="2" priority="559" operator="equal">
      <formula>"北京"</formula>
    </cfRule>
  </conditionalFormatting>
  <conditionalFormatting sqref="Z290">
    <cfRule type="cellIs" dxfId="5" priority="4363" stopIfTrue="1" operator="equal">
      <formula>“总成件”</formula>
    </cfRule>
  </conditionalFormatting>
  <conditionalFormatting sqref="AQ290">
    <cfRule type="cellIs" dxfId="3" priority="542" operator="equal">
      <formula>"天津华盛福"</formula>
    </cfRule>
    <cfRule type="cellIs" dxfId="4" priority="543" operator="equal">
      <formula>"天津欧科浩发"</formula>
    </cfRule>
    <cfRule type="cellIs" dxfId="2" priority="544" operator="equal">
      <formula>"北京"</formula>
    </cfRule>
  </conditionalFormatting>
  <conditionalFormatting sqref="AR290">
    <cfRule type="cellIs" dxfId="3" priority="551" operator="equal">
      <formula>"天津华盛福"</formula>
    </cfRule>
    <cfRule type="cellIs" dxfId="4" priority="552" operator="equal">
      <formula>"天津欧科浩发"</formula>
    </cfRule>
    <cfRule type="cellIs" dxfId="2" priority="553" operator="equal">
      <formula>"北京"</formula>
    </cfRule>
  </conditionalFormatting>
  <conditionalFormatting sqref="Z291">
    <cfRule type="cellIs" dxfId="5" priority="4711" stopIfTrue="1" operator="equal">
      <formula>“总成件”</formula>
    </cfRule>
  </conditionalFormatting>
  <conditionalFormatting sqref="AQ291">
    <cfRule type="cellIs" dxfId="3" priority="536" operator="equal">
      <formula>"天津华盛福"</formula>
    </cfRule>
    <cfRule type="cellIs" dxfId="4" priority="537" operator="equal">
      <formula>"天津欧科浩发"</formula>
    </cfRule>
    <cfRule type="cellIs" dxfId="2" priority="538" operator="equal">
      <formula>"北京"</formula>
    </cfRule>
  </conditionalFormatting>
  <conditionalFormatting sqref="AR291">
    <cfRule type="cellIs" dxfId="3" priority="539" operator="equal">
      <formula>"天津华盛福"</formula>
    </cfRule>
    <cfRule type="cellIs" dxfId="4" priority="540" operator="equal">
      <formula>"天津欧科浩发"</formula>
    </cfRule>
    <cfRule type="cellIs" dxfId="2" priority="541" operator="equal">
      <formula>"北京"</formula>
    </cfRule>
  </conditionalFormatting>
  <conditionalFormatting sqref="AQ292">
    <cfRule type="cellIs" dxfId="3" priority="516" operator="equal">
      <formula>"天津华盛福"</formula>
    </cfRule>
    <cfRule type="cellIs" dxfId="4" priority="517" operator="equal">
      <formula>"天津欧科浩发"</formula>
    </cfRule>
    <cfRule type="cellIs" dxfId="2" priority="518" operator="equal">
      <formula>"北京"</formula>
    </cfRule>
  </conditionalFormatting>
  <conditionalFormatting sqref="AR292">
    <cfRule type="cellIs" dxfId="3" priority="519" operator="equal">
      <formula>"天津华盛福"</formula>
    </cfRule>
    <cfRule type="cellIs" dxfId="4" priority="520" operator="equal">
      <formula>"天津欧科浩发"</formula>
    </cfRule>
    <cfRule type="cellIs" dxfId="2" priority="521" operator="equal">
      <formula>"北京"</formula>
    </cfRule>
  </conditionalFormatting>
  <conditionalFormatting sqref="L293">
    <cfRule type="duplicateValues" dxfId="0" priority="868"/>
    <cfRule type="duplicateValues" dxfId="0" priority="869"/>
  </conditionalFormatting>
  <conditionalFormatting sqref="AQ293">
    <cfRule type="cellIs" dxfId="3" priority="510" operator="equal">
      <formula>"天津华盛福"</formula>
    </cfRule>
    <cfRule type="cellIs" dxfId="4" priority="511" operator="equal">
      <formula>"天津欧科浩发"</formula>
    </cfRule>
    <cfRule type="cellIs" dxfId="2" priority="512" operator="equal">
      <formula>"北京"</formula>
    </cfRule>
  </conditionalFormatting>
  <conditionalFormatting sqref="AR293">
    <cfRule type="cellIs" dxfId="3" priority="513" operator="equal">
      <formula>"天津华盛福"</formula>
    </cfRule>
    <cfRule type="cellIs" dxfId="4" priority="514" operator="equal">
      <formula>"天津欧科浩发"</formula>
    </cfRule>
    <cfRule type="cellIs" dxfId="2" priority="515" operator="equal">
      <formula>"北京"</formula>
    </cfRule>
  </conditionalFormatting>
  <conditionalFormatting sqref="AQ294">
    <cfRule type="cellIs" dxfId="3" priority="17" operator="equal">
      <formula>"天津华盛福"</formula>
    </cfRule>
    <cfRule type="cellIs" dxfId="4" priority="18" operator="equal">
      <formula>"天津欧科浩发"</formula>
    </cfRule>
    <cfRule type="cellIs" dxfId="2" priority="19" operator="equal">
      <formula>"北京"</formula>
    </cfRule>
  </conditionalFormatting>
  <conditionalFormatting sqref="AR294">
    <cfRule type="cellIs" dxfId="3" priority="507" operator="equal">
      <formula>"天津华盛福"</formula>
    </cfRule>
    <cfRule type="cellIs" dxfId="4" priority="508" operator="equal">
      <formula>"天津欧科浩发"</formula>
    </cfRule>
    <cfRule type="cellIs" dxfId="2" priority="509" operator="equal">
      <formula>"北京"</formula>
    </cfRule>
  </conditionalFormatting>
  <conditionalFormatting sqref="L295">
    <cfRule type="duplicateValues" dxfId="0" priority="866"/>
    <cfRule type="duplicateValues" dxfId="0" priority="867"/>
  </conditionalFormatting>
  <conditionalFormatting sqref="AQ295">
    <cfRule type="cellIs" dxfId="3" priority="498" operator="equal">
      <formula>"天津华盛福"</formula>
    </cfRule>
    <cfRule type="cellIs" dxfId="4" priority="499" operator="equal">
      <formula>"天津欧科浩发"</formula>
    </cfRule>
    <cfRule type="cellIs" dxfId="2" priority="500" operator="equal">
      <formula>"北京"</formula>
    </cfRule>
  </conditionalFormatting>
  <conditionalFormatting sqref="AR295">
    <cfRule type="cellIs" dxfId="3" priority="501" operator="equal">
      <formula>"天津华盛福"</formula>
    </cfRule>
    <cfRule type="cellIs" dxfId="4" priority="502" operator="equal">
      <formula>"天津欧科浩发"</formula>
    </cfRule>
    <cfRule type="cellIs" dxfId="2" priority="503" operator="equal">
      <formula>"北京"</formula>
    </cfRule>
  </conditionalFormatting>
  <conditionalFormatting sqref="AQ296">
    <cfRule type="cellIs" dxfId="3" priority="495" operator="equal">
      <formula>"天津华盛福"</formula>
    </cfRule>
    <cfRule type="cellIs" dxfId="4" priority="496" operator="equal">
      <formula>"天津欧科浩发"</formula>
    </cfRule>
    <cfRule type="cellIs" dxfId="2" priority="497" operator="equal">
      <formula>"北京"</formula>
    </cfRule>
  </conditionalFormatting>
  <conditionalFormatting sqref="AQ297">
    <cfRule type="cellIs" dxfId="3" priority="11" operator="equal">
      <formula>"天津华盛福"</formula>
    </cfRule>
    <cfRule type="cellIs" dxfId="4" priority="12" operator="equal">
      <formula>"天津欧科浩发"</formula>
    </cfRule>
    <cfRule type="cellIs" dxfId="2" priority="13" operator="equal">
      <formula>"北京"</formula>
    </cfRule>
  </conditionalFormatting>
  <conditionalFormatting sqref="AR297">
    <cfRule type="cellIs" dxfId="3" priority="492" operator="equal">
      <formula>"天津华盛福"</formula>
    </cfRule>
    <cfRule type="cellIs" dxfId="4" priority="493" operator="equal">
      <formula>"天津欧科浩发"</formula>
    </cfRule>
    <cfRule type="cellIs" dxfId="2" priority="494" operator="equal">
      <formula>"北京"</formula>
    </cfRule>
  </conditionalFormatting>
  <conditionalFormatting sqref="AQ298">
    <cfRule type="cellIs" dxfId="3" priority="522" operator="equal">
      <formula>"天津华盛福"</formula>
    </cfRule>
    <cfRule type="cellIs" dxfId="2" priority="523" operator="equal">
      <formula>"北京"</formula>
    </cfRule>
    <cfRule type="cellIs" dxfId="4" priority="524" operator="equal">
      <formula>"天津欧科浩发"</formula>
    </cfRule>
    <cfRule type="cellIs" dxfId="2" priority="525" operator="equal">
      <formula>"北京"</formula>
    </cfRule>
  </conditionalFormatting>
  <conditionalFormatting sqref="AR298">
    <cfRule type="cellIs" dxfId="2" priority="527" operator="equal">
      <formula>"北京"</formula>
    </cfRule>
  </conditionalFormatting>
  <conditionalFormatting sqref="AQ299">
    <cfRule type="cellIs" dxfId="2" priority="483" operator="equal">
      <formula>"北京"</formula>
    </cfRule>
    <cfRule type="cellIs" dxfId="3" priority="484" operator="equal">
      <formula>"天津华盛福"</formula>
    </cfRule>
    <cfRule type="cellIs" dxfId="4" priority="485" operator="equal">
      <formula>"天津欧科浩发"</formula>
    </cfRule>
  </conditionalFormatting>
  <conditionalFormatting sqref="AR299">
    <cfRule type="cellIs" dxfId="3" priority="486" operator="equal">
      <formula>"天津华盛福"</formula>
    </cfRule>
    <cfRule type="cellIs" dxfId="4" priority="487" operator="equal">
      <formula>"天津欧科浩发"</formula>
    </cfRule>
    <cfRule type="cellIs" dxfId="2" priority="488" operator="equal">
      <formula>"北京"</formula>
    </cfRule>
  </conditionalFormatting>
  <conditionalFormatting sqref="AQ300">
    <cfRule type="cellIs" dxfId="3" priority="471" operator="equal">
      <formula>"天津华盛福"</formula>
    </cfRule>
    <cfRule type="cellIs" dxfId="4" priority="472" operator="equal">
      <formula>"天津欧科浩发"</formula>
    </cfRule>
    <cfRule type="cellIs" dxfId="2" priority="473" operator="equal">
      <formula>"北京"</formula>
    </cfRule>
  </conditionalFormatting>
  <conditionalFormatting sqref="AR300">
    <cfRule type="cellIs" dxfId="3" priority="474" operator="equal">
      <formula>"天津华盛福"</formula>
    </cfRule>
    <cfRule type="cellIs" dxfId="4" priority="475" operator="equal">
      <formula>"天津欧科浩发"</formula>
    </cfRule>
    <cfRule type="cellIs" dxfId="2" priority="476" operator="equal">
      <formula>"北京"</formula>
    </cfRule>
  </conditionalFormatting>
  <conditionalFormatting sqref="Z303">
    <cfRule type="cellIs" dxfId="4" priority="2964" operator="equal">
      <formula>"TIF"</formula>
    </cfRule>
  </conditionalFormatting>
  <conditionalFormatting sqref="AQ303">
    <cfRule type="cellIs" dxfId="2" priority="464" operator="equal">
      <formula>"北京"</formula>
    </cfRule>
  </conditionalFormatting>
  <conditionalFormatting sqref="AR303">
    <cfRule type="cellIs" dxfId="2" priority="468" operator="equal">
      <formula>"北京"</formula>
    </cfRule>
  </conditionalFormatting>
  <conditionalFormatting sqref="Z304">
    <cfRule type="cellIs" dxfId="4" priority="2963" operator="equal">
      <formula>"TIF"</formula>
    </cfRule>
  </conditionalFormatting>
  <conditionalFormatting sqref="AQ304">
    <cfRule type="cellIs" dxfId="3" priority="455" operator="equal">
      <formula>"天津华盛福"</formula>
    </cfRule>
    <cfRule type="cellIs" dxfId="2" priority="456" operator="equal">
      <formula>"北京"</formula>
    </cfRule>
    <cfRule type="cellIs" dxfId="4" priority="457" operator="equal">
      <formula>"天津欧科浩发"</formula>
    </cfRule>
    <cfRule type="cellIs" dxfId="2" priority="458" operator="equal">
      <formula>"北京"</formula>
    </cfRule>
  </conditionalFormatting>
  <conditionalFormatting sqref="AR304">
    <cfRule type="cellIs" dxfId="3" priority="459" operator="equal">
      <formula>"天津华盛福"</formula>
    </cfRule>
    <cfRule type="cellIs" dxfId="2" priority="460" operator="equal">
      <formula>"北京"</formula>
    </cfRule>
    <cfRule type="cellIs" dxfId="4" priority="461" operator="equal">
      <formula>"天津欧科浩发"</formula>
    </cfRule>
    <cfRule type="cellIs" dxfId="2" priority="462" operator="equal">
      <formula>"北京"</formula>
    </cfRule>
  </conditionalFormatting>
  <conditionalFormatting sqref="Z306">
    <cfRule type="cellIs" dxfId="5" priority="2937" stopIfTrue="1" operator="equal">
      <formula>“总成件”</formula>
    </cfRule>
  </conditionalFormatting>
  <conditionalFormatting sqref="AQ306">
    <cfRule type="cellIs" dxfId="3" priority="446" operator="equal">
      <formula>"天津华盛福"</formula>
    </cfRule>
    <cfRule type="cellIs" dxfId="4" priority="447" operator="equal">
      <formula>"天津欧科浩发"</formula>
    </cfRule>
    <cfRule type="cellIs" dxfId="2" priority="448" operator="equal">
      <formula>"北京"</formula>
    </cfRule>
  </conditionalFormatting>
  <conditionalFormatting sqref="AR306">
    <cfRule type="cellIs" dxfId="3" priority="449" operator="equal">
      <formula>"天津华盛福"</formula>
    </cfRule>
    <cfRule type="cellIs" dxfId="4" priority="450" operator="equal">
      <formula>"天津欧科浩发"</formula>
    </cfRule>
    <cfRule type="cellIs" dxfId="2" priority="451" operator="equal">
      <formula>"北京"</formula>
    </cfRule>
  </conditionalFormatting>
  <conditionalFormatting sqref="AQ307">
    <cfRule type="cellIs" dxfId="3" priority="443" operator="equal">
      <formula>"天津华盛福"</formula>
    </cfRule>
    <cfRule type="cellIs" dxfId="4" priority="444" operator="equal">
      <formula>"天津欧科浩发"</formula>
    </cfRule>
    <cfRule type="cellIs" dxfId="2" priority="445" operator="equal">
      <formula>"北京"</formula>
    </cfRule>
  </conditionalFormatting>
  <conditionalFormatting sqref="AQ308">
    <cfRule type="cellIs" dxfId="3" priority="440" operator="equal">
      <formula>"天津华盛福"</formula>
    </cfRule>
    <cfRule type="cellIs" dxfId="4" priority="441" operator="equal">
      <formula>"天津欧科浩发"</formula>
    </cfRule>
    <cfRule type="cellIs" dxfId="2" priority="442" operator="equal">
      <formula>"北京"</formula>
    </cfRule>
  </conditionalFormatting>
  <conditionalFormatting sqref="Z309">
    <cfRule type="cellIs" dxfId="4" priority="2961" operator="equal">
      <formula>"TIF"</formula>
    </cfRule>
  </conditionalFormatting>
  <conditionalFormatting sqref="AQ309">
    <cfRule type="cellIs" dxfId="3" priority="432" operator="equal">
      <formula>"天津华盛福"</formula>
    </cfRule>
    <cfRule type="cellIs" dxfId="2" priority="433" operator="equal">
      <formula>"北京"</formula>
    </cfRule>
    <cfRule type="cellIs" dxfId="4" priority="434" operator="equal">
      <formula>"天津欧科浩发"</formula>
    </cfRule>
    <cfRule type="cellIs" dxfId="2" priority="435" operator="equal">
      <formula>"北京"</formula>
    </cfRule>
  </conditionalFormatting>
  <conditionalFormatting sqref="AR309">
    <cfRule type="cellIs" dxfId="3" priority="436" operator="equal">
      <formula>"天津华盛福"</formula>
    </cfRule>
    <cfRule type="cellIs" dxfId="2" priority="437" operator="equal">
      <formula>"北京"</formula>
    </cfRule>
    <cfRule type="cellIs" dxfId="4" priority="438" operator="equal">
      <formula>"天津欧科浩发"</formula>
    </cfRule>
    <cfRule type="cellIs" dxfId="2" priority="439" operator="equal">
      <formula>"北京"</formula>
    </cfRule>
  </conditionalFormatting>
  <conditionalFormatting sqref="Z310">
    <cfRule type="cellIs" dxfId="4" priority="2960" operator="equal">
      <formula>"TIF"</formula>
    </cfRule>
  </conditionalFormatting>
  <conditionalFormatting sqref="AQ310">
    <cfRule type="cellIs" dxfId="3" priority="424" operator="equal">
      <formula>"天津华盛福"</formula>
    </cfRule>
    <cfRule type="cellIs" dxfId="2" priority="425" operator="equal">
      <formula>"北京"</formula>
    </cfRule>
    <cfRule type="cellIs" dxfId="4" priority="426" operator="equal">
      <formula>"天津欧科浩发"</formula>
    </cfRule>
    <cfRule type="cellIs" dxfId="2" priority="427" operator="equal">
      <formula>"北京"</formula>
    </cfRule>
  </conditionalFormatting>
  <conditionalFormatting sqref="AR310">
    <cfRule type="cellIs" dxfId="3" priority="428" operator="equal">
      <formula>"天津华盛福"</formula>
    </cfRule>
    <cfRule type="cellIs" dxfId="2" priority="429" operator="equal">
      <formula>"北京"</formula>
    </cfRule>
    <cfRule type="cellIs" dxfId="4" priority="430" operator="equal">
      <formula>"天津欧科浩发"</formula>
    </cfRule>
    <cfRule type="cellIs" dxfId="2" priority="431" operator="equal">
      <formula>"北京"</formula>
    </cfRule>
  </conditionalFormatting>
  <conditionalFormatting sqref="AQ311">
    <cfRule type="cellIs" dxfId="3" priority="421" operator="equal">
      <formula>"天津华盛福"</formula>
    </cfRule>
    <cfRule type="cellIs" dxfId="4" priority="422" operator="equal">
      <formula>"天津欧科浩发"</formula>
    </cfRule>
    <cfRule type="cellIs" dxfId="2" priority="423" operator="equal">
      <formula>"北京"</formula>
    </cfRule>
  </conditionalFormatting>
  <conditionalFormatting sqref="AQ312">
    <cfRule type="cellIs" dxfId="3" priority="409" operator="equal">
      <formula>"天津华盛福"</formula>
    </cfRule>
    <cfRule type="cellIs" dxfId="4" priority="410" operator="equal">
      <formula>"天津欧科浩发"</formula>
    </cfRule>
    <cfRule type="cellIs" dxfId="2" priority="411" operator="equal">
      <formula>"北京"</formula>
    </cfRule>
  </conditionalFormatting>
  <conditionalFormatting sqref="AR312">
    <cfRule type="cellIs" dxfId="3" priority="74" operator="equal">
      <formula>"天津华盛福"</formula>
    </cfRule>
    <cfRule type="cellIs" dxfId="4" priority="75" operator="equal">
      <formula>"天津欧科浩发"</formula>
    </cfRule>
    <cfRule type="cellIs" dxfId="2" priority="76" operator="equal">
      <formula>"北京"</formula>
    </cfRule>
  </conditionalFormatting>
  <conditionalFormatting sqref="AQ313">
    <cfRule type="cellIs" dxfId="3" priority="415" operator="equal">
      <formula>"天津华盛福"</formula>
    </cfRule>
    <cfRule type="cellIs" dxfId="4" priority="416" operator="equal">
      <formula>"天津欧科浩发"</formula>
    </cfRule>
    <cfRule type="cellIs" dxfId="2" priority="417" operator="equal">
      <formula>"北京"</formula>
    </cfRule>
  </conditionalFormatting>
  <conditionalFormatting sqref="AR313">
    <cfRule type="cellIs" dxfId="3" priority="71" operator="equal">
      <formula>"天津华盛福"</formula>
    </cfRule>
    <cfRule type="cellIs" dxfId="4" priority="72" operator="equal">
      <formula>"天津欧科浩发"</formula>
    </cfRule>
    <cfRule type="cellIs" dxfId="2" priority="73" operator="equal">
      <formula>"北京"</formula>
    </cfRule>
  </conditionalFormatting>
  <conditionalFormatting sqref="Z314">
    <cfRule type="cellIs" dxfId="5" priority="2419" stopIfTrue="1" operator="equal">
      <formula>“总成件”</formula>
    </cfRule>
  </conditionalFormatting>
  <conditionalFormatting sqref="AQ314">
    <cfRule type="cellIs" dxfId="2" priority="391" operator="equal">
      <formula>"北京"</formula>
    </cfRule>
    <cfRule type="cellIs" dxfId="3" priority="392" operator="equal">
      <formula>"天津华盛福"</formula>
    </cfRule>
    <cfRule type="cellIs" dxfId="4" priority="393" operator="equal">
      <formula>"天津欧科浩发"</formula>
    </cfRule>
  </conditionalFormatting>
  <conditionalFormatting sqref="AR314">
    <cfRule type="cellIs" dxfId="3" priority="394" operator="equal">
      <formula>"天津华盛福"</formula>
    </cfRule>
    <cfRule type="cellIs" dxfId="4" priority="395" operator="equal">
      <formula>"天津欧科浩发"</formula>
    </cfRule>
    <cfRule type="cellIs" dxfId="2" priority="396" operator="equal">
      <formula>"北京"</formula>
    </cfRule>
  </conditionalFormatting>
  <conditionalFormatting sqref="AQ317">
    <cfRule type="cellIs" dxfId="3" priority="385" operator="equal">
      <formula>"天津华盛福"</formula>
    </cfRule>
    <cfRule type="cellIs" dxfId="4" priority="386" operator="equal">
      <formula>"天津欧科浩发"</formula>
    </cfRule>
    <cfRule type="cellIs" dxfId="2" priority="387" operator="equal">
      <formula>"北京"</formula>
    </cfRule>
  </conditionalFormatting>
  <conditionalFormatting sqref="AR317">
    <cfRule type="cellIs" dxfId="3" priority="388" operator="equal">
      <formula>"天津华盛福"</formula>
    </cfRule>
    <cfRule type="cellIs" dxfId="4" priority="389" operator="equal">
      <formula>"天津欧科浩发"</formula>
    </cfRule>
    <cfRule type="cellIs" dxfId="2" priority="390" operator="equal">
      <formula>"北京"</formula>
    </cfRule>
  </conditionalFormatting>
  <conditionalFormatting sqref="AQ318">
    <cfRule type="cellIs" dxfId="3" priority="382" operator="equal">
      <formula>"天津华盛福"</formula>
    </cfRule>
    <cfRule type="cellIs" dxfId="4" priority="383" operator="equal">
      <formula>"天津欧科浩发"</formula>
    </cfRule>
    <cfRule type="cellIs" dxfId="2" priority="384" operator="equal">
      <formula>"北京"</formula>
    </cfRule>
  </conditionalFormatting>
  <conditionalFormatting sqref="AQ319">
    <cfRule type="cellIs" dxfId="3" priority="379" operator="equal">
      <formula>"天津华盛福"</formula>
    </cfRule>
    <cfRule type="cellIs" dxfId="4" priority="380" operator="equal">
      <formula>"天津欧科浩发"</formula>
    </cfRule>
    <cfRule type="cellIs" dxfId="2" priority="381" operator="equal">
      <formula>"北京"</formula>
    </cfRule>
  </conditionalFormatting>
  <conditionalFormatting sqref="AR320">
    <cfRule type="cellIs" dxfId="3" priority="65" operator="equal">
      <formula>"天津华盛福"</formula>
    </cfRule>
    <cfRule type="cellIs" dxfId="4" priority="66" operator="equal">
      <formula>"天津欧科浩发"</formula>
    </cfRule>
    <cfRule type="cellIs" dxfId="2" priority="67" operator="equal">
      <formula>"北京"</formula>
    </cfRule>
  </conditionalFormatting>
  <conditionalFormatting sqref="L321">
    <cfRule type="duplicateValues" dxfId="0" priority="858"/>
    <cfRule type="duplicateValues" dxfId="0" priority="859"/>
  </conditionalFormatting>
  <conditionalFormatting sqref="Z321">
    <cfRule type="cellIs" dxfId="5" priority="860" stopIfTrue="1" operator="equal">
      <formula>“总成件”</formula>
    </cfRule>
  </conditionalFormatting>
  <conditionalFormatting sqref="AE321">
    <cfRule type="cellIs" dxfId="7" priority="861" operator="equal">
      <formula>"N"</formula>
    </cfRule>
    <cfRule type="cellIs" dxfId="4" priority="862" operator="equal">
      <formula>"Y"</formula>
    </cfRule>
    <cfRule type="colorScale" priority="863">
      <colorScale>
        <cfvo type="num" val="&quot;Y&quot;"/>
        <cfvo type="num" val="&quot;N&quot;"/>
        <color rgb="FF00B050"/>
        <color rgb="FFFF0000"/>
      </colorScale>
    </cfRule>
  </conditionalFormatting>
  <conditionalFormatting sqref="AQ321">
    <cfRule type="cellIs" dxfId="3" priority="373" operator="equal">
      <formula>"天津华盛福"</formula>
    </cfRule>
    <cfRule type="cellIs" dxfId="4" priority="374" operator="equal">
      <formula>"天津欧科浩发"</formula>
    </cfRule>
    <cfRule type="cellIs" dxfId="2" priority="375" operator="equal">
      <formula>"北京"</formula>
    </cfRule>
  </conditionalFormatting>
  <conditionalFormatting sqref="AR321">
    <cfRule type="cellIs" dxfId="3" priority="376" operator="equal">
      <formula>"天津华盛福"</formula>
    </cfRule>
    <cfRule type="cellIs" dxfId="4" priority="377" operator="equal">
      <formula>"天津欧科浩发"</formula>
    </cfRule>
    <cfRule type="cellIs" dxfId="2" priority="378" operator="equal">
      <formula>"北京"</formula>
    </cfRule>
  </conditionalFormatting>
  <conditionalFormatting sqref="AQ322">
    <cfRule type="cellIs" dxfId="3" priority="367" operator="equal">
      <formula>"天津华盛福"</formula>
    </cfRule>
    <cfRule type="cellIs" dxfId="4" priority="368" operator="equal">
      <formula>"天津欧科浩发"</formula>
    </cfRule>
    <cfRule type="cellIs" dxfId="2" priority="369" operator="equal">
      <formula>"北京"</formula>
    </cfRule>
  </conditionalFormatting>
  <conditionalFormatting sqref="AR322">
    <cfRule type="cellIs" dxfId="3" priority="370" operator="equal">
      <formula>"天津华盛福"</formula>
    </cfRule>
    <cfRule type="cellIs" dxfId="4" priority="371" operator="equal">
      <formula>"天津欧科浩发"</formula>
    </cfRule>
    <cfRule type="cellIs" dxfId="2" priority="372" operator="equal">
      <formula>"北京"</formula>
    </cfRule>
  </conditionalFormatting>
  <conditionalFormatting sqref="Z323">
    <cfRule type="cellIs" dxfId="5" priority="3282" stopIfTrue="1" operator="equal">
      <formula>“总成件”</formula>
    </cfRule>
  </conditionalFormatting>
  <conditionalFormatting sqref="AE323">
    <cfRule type="cellIs" dxfId="7" priority="3275" operator="equal">
      <formula>"N"</formula>
    </cfRule>
    <cfRule type="cellIs" dxfId="4" priority="3276" operator="equal">
      <formula>"Y"</formula>
    </cfRule>
    <cfRule type="colorScale" priority="3277">
      <colorScale>
        <cfvo type="num" val="&quot;Y&quot;"/>
        <cfvo type="num" val="&quot;N&quot;"/>
        <color rgb="FF00B050"/>
        <color rgb="FFFF0000"/>
      </colorScale>
    </cfRule>
  </conditionalFormatting>
  <conditionalFormatting sqref="AQ323">
    <cfRule type="cellIs" dxfId="3" priority="361" operator="equal">
      <formula>"天津华盛福"</formula>
    </cfRule>
    <cfRule type="cellIs" dxfId="4" priority="362" operator="equal">
      <formula>"天津欧科浩发"</formula>
    </cfRule>
    <cfRule type="cellIs" dxfId="2" priority="363" operator="equal">
      <formula>"北京"</formula>
    </cfRule>
  </conditionalFormatting>
  <conditionalFormatting sqref="AR323">
    <cfRule type="cellIs" dxfId="3" priority="364" operator="equal">
      <formula>"天津华盛福"</formula>
    </cfRule>
    <cfRule type="cellIs" dxfId="4" priority="365" operator="equal">
      <formula>"天津欧科浩发"</formula>
    </cfRule>
    <cfRule type="cellIs" dxfId="2" priority="366" operator="equal">
      <formula>"北京"</formula>
    </cfRule>
  </conditionalFormatting>
  <conditionalFormatting sqref="Z324">
    <cfRule type="cellIs" dxfId="4" priority="2959" operator="equal">
      <formula>"TIF"</formula>
    </cfRule>
  </conditionalFormatting>
  <conditionalFormatting sqref="AQ324">
    <cfRule type="cellIs" dxfId="3" priority="353" operator="equal">
      <formula>"天津华盛福"</formula>
    </cfRule>
    <cfRule type="cellIs" dxfId="2" priority="354" operator="equal">
      <formula>"北京"</formula>
    </cfRule>
    <cfRule type="cellIs" dxfId="4" priority="355" operator="equal">
      <formula>"天津欧科浩发"</formula>
    </cfRule>
    <cfRule type="cellIs" dxfId="2" priority="356" operator="equal">
      <formula>"北京"</formula>
    </cfRule>
  </conditionalFormatting>
  <conditionalFormatting sqref="AR324">
    <cfRule type="cellIs" dxfId="3" priority="357" operator="equal">
      <formula>"天津华盛福"</formula>
    </cfRule>
    <cfRule type="cellIs" dxfId="2" priority="358" operator="equal">
      <formula>"北京"</formula>
    </cfRule>
    <cfRule type="cellIs" dxfId="4" priority="359" operator="equal">
      <formula>"天津欧科浩发"</formula>
    </cfRule>
    <cfRule type="cellIs" dxfId="2" priority="360" operator="equal">
      <formula>"北京"</formula>
    </cfRule>
  </conditionalFormatting>
  <conditionalFormatting sqref="AQ325">
    <cfRule type="cellIs" dxfId="3" priority="344" operator="equal">
      <formula>"天津华盛福"</formula>
    </cfRule>
    <cfRule type="cellIs" dxfId="4" priority="345" operator="equal">
      <formula>"天津欧科浩发"</formula>
    </cfRule>
    <cfRule type="cellIs" dxfId="2" priority="346" operator="equal">
      <formula>"北京"</formula>
    </cfRule>
  </conditionalFormatting>
  <conditionalFormatting sqref="AR325">
    <cfRule type="cellIs" dxfId="3" priority="68" operator="equal">
      <formula>"天津华盛福"</formula>
    </cfRule>
    <cfRule type="cellIs" dxfId="4" priority="69" operator="equal">
      <formula>"天津欧科浩发"</formula>
    </cfRule>
    <cfRule type="cellIs" dxfId="2" priority="70" operator="equal">
      <formula>"北京"</formula>
    </cfRule>
  </conditionalFormatting>
  <conditionalFormatting sqref="AR326">
    <cfRule type="cellIs" dxfId="3" priority="350" operator="equal">
      <formula>"天津华盛福"</formula>
    </cfRule>
    <cfRule type="cellIs" dxfId="4" priority="351" operator="equal">
      <formula>"天津欧科浩发"</formula>
    </cfRule>
    <cfRule type="cellIs" dxfId="2" priority="352" operator="equal">
      <formula>"北京"</formula>
    </cfRule>
  </conditionalFormatting>
  <conditionalFormatting sqref="Z327">
    <cfRule type="cellIs" dxfId="5" priority="2123" stopIfTrue="1" operator="equal">
      <formula>“总成件”</formula>
    </cfRule>
  </conditionalFormatting>
  <conditionalFormatting sqref="L329">
    <cfRule type="duplicateValues" dxfId="0" priority="856"/>
    <cfRule type="duplicateValues" dxfId="0" priority="857"/>
  </conditionalFormatting>
  <conditionalFormatting sqref="AQ329">
    <cfRule type="cellIs" dxfId="3" priority="321" operator="equal">
      <formula>"天津华盛福"</formula>
    </cfRule>
    <cfRule type="cellIs" dxfId="4" priority="322" operator="equal">
      <formula>"天津欧科浩发"</formula>
    </cfRule>
    <cfRule type="cellIs" dxfId="2" priority="323" operator="equal">
      <formula>"北京"</formula>
    </cfRule>
  </conditionalFormatting>
  <conditionalFormatting sqref="AR329">
    <cfRule type="cellIs" dxfId="3" priority="324" operator="equal">
      <formula>"天津华盛福"</formula>
    </cfRule>
    <cfRule type="cellIs" dxfId="4" priority="325" operator="equal">
      <formula>"天津欧科浩发"</formula>
    </cfRule>
    <cfRule type="cellIs" dxfId="2" priority="326" operator="equal">
      <formula>"北京"</formula>
    </cfRule>
  </conditionalFormatting>
  <conditionalFormatting sqref="L330">
    <cfRule type="duplicateValues" dxfId="0" priority="339"/>
    <cfRule type="duplicateValues" dxfId="0" priority="340"/>
  </conditionalFormatting>
  <conditionalFormatting sqref="AE330">
    <cfRule type="cellIs" dxfId="7" priority="327" operator="equal">
      <formula>"N"</formula>
    </cfRule>
    <cfRule type="cellIs" dxfId="4" priority="328" operator="equal">
      <formula>"Y"</formula>
    </cfRule>
    <cfRule type="colorScale" priority="329">
      <colorScale>
        <cfvo type="num" val="&quot;Y&quot;"/>
        <cfvo type="num" val="&quot;N&quot;"/>
        <color rgb="FF00B050"/>
        <color rgb="FFFF0000"/>
      </colorScale>
    </cfRule>
  </conditionalFormatting>
  <conditionalFormatting sqref="AQ330">
    <cfRule type="cellIs" dxfId="3" priority="315" operator="equal">
      <formula>"天津华盛福"</formula>
    </cfRule>
    <cfRule type="cellIs" dxfId="4" priority="316" operator="equal">
      <formula>"天津欧科浩发"</formula>
    </cfRule>
    <cfRule type="cellIs" dxfId="2" priority="317" operator="equal">
      <formula>"北京"</formula>
    </cfRule>
  </conditionalFormatting>
  <conditionalFormatting sqref="AR330">
    <cfRule type="cellIs" dxfId="3" priority="318" operator="equal">
      <formula>"天津华盛福"</formula>
    </cfRule>
    <cfRule type="cellIs" dxfId="4" priority="319" operator="equal">
      <formula>"天津欧科浩发"</formula>
    </cfRule>
    <cfRule type="cellIs" dxfId="2" priority="320" operator="equal">
      <formula>"北京"</formula>
    </cfRule>
  </conditionalFormatting>
  <conditionalFormatting sqref="AQ331">
    <cfRule type="cellIs" dxfId="3" priority="309" operator="equal">
      <formula>"天津华盛福"</formula>
    </cfRule>
    <cfRule type="cellIs" dxfId="4" priority="310" operator="equal">
      <formula>"天津欧科浩发"</formula>
    </cfRule>
    <cfRule type="cellIs" dxfId="2" priority="311" operator="equal">
      <formula>"北京"</formula>
    </cfRule>
  </conditionalFormatting>
  <conditionalFormatting sqref="AR331">
    <cfRule type="cellIs" dxfId="3" priority="312" operator="equal">
      <formula>"天津华盛福"</formula>
    </cfRule>
    <cfRule type="cellIs" dxfId="4" priority="313" operator="equal">
      <formula>"天津欧科浩发"</formula>
    </cfRule>
    <cfRule type="cellIs" dxfId="2" priority="314" operator="equal">
      <formula>"北京"</formula>
    </cfRule>
  </conditionalFormatting>
  <conditionalFormatting sqref="AQ332">
    <cfRule type="cellIs" dxfId="3" priority="303" operator="equal">
      <formula>"天津华盛福"</formula>
    </cfRule>
    <cfRule type="cellIs" dxfId="4" priority="304" operator="equal">
      <formula>"天津欧科浩发"</formula>
    </cfRule>
    <cfRule type="cellIs" dxfId="2" priority="305" operator="equal">
      <formula>"北京"</formula>
    </cfRule>
  </conditionalFormatting>
  <conditionalFormatting sqref="AR332">
    <cfRule type="cellIs" dxfId="3" priority="306" operator="equal">
      <formula>"天津华盛福"</formula>
    </cfRule>
    <cfRule type="cellIs" dxfId="4" priority="307" operator="equal">
      <formula>"天津欧科浩发"</formula>
    </cfRule>
    <cfRule type="cellIs" dxfId="2" priority="308" operator="equal">
      <formula>"北京"</formula>
    </cfRule>
  </conditionalFormatting>
  <conditionalFormatting sqref="AQ333">
    <cfRule type="cellIs" dxfId="3" priority="300" operator="equal">
      <formula>"天津华盛福"</formula>
    </cfRule>
    <cfRule type="cellIs" dxfId="4" priority="301" operator="equal">
      <formula>"天津欧科浩发"</formula>
    </cfRule>
    <cfRule type="cellIs" dxfId="2" priority="302" operator="equal">
      <formula>"北京"</formula>
    </cfRule>
  </conditionalFormatting>
  <conditionalFormatting sqref="AR333">
    <cfRule type="cellIs" dxfId="3" priority="297" operator="equal">
      <formula>"天津华盛福"</formula>
    </cfRule>
    <cfRule type="cellIs" dxfId="4" priority="298" operator="equal">
      <formula>"天津欧科浩发"</formula>
    </cfRule>
    <cfRule type="cellIs" dxfId="2" priority="299" operator="equal">
      <formula>"北京"</formula>
    </cfRule>
  </conditionalFormatting>
  <conditionalFormatting sqref="AQ334">
    <cfRule type="cellIs" dxfId="3" priority="294" operator="equal">
      <formula>"天津华盛福"</formula>
    </cfRule>
    <cfRule type="cellIs" dxfId="4" priority="295" operator="equal">
      <formula>"天津欧科浩发"</formula>
    </cfRule>
    <cfRule type="cellIs" dxfId="2" priority="296" operator="equal">
      <formula>"北京"</formula>
    </cfRule>
  </conditionalFormatting>
  <conditionalFormatting sqref="AR334">
    <cfRule type="cellIs" dxfId="3" priority="291" operator="equal">
      <formula>"天津华盛福"</formula>
    </cfRule>
    <cfRule type="cellIs" dxfId="4" priority="292" operator="equal">
      <formula>"天津欧科浩发"</formula>
    </cfRule>
    <cfRule type="cellIs" dxfId="2" priority="293" operator="equal">
      <formula>"北京"</formula>
    </cfRule>
  </conditionalFormatting>
  <conditionalFormatting sqref="AQ335">
    <cfRule type="cellIs" dxfId="3" priority="288" operator="equal">
      <formula>"天津华盛福"</formula>
    </cfRule>
    <cfRule type="cellIs" dxfId="4" priority="289" operator="equal">
      <formula>"天津欧科浩发"</formula>
    </cfRule>
    <cfRule type="cellIs" dxfId="2" priority="290" operator="equal">
      <formula>"北京"</formula>
    </cfRule>
  </conditionalFormatting>
  <conditionalFormatting sqref="AR335">
    <cfRule type="cellIs" dxfId="3" priority="285" operator="equal">
      <formula>"天津华盛福"</formula>
    </cfRule>
    <cfRule type="cellIs" dxfId="4" priority="286" operator="equal">
      <formula>"天津欧科浩发"</formula>
    </cfRule>
    <cfRule type="cellIs" dxfId="2" priority="287" operator="equal">
      <formula>"北京"</formula>
    </cfRule>
  </conditionalFormatting>
  <conditionalFormatting sqref="AR336">
    <cfRule type="cellIs" dxfId="3" priority="274" operator="equal">
      <formula>"天津华盛福"</formula>
    </cfRule>
    <cfRule type="cellIs" dxfId="4" priority="275" operator="equal">
      <formula>"天津欧科浩发"</formula>
    </cfRule>
    <cfRule type="cellIs" dxfId="2" priority="276" operator="equal">
      <formula>"北京"</formula>
    </cfRule>
  </conditionalFormatting>
  <conditionalFormatting sqref="AR337">
    <cfRule type="cellIs" dxfId="3" priority="280" operator="equal">
      <formula>"天津华盛福"</formula>
    </cfRule>
    <cfRule type="cellIs" dxfId="4" priority="281" operator="equal">
      <formula>"天津欧科浩发"</formula>
    </cfRule>
    <cfRule type="cellIs" dxfId="2" priority="282" operator="equal">
      <formula>"北京"</formula>
    </cfRule>
  </conditionalFormatting>
  <conditionalFormatting sqref="Z338">
    <cfRule type="cellIs" dxfId="5" priority="3751" stopIfTrue="1" operator="equal">
      <formula>“总成件”</formula>
    </cfRule>
  </conditionalFormatting>
  <conditionalFormatting sqref="AR338">
    <cfRule type="cellIs" dxfId="3" priority="269" operator="equal">
      <formula>"天津华盛福"</formula>
    </cfRule>
    <cfRule type="cellIs" dxfId="4" priority="270" operator="equal">
      <formula>"天津欧科浩发"</formula>
    </cfRule>
  </conditionalFormatting>
  <conditionalFormatting sqref="AR339">
    <cfRule type="cellIs" dxfId="3" priority="264" operator="equal">
      <formula>"天津华盛福"</formula>
    </cfRule>
    <cfRule type="cellIs" dxfId="4" priority="265" operator="equal">
      <formula>"天津欧科浩发"</formula>
    </cfRule>
    <cfRule type="cellIs" dxfId="2" priority="266" operator="equal">
      <formula>"北京"</formula>
    </cfRule>
  </conditionalFormatting>
  <conditionalFormatting sqref="AR340">
    <cfRule type="cellIs" dxfId="3" priority="258" operator="equal">
      <formula>"天津华盛福"</formula>
    </cfRule>
    <cfRule type="cellIs" dxfId="4" priority="259" operator="equal">
      <formula>"天津欧科浩发"</formula>
    </cfRule>
    <cfRule type="cellIs" dxfId="2" priority="260" operator="equal">
      <formula>"北京"</formula>
    </cfRule>
  </conditionalFormatting>
  <conditionalFormatting sqref="AR341">
    <cfRule type="cellIs" dxfId="3" priority="246" operator="equal">
      <formula>"天津华盛福"</formula>
    </cfRule>
    <cfRule type="cellIs" dxfId="4" priority="247" operator="equal">
      <formula>"天津欧科浩发"</formula>
    </cfRule>
    <cfRule type="cellIs" dxfId="2" priority="248" operator="equal">
      <formula>"北京"</formula>
    </cfRule>
  </conditionalFormatting>
  <conditionalFormatting sqref="AQ342">
    <cfRule type="cellIs" dxfId="3" priority="249" operator="equal">
      <formula>"天津华盛福"</formula>
    </cfRule>
    <cfRule type="cellIs" dxfId="4" priority="250" operator="equal">
      <formula>"天津欧科浩发"</formula>
    </cfRule>
    <cfRule type="cellIs" dxfId="2" priority="251" operator="equal">
      <formula>"北京"</formula>
    </cfRule>
  </conditionalFormatting>
  <conditionalFormatting sqref="AR342">
    <cfRule type="cellIs" dxfId="3" priority="255" operator="equal">
      <formula>"天津华盛福"</formula>
    </cfRule>
    <cfRule type="cellIs" dxfId="4" priority="256" operator="equal">
      <formula>"天津欧科浩发"</formula>
    </cfRule>
    <cfRule type="cellIs" dxfId="2" priority="257" operator="equal">
      <formula>"北京"</formula>
    </cfRule>
  </conditionalFormatting>
  <conditionalFormatting sqref="AQ343">
    <cfRule type="cellIs" dxfId="3" priority="240" operator="equal">
      <formula>"天津华盛福"</formula>
    </cfRule>
    <cfRule type="cellIs" dxfId="4" priority="241" operator="equal">
      <formula>"天津欧科浩发"</formula>
    </cfRule>
    <cfRule type="cellIs" dxfId="2" priority="242" operator="equal">
      <formula>"北京"</formula>
    </cfRule>
  </conditionalFormatting>
  <conditionalFormatting sqref="AR343">
    <cfRule type="cellIs" dxfId="3" priority="237" operator="equal">
      <formula>"天津华盛福"</formula>
    </cfRule>
    <cfRule type="cellIs" dxfId="4" priority="238" operator="equal">
      <formula>"天津欧科浩发"</formula>
    </cfRule>
    <cfRule type="cellIs" dxfId="2" priority="239" operator="equal">
      <formula>"北京"</formula>
    </cfRule>
  </conditionalFormatting>
  <conditionalFormatting sqref="AQ344">
    <cfRule type="cellIs" dxfId="3" priority="234" operator="equal">
      <formula>"天津华盛福"</formula>
    </cfRule>
    <cfRule type="cellIs" dxfId="4" priority="235" operator="equal">
      <formula>"天津欧科浩发"</formula>
    </cfRule>
    <cfRule type="cellIs" dxfId="2" priority="236" operator="equal">
      <formula>"北京"</formula>
    </cfRule>
  </conditionalFormatting>
  <conditionalFormatting sqref="AR344">
    <cfRule type="cellIs" dxfId="3" priority="231" operator="equal">
      <formula>"天津华盛福"</formula>
    </cfRule>
    <cfRule type="cellIs" dxfId="4" priority="232" operator="equal">
      <formula>"天津欧科浩发"</formula>
    </cfRule>
    <cfRule type="cellIs" dxfId="2" priority="233" operator="equal">
      <formula>"北京"</formula>
    </cfRule>
  </conditionalFormatting>
  <conditionalFormatting sqref="AQ345">
    <cfRule type="cellIs" dxfId="3" priority="228" operator="equal">
      <formula>"天津华盛福"</formula>
    </cfRule>
    <cfRule type="cellIs" dxfId="4" priority="229" operator="equal">
      <formula>"天津欧科浩发"</formula>
    </cfRule>
    <cfRule type="cellIs" dxfId="2" priority="230" operator="equal">
      <formula>"北京"</formula>
    </cfRule>
  </conditionalFormatting>
  <conditionalFormatting sqref="AR345">
    <cfRule type="cellIs" dxfId="3" priority="225" operator="equal">
      <formula>"天津华盛福"</formula>
    </cfRule>
    <cfRule type="cellIs" dxfId="4" priority="226" operator="equal">
      <formula>"天津欧科浩发"</formula>
    </cfRule>
    <cfRule type="cellIs" dxfId="2" priority="227" operator="equal">
      <formula>"北京"</formula>
    </cfRule>
  </conditionalFormatting>
  <conditionalFormatting sqref="Z346">
    <cfRule type="cellIs" dxfId="5" priority="5360" stopIfTrue="1" operator="equal">
      <formula>“总成件”</formula>
    </cfRule>
  </conditionalFormatting>
  <conditionalFormatting sqref="AR346">
    <cfRule type="cellIs" dxfId="3" priority="222" operator="equal">
      <formula>"天津华盛福"</formula>
    </cfRule>
    <cfRule type="cellIs" dxfId="4" priority="223" operator="equal">
      <formula>"天津欧科浩发"</formula>
    </cfRule>
    <cfRule type="cellIs" dxfId="2" priority="224" operator="equal">
      <formula>"北京"</formula>
    </cfRule>
  </conditionalFormatting>
  <conditionalFormatting sqref="AR347">
    <cfRule type="cellIs" dxfId="3" priority="216" operator="equal">
      <formula>"天津华盛福"</formula>
    </cfRule>
    <cfRule type="cellIs" dxfId="4" priority="217" operator="equal">
      <formula>"天津欧科浩发"</formula>
    </cfRule>
    <cfRule type="cellIs" dxfId="2" priority="218" operator="equal">
      <formula>"北京"</formula>
    </cfRule>
  </conditionalFormatting>
  <conditionalFormatting sqref="AQ348">
    <cfRule type="cellIs" dxfId="3" priority="209" operator="equal">
      <formula>"天津华盛福"</formula>
    </cfRule>
    <cfRule type="cellIs" dxfId="4" priority="210" operator="equal">
      <formula>"天津欧科浩发"</formula>
    </cfRule>
  </conditionalFormatting>
  <conditionalFormatting sqref="AR348">
    <cfRule type="cellIs" dxfId="3" priority="211" operator="equal">
      <formula>"天津华盛福"</formula>
    </cfRule>
    <cfRule type="cellIs" dxfId="4" priority="212" operator="equal">
      <formula>"天津欧科浩发"</formula>
    </cfRule>
  </conditionalFormatting>
  <conditionalFormatting sqref="Z349">
    <cfRule type="cellIs" dxfId="5" priority="5761" stopIfTrue="1" operator="equal">
      <formula>“总成件”</formula>
    </cfRule>
  </conditionalFormatting>
  <conditionalFormatting sqref="AR349">
    <cfRule type="cellIs" dxfId="3" priority="206" operator="equal">
      <formula>"天津华盛福"</formula>
    </cfRule>
    <cfRule type="cellIs" dxfId="4" priority="207" operator="equal">
      <formula>"天津欧科浩发"</formula>
    </cfRule>
    <cfRule type="cellIs" dxfId="2" priority="208" operator="equal">
      <formula>"北京"</formula>
    </cfRule>
  </conditionalFormatting>
  <conditionalFormatting sqref="AR350">
    <cfRule type="cellIs" dxfId="3" priority="200" operator="equal">
      <formula>"天津华盛福"</formula>
    </cfRule>
    <cfRule type="cellIs" dxfId="4" priority="201" operator="equal">
      <formula>"天津欧科浩发"</formula>
    </cfRule>
    <cfRule type="cellIs" dxfId="2" priority="202" operator="equal">
      <formula>"北京"</formula>
    </cfRule>
  </conditionalFormatting>
  <conditionalFormatting sqref="Z351">
    <cfRule type="cellIs" dxfId="5" priority="3738" stopIfTrue="1" operator="equal">
      <formula>“总成件”</formula>
    </cfRule>
  </conditionalFormatting>
  <conditionalFormatting sqref="AR351">
    <cfRule type="cellIs" dxfId="3" priority="194" operator="equal">
      <formula>"天津华盛福"</formula>
    </cfRule>
    <cfRule type="cellIs" dxfId="4" priority="195" operator="equal">
      <formula>"天津欧科浩发"</formula>
    </cfRule>
    <cfRule type="cellIs" dxfId="2" priority="196" operator="equal">
      <formula>"北京"</formula>
    </cfRule>
  </conditionalFormatting>
  <conditionalFormatting sqref="Z352">
    <cfRule type="cellIs" dxfId="5" priority="2135" stopIfTrue="1" operator="equal">
      <formula>“总成件”</formula>
    </cfRule>
  </conditionalFormatting>
  <conditionalFormatting sqref="AE352">
    <cfRule type="cellIs" dxfId="7" priority="2132" operator="equal">
      <formula>"N"</formula>
    </cfRule>
    <cfRule type="cellIs" dxfId="4" priority="2133" operator="equal">
      <formula>"Y"</formula>
    </cfRule>
    <cfRule type="colorScale" priority="2134">
      <colorScale>
        <cfvo type="num" val="&quot;Y&quot;"/>
        <cfvo type="num" val="&quot;N&quot;"/>
        <color rgb="FF00B050"/>
        <color rgb="FFFF0000"/>
      </colorScale>
    </cfRule>
  </conditionalFormatting>
  <conditionalFormatting sqref="AQ352">
    <cfRule type="cellIs" dxfId="3" priority="185" operator="equal">
      <formula>"天津华盛福"</formula>
    </cfRule>
    <cfRule type="cellIs" dxfId="4" priority="186" operator="equal">
      <formula>"天津欧科浩发"</formula>
    </cfRule>
    <cfRule type="cellIs" dxfId="2" priority="187" operator="equal">
      <formula>"北京"</formula>
    </cfRule>
  </conditionalFormatting>
  <conditionalFormatting sqref="AR352">
    <cfRule type="cellIs" dxfId="3" priority="188" operator="equal">
      <formula>"天津华盛福"</formula>
    </cfRule>
    <cfRule type="cellIs" dxfId="4" priority="189" operator="equal">
      <formula>"天津欧科浩发"</formula>
    </cfRule>
    <cfRule type="cellIs" dxfId="2" priority="190" operator="equal">
      <formula>"北京"</formula>
    </cfRule>
  </conditionalFormatting>
  <conditionalFormatting sqref="AQ353">
    <cfRule type="cellIs" dxfId="3" priority="176" operator="equal">
      <formula>"天津华盛福"</formula>
    </cfRule>
    <cfRule type="cellIs" dxfId="4" priority="177" operator="equal">
      <formula>"天津欧科浩发"</formula>
    </cfRule>
    <cfRule type="cellIs" dxfId="2" priority="178" operator="equal">
      <formula>"北京"</formula>
    </cfRule>
  </conditionalFormatting>
  <conditionalFormatting sqref="AR353">
    <cfRule type="cellIs" dxfId="3" priority="173" operator="equal">
      <formula>"天津华盛福"</formula>
    </cfRule>
    <cfRule type="cellIs" dxfId="4" priority="174" operator="equal">
      <formula>"天津欧科浩发"</formula>
    </cfRule>
    <cfRule type="cellIs" dxfId="2" priority="175" operator="equal">
      <formula>"北京"</formula>
    </cfRule>
  </conditionalFormatting>
  <conditionalFormatting sqref="AQ354">
    <cfRule type="cellIs" dxfId="3" priority="8" operator="equal">
      <formula>"天津华盛福"</formula>
    </cfRule>
    <cfRule type="cellIs" dxfId="4" priority="9" operator="equal">
      <formula>"天津欧科浩发"</formula>
    </cfRule>
    <cfRule type="cellIs" dxfId="2" priority="10" operator="equal">
      <formula>"北京"</formula>
    </cfRule>
  </conditionalFormatting>
  <conditionalFormatting sqref="AR354">
    <cfRule type="cellIs" dxfId="3" priority="170" operator="equal">
      <formula>"天津华盛福"</formula>
    </cfRule>
    <cfRule type="cellIs" dxfId="4" priority="171" operator="equal">
      <formula>"天津欧科浩发"</formula>
    </cfRule>
    <cfRule type="cellIs" dxfId="2" priority="172" operator="equal">
      <formula>"北京"</formula>
    </cfRule>
  </conditionalFormatting>
  <conditionalFormatting sqref="AQ355">
    <cfRule type="cellIs" dxfId="3" priority="179" operator="equal">
      <formula>"天津华盛福"</formula>
    </cfRule>
    <cfRule type="cellIs" dxfId="4" priority="180" operator="equal">
      <formula>"天津欧科浩发"</formula>
    </cfRule>
    <cfRule type="cellIs" dxfId="2" priority="181" operator="equal">
      <formula>"北京"</formula>
    </cfRule>
  </conditionalFormatting>
  <conditionalFormatting sqref="AR355">
    <cfRule type="cellIs" dxfId="3" priority="182" operator="equal">
      <formula>"天津华盛福"</formula>
    </cfRule>
    <cfRule type="cellIs" dxfId="4" priority="183" operator="equal">
      <formula>"天津欧科浩发"</formula>
    </cfRule>
    <cfRule type="cellIs" dxfId="2" priority="184" operator="equal">
      <formula>"北京"</formula>
    </cfRule>
  </conditionalFormatting>
  <conditionalFormatting sqref="Z356">
    <cfRule type="cellIs" dxfId="5" priority="4583" stopIfTrue="1" operator="equal">
      <formula>“总成件”</formula>
    </cfRule>
  </conditionalFormatting>
  <conditionalFormatting sqref="AQ356">
    <cfRule type="cellIs" dxfId="3" priority="155" operator="equal">
      <formula>"天津华盛福"</formula>
    </cfRule>
    <cfRule type="cellIs" dxfId="4" priority="156" operator="equal">
      <formula>"天津欧科浩发"</formula>
    </cfRule>
    <cfRule type="cellIs" dxfId="2" priority="157" operator="equal">
      <formula>"北京"</formula>
    </cfRule>
  </conditionalFormatting>
  <conditionalFormatting sqref="AR356">
    <cfRule type="cellIs" dxfId="3" priority="161" operator="equal">
      <formula>"天津华盛福"</formula>
    </cfRule>
    <cfRule type="cellIs" dxfId="4" priority="162" operator="equal">
      <formula>"天津欧科浩发"</formula>
    </cfRule>
    <cfRule type="cellIs" dxfId="2" priority="163" operator="equal">
      <formula>"北京"</formula>
    </cfRule>
  </conditionalFormatting>
  <conditionalFormatting sqref="AQ357">
    <cfRule type="cellIs" dxfId="3" priority="149" operator="equal">
      <formula>"天津华盛福"</formula>
    </cfRule>
    <cfRule type="cellIs" dxfId="4" priority="150" operator="equal">
      <formula>"天津欧科浩发"</formula>
    </cfRule>
    <cfRule type="cellIs" dxfId="2" priority="151" operator="equal">
      <formula>"北京"</formula>
    </cfRule>
  </conditionalFormatting>
  <conditionalFormatting sqref="AR357">
    <cfRule type="cellIs" dxfId="3" priority="152" operator="equal">
      <formula>"天津华盛福"</formula>
    </cfRule>
    <cfRule type="cellIs" dxfId="4" priority="153" operator="equal">
      <formula>"天津欧科浩发"</formula>
    </cfRule>
    <cfRule type="cellIs" dxfId="2" priority="154" operator="equal">
      <formula>"北京"</formula>
    </cfRule>
  </conditionalFormatting>
  <conditionalFormatting sqref="Z358">
    <cfRule type="cellIs" dxfId="5" priority="5373" stopIfTrue="1" operator="equal">
      <formula>“总成件”</formula>
    </cfRule>
  </conditionalFormatting>
  <conditionalFormatting sqref="AQ358">
    <cfRule type="cellIs" dxfId="3" priority="158" operator="equal">
      <formula>"天津华盛福"</formula>
    </cfRule>
    <cfRule type="cellIs" dxfId="4" priority="159" operator="equal">
      <formula>"天津欧科浩发"</formula>
    </cfRule>
    <cfRule type="cellIs" dxfId="2" priority="160" operator="equal">
      <formula>"北京"</formula>
    </cfRule>
  </conditionalFormatting>
  <conditionalFormatting sqref="AR358">
    <cfRule type="cellIs" dxfId="3" priority="164" operator="equal">
      <formula>"天津华盛福"</formula>
    </cfRule>
    <cfRule type="cellIs" dxfId="4" priority="165" operator="equal">
      <formula>"天津欧科浩发"</formula>
    </cfRule>
    <cfRule type="cellIs" dxfId="2" priority="166" operator="equal">
      <formula>"北京"</formula>
    </cfRule>
  </conditionalFormatting>
  <conditionalFormatting sqref="L359">
    <cfRule type="duplicateValues" dxfId="0" priority="147"/>
    <cfRule type="duplicateValues" dxfId="0" priority="148"/>
  </conditionalFormatting>
  <conditionalFormatting sqref="AQ359">
    <cfRule type="cellIs" dxfId="3" priority="141" operator="equal">
      <formula>"天津华盛福"</formula>
    </cfRule>
    <cfRule type="cellIs" dxfId="4" priority="142" operator="equal">
      <formula>"天津欧科浩发"</formula>
    </cfRule>
    <cfRule type="cellIs" dxfId="2" priority="143" operator="equal">
      <formula>"北京"</formula>
    </cfRule>
  </conditionalFormatting>
  <conditionalFormatting sqref="AR359">
    <cfRule type="cellIs" dxfId="3" priority="144" operator="equal">
      <formula>"天津华盛福"</formula>
    </cfRule>
    <cfRule type="cellIs" dxfId="4" priority="145" operator="equal">
      <formula>"天津欧科浩发"</formula>
    </cfRule>
    <cfRule type="cellIs" dxfId="2" priority="146" operator="equal">
      <formula>"北京"</formula>
    </cfRule>
  </conditionalFormatting>
  <conditionalFormatting sqref="AQ360">
    <cfRule type="cellIs" dxfId="3" priority="129" operator="equal">
      <formula>"天津华盛福"</formula>
    </cfRule>
    <cfRule type="cellIs" dxfId="4" priority="130" operator="equal">
      <formula>"天津欧科浩发"</formula>
    </cfRule>
    <cfRule type="cellIs" dxfId="2" priority="131" operator="equal">
      <formula>"北京"</formula>
    </cfRule>
  </conditionalFormatting>
  <conditionalFormatting sqref="AR360">
    <cfRule type="cellIs" dxfId="3" priority="135" operator="equal">
      <formula>"天津华盛福"</formula>
    </cfRule>
    <cfRule type="cellIs" dxfId="4" priority="136" operator="equal">
      <formula>"天津欧科浩发"</formula>
    </cfRule>
    <cfRule type="cellIs" dxfId="2" priority="137" operator="equal">
      <formula>"北京"</formula>
    </cfRule>
  </conditionalFormatting>
  <conditionalFormatting sqref="Z361">
    <cfRule type="cellIs" dxfId="4" priority="2958" operator="equal">
      <formula>"TIF"</formula>
    </cfRule>
  </conditionalFormatting>
  <conditionalFormatting sqref="AQ361">
    <cfRule type="cellIs" dxfId="3" priority="132" operator="equal">
      <formula>"天津华盛福"</formula>
    </cfRule>
    <cfRule type="cellIs" dxfId="4" priority="133" operator="equal">
      <formula>"天津欧科浩发"</formula>
    </cfRule>
    <cfRule type="cellIs" dxfId="2" priority="134" operator="equal">
      <formula>"北京"</formula>
    </cfRule>
  </conditionalFormatting>
  <conditionalFormatting sqref="AR361">
    <cfRule type="cellIs" dxfId="3" priority="138" operator="equal">
      <formula>"天津华盛福"</formula>
    </cfRule>
    <cfRule type="cellIs" dxfId="4" priority="139" operator="equal">
      <formula>"天津欧科浩发"</formula>
    </cfRule>
    <cfRule type="cellIs" dxfId="2" priority="140" operator="equal">
      <formula>"北京"</formula>
    </cfRule>
  </conditionalFormatting>
  <conditionalFormatting sqref="Z362">
    <cfRule type="cellIs" dxfId="4" priority="2957" operator="equal">
      <formula>"TIF"</formula>
    </cfRule>
  </conditionalFormatting>
  <conditionalFormatting sqref="AQ362">
    <cfRule type="cellIs" dxfId="3" priority="123" operator="equal">
      <formula>"天津华盛福"</formula>
    </cfRule>
    <cfRule type="cellIs" dxfId="4" priority="124" operator="equal">
      <formula>"天津欧科浩发"</formula>
    </cfRule>
    <cfRule type="cellIs" dxfId="2" priority="125" operator="equal">
      <formula>"北京"</formula>
    </cfRule>
  </conditionalFormatting>
  <conditionalFormatting sqref="AR362">
    <cfRule type="cellIs" dxfId="3" priority="126" operator="equal">
      <formula>"天津华盛福"</formula>
    </cfRule>
    <cfRule type="cellIs" dxfId="4" priority="127" operator="equal">
      <formula>"天津欧科浩发"</formula>
    </cfRule>
    <cfRule type="cellIs" dxfId="2" priority="128" operator="equal">
      <formula>"北京"</formula>
    </cfRule>
  </conditionalFormatting>
  <conditionalFormatting sqref="Z365">
    <cfRule type="cellIs" dxfId="5" priority="3131" stopIfTrue="1" operator="equal">
      <formula>“总成件”</formula>
    </cfRule>
  </conditionalFormatting>
  <conditionalFormatting sqref="AE365">
    <cfRule type="cellIs" dxfId="7" priority="3124" operator="equal">
      <formula>"N"</formula>
    </cfRule>
    <cfRule type="cellIs" dxfId="4" priority="3125" operator="equal">
      <formula>"Y"</formula>
    </cfRule>
    <cfRule type="colorScale" priority="3126">
      <colorScale>
        <cfvo type="num" val="&quot;Y&quot;"/>
        <cfvo type="num" val="&quot;N&quot;"/>
        <color rgb="FF00B050"/>
        <color rgb="FFFF0000"/>
      </colorScale>
    </cfRule>
  </conditionalFormatting>
  <conditionalFormatting sqref="AQ365">
    <cfRule type="cellIs" dxfId="3" priority="111" operator="equal">
      <formula>"天津华盛福"</formula>
    </cfRule>
    <cfRule type="cellIs" dxfId="4" priority="112" operator="equal">
      <formula>"天津欧科浩发"</formula>
    </cfRule>
    <cfRule type="cellIs" dxfId="2" priority="113" operator="equal">
      <formula>"北京"</formula>
    </cfRule>
  </conditionalFormatting>
  <conditionalFormatting sqref="AR365">
    <cfRule type="cellIs" dxfId="3" priority="114" operator="equal">
      <formula>"天津华盛福"</formula>
    </cfRule>
    <cfRule type="cellIs" dxfId="4" priority="115" operator="equal">
      <formula>"天津欧科浩发"</formula>
    </cfRule>
    <cfRule type="cellIs" dxfId="2" priority="116" operator="equal">
      <formula>"北京"</formula>
    </cfRule>
  </conditionalFormatting>
  <conditionalFormatting sqref="L13:L14">
    <cfRule type="duplicateValues" dxfId="0" priority="2064"/>
  </conditionalFormatting>
  <conditionalFormatting sqref="L13:L16">
    <cfRule type="duplicateValues" dxfId="0" priority="2058"/>
  </conditionalFormatting>
  <conditionalFormatting sqref="L57:L60">
    <cfRule type="duplicateValues" dxfId="0" priority="1841"/>
  </conditionalFormatting>
  <conditionalFormatting sqref="L237:L238">
    <cfRule type="duplicateValues" dxfId="0" priority="890"/>
  </conditionalFormatting>
  <conditionalFormatting sqref="L268:L269">
    <cfRule type="duplicateValues" dxfId="0" priority="877"/>
  </conditionalFormatting>
  <conditionalFormatting sqref="L268:L270">
    <cfRule type="duplicateValues" dxfId="0" priority="875"/>
  </conditionalFormatting>
  <conditionalFormatting sqref="L285:L286">
    <cfRule type="duplicateValues" dxfId="0" priority="870"/>
  </conditionalFormatting>
  <conditionalFormatting sqref="L336:L337">
    <cfRule type="duplicateValues" dxfId="0" priority="283"/>
    <cfRule type="duplicateValues" dxfId="0" priority="284"/>
  </conditionalFormatting>
  <conditionalFormatting sqref="T237:T238">
    <cfRule type="cellIs" dxfId="7" priority="893" operator="equal">
      <formula>"N"</formula>
    </cfRule>
    <cfRule type="cellIs" dxfId="4" priority="894" operator="equal">
      <formula>"Y"</formula>
    </cfRule>
    <cfRule type="colorScale" priority="895">
      <colorScale>
        <cfvo type="num" val="&quot;Y&quot;"/>
        <cfvo type="num" val="&quot;N&quot;"/>
        <color rgb="FF00B050"/>
        <color rgb="FFFF0000"/>
      </colorScale>
    </cfRule>
  </conditionalFormatting>
  <conditionalFormatting sqref="Z73:Z74">
    <cfRule type="cellIs" dxfId="5" priority="5609" stopIfTrue="1" operator="equal">
      <formula>“总成件”</formula>
    </cfRule>
  </conditionalFormatting>
  <conditionalFormatting sqref="Z83:Z84">
    <cfRule type="cellIs" dxfId="5" priority="5592" stopIfTrue="1" operator="equal">
      <formula>“总成件”</formula>
    </cfRule>
  </conditionalFormatting>
  <conditionalFormatting sqref="Z85:Z88">
    <cfRule type="cellIs" dxfId="5" priority="5579" stopIfTrue="1" operator="equal">
      <formula>“总成件”</formula>
    </cfRule>
  </conditionalFormatting>
  <conditionalFormatting sqref="Z104:Z105">
    <cfRule type="cellIs" dxfId="5" priority="5516" stopIfTrue="1" operator="equal">
      <formula>“总成件”</formula>
    </cfRule>
  </conditionalFormatting>
  <conditionalFormatting sqref="Z119:Z120">
    <cfRule type="cellIs" dxfId="5" priority="4068" stopIfTrue="1" operator="equal">
      <formula>“总成件”</formula>
    </cfRule>
  </conditionalFormatting>
  <conditionalFormatting sqref="Z125:Z127">
    <cfRule type="cellIs" dxfId="5" priority="4000" stopIfTrue="1" operator="equal">
      <formula>“总成件”</formula>
    </cfRule>
  </conditionalFormatting>
  <conditionalFormatting sqref="Z135:Z136">
    <cfRule type="cellIs" dxfId="5" priority="3808" stopIfTrue="1" operator="equal">
      <formula>“总成件”</formula>
    </cfRule>
  </conditionalFormatting>
  <conditionalFormatting sqref="Z150:Z151">
    <cfRule type="cellIs" dxfId="5" priority="3305" stopIfTrue="1" operator="equal">
      <formula>“总成件”</formula>
    </cfRule>
  </conditionalFormatting>
  <conditionalFormatting sqref="Z165:Z166">
    <cfRule type="cellIs" dxfId="5" priority="5159" stopIfTrue="1" operator="equal">
      <formula>“总成件”</formula>
    </cfRule>
  </conditionalFormatting>
  <conditionalFormatting sqref="Z227:Z228">
    <cfRule type="cellIs" dxfId="4" priority="2968" operator="equal">
      <formula>"TIF"</formula>
    </cfRule>
  </conditionalFormatting>
  <conditionalFormatting sqref="Z236:Z238">
    <cfRule type="cellIs" dxfId="5" priority="5747" stopIfTrue="1" operator="equal">
      <formula>“总成件”</formula>
    </cfRule>
  </conditionalFormatting>
  <conditionalFormatting sqref="Z265:Z266">
    <cfRule type="cellIs" dxfId="5" priority="4716" stopIfTrue="1" operator="equal">
      <formula>“总成件”</formula>
    </cfRule>
  </conditionalFormatting>
  <conditionalFormatting sqref="Z267:Z270">
    <cfRule type="cellIs" dxfId="5" priority="4715" stopIfTrue="1" operator="equal">
      <formula>“总成件”</formula>
    </cfRule>
  </conditionalFormatting>
  <conditionalFormatting sqref="Z277:Z278">
    <cfRule type="cellIs" dxfId="4" priority="2965" operator="equal">
      <formula>"TIF"</formula>
    </cfRule>
  </conditionalFormatting>
  <conditionalFormatting sqref="Z283:Z287">
    <cfRule type="cellIs" dxfId="5" priority="4813" stopIfTrue="1" operator="equal">
      <formula>“总成件”</formula>
    </cfRule>
  </conditionalFormatting>
  <conditionalFormatting sqref="Z301:Z302">
    <cfRule type="cellIs" dxfId="5" priority="5740" stopIfTrue="1" operator="equal">
      <formula>“总成件”</formula>
    </cfRule>
  </conditionalFormatting>
  <conditionalFormatting sqref="Z312:Z313">
    <cfRule type="cellIs" dxfId="5" priority="4343" stopIfTrue="1" operator="equal">
      <formula>“总成件”</formula>
    </cfRule>
  </conditionalFormatting>
  <conditionalFormatting sqref="Z319:Z320">
    <cfRule type="cellIs" dxfId="5" priority="4335" stopIfTrue="1" operator="equal">
      <formula>“总成件”</formula>
    </cfRule>
  </conditionalFormatting>
  <conditionalFormatting sqref="Z328:Z329">
    <cfRule type="cellIs" dxfId="5" priority="2092" stopIfTrue="1" operator="equal">
      <formula>“总成件”</formula>
    </cfRule>
  </conditionalFormatting>
  <conditionalFormatting sqref="Z363:Z364">
    <cfRule type="cellIs" dxfId="4" priority="2956" operator="equal">
      <formula>"TIF"</formula>
    </cfRule>
  </conditionalFormatting>
  <conditionalFormatting sqref="AE150:AE153">
    <cfRule type="cellIs" dxfId="7" priority="3306" operator="equal">
      <formula>"N"</formula>
    </cfRule>
    <cfRule type="cellIs" dxfId="4" priority="3307" operator="equal">
      <formula>"Y"</formula>
    </cfRule>
    <cfRule type="colorScale" priority="3308">
      <colorScale>
        <cfvo type="num" val="&quot;Y&quot;"/>
        <cfvo type="num" val="&quot;N&quot;"/>
        <color rgb="FF00B050"/>
        <color rgb="FFFF0000"/>
      </colorScale>
    </cfRule>
  </conditionalFormatting>
  <conditionalFormatting sqref="AF225:AF226">
    <cfRule type="cellIs" dxfId="7" priority="2787" operator="equal">
      <formula>"N"</formula>
    </cfRule>
    <cfRule type="cellIs" dxfId="4" priority="2788" operator="equal">
      <formula>"Y"</formula>
    </cfRule>
    <cfRule type="colorScale" priority="2789">
      <colorScale>
        <cfvo type="num" val="&quot;Y&quot;"/>
        <cfvo type="num" val="&quot;N&quot;"/>
        <color rgb="FF00B050"/>
        <color rgb="FFFF0000"/>
      </colorScale>
    </cfRule>
  </conditionalFormatting>
  <conditionalFormatting sqref="AQ11:AQ16">
    <cfRule type="cellIs" dxfId="3" priority="2065" operator="equal">
      <formula>"天津华盛福"</formula>
    </cfRule>
    <cfRule type="cellIs" dxfId="4" priority="2066" operator="equal">
      <formula>"天津欧科浩发"</formula>
    </cfRule>
    <cfRule type="cellIs" dxfId="2" priority="2067" operator="equal">
      <formula>"北京"</formula>
    </cfRule>
  </conditionalFormatting>
  <conditionalFormatting sqref="AQ19:AQ20">
    <cfRule type="cellIs" dxfId="3" priority="2037" operator="equal">
      <formula>"天津华盛福"</formula>
    </cfRule>
    <cfRule type="cellIs" dxfId="4" priority="2038" operator="equal">
      <formula>"天津欧科浩发"</formula>
    </cfRule>
    <cfRule type="cellIs" dxfId="2" priority="2039" operator="equal">
      <formula>"北京"</formula>
    </cfRule>
  </conditionalFormatting>
  <conditionalFormatting sqref="AQ27:AQ28">
    <cfRule type="cellIs" dxfId="3" priority="2010" operator="equal">
      <formula>"天津华盛福"</formula>
    </cfRule>
    <cfRule type="cellIs" dxfId="4" priority="2011" operator="equal">
      <formula>"天津欧科浩发"</formula>
    </cfRule>
    <cfRule type="cellIs" dxfId="2" priority="2012" operator="equal">
      <formula>"北京"</formula>
    </cfRule>
  </conditionalFormatting>
  <conditionalFormatting sqref="AQ39:AQ40">
    <cfRule type="cellIs" dxfId="2" priority="1943" operator="equal">
      <formula>"北京"</formula>
    </cfRule>
    <cfRule type="cellIs" dxfId="4" priority="1942" operator="equal">
      <formula>"天津欧科浩发"</formula>
    </cfRule>
    <cfRule type="cellIs" dxfId="3" priority="1941" operator="equal">
      <formula>"天津华盛福"</formula>
    </cfRule>
  </conditionalFormatting>
  <conditionalFormatting sqref="AQ46:AQ48">
    <cfRule type="cellIs" dxfId="3" priority="1902" operator="equal">
      <formula>"天津华盛福"</formula>
    </cfRule>
    <cfRule type="cellIs" dxfId="4" priority="1903" operator="equal">
      <formula>"天津欧科浩发"</formula>
    </cfRule>
    <cfRule type="cellIs" dxfId="2" priority="1904" operator="equal">
      <formula>"北京"</formula>
    </cfRule>
  </conditionalFormatting>
  <conditionalFormatting sqref="AQ50:AQ52">
    <cfRule type="cellIs" dxfId="3" priority="1884" operator="equal">
      <formula>"天津华盛福"</formula>
    </cfRule>
    <cfRule type="cellIs" dxfId="4" priority="1885" operator="equal">
      <formula>"天津欧科浩发"</formula>
    </cfRule>
    <cfRule type="cellIs" dxfId="2" priority="1886" operator="equal">
      <formula>"北京"</formula>
    </cfRule>
  </conditionalFormatting>
  <conditionalFormatting sqref="AQ55:AQ56">
    <cfRule type="cellIs" dxfId="2" priority="1850" operator="equal">
      <formula>"北京"</formula>
    </cfRule>
    <cfRule type="cellIs" dxfId="4" priority="1849" operator="equal">
      <formula>"天津欧科浩发"</formula>
    </cfRule>
    <cfRule type="cellIs" dxfId="3" priority="1848" operator="equal">
      <formula>"天津华盛福"</formula>
    </cfRule>
  </conditionalFormatting>
  <conditionalFormatting sqref="AQ63:AQ64">
    <cfRule type="cellIs" dxfId="2" priority="1801" operator="equal">
      <formula>"北京"</formula>
    </cfRule>
    <cfRule type="cellIs" dxfId="4" priority="1800" operator="equal">
      <formula>"天津欧科浩发"</formula>
    </cfRule>
    <cfRule type="cellIs" dxfId="3" priority="1799" operator="equal">
      <formula>"天津华盛福"</formula>
    </cfRule>
  </conditionalFormatting>
  <conditionalFormatting sqref="AQ73:AQ74">
    <cfRule type="cellIs" dxfId="2" priority="1747" operator="equal">
      <formula>"北京"</formula>
    </cfRule>
    <cfRule type="cellIs" dxfId="4" priority="1746" operator="equal">
      <formula>"天津欧科浩发"</formula>
    </cfRule>
    <cfRule type="cellIs" dxfId="3" priority="1745" operator="equal">
      <formula>"天津华盛福"</formula>
    </cfRule>
  </conditionalFormatting>
  <conditionalFormatting sqref="AQ92:AQ95">
    <cfRule type="cellIs" dxfId="3" priority="1637" operator="equal">
      <formula>"天津华盛福"</formula>
    </cfRule>
    <cfRule type="cellIs" dxfId="4" priority="1638" operator="equal">
      <formula>"天津欧科浩发"</formula>
    </cfRule>
    <cfRule type="cellIs" dxfId="2" priority="1639" operator="equal">
      <formula>"北京"</formula>
    </cfRule>
  </conditionalFormatting>
  <conditionalFormatting sqref="AQ99:AQ100">
    <cfRule type="cellIs" dxfId="3" priority="32" operator="equal">
      <formula>"天津华盛福"</formula>
    </cfRule>
    <cfRule type="cellIs" dxfId="4" priority="33" operator="equal">
      <formula>"天津欧科浩发"</formula>
    </cfRule>
    <cfRule type="cellIs" dxfId="2" priority="34" operator="equal">
      <formula>"北京"</formula>
    </cfRule>
  </conditionalFormatting>
  <conditionalFormatting sqref="AQ112:AQ113">
    <cfRule type="cellIs" dxfId="3" priority="1529" operator="equal">
      <formula>"天津华盛福"</formula>
    </cfRule>
    <cfRule type="cellIs" dxfId="4" priority="1530" operator="equal">
      <formula>"天津欧科浩发"</formula>
    </cfRule>
    <cfRule type="cellIs" dxfId="2" priority="1531" operator="equal">
      <formula>"北京"</formula>
    </cfRule>
  </conditionalFormatting>
  <conditionalFormatting sqref="AQ115:AQ116">
    <cfRule type="cellIs" dxfId="3" priority="1517" operator="equal">
      <formula>"天津华盛福"</formula>
    </cfRule>
    <cfRule type="cellIs" dxfId="4" priority="1518" operator="equal">
      <formula>"天津欧科浩发"</formula>
    </cfRule>
    <cfRule type="cellIs" dxfId="2" priority="1519" operator="equal">
      <formula>"北京"</formula>
    </cfRule>
  </conditionalFormatting>
  <conditionalFormatting sqref="AQ126:AQ127">
    <cfRule type="cellIs" dxfId="3" priority="1427" operator="equal">
      <formula>"天津华盛福"</formula>
    </cfRule>
    <cfRule type="cellIs" dxfId="4" priority="1428" operator="equal">
      <formula>"天津欧科浩发"</formula>
    </cfRule>
    <cfRule type="cellIs" dxfId="2" priority="1429" operator="equal">
      <formula>"北京"</formula>
    </cfRule>
  </conditionalFormatting>
  <conditionalFormatting sqref="AQ132:AQ133">
    <cfRule type="cellIs" dxfId="3" priority="1391" operator="equal">
      <formula>"天津华盛福"</formula>
    </cfRule>
    <cfRule type="cellIs" dxfId="4" priority="1392" operator="equal">
      <formula>"天津欧科浩发"</formula>
    </cfRule>
    <cfRule type="cellIs" dxfId="2" priority="1393" operator="equal">
      <formula>"北京"</formula>
    </cfRule>
  </conditionalFormatting>
  <conditionalFormatting sqref="AQ138:AQ139">
    <cfRule type="cellIs" dxfId="3" priority="1352" operator="equal">
      <formula>"天津华盛福"</formula>
    </cfRule>
    <cfRule type="cellIs" dxfId="4" priority="1353" operator="equal">
      <formula>"天津欧科浩发"</formula>
    </cfRule>
    <cfRule type="cellIs" dxfId="2" priority="1354" operator="equal">
      <formula>"北京"</formula>
    </cfRule>
  </conditionalFormatting>
  <conditionalFormatting sqref="AQ151:AQ152">
    <cfRule type="cellIs" dxfId="3" priority="1275" operator="equal">
      <formula>"天津华盛福"</formula>
    </cfRule>
    <cfRule type="cellIs" dxfId="4" priority="1276" operator="equal">
      <formula>"天津欧科浩发"</formula>
    </cfRule>
    <cfRule type="cellIs" dxfId="2" priority="1277" operator="equal">
      <formula>"北京"</formula>
    </cfRule>
  </conditionalFormatting>
  <conditionalFormatting sqref="AQ158:AQ161">
    <cfRule type="cellIs" dxfId="3" priority="1229" operator="equal">
      <formula>"天津华盛福"</formula>
    </cfRule>
    <cfRule type="cellIs" dxfId="4" priority="1230" operator="equal">
      <formula>"天津欧科浩发"</formula>
    </cfRule>
    <cfRule type="cellIs" dxfId="2" priority="1231" operator="equal">
      <formula>"北京"</formula>
    </cfRule>
  </conditionalFormatting>
  <conditionalFormatting sqref="AQ165:AQ166">
    <cfRule type="cellIs" dxfId="3" priority="1199" operator="equal">
      <formula>"天津华盛福"</formula>
    </cfRule>
    <cfRule type="cellIs" dxfId="4" priority="1200" operator="equal">
      <formula>"天津欧科浩发"</formula>
    </cfRule>
    <cfRule type="cellIs" dxfId="2" priority="1201" operator="equal">
      <formula>"北京"</formula>
    </cfRule>
  </conditionalFormatting>
  <conditionalFormatting sqref="AQ180:AQ181">
    <cfRule type="cellIs" dxfId="3" priority="1163" operator="equal">
      <formula>"天津华盛福"</formula>
    </cfRule>
    <cfRule type="cellIs" dxfId="4" priority="1164" operator="equal">
      <formula>"天津欧科浩发"</formula>
    </cfRule>
    <cfRule type="cellIs" dxfId="2" priority="1165" operator="equal">
      <formula>"北京"</formula>
    </cfRule>
  </conditionalFormatting>
  <conditionalFormatting sqref="AQ191:AQ192">
    <cfRule type="cellIs" dxfId="2" priority="1094" operator="equal">
      <formula>"北京"</formula>
    </cfRule>
  </conditionalFormatting>
  <conditionalFormatting sqref="AQ191:AQ197">
    <cfRule type="cellIs" dxfId="3" priority="1089" operator="equal">
      <formula>"天津华盛福"</formula>
    </cfRule>
    <cfRule type="cellIs" dxfId="4" priority="1090" operator="equal">
      <formula>"天津欧科浩发"</formula>
    </cfRule>
  </conditionalFormatting>
  <conditionalFormatting sqref="AQ195:AQ197">
    <cfRule type="cellIs" dxfId="2" priority="1091" operator="equal">
      <formula>"北京"</formula>
    </cfRule>
  </conditionalFormatting>
  <conditionalFormatting sqref="AQ206:AQ207">
    <cfRule type="cellIs" dxfId="2" priority="1047" operator="equal">
      <formula>"北京"</formula>
    </cfRule>
  </conditionalFormatting>
  <conditionalFormatting sqref="AQ211:AQ212">
    <cfRule type="cellIs" dxfId="3" priority="1007" operator="equal">
      <formula>"天津华盛福"</formula>
    </cfRule>
    <cfRule type="cellIs" dxfId="4" priority="1008" operator="equal">
      <formula>"天津欧科浩发"</formula>
    </cfRule>
  </conditionalFormatting>
  <conditionalFormatting sqref="AQ221:AQ222">
    <cfRule type="cellIs" dxfId="3" priority="962" operator="equal">
      <formula>"天津华盛福"</formula>
    </cfRule>
    <cfRule type="cellIs" dxfId="4" priority="963" operator="equal">
      <formula>"天津欧科浩发"</formula>
    </cfRule>
    <cfRule type="cellIs" dxfId="2" priority="964" operator="equal">
      <formula>"北京"</formula>
    </cfRule>
  </conditionalFormatting>
  <conditionalFormatting sqref="AQ225:AQ226">
    <cfRule type="cellIs" dxfId="2" priority="954" operator="equal">
      <formula>"北京"</formula>
    </cfRule>
  </conditionalFormatting>
  <conditionalFormatting sqref="AQ225:AQ227">
    <cfRule type="cellIs" dxfId="3" priority="952" operator="equal">
      <formula>"天津华盛福"</formula>
    </cfRule>
    <cfRule type="cellIs" dxfId="4" priority="953" operator="equal">
      <formula>"天津欧科浩发"</formula>
    </cfRule>
  </conditionalFormatting>
  <conditionalFormatting sqref="AQ242:AQ243">
    <cfRule type="cellIs" dxfId="4" priority="830" operator="equal">
      <formula>"天津欧科浩发"</formula>
    </cfRule>
    <cfRule type="cellIs" dxfId="2" priority="831" operator="equal">
      <formula>"北京"</formula>
    </cfRule>
  </conditionalFormatting>
  <conditionalFormatting sqref="AQ252:AQ254">
    <cfRule type="cellIs" dxfId="3" priority="757" operator="equal">
      <formula>"天津华盛福"</formula>
    </cfRule>
    <cfRule type="cellIs" dxfId="2" priority="758" operator="equal">
      <formula>"北京"</formula>
    </cfRule>
    <cfRule type="cellIs" dxfId="4" priority="759" operator="equal">
      <formula>"天津欧科浩发"</formula>
    </cfRule>
    <cfRule type="cellIs" dxfId="2" priority="760" operator="equal">
      <formula>"北京"</formula>
    </cfRule>
  </conditionalFormatting>
  <conditionalFormatting sqref="AQ259:AQ260">
    <cfRule type="cellIs" dxfId="3" priority="736" operator="equal">
      <formula>"天津华盛福"</formula>
    </cfRule>
    <cfRule type="cellIs" dxfId="2" priority="737" operator="equal">
      <formula>"北京"</formula>
    </cfRule>
    <cfRule type="cellIs" dxfId="4" priority="738" operator="equal">
      <formula>"天津欧科浩发"</formula>
    </cfRule>
    <cfRule type="cellIs" dxfId="2" priority="739" operator="equal">
      <formula>"北京"</formula>
    </cfRule>
  </conditionalFormatting>
  <conditionalFormatting sqref="AQ262:AQ263">
    <cfRule type="cellIs" dxfId="2" priority="700" operator="equal">
      <formula>"北京"</formula>
    </cfRule>
    <cfRule type="cellIs" dxfId="3" priority="701" operator="equal">
      <formula>"天津华盛福"</formula>
    </cfRule>
    <cfRule type="cellIs" dxfId="4" priority="702" operator="equal">
      <formula>"天津欧科浩发"</formula>
    </cfRule>
  </conditionalFormatting>
  <conditionalFormatting sqref="AQ274:AQ275">
    <cfRule type="cellIs" dxfId="3" priority="628" operator="equal">
      <formula>"天津华盛福"</formula>
    </cfRule>
    <cfRule type="cellIs" dxfId="4" priority="629" operator="equal">
      <formula>"天津欧科浩发"</formula>
    </cfRule>
    <cfRule type="cellIs" dxfId="2" priority="630" operator="equal">
      <formula>"北京"</formula>
    </cfRule>
  </conditionalFormatting>
  <conditionalFormatting sqref="AQ301:AQ302">
    <cfRule type="cellIs" dxfId="3" priority="477" operator="equal">
      <formula>"天津华盛福"</formula>
    </cfRule>
    <cfRule type="cellIs" dxfId="4" priority="478" operator="equal">
      <formula>"天津欧科浩发"</formula>
    </cfRule>
    <cfRule type="cellIs" dxfId="2" priority="479" operator="equal">
      <formula>"北京"</formula>
    </cfRule>
  </conditionalFormatting>
  <conditionalFormatting sqref="AQ315:AQ316">
    <cfRule type="cellIs" dxfId="3" priority="397" operator="equal">
      <formula>"天津华盛福"</formula>
    </cfRule>
    <cfRule type="cellIs" dxfId="4" priority="398" operator="equal">
      <formula>"天津欧科浩发"</formula>
    </cfRule>
    <cfRule type="cellIs" dxfId="2" priority="399" operator="equal">
      <formula>"北京"</formula>
    </cfRule>
  </conditionalFormatting>
  <conditionalFormatting sqref="AQ326:AQ328">
    <cfRule type="cellIs" dxfId="3" priority="341" operator="equal">
      <formula>"天津华盛福"</formula>
    </cfRule>
    <cfRule type="cellIs" dxfId="4" priority="342" operator="equal">
      <formula>"天津欧科浩发"</formula>
    </cfRule>
    <cfRule type="cellIs" dxfId="2" priority="343" operator="equal">
      <formula>"北京"</formula>
    </cfRule>
  </conditionalFormatting>
  <conditionalFormatting sqref="AQ336:AQ337">
    <cfRule type="cellIs" dxfId="3" priority="277" operator="equal">
      <formula>"天津华盛福"</formula>
    </cfRule>
    <cfRule type="cellIs" dxfId="4" priority="278" operator="equal">
      <formula>"天津欧科浩发"</formula>
    </cfRule>
    <cfRule type="cellIs" dxfId="2" priority="279" operator="equal">
      <formula>"北京"</formula>
    </cfRule>
  </conditionalFormatting>
  <conditionalFormatting sqref="AQ338:AQ339">
    <cfRule type="cellIs" dxfId="3" priority="267" operator="equal">
      <formula>"天津华盛福"</formula>
    </cfRule>
    <cfRule type="cellIs" dxfId="4" priority="268" operator="equal">
      <formula>"天津欧科浩发"</formula>
    </cfRule>
  </conditionalFormatting>
  <conditionalFormatting sqref="AQ340:AQ341">
    <cfRule type="cellIs" dxfId="3" priority="252" operator="equal">
      <formula>"天津华盛福"</formula>
    </cfRule>
    <cfRule type="cellIs" dxfId="4" priority="253" operator="equal">
      <formula>"天津欧科浩发"</formula>
    </cfRule>
    <cfRule type="cellIs" dxfId="2" priority="254" operator="equal">
      <formula>"北京"</formula>
    </cfRule>
  </conditionalFormatting>
  <conditionalFormatting sqref="AQ346:AQ347">
    <cfRule type="cellIs" dxfId="3" priority="213" operator="equal">
      <formula>"天津华盛福"</formula>
    </cfRule>
    <cfRule type="cellIs" dxfId="4" priority="214" operator="equal">
      <formula>"天津欧科浩发"</formula>
    </cfRule>
    <cfRule type="cellIs" dxfId="2" priority="215" operator="equal">
      <formula>"北京"</formula>
    </cfRule>
  </conditionalFormatting>
  <conditionalFormatting sqref="AQ349:AQ351">
    <cfRule type="cellIs" dxfId="3" priority="197" operator="equal">
      <formula>"天津华盛福"</formula>
    </cfRule>
    <cfRule type="cellIs" dxfId="4" priority="198" operator="equal">
      <formula>"天津欧科浩发"</formula>
    </cfRule>
    <cfRule type="cellIs" dxfId="2" priority="199" operator="equal">
      <formula>"北京"</formula>
    </cfRule>
  </conditionalFormatting>
  <conditionalFormatting sqref="AQ363:AQ364">
    <cfRule type="cellIs" dxfId="3" priority="117" operator="equal">
      <formula>"天津华盛福"</formula>
    </cfRule>
    <cfRule type="cellIs" dxfId="4" priority="118" operator="equal">
      <formula>"天津欧科浩发"</formula>
    </cfRule>
    <cfRule type="cellIs" dxfId="2" priority="119" operator="equal">
      <formula>"北京"</formula>
    </cfRule>
  </conditionalFormatting>
  <conditionalFormatting sqref="AR11:AR16">
    <cfRule type="cellIs" dxfId="3" priority="2068" operator="equal">
      <formula>"天津华盛福"</formula>
    </cfRule>
    <cfRule type="cellIs" dxfId="4" priority="2069" operator="equal">
      <formula>"天津欧科浩发"</formula>
    </cfRule>
    <cfRule type="cellIs" dxfId="2" priority="2070" operator="equal">
      <formula>"北京"</formula>
    </cfRule>
  </conditionalFormatting>
  <conditionalFormatting sqref="AR19:AR20">
    <cfRule type="cellIs" dxfId="3" priority="2040" operator="equal">
      <formula>"天津华盛福"</formula>
    </cfRule>
    <cfRule type="cellIs" dxfId="4" priority="2041" operator="equal">
      <formula>"天津欧科浩发"</formula>
    </cfRule>
    <cfRule type="cellIs" dxfId="2" priority="2042" operator="equal">
      <formula>"北京"</formula>
    </cfRule>
  </conditionalFormatting>
  <conditionalFormatting sqref="AR27:AR28">
    <cfRule type="cellIs" dxfId="3" priority="2007" operator="equal">
      <formula>"天津华盛福"</formula>
    </cfRule>
    <cfRule type="cellIs" dxfId="4" priority="2008" operator="equal">
      <formula>"天津欧科浩发"</formula>
    </cfRule>
    <cfRule type="cellIs" dxfId="2" priority="2009" operator="equal">
      <formula>"北京"</formula>
    </cfRule>
  </conditionalFormatting>
  <conditionalFormatting sqref="AR39:AR40">
    <cfRule type="cellIs" dxfId="3" priority="1944" operator="equal">
      <formula>"天津华盛福"</formula>
    </cfRule>
    <cfRule type="cellIs" dxfId="4" priority="1945" operator="equal">
      <formula>"天津欧科浩发"</formula>
    </cfRule>
    <cfRule type="cellIs" dxfId="2" priority="1946" operator="equal">
      <formula>"北京"</formula>
    </cfRule>
  </conditionalFormatting>
  <conditionalFormatting sqref="AR55:AR56">
    <cfRule type="cellIs" dxfId="3" priority="1851" operator="equal">
      <formula>"天津华盛福"</formula>
    </cfRule>
    <cfRule type="cellIs" dxfId="4" priority="1852" operator="equal">
      <formula>"天津欧科浩发"</formula>
    </cfRule>
    <cfRule type="cellIs" dxfId="2" priority="1853" operator="equal">
      <formula>"北京"</formula>
    </cfRule>
  </conditionalFormatting>
  <conditionalFormatting sqref="AR63:AR64">
    <cfRule type="cellIs" dxfId="3" priority="1802" operator="equal">
      <formula>"天津华盛福"</formula>
    </cfRule>
    <cfRule type="cellIs" dxfId="4" priority="1803" operator="equal">
      <formula>"天津欧科浩发"</formula>
    </cfRule>
    <cfRule type="cellIs" dxfId="2" priority="1804" operator="equal">
      <formula>"北京"</formula>
    </cfRule>
  </conditionalFormatting>
  <conditionalFormatting sqref="AR146:AR147">
    <cfRule type="cellIs" dxfId="3" priority="1310" operator="equal">
      <formula>"天津华盛福"</formula>
    </cfRule>
    <cfRule type="cellIs" dxfId="4" priority="1311" operator="equal">
      <formula>"天津欧科浩发"</formula>
    </cfRule>
    <cfRule type="cellIs" dxfId="2" priority="1312" operator="equal">
      <formula>"北京"</formula>
    </cfRule>
  </conditionalFormatting>
  <conditionalFormatting sqref="AR150:AR152">
    <cfRule type="cellIs" dxfId="3" priority="1278" operator="equal">
      <formula>"天津华盛福"</formula>
    </cfRule>
    <cfRule type="cellIs" dxfId="4" priority="1279" operator="equal">
      <formula>"天津欧科浩发"</formula>
    </cfRule>
    <cfRule type="cellIs" dxfId="2" priority="1280" operator="equal">
      <formula>"北京"</formula>
    </cfRule>
  </conditionalFormatting>
  <conditionalFormatting sqref="AR164:AR166">
    <cfRule type="cellIs" dxfId="3" priority="1205" operator="equal">
      <formula>"天津华盛福"</formula>
    </cfRule>
    <cfRule type="cellIs" dxfId="4" priority="1206" operator="equal">
      <formula>"天津欧科浩发"</formula>
    </cfRule>
    <cfRule type="cellIs" dxfId="2" priority="1207" operator="equal">
      <formula>"北京"</formula>
    </cfRule>
  </conditionalFormatting>
  <conditionalFormatting sqref="AR179:AR180">
    <cfRule type="cellIs" dxfId="3" priority="1160" operator="equal">
      <formula>"天津华盛福"</formula>
    </cfRule>
    <cfRule type="cellIs" dxfId="4" priority="1161" operator="equal">
      <formula>"天津欧科浩发"</formula>
    </cfRule>
    <cfRule type="cellIs" dxfId="2" priority="1162" operator="equal">
      <formula>"北京"</formula>
    </cfRule>
  </conditionalFormatting>
  <conditionalFormatting sqref="AR190:AR195">
    <cfRule type="cellIs" dxfId="3" priority="1098" operator="equal">
      <formula>"天津华盛福"</formula>
    </cfRule>
    <cfRule type="cellIs" dxfId="4" priority="1099" operator="equal">
      <formula>"天津欧科浩发"</formula>
    </cfRule>
  </conditionalFormatting>
  <conditionalFormatting sqref="AR190:AR192">
    <cfRule type="cellIs" dxfId="2" priority="1103" operator="equal">
      <formula>"北京"</formula>
    </cfRule>
  </conditionalFormatting>
  <conditionalFormatting sqref="AR221:AR222">
    <cfRule type="cellIs" dxfId="3" priority="965" operator="equal">
      <formula>"天津华盛福"</formula>
    </cfRule>
    <cfRule type="cellIs" dxfId="4" priority="966" operator="equal">
      <formula>"天津欧科浩发"</formula>
    </cfRule>
    <cfRule type="cellIs" dxfId="2" priority="967" operator="equal">
      <formula>"北京"</formula>
    </cfRule>
  </conditionalFormatting>
  <conditionalFormatting sqref="AR224:AR227">
    <cfRule type="cellIs" dxfId="3" priority="956" operator="equal">
      <formula>"天津华盛福"</formula>
    </cfRule>
    <cfRule type="cellIs" dxfId="4" priority="957" operator="equal">
      <formula>"天津欧科浩发"</formula>
    </cfRule>
  </conditionalFormatting>
  <conditionalFormatting sqref="AR224:AR226">
    <cfRule type="cellIs" dxfId="2" priority="958" operator="equal">
      <formula>"北京"</formula>
    </cfRule>
  </conditionalFormatting>
  <conditionalFormatting sqref="AR232:AR233">
    <cfRule type="cellIs" dxfId="3" priority="912" operator="equal">
      <formula>"天津华盛福"</formula>
    </cfRule>
    <cfRule type="cellIs" dxfId="2" priority="913" operator="equal">
      <formula>"北京"</formula>
    </cfRule>
    <cfRule type="cellIs" dxfId="4" priority="914" operator="equal">
      <formula>"天津欧科浩发"</formula>
    </cfRule>
    <cfRule type="cellIs" dxfId="2" priority="915" operator="equal">
      <formula>"北京"</formula>
    </cfRule>
  </conditionalFormatting>
  <conditionalFormatting sqref="AR242:AR243">
    <cfRule type="cellIs" dxfId="4" priority="836" operator="equal">
      <formula>"天津欧科浩发"</formula>
    </cfRule>
    <cfRule type="cellIs" dxfId="2" priority="837" operator="equal">
      <formula>"北京"</formula>
    </cfRule>
  </conditionalFormatting>
  <conditionalFormatting sqref="AR247:AR248">
    <cfRule type="cellIs" dxfId="3" priority="809" operator="equal">
      <formula>"天津华盛福"</formula>
    </cfRule>
  </conditionalFormatting>
  <conditionalFormatting sqref="AR253:AR254">
    <cfRule type="cellIs" dxfId="2" priority="771" operator="equal">
      <formula>"北京"</formula>
    </cfRule>
  </conditionalFormatting>
  <conditionalFormatting sqref="AR301:AR302">
    <cfRule type="cellIs" dxfId="3" priority="480" operator="equal">
      <formula>"天津华盛福"</formula>
    </cfRule>
    <cfRule type="cellIs" dxfId="4" priority="481" operator="equal">
      <formula>"天津欧科浩发"</formula>
    </cfRule>
    <cfRule type="cellIs" dxfId="2" priority="482" operator="equal">
      <formula>"北京"</formula>
    </cfRule>
  </conditionalFormatting>
  <conditionalFormatting sqref="AR307:AR308">
    <cfRule type="cellIs" dxfId="3" priority="452" operator="equal">
      <formula>"天津华盛福"</formula>
    </cfRule>
    <cfRule type="cellIs" dxfId="4" priority="453" operator="equal">
      <formula>"天津欧科浩发"</formula>
    </cfRule>
    <cfRule type="cellIs" dxfId="2" priority="454" operator="equal">
      <formula>"北京"</formula>
    </cfRule>
  </conditionalFormatting>
  <conditionalFormatting sqref="AR315:AR316">
    <cfRule type="cellIs" dxfId="3" priority="400" operator="equal">
      <formula>"天津华盛福"</formula>
    </cfRule>
    <cfRule type="cellIs" dxfId="4" priority="401" operator="equal">
      <formula>"天津欧科浩发"</formula>
    </cfRule>
    <cfRule type="cellIs" dxfId="2" priority="402" operator="equal">
      <formula>"北京"</formula>
    </cfRule>
  </conditionalFormatting>
  <conditionalFormatting sqref="AR363:AR364">
    <cfRule type="cellIs" dxfId="3" priority="120" operator="equal">
      <formula>"天津华盛福"</formula>
    </cfRule>
    <cfRule type="cellIs" dxfId="4" priority="121" operator="equal">
      <formula>"天津欧科浩发"</formula>
    </cfRule>
    <cfRule type="cellIs" dxfId="2" priority="122" operator="equal">
      <formula>"北京"</formula>
    </cfRule>
  </conditionalFormatting>
  <conditionalFormatting sqref="Z23:Z25 Z42 Z17:Z21 Z9:Z12 Z54:Z55 Z57 Z59:Z60 Z325 Z311 Z229:Z233 Z201:Z209 Z188:Z193 Z167:Z168">
    <cfRule type="cellIs" dxfId="5" priority="3340" stopIfTrue="1" operator="equal">
      <formula>“总成件”</formula>
    </cfRule>
  </conditionalFormatting>
  <conditionalFormatting sqref="AE101:AE146 AE96:AE97 AE79:AE92 AE9:AE21 AE23:AE42 AE49:AE75 AE154:AE159 AE328:AE329 AE331:AE339 AE322 AE324:AE325 AE281:AE320 AE229:AE279 AE162:AE166 AE188:AE226 AE169">
    <cfRule type="cellIs" dxfId="7" priority="2858" operator="equal">
      <formula>"N"</formula>
    </cfRule>
    <cfRule type="cellIs" dxfId="4" priority="2859" operator="equal">
      <formula>"Y"</formula>
    </cfRule>
    <cfRule type="colorScale" priority="2860">
      <colorScale>
        <cfvo type="num" val="&quot;Y&quot;"/>
        <cfvo type="num" val="&quot;N&quot;"/>
        <color rgb="FF00B050"/>
        <color rgb="FFFF0000"/>
      </colorScale>
    </cfRule>
  </conditionalFormatting>
  <conditionalFormatting sqref="Z13 Z15:Z16">
    <cfRule type="cellIs" dxfId="5" priority="2056" stopIfTrue="1" operator="equal">
      <formula>“总成件”</formula>
    </cfRule>
  </conditionalFormatting>
  <conditionalFormatting sqref="AQ23 AQ25">
    <cfRule type="cellIs" dxfId="4" priority="2029" operator="equal">
      <formula>"天津欧科浩发"</formula>
    </cfRule>
    <cfRule type="cellIs" dxfId="3" priority="2028" operator="equal">
      <formula>"天津华盛福"</formula>
    </cfRule>
    <cfRule type="cellIs" dxfId="2" priority="2030" operator="equal">
      <formula>"北京"</formula>
    </cfRule>
  </conditionalFormatting>
  <conditionalFormatting sqref="AR23 AR25">
    <cfRule type="cellIs" dxfId="3" priority="2025" operator="equal">
      <formula>"天津华盛福"</formula>
    </cfRule>
    <cfRule type="cellIs" dxfId="4" priority="2026" operator="equal">
      <formula>"天津欧科浩发"</formula>
    </cfRule>
    <cfRule type="cellIs" dxfId="2" priority="2027" operator="equal">
      <formula>"北京"</formula>
    </cfRule>
  </conditionalFormatting>
  <conditionalFormatting sqref="Z79:Z80 Z70 Z75 Z41 Z61 Z77 Z30:Z32 Z35:Z39 Z26:Z28 Z134 Z129:Z130 Z94 Z90 Z63:Z65 Z82 Z241 Z255 Z305 Z222:Z223 Z271 Z294:Z297 Z163 Z172:Z175 Z246:Z250 Z253 Z258:Z259 Z318 Z308 Z169 Z195:Z197 Z335:Z337 Z339:Z341 Z322 Z333 Z331 Z357 Z274 Z262 Z243:Z244 Z348 Z353:Z355">
    <cfRule type="cellIs" dxfId="5" priority="5765" stopIfTrue="1" operator="equal">
      <formula>“总成件”</formula>
    </cfRule>
  </conditionalFormatting>
  <conditionalFormatting sqref="AE148:AE149 AE99 AE94 AE44 AE46:AE47 AE77 AE173:AE174 AE182:AE186">
    <cfRule type="cellIs" dxfId="7" priority="5762" operator="equal">
      <formula>"N"</formula>
    </cfRule>
    <cfRule type="cellIs" dxfId="4" priority="5763" operator="equal">
      <formula>"Y"</formula>
    </cfRule>
    <cfRule type="colorScale" priority="5764">
      <colorScale>
        <cfvo type="num" val="&quot;Y&quot;"/>
        <cfvo type="num" val="&quot;N&quot;"/>
        <color rgb="FF00B050"/>
        <color rgb="FFFF0000"/>
      </colorScale>
    </cfRule>
  </conditionalFormatting>
  <conditionalFormatting sqref="Z52 Z49:Z50">
    <cfRule type="cellIs" dxfId="5" priority="4434" stopIfTrue="1" operator="equal">
      <formula>“总成件”</formula>
    </cfRule>
  </conditionalFormatting>
  <conditionalFormatting sqref="L57:L58 L60">
    <cfRule type="duplicateValues" dxfId="0" priority="1847"/>
  </conditionalFormatting>
  <conditionalFormatting sqref="Z99 Z101">
    <cfRule type="cellIs" dxfId="5" priority="5508" stopIfTrue="1" operator="equal">
      <formula>“总成件”</formula>
    </cfRule>
  </conditionalFormatting>
  <conditionalFormatting sqref="Z137:Z140 Z142">
    <cfRule type="cellIs" dxfId="5" priority="3823" stopIfTrue="1" operator="equal">
      <formula>“总成件”</formula>
    </cfRule>
  </conditionalFormatting>
  <conditionalFormatting sqref="Z156:Z159 Z162">
    <cfRule type="cellIs" dxfId="5" priority="5438" stopIfTrue="1" operator="equal">
      <formula>“总成件”</formula>
    </cfRule>
  </conditionalFormatting>
  <conditionalFormatting sqref="AR157 AR159:AR160">
    <cfRule type="cellIs" dxfId="3" priority="1232" operator="equal">
      <formula>"天津华盛福"</formula>
    </cfRule>
    <cfRule type="cellIs" dxfId="4" priority="1233" operator="equal">
      <formula>"天津欧科浩发"</formula>
    </cfRule>
    <cfRule type="cellIs" dxfId="2" priority="1234" operator="equal">
      <formula>"北京"</formula>
    </cfRule>
  </conditionalFormatting>
  <conditionalFormatting sqref="AQ172:AQ173 AQ176:AQ177">
    <cfRule type="cellIs" dxfId="3" priority="1181" operator="equal">
      <formula>"天津华盛福"</formula>
    </cfRule>
    <cfRule type="cellIs" dxfId="4" priority="1182" operator="equal">
      <formula>"天津欧科浩发"</formula>
    </cfRule>
    <cfRule type="cellIs" dxfId="2" priority="1183" operator="equal">
      <formula>"北京"</formula>
    </cfRule>
  </conditionalFormatting>
  <conditionalFormatting sqref="AR175:AR177 AR172:AR173">
    <cfRule type="cellIs" dxfId="3" priority="1184" operator="equal">
      <formula>"天津华盛福"</formula>
    </cfRule>
    <cfRule type="cellIs" dxfId="4" priority="1185" operator="equal">
      <formula>"天津欧科浩发"</formula>
    </cfRule>
    <cfRule type="cellIs" dxfId="2" priority="1186" operator="equal">
      <formula>"北京"</formula>
    </cfRule>
  </conditionalFormatting>
  <conditionalFormatting sqref="Z176:Z180 Z184:Z185">
    <cfRule type="cellIs" dxfId="5" priority="3194" stopIfTrue="1" operator="equal">
      <formula>“总成件”</formula>
    </cfRule>
  </conditionalFormatting>
  <conditionalFormatting sqref="AQ182 AQ184">
    <cfRule type="cellIs" dxfId="3" priority="1142" operator="equal">
      <formula>"天津华盛福"</formula>
    </cfRule>
    <cfRule type="cellIs" dxfId="4" priority="1143" operator="equal">
      <formula>"天津欧科浩发"</formula>
    </cfRule>
    <cfRule type="cellIs" dxfId="2" priority="1144" operator="equal">
      <formula>"北京"</formula>
    </cfRule>
  </conditionalFormatting>
  <conditionalFormatting sqref="AR184 AR182">
    <cfRule type="cellIs" dxfId="3" priority="1145" operator="equal">
      <formula>"天津华盛福"</formula>
    </cfRule>
  </conditionalFormatting>
  <conditionalFormatting sqref="AR182 AR184">
    <cfRule type="cellIs" dxfId="4" priority="1146" operator="equal">
      <formula>"天津欧科浩发"</formula>
    </cfRule>
    <cfRule type="cellIs" dxfId="2" priority="1147" operator="equal">
      <formula>"北京"</formula>
    </cfRule>
  </conditionalFormatting>
  <conditionalFormatting sqref="AQ204 AQ206:AQ207">
    <cfRule type="cellIs" dxfId="3" priority="1045" operator="equal">
      <formula>"天津华盛福"</formula>
    </cfRule>
    <cfRule type="cellIs" dxfId="4" priority="1046" operator="equal">
      <formula>"天津欧科浩发"</formula>
    </cfRule>
  </conditionalFormatting>
  <conditionalFormatting sqref="Z224:Z226 Z220 Z218 Z212:Z215">
    <cfRule type="cellIs" dxfId="5" priority="5750" stopIfTrue="1" operator="equal">
      <formula>“总成件”</formula>
    </cfRule>
  </conditionalFormatting>
  <conditionalFormatting sqref="AQ213 AQ220">
    <cfRule type="cellIs" dxfId="3" priority="997" operator="equal">
      <formula>"天津华盛福"</formula>
    </cfRule>
    <cfRule type="cellIs" dxfId="4" priority="998" operator="equal">
      <formula>"天津欧科浩发"</formula>
    </cfRule>
  </conditionalFormatting>
  <conditionalFormatting sqref="AR216:AR217 AR220 AR213">
    <cfRule type="cellIs" dxfId="2" priority="1006" operator="equal">
      <formula>"北京"</formula>
    </cfRule>
  </conditionalFormatting>
  <conditionalFormatting sqref="AR220 AR216:AR217 AR213">
    <cfRule type="cellIs" dxfId="3" priority="1004" operator="equal">
      <formula>"天津华盛福"</formula>
    </cfRule>
  </conditionalFormatting>
  <conditionalFormatting sqref="AR213 AR220 AR216:AR217">
    <cfRule type="cellIs" dxfId="4" priority="1005" operator="equal">
      <formula>"天津欧科浩发"</formula>
    </cfRule>
  </conditionalFormatting>
  <conditionalFormatting sqref="Z234 Z239">
    <cfRule type="cellIs" dxfId="5" priority="5749" stopIfTrue="1" operator="equal">
      <formula>“总成件”</formula>
    </cfRule>
  </conditionalFormatting>
  <conditionalFormatting sqref="AQ241:AQ243 AQ239">
    <cfRule type="cellIs" dxfId="3" priority="824" operator="equal">
      <formula>"天津华盛福"</formula>
    </cfRule>
  </conditionalFormatting>
  <conditionalFormatting sqref="AR242:AR243 AR239">
    <cfRule type="cellIs" dxfId="3" priority="832" operator="equal">
      <formula>"天津华盛福"</formula>
    </cfRule>
  </conditionalFormatting>
  <conditionalFormatting sqref="AR251 AR253:AR254">
    <cfRule type="cellIs" dxfId="3" priority="768" operator="equal">
      <formula>"天津华盛福"</formula>
    </cfRule>
    <cfRule type="cellIs" dxfId="4" priority="769" operator="equal">
      <formula>"天津欧科浩发"</formula>
    </cfRule>
  </conditionalFormatting>
  <conditionalFormatting sqref="Z275 Z292:Z293 Z289">
    <cfRule type="cellIs" dxfId="5" priority="5401" stopIfTrue="1" operator="equal">
      <formula>“总成件”</formula>
    </cfRule>
  </conditionalFormatting>
  <conditionalFormatting sqref="Z276 Z279">
    <cfRule type="cellIs" dxfId="5" priority="4842" stopIfTrue="1" operator="equal">
      <formula>“总成件”</formula>
    </cfRule>
  </conditionalFormatting>
  <conditionalFormatting sqref="AR298 AR296">
    <cfRule type="cellIs" dxfId="3" priority="526" operator="equal">
      <formula>"天津华盛福"</formula>
    </cfRule>
    <cfRule type="cellIs" dxfId="4" priority="528" operator="equal">
      <formula>"天津欧科浩发"</formula>
    </cfRule>
    <cfRule type="cellIs" dxfId="2" priority="529" operator="equal">
      <formula>"北京"</formula>
    </cfRule>
  </conditionalFormatting>
  <conditionalFormatting sqref="AQ305 AQ303">
    <cfRule type="cellIs" dxfId="3" priority="463" operator="equal">
      <formula>"天津华盛福"</formula>
    </cfRule>
    <cfRule type="cellIs" dxfId="4" priority="465" operator="equal">
      <formula>"天津欧科浩发"</formula>
    </cfRule>
    <cfRule type="cellIs" dxfId="2" priority="466" operator="equal">
      <formula>"北京"</formula>
    </cfRule>
  </conditionalFormatting>
  <conditionalFormatting sqref="AR305 AR303">
    <cfRule type="cellIs" dxfId="3" priority="467" operator="equal">
      <formula>"天津华盛福"</formula>
    </cfRule>
    <cfRule type="cellIs" dxfId="4" priority="469" operator="equal">
      <formula>"天津欧科浩发"</formula>
    </cfRule>
    <cfRule type="cellIs" dxfId="2" priority="470" operator="equal">
      <formula>"北京"</formula>
    </cfRule>
  </conditionalFormatting>
  <conditionalFormatting sqref="Z332 Z334">
    <cfRule type="cellIs" dxfId="5" priority="4327" stopIfTrue="1" operator="equal">
      <formula>“总成件”</formula>
    </cfRule>
  </conditionalFormatting>
  <conditionalFormatting sqref="AE340:AE351 AE353:AE364">
    <cfRule type="cellIs" dxfId="7" priority="3463" operator="equal">
      <formula>"N"</formula>
    </cfRule>
    <cfRule type="cellIs" dxfId="4" priority="3464" operator="equal">
      <formula>"Y"</formula>
    </cfRule>
    <cfRule type="colorScale" priority="3465">
      <colorScale>
        <cfvo type="num" val="&quot;Y&quot;"/>
        <cfvo type="num" val="&quot;N&quot;"/>
        <color rgb="FF00B050"/>
        <color rgb="FFFF0000"/>
      </colorScale>
    </cfRule>
  </conditionalFormatting>
  <conditionalFormatting sqref="Z347 Z345">
    <cfRule type="cellIs" dxfId="5" priority="5364" stopIfTrue="1" operator="equal">
      <formula>“总成件”</formula>
    </cfRule>
  </conditionalFormatting>
  <dataValidations count="12">
    <dataValidation allowBlank="1" showErrorMessage="1" sqref="R29 AA29 AC29 R38 AC38 AA53:AB53 AA82:AB82 AA85 AA104:AB104 AA105 AA123:AB123 AA125 AA142 AB217 AB282 AB325 R32:R34 AA31:AA34 AB142:AB149 AC32:AC34 AA55:AB60 AA21:AB22"/>
    <dataValidation type="list" allowBlank="1" showInputMessage="1" showErrorMessage="1" sqref="V40 V51 V81 V103 V122 V141 V145 Z145 Z161 V162 Z218 Z279 V281 Z281 Z314 Z322 V323 V325 Z325 V337 V347 V365 V154:V155 V186:V187 V253:V255 V312:V313 Z9:Z39 Z41:Z50 Z52:Z66 Z69:Z94 Z96:Z109 Z112:Z115 Z117:Z142 Z150:Z151 Z154:Z159 Z162:Z170 Z190:Z199 Z201:Z203 Z205:Z215 Z220:Z225 Z275:Z276 Z283:Z290 Z292:Z293 Z318:Z320 Z331:Z341 Z343:Z349 Z351:Z358">
      <formula1>"装配总成件,焊接总成件,面料,塑料件,钣金件,机加工件,标准件,非标件,线材件,管材件,圆钢"</formula1>
    </dataValidation>
    <dataValidation type="list" allowBlank="1" showInputMessage="1" showErrorMessage="1" sqref="Z40 Z51 Z67 Z95 Z110 Z116 Z200 Z262 Z291 Z323 Z327 Z365 Z152:Z153 Z171:Z181 Z184:Z189 Z229:Z235 Z239:Z241 Z243:Z244 Z246:Z250 Z253:Z255 Z258:Z259 Z265:Z274 Z294:Z297 Z301:Z302 Z305:Z308 Z311:Z313">
      <formula1>"装配总成件,焊接总成件,面料,塑料件,冷镦,钣金件,机加工件,标准件,非标件,线材件,管材件,圆钢"</formula1>
    </dataValidation>
    <dataValidation type="list" allowBlank="1" showInputMessage="1" showErrorMessage="1" sqref="U161 X161:Y161 V230 T237:T238 U9:U160 U162:U229 U231:U365 X9:X148 X150:X160 X162:X329 Y9:Y160 Y162:Y329 AE9:AE146 AE148:AE159 AE162:AE166 AE169:AE170 AE173:AE174 AE182:AE224 AE229:AE325 AE328:AE365 X330:Y365">
      <formula1>"Y,N"</formula1>
    </dataValidation>
    <dataValidation type="list" allowBlank="1" showInputMessage="1" showErrorMessage="1" sqref="AG161 AS161 AS289 AS333 AS29:AS48 AS53:AS58 AS60:AS104 AS106:AS160 AS162:AS165 AS167:AS200 AS202:AS234 AS236:AS239 AS241:AS272 AS274:AS287 AS291:AS318 AS320:AS331 AS335:AS343 AS345:AS365">
      <formula1>"戴姆勒专属,福田专属,平台件,重汽专属,福田重汽共用件,福田戴姆勒共用件，"</formula1>
    </dataValidation>
    <dataValidation type="list" allowBlank="1" showInputMessage="1" showErrorMessage="1" sqref="AF146 AG167:AR167 AQ169:AR169 AF171:AP171 AG188:AP188 AF193 AF218 AF220 AR250 AF311:AP311 AR311 AR319 AQ320 AG328:AP328 AR328 AF29:AF39 AF41:AF59 AF61:AF68 AF70:AF90 AF92:AF111 AF113:AF130 AF132:AF142 AF148:AF153 AF156:AF157 AF163:AF167 AF173:AF175 AF179:AF180 AF188:AF190 AF195:AF216 AF222:AF224 AF227:AF231 AF234:AF252 AF256:AF280 AF283:AF302 AF307:AF308 AF314:AF317 AF319:AF321 AF328:AF329 AF333:AF360 AR234:AR235 AE225:AF226 AG201:AR203 AG319:AP320 AH234:AP235">
      <formula1>"镀白锌,发黑,氧化铁皮膜,电泳（ED),——,镀黑锌,热处理（调质处理）,喷漆,"</formula1>
    </dataValidation>
    <dataValidation type="list" allowBlank="1" showInputMessage="1" showErrorMessage="1" sqref="X149">
      <formula1>"北京,河北"</formula1>
    </dataValidation>
    <dataValidation type="list" allowBlank="1" showInputMessage="1" showErrorMessage="1" sqref="P161 P9:P48 P53:P58 P60:P104 P106:P124 P126:P160 P162:P213 P217:P306 P308:P310 P312:P334 P336:P365">
      <formula1>"A,B,C,"</formula1>
    </dataValidation>
    <dataValidation type="list" allowBlank="1" showInputMessage="1" showErrorMessage="1" sqref="AF318:AP318 AR318 AF322 AF327:AP327 AR327 AF158:AF159 AF330:AF332">
      <formula1>"镀白锌,发黑,氧化铁皮膜,电泳（ED),镀黑锌,热处理（调质处理）,喷漆,"</formula1>
    </dataValidation>
    <dataValidation type="list" allowBlank="1" showInputMessage="1" showErrorMessage="1" sqref="Z204 Z321 Z236:Z238 Z328:Z329">
      <formula1>"装配总成件,焊接总成件,面料,塑料件,塑料轴套,钣金件,机加工件,标准件,非标件,线材件,管材件,圆钢"</formula1>
    </dataValidation>
    <dataValidation type="list" allowBlank="1" showInputMessage="1" showErrorMessage="1" sqref="AS201 AS9:AS19 AS21:AS28">
      <formula1>"戴姆勒专属,福田专属,平台件,重汽专属,"</formula1>
    </dataValidation>
    <dataValidation allowBlank="1" showErrorMessage="1" promptTitle="提示" prompt="该字段按需填写" sqref="O35:O37"/>
  </dataValidations>
  <pageMargins left="0.708661417322835" right="0.708661417322835" top="0.748031496062992" bottom="0.748031496062992" header="0.31496062992126" footer="0.31496062992126"/>
  <pageSetup paperSize="8" scale="65" fitToHeight="0" orientation="landscape" verticalDpi="300"/>
  <headerFooter/>
  <rowBreaks count="2" manualBreakCount="2">
    <brk id="135" max="51" man="1"/>
    <brk id="166" max="51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zoomScale="145" zoomScaleNormal="145" topLeftCell="B19" workbookViewId="0">
      <selection activeCell="B20" sqref="B20:D20"/>
    </sheetView>
  </sheetViews>
  <sheetFormatPr defaultColWidth="9" defaultRowHeight="13.5"/>
  <cols>
    <col min="2" max="2" width="10.125" customWidth="1"/>
    <col min="5" max="5" width="21" customWidth="1"/>
    <col min="9" max="9" width="34.125" customWidth="1"/>
    <col min="10" max="10" width="36.5" customWidth="1"/>
    <col min="12" max="12" width="28.25" customWidth="1"/>
  </cols>
  <sheetData>
    <row r="1" spans="1:15">
      <c r="A1" s="25" t="s">
        <v>534</v>
      </c>
      <c r="B1" s="26" t="s">
        <v>40</v>
      </c>
      <c r="C1" s="26" t="s">
        <v>1457</v>
      </c>
      <c r="D1" s="26" t="s">
        <v>519</v>
      </c>
      <c r="E1" s="26" t="s">
        <v>537</v>
      </c>
      <c r="F1" s="26" t="s">
        <v>539</v>
      </c>
      <c r="G1" s="26" t="s">
        <v>13</v>
      </c>
      <c r="H1" s="26" t="s">
        <v>1458</v>
      </c>
      <c r="I1" s="26" t="s">
        <v>1459</v>
      </c>
      <c r="J1" s="26" t="s">
        <v>1460</v>
      </c>
      <c r="K1" s="26" t="s">
        <v>1461</v>
      </c>
      <c r="L1" s="26" t="s">
        <v>1462</v>
      </c>
      <c r="M1" s="26" t="s">
        <v>1463</v>
      </c>
      <c r="N1" s="26" t="s">
        <v>1464</v>
      </c>
      <c r="O1" s="40" t="s">
        <v>20</v>
      </c>
    </row>
    <row r="2" spans="1:15">
      <c r="A2" s="25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40"/>
    </row>
    <row r="3" ht="99.95" customHeight="1" spans="1:15">
      <c r="A3" s="27">
        <v>1</v>
      </c>
      <c r="B3" s="28" t="s">
        <v>1465</v>
      </c>
      <c r="C3" s="28" t="s">
        <v>1466</v>
      </c>
      <c r="D3" s="28" t="s">
        <v>1354</v>
      </c>
      <c r="E3" s="28" t="s">
        <v>1467</v>
      </c>
      <c r="F3" s="28" t="s">
        <v>569</v>
      </c>
      <c r="G3" s="28"/>
      <c r="H3" s="28" t="s">
        <v>696</v>
      </c>
      <c r="I3" s="28" t="s">
        <v>1468</v>
      </c>
      <c r="J3" s="28" t="s">
        <v>1469</v>
      </c>
      <c r="K3" s="28" t="s">
        <v>1470</v>
      </c>
      <c r="L3" s="28" t="s">
        <v>1471</v>
      </c>
      <c r="M3" s="28" t="s">
        <v>1472</v>
      </c>
      <c r="N3" s="41" t="s">
        <v>1473</v>
      </c>
      <c r="O3" s="42"/>
    </row>
    <row r="4" ht="99.95" customHeight="1" spans="1:15">
      <c r="A4" s="27">
        <v>2</v>
      </c>
      <c r="B4" s="28" t="s">
        <v>1474</v>
      </c>
      <c r="C4" s="28" t="s">
        <v>1466</v>
      </c>
      <c r="D4" s="28" t="s">
        <v>1354</v>
      </c>
      <c r="E4" s="28" t="s">
        <v>1475</v>
      </c>
      <c r="F4" s="28" t="s">
        <v>569</v>
      </c>
      <c r="G4" s="28"/>
      <c r="H4" s="28" t="s">
        <v>696</v>
      </c>
      <c r="I4" s="28" t="s">
        <v>1476</v>
      </c>
      <c r="J4" s="28" t="s">
        <v>1469</v>
      </c>
      <c r="K4" s="28" t="s">
        <v>1470</v>
      </c>
      <c r="L4" s="28" t="s">
        <v>1471</v>
      </c>
      <c r="M4" s="28" t="s">
        <v>1472</v>
      </c>
      <c r="N4" s="41" t="s">
        <v>1477</v>
      </c>
      <c r="O4" s="43"/>
    </row>
    <row r="5" ht="99.95" customHeight="1" spans="1:15">
      <c r="A5" s="27">
        <v>3</v>
      </c>
      <c r="B5" s="28" t="s">
        <v>1353</v>
      </c>
      <c r="C5" s="28" t="s">
        <v>1466</v>
      </c>
      <c r="D5" s="28" t="s">
        <v>1354</v>
      </c>
      <c r="E5" s="28" t="s">
        <v>1355</v>
      </c>
      <c r="F5" s="28" t="s">
        <v>569</v>
      </c>
      <c r="G5" s="28"/>
      <c r="H5" s="28" t="s">
        <v>696</v>
      </c>
      <c r="I5" s="28" t="s">
        <v>1478</v>
      </c>
      <c r="J5" s="28" t="s">
        <v>1469</v>
      </c>
      <c r="K5" s="28" t="s">
        <v>1470</v>
      </c>
      <c r="L5" s="28" t="s">
        <v>1471</v>
      </c>
      <c r="M5" s="28" t="s">
        <v>1472</v>
      </c>
      <c r="N5" s="41" t="s">
        <v>1477</v>
      </c>
      <c r="O5" s="42"/>
    </row>
    <row r="6" ht="99.95" customHeight="1" spans="1:15">
      <c r="A6" s="27">
        <v>4</v>
      </c>
      <c r="B6" s="28" t="s">
        <v>1042</v>
      </c>
      <c r="C6" s="28" t="s">
        <v>1466</v>
      </c>
      <c r="D6" s="28" t="s">
        <v>1043</v>
      </c>
      <c r="E6" s="28" t="s">
        <v>1479</v>
      </c>
      <c r="F6" s="28" t="s">
        <v>569</v>
      </c>
      <c r="G6" s="28"/>
      <c r="H6" s="28" t="s">
        <v>696</v>
      </c>
      <c r="I6" s="28" t="s">
        <v>1480</v>
      </c>
      <c r="J6" s="28" t="s">
        <v>1469</v>
      </c>
      <c r="K6" s="28" t="s">
        <v>1470</v>
      </c>
      <c r="L6" s="28" t="s">
        <v>1471</v>
      </c>
      <c r="M6" s="28" t="s">
        <v>1472</v>
      </c>
      <c r="N6" s="28" t="s">
        <v>1481</v>
      </c>
      <c r="O6" s="43"/>
    </row>
    <row r="7" ht="99.95" customHeight="1" spans="1:15">
      <c r="A7" s="27">
        <v>5</v>
      </c>
      <c r="B7" s="28" t="s">
        <v>1482</v>
      </c>
      <c r="C7" s="28" t="s">
        <v>1483</v>
      </c>
      <c r="D7" s="28" t="s">
        <v>1484</v>
      </c>
      <c r="E7" s="28" t="s">
        <v>1485</v>
      </c>
      <c r="F7" s="28"/>
      <c r="G7" s="28"/>
      <c r="H7" s="28" t="s">
        <v>696</v>
      </c>
      <c r="I7" s="28" t="s">
        <v>1486</v>
      </c>
      <c r="J7" s="28" t="s">
        <v>1469</v>
      </c>
      <c r="K7" s="28" t="s">
        <v>1487</v>
      </c>
      <c r="L7" s="28" t="s">
        <v>1471</v>
      </c>
      <c r="M7" s="28" t="s">
        <v>1472</v>
      </c>
      <c r="N7" s="28" t="s">
        <v>1481</v>
      </c>
      <c r="O7" s="44"/>
    </row>
    <row r="8" ht="99.95" customHeight="1" spans="1:15">
      <c r="A8" s="27">
        <v>6</v>
      </c>
      <c r="B8" s="28" t="s">
        <v>396</v>
      </c>
      <c r="C8" s="28" t="s">
        <v>1488</v>
      </c>
      <c r="D8" s="28" t="s">
        <v>397</v>
      </c>
      <c r="E8" s="28" t="s">
        <v>1489</v>
      </c>
      <c r="F8" s="28" t="s">
        <v>569</v>
      </c>
      <c r="G8" s="28"/>
      <c r="H8" s="28" t="s">
        <v>696</v>
      </c>
      <c r="I8" s="28" t="s">
        <v>1490</v>
      </c>
      <c r="J8" s="28" t="s">
        <v>1469</v>
      </c>
      <c r="K8" s="28" t="s">
        <v>1487</v>
      </c>
      <c r="L8" s="28" t="s">
        <v>1471</v>
      </c>
      <c r="M8" s="28" t="s">
        <v>1472</v>
      </c>
      <c r="N8" s="28" t="s">
        <v>1481</v>
      </c>
      <c r="O8" s="42"/>
    </row>
    <row r="9" ht="99.95" customHeight="1" spans="1:15">
      <c r="A9" s="29" t="s">
        <v>1491</v>
      </c>
      <c r="B9" s="28" t="s">
        <v>402</v>
      </c>
      <c r="C9" s="28" t="s">
        <v>1492</v>
      </c>
      <c r="D9" s="28" t="s">
        <v>397</v>
      </c>
      <c r="E9" s="28" t="s">
        <v>1493</v>
      </c>
      <c r="F9" s="28" t="s">
        <v>569</v>
      </c>
      <c r="G9" s="28"/>
      <c r="H9" s="28" t="s">
        <v>696</v>
      </c>
      <c r="I9" s="28" t="s">
        <v>1494</v>
      </c>
      <c r="J9" s="28" t="s">
        <v>1495</v>
      </c>
      <c r="K9" s="28" t="s">
        <v>1487</v>
      </c>
      <c r="L9" s="28" t="s">
        <v>1471</v>
      </c>
      <c r="M9" s="28" t="s">
        <v>1472</v>
      </c>
      <c r="N9" s="28" t="s">
        <v>1481</v>
      </c>
      <c r="O9" s="42"/>
    </row>
    <row r="10" ht="99.95" customHeight="1" spans="1:15">
      <c r="A10" s="27">
        <v>8</v>
      </c>
      <c r="B10" s="28" t="s">
        <v>488</v>
      </c>
      <c r="C10" s="28" t="s">
        <v>1496</v>
      </c>
      <c r="D10" s="28" t="s">
        <v>483</v>
      </c>
      <c r="E10" s="28" t="s">
        <v>1497</v>
      </c>
      <c r="F10" s="28" t="s">
        <v>569</v>
      </c>
      <c r="G10" s="28"/>
      <c r="H10" s="28" t="s">
        <v>696</v>
      </c>
      <c r="I10" s="28" t="s">
        <v>1498</v>
      </c>
      <c r="J10" s="28" t="s">
        <v>1469</v>
      </c>
      <c r="K10" s="28" t="s">
        <v>1470</v>
      </c>
      <c r="L10" s="28" t="s">
        <v>1471</v>
      </c>
      <c r="M10" s="28" t="s">
        <v>1472</v>
      </c>
      <c r="N10" s="28" t="s">
        <v>1481</v>
      </c>
      <c r="O10" s="42"/>
    </row>
    <row r="11" ht="99.95" customHeight="1" spans="1:15">
      <c r="A11" s="27">
        <v>9</v>
      </c>
      <c r="B11" s="28" t="s">
        <v>482</v>
      </c>
      <c r="C11" s="28" t="s">
        <v>1499</v>
      </c>
      <c r="D11" s="28" t="s">
        <v>483</v>
      </c>
      <c r="E11" s="28" t="s">
        <v>1497</v>
      </c>
      <c r="F11" s="28" t="s">
        <v>569</v>
      </c>
      <c r="G11" s="28"/>
      <c r="H11" s="28" t="s">
        <v>696</v>
      </c>
      <c r="I11" s="28" t="s">
        <v>1500</v>
      </c>
      <c r="J11" s="28" t="s">
        <v>1469</v>
      </c>
      <c r="K11" s="28" t="s">
        <v>1470</v>
      </c>
      <c r="L11" s="28" t="s">
        <v>1471</v>
      </c>
      <c r="M11" s="28" t="s">
        <v>1472</v>
      </c>
      <c r="N11" s="28" t="s">
        <v>1481</v>
      </c>
      <c r="O11" s="44"/>
    </row>
    <row r="12" ht="99.95" customHeight="1" spans="1:15">
      <c r="A12" s="27">
        <v>10</v>
      </c>
      <c r="B12" s="28" t="s">
        <v>1314</v>
      </c>
      <c r="C12" s="28" t="s">
        <v>1501</v>
      </c>
      <c r="D12" s="28" t="s">
        <v>1315</v>
      </c>
      <c r="E12" s="28" t="s">
        <v>1502</v>
      </c>
      <c r="F12" s="28" t="s">
        <v>569</v>
      </c>
      <c r="G12" s="28"/>
      <c r="H12" s="28" t="s">
        <v>696</v>
      </c>
      <c r="I12" s="28" t="s">
        <v>1503</v>
      </c>
      <c r="J12" s="28" t="s">
        <v>1469</v>
      </c>
      <c r="K12" s="28" t="s">
        <v>1487</v>
      </c>
      <c r="L12" s="28" t="s">
        <v>1471</v>
      </c>
      <c r="M12" s="28" t="s">
        <v>1472</v>
      </c>
      <c r="N12" s="28" t="s">
        <v>1481</v>
      </c>
      <c r="O12" s="42"/>
    </row>
    <row r="13" ht="99.95" customHeight="1" spans="1:15">
      <c r="A13" s="27">
        <v>11</v>
      </c>
      <c r="B13" s="28" t="s">
        <v>1504</v>
      </c>
      <c r="C13" s="28" t="s">
        <v>1505</v>
      </c>
      <c r="D13" s="28" t="s">
        <v>1315</v>
      </c>
      <c r="E13" s="28" t="s">
        <v>1506</v>
      </c>
      <c r="F13" s="28" t="s">
        <v>569</v>
      </c>
      <c r="G13" s="28"/>
      <c r="H13" s="28" t="s">
        <v>696</v>
      </c>
      <c r="I13" s="28" t="s">
        <v>1507</v>
      </c>
      <c r="J13" s="28" t="s">
        <v>1469</v>
      </c>
      <c r="K13" s="28" t="s">
        <v>1487</v>
      </c>
      <c r="L13" s="28" t="s">
        <v>1471</v>
      </c>
      <c r="M13" s="28" t="s">
        <v>1472</v>
      </c>
      <c r="N13" s="28" t="s">
        <v>1481</v>
      </c>
      <c r="O13" s="44"/>
    </row>
    <row r="14" ht="99.95" customHeight="1" spans="1:15">
      <c r="A14" s="27">
        <v>12</v>
      </c>
      <c r="B14" s="28" t="s">
        <v>1453</v>
      </c>
      <c r="C14" s="28" t="s">
        <v>1508</v>
      </c>
      <c r="D14" s="28" t="s">
        <v>397</v>
      </c>
      <c r="E14" s="28" t="s">
        <v>1509</v>
      </c>
      <c r="F14" s="28" t="s">
        <v>569</v>
      </c>
      <c r="G14" s="28"/>
      <c r="H14" s="28" t="s">
        <v>696</v>
      </c>
      <c r="I14" s="28" t="s">
        <v>1510</v>
      </c>
      <c r="J14" s="28" t="s">
        <v>1469</v>
      </c>
      <c r="K14" s="28" t="s">
        <v>1487</v>
      </c>
      <c r="L14" s="28" t="s">
        <v>1471</v>
      </c>
      <c r="M14" s="28" t="s">
        <v>1472</v>
      </c>
      <c r="N14" s="28" t="s">
        <v>1481</v>
      </c>
      <c r="O14" s="42"/>
    </row>
    <row r="15" ht="99.95" customHeight="1" spans="1:15">
      <c r="A15" s="27">
        <v>13</v>
      </c>
      <c r="B15" s="28" t="s">
        <v>930</v>
      </c>
      <c r="C15" s="28" t="s">
        <v>1511</v>
      </c>
      <c r="D15" s="28" t="s">
        <v>931</v>
      </c>
      <c r="E15" s="28" t="s">
        <v>1512</v>
      </c>
      <c r="F15" s="28" t="s">
        <v>569</v>
      </c>
      <c r="G15" s="28"/>
      <c r="H15" s="28" t="s">
        <v>696</v>
      </c>
      <c r="I15" s="28" t="s">
        <v>1513</v>
      </c>
      <c r="J15" s="28" t="s">
        <v>1469</v>
      </c>
      <c r="K15" s="28" t="s">
        <v>1487</v>
      </c>
      <c r="L15" s="28" t="s">
        <v>1471</v>
      </c>
      <c r="M15" s="28" t="s">
        <v>1472</v>
      </c>
      <c r="N15" s="28" t="s">
        <v>1481</v>
      </c>
      <c r="O15" s="42"/>
    </row>
    <row r="16" ht="99.95" customHeight="1" spans="1:15">
      <c r="A16" s="27">
        <v>14</v>
      </c>
      <c r="B16" s="28" t="s">
        <v>934</v>
      </c>
      <c r="C16" s="28" t="s">
        <v>1514</v>
      </c>
      <c r="D16" s="28" t="s">
        <v>935</v>
      </c>
      <c r="E16" s="28" t="s">
        <v>1515</v>
      </c>
      <c r="F16" s="28" t="s">
        <v>569</v>
      </c>
      <c r="G16" s="28"/>
      <c r="H16" s="28" t="s">
        <v>696</v>
      </c>
      <c r="I16" s="28" t="s">
        <v>1516</v>
      </c>
      <c r="J16" s="28" t="s">
        <v>1469</v>
      </c>
      <c r="K16" s="28" t="s">
        <v>1487</v>
      </c>
      <c r="L16" s="28" t="s">
        <v>1471</v>
      </c>
      <c r="M16" s="28" t="s">
        <v>1472</v>
      </c>
      <c r="N16" s="28" t="s">
        <v>1481</v>
      </c>
      <c r="O16" s="43"/>
    </row>
    <row r="17" ht="99.95" customHeight="1" spans="1:15">
      <c r="A17" s="27">
        <v>15</v>
      </c>
      <c r="B17" s="28" t="s">
        <v>1188</v>
      </c>
      <c r="C17" s="28" t="s">
        <v>1517</v>
      </c>
      <c r="D17" s="28" t="s">
        <v>965</v>
      </c>
      <c r="E17" s="28" t="s">
        <v>1189</v>
      </c>
      <c r="F17" s="28" t="s">
        <v>569</v>
      </c>
      <c r="G17" s="28"/>
      <c r="H17" s="28" t="s">
        <v>696</v>
      </c>
      <c r="I17" s="28" t="s">
        <v>1518</v>
      </c>
      <c r="J17" s="28" t="s">
        <v>1469</v>
      </c>
      <c r="K17" s="28" t="s">
        <v>1470</v>
      </c>
      <c r="L17" s="28" t="s">
        <v>1471</v>
      </c>
      <c r="M17" s="28" t="s">
        <v>1472</v>
      </c>
      <c r="N17" s="28" t="s">
        <v>1481</v>
      </c>
      <c r="O17" s="42"/>
    </row>
    <row r="18" ht="99.95" customHeight="1" spans="1:15">
      <c r="A18" s="27">
        <v>16</v>
      </c>
      <c r="B18" s="28" t="s">
        <v>964</v>
      </c>
      <c r="C18" s="28" t="s">
        <v>1519</v>
      </c>
      <c r="D18" s="28" t="s">
        <v>965</v>
      </c>
      <c r="E18" s="28" t="s">
        <v>1299</v>
      </c>
      <c r="F18" s="28" t="s">
        <v>569</v>
      </c>
      <c r="G18" s="28"/>
      <c r="H18" s="28" t="s">
        <v>696</v>
      </c>
      <c r="I18" s="28" t="s">
        <v>1520</v>
      </c>
      <c r="J18" s="28" t="s">
        <v>1469</v>
      </c>
      <c r="K18" s="28" t="s">
        <v>1470</v>
      </c>
      <c r="L18" s="28" t="s">
        <v>1471</v>
      </c>
      <c r="M18" s="28" t="s">
        <v>1472</v>
      </c>
      <c r="N18" s="28" t="s">
        <v>1481</v>
      </c>
      <c r="O18" s="42"/>
    </row>
    <row r="19" ht="99.95" customHeight="1" spans="1:15">
      <c r="A19" s="27">
        <v>17</v>
      </c>
      <c r="B19" s="28" t="s">
        <v>1342</v>
      </c>
      <c r="C19" s="28" t="s">
        <v>1521</v>
      </c>
      <c r="D19" s="28" t="s">
        <v>1343</v>
      </c>
      <c r="E19" s="28" t="s">
        <v>1344</v>
      </c>
      <c r="F19" s="28" t="s">
        <v>569</v>
      </c>
      <c r="G19" s="28"/>
      <c r="H19" s="28" t="s">
        <v>696</v>
      </c>
      <c r="I19" s="28" t="s">
        <v>1522</v>
      </c>
      <c r="J19" s="28" t="s">
        <v>1470</v>
      </c>
      <c r="K19" s="28" t="s">
        <v>1470</v>
      </c>
      <c r="L19" s="28" t="s">
        <v>1471</v>
      </c>
      <c r="M19" s="28" t="s">
        <v>1523</v>
      </c>
      <c r="N19" s="41" t="s">
        <v>1524</v>
      </c>
      <c r="O19" s="42"/>
    </row>
    <row r="20" ht="99.95" customHeight="1" spans="1:15">
      <c r="A20" s="27">
        <v>18</v>
      </c>
      <c r="B20" s="28" t="s">
        <v>1045</v>
      </c>
      <c r="C20" s="28" t="s">
        <v>1525</v>
      </c>
      <c r="D20" s="28" t="s">
        <v>391</v>
      </c>
      <c r="E20" s="28"/>
      <c r="F20" s="28" t="s">
        <v>569</v>
      </c>
      <c r="G20" s="28"/>
      <c r="H20" s="28" t="s">
        <v>696</v>
      </c>
      <c r="I20" s="28" t="s">
        <v>1526</v>
      </c>
      <c r="J20" s="28" t="s">
        <v>1469</v>
      </c>
      <c r="K20" s="28" t="s">
        <v>1470</v>
      </c>
      <c r="L20" s="28" t="s">
        <v>1471</v>
      </c>
      <c r="M20" s="41" t="s">
        <v>1527</v>
      </c>
      <c r="N20" s="41" t="s">
        <v>1528</v>
      </c>
      <c r="O20" s="42"/>
    </row>
    <row r="21" ht="99.95" customHeight="1" spans="1:15">
      <c r="A21" s="27">
        <v>19</v>
      </c>
      <c r="B21" s="28" t="s">
        <v>887</v>
      </c>
      <c r="C21" s="28" t="s">
        <v>1529</v>
      </c>
      <c r="D21" s="28" t="s">
        <v>391</v>
      </c>
      <c r="E21" s="28"/>
      <c r="F21" s="28" t="s">
        <v>569</v>
      </c>
      <c r="G21" s="28"/>
      <c r="H21" s="28" t="s">
        <v>696</v>
      </c>
      <c r="I21" s="28" t="s">
        <v>1530</v>
      </c>
      <c r="J21" s="28" t="s">
        <v>1469</v>
      </c>
      <c r="K21" s="28" t="s">
        <v>1470</v>
      </c>
      <c r="L21" s="28" t="s">
        <v>1471</v>
      </c>
      <c r="M21" s="41" t="s">
        <v>1531</v>
      </c>
      <c r="N21" s="41" t="s">
        <v>1528</v>
      </c>
      <c r="O21" s="42"/>
    </row>
    <row r="22" ht="99.95" customHeight="1" spans="1:15">
      <c r="A22" s="27">
        <v>20</v>
      </c>
      <c r="B22" s="28" t="s">
        <v>1532</v>
      </c>
      <c r="C22" s="28" t="s">
        <v>1532</v>
      </c>
      <c r="D22" s="28" t="s">
        <v>391</v>
      </c>
      <c r="E22" s="28" t="s">
        <v>1533</v>
      </c>
      <c r="F22" s="28" t="s">
        <v>569</v>
      </c>
      <c r="G22" s="28"/>
      <c r="H22" s="28" t="s">
        <v>776</v>
      </c>
      <c r="I22" s="28" t="s">
        <v>1534</v>
      </c>
      <c r="J22" s="28" t="s">
        <v>1469</v>
      </c>
      <c r="K22" s="28" t="s">
        <v>1470</v>
      </c>
      <c r="L22" s="28" t="s">
        <v>1471</v>
      </c>
      <c r="M22" s="41" t="s">
        <v>1531</v>
      </c>
      <c r="N22" s="41" t="s">
        <v>1528</v>
      </c>
      <c r="O22" s="42"/>
    </row>
    <row r="23" ht="99.95" customHeight="1" spans="1:15">
      <c r="A23" s="27">
        <v>21</v>
      </c>
      <c r="B23" s="28" t="s">
        <v>1535</v>
      </c>
      <c r="C23" s="28" t="s">
        <v>1536</v>
      </c>
      <c r="D23" s="28" t="s">
        <v>959</v>
      </c>
      <c r="E23" s="28" t="s">
        <v>1249</v>
      </c>
      <c r="F23" s="28" t="s">
        <v>569</v>
      </c>
      <c r="G23" s="28"/>
      <c r="H23" s="28" t="s">
        <v>696</v>
      </c>
      <c r="I23" s="28" t="s">
        <v>1537</v>
      </c>
      <c r="J23" s="28" t="s">
        <v>1469</v>
      </c>
      <c r="K23" s="28" t="s">
        <v>1470</v>
      </c>
      <c r="L23" s="28" t="s">
        <v>1471</v>
      </c>
      <c r="M23" s="28" t="s">
        <v>1472</v>
      </c>
      <c r="N23" s="41" t="s">
        <v>1538</v>
      </c>
      <c r="O23" s="42"/>
    </row>
    <row r="24" ht="99.95" customHeight="1" spans="1:15">
      <c r="A24" s="27">
        <v>22</v>
      </c>
      <c r="B24" s="30" t="s">
        <v>1248</v>
      </c>
      <c r="C24" s="30" t="s">
        <v>1539</v>
      </c>
      <c r="D24" s="30" t="s">
        <v>959</v>
      </c>
      <c r="E24" s="30" t="s">
        <v>1249</v>
      </c>
      <c r="F24" s="30" t="s">
        <v>569</v>
      </c>
      <c r="G24" s="30"/>
      <c r="H24" s="30" t="s">
        <v>696</v>
      </c>
      <c r="I24" s="30" t="s">
        <v>1540</v>
      </c>
      <c r="J24" s="30" t="s">
        <v>1469</v>
      </c>
      <c r="K24" s="30" t="s">
        <v>1470</v>
      </c>
      <c r="L24" s="30" t="s">
        <v>1471</v>
      </c>
      <c r="M24" s="30" t="s">
        <v>1472</v>
      </c>
      <c r="N24" s="45" t="s">
        <v>1538</v>
      </c>
      <c r="O24" s="46"/>
    </row>
    <row r="25" spans="1:15">
      <c r="A25" s="31" t="s">
        <v>1541</v>
      </c>
      <c r="B25" s="32"/>
      <c r="C25" s="33" t="s">
        <v>1542</v>
      </c>
      <c r="D25" s="33"/>
      <c r="E25" s="34" t="s">
        <v>1543</v>
      </c>
      <c r="F25" s="34"/>
      <c r="G25" s="34"/>
      <c r="H25" s="35" t="s">
        <v>1544</v>
      </c>
      <c r="I25" s="35"/>
      <c r="J25" s="35"/>
      <c r="K25" s="35"/>
      <c r="L25" s="35"/>
      <c r="M25" s="35"/>
      <c r="N25" s="35"/>
      <c r="O25" s="47"/>
    </row>
    <row r="26" ht="14.25" spans="1:15">
      <c r="A26" s="36"/>
      <c r="B26" s="37"/>
      <c r="C26" s="38"/>
      <c r="D26" s="38"/>
      <c r="E26" s="38"/>
      <c r="F26" s="38"/>
      <c r="G26" s="38"/>
      <c r="H26" s="39"/>
      <c r="I26" s="39"/>
      <c r="J26" s="39"/>
      <c r="K26" s="39"/>
      <c r="L26" s="39"/>
      <c r="M26" s="39"/>
      <c r="N26" s="39"/>
      <c r="O26" s="48"/>
    </row>
  </sheetData>
  <mergeCells count="21">
    <mergeCell ref="C25:D25"/>
    <mergeCell ref="E25:G25"/>
    <mergeCell ref="C26:D26"/>
    <mergeCell ref="E26:G26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A25:B26"/>
    <mergeCell ref="H25:O26"/>
  </mergeCells>
  <conditionalFormatting sqref="C9">
    <cfRule type="duplicateValues" dxfId="0" priority="2"/>
  </conditionalFormatting>
  <conditionalFormatting sqref="B22">
    <cfRule type="duplicateValues" dxfId="0" priority="3"/>
  </conditionalFormatting>
  <conditionalFormatting sqref="B$1:B$1048576">
    <cfRule type="duplicateValues" dxfId="0" priority="1"/>
  </conditionalFormatting>
  <conditionalFormatting sqref="C3:C8 C10:C26">
    <cfRule type="duplicateValues" dxfId="0" priority="4"/>
  </conditionalFormatting>
  <dataValidations count="2">
    <dataValidation type="list" allowBlank="1" showInputMessage="1" showErrorMessage="1" sqref="H5 H12 H14 H21 H8:H9 H17:H19">
      <formula1>[2]零件类型!#REF!</formula1>
    </dataValidation>
    <dataValidation type="list" allowBlank="1" showInputMessage="1" showErrorMessage="1" sqref="H6 H10 H11 H13 H20 H3:H4 H15:H16 H22:H24">
      <formula1>[1]零件类型!#REF!</formula1>
    </dataValidation>
  </dataValidations>
  <pageMargins left="0.7" right="0.7" top="0.75" bottom="0.75" header="0.3" footer="0.3"/>
  <pageSetup paperSize="9" orientation="portrait"/>
  <headerFooter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workbookViewId="0">
      <selection activeCell="B6" sqref="B6"/>
    </sheetView>
  </sheetViews>
  <sheetFormatPr defaultColWidth="7.875" defaultRowHeight="17.25" customHeight="1"/>
  <cols>
    <col min="1" max="1" width="5.125" style="3" customWidth="1"/>
    <col min="2" max="2" width="10.125" style="4" customWidth="1"/>
    <col min="3" max="3" width="24.25" style="4" customWidth="1"/>
    <col min="4" max="4" width="11.25" style="5" customWidth="1"/>
    <col min="5" max="5" width="19" style="4" customWidth="1"/>
    <col min="6" max="6" width="13.75" style="4" customWidth="1"/>
    <col min="7" max="7" width="10.375" style="4" customWidth="1"/>
    <col min="8" max="9" width="7.875" style="4"/>
    <col min="10" max="10" width="21.5" style="4" customWidth="1"/>
    <col min="11" max="11" width="7.875" style="4" customWidth="1"/>
    <col min="12" max="12" width="6.75" style="4" customWidth="1"/>
    <col min="13" max="13" width="24.125" style="6" customWidth="1"/>
    <col min="14" max="14" width="26.5" style="6" customWidth="1"/>
    <col min="15" max="15" width="19" style="6" customWidth="1"/>
    <col min="16" max="16" width="55.625" style="4" customWidth="1"/>
    <col min="17" max="256" width="7.875" style="4"/>
    <col min="257" max="257" width="5.125" style="4" customWidth="1"/>
    <col min="258" max="258" width="10.125" style="4" customWidth="1"/>
    <col min="259" max="259" width="24.25" style="4" customWidth="1"/>
    <col min="260" max="260" width="11.25" style="4" customWidth="1"/>
    <col min="261" max="261" width="19" style="4" customWidth="1"/>
    <col min="262" max="262" width="13.75" style="4" customWidth="1"/>
    <col min="263" max="263" width="10.375" style="4" customWidth="1"/>
    <col min="264" max="265" width="7.875" style="4"/>
    <col min="266" max="266" width="21.5" style="4" customWidth="1"/>
    <col min="267" max="267" width="7.875" style="4" customWidth="1"/>
    <col min="268" max="268" width="6.75" style="4" customWidth="1"/>
    <col min="269" max="269" width="24.125" style="4" customWidth="1"/>
    <col min="270" max="270" width="26.5" style="4" customWidth="1"/>
    <col min="271" max="271" width="19" style="4" customWidth="1"/>
    <col min="272" max="272" width="55.625" style="4" customWidth="1"/>
    <col min="273" max="512" width="7.875" style="4"/>
    <col min="513" max="513" width="5.125" style="4" customWidth="1"/>
    <col min="514" max="514" width="10.125" style="4" customWidth="1"/>
    <col min="515" max="515" width="24.25" style="4" customWidth="1"/>
    <col min="516" max="516" width="11.25" style="4" customWidth="1"/>
    <col min="517" max="517" width="19" style="4" customWidth="1"/>
    <col min="518" max="518" width="13.75" style="4" customWidth="1"/>
    <col min="519" max="519" width="10.375" style="4" customWidth="1"/>
    <col min="520" max="521" width="7.875" style="4"/>
    <col min="522" max="522" width="21.5" style="4" customWidth="1"/>
    <col min="523" max="523" width="7.875" style="4" customWidth="1"/>
    <col min="524" max="524" width="6.75" style="4" customWidth="1"/>
    <col min="525" max="525" width="24.125" style="4" customWidth="1"/>
    <col min="526" max="526" width="26.5" style="4" customWidth="1"/>
    <col min="527" max="527" width="19" style="4" customWidth="1"/>
    <col min="528" max="528" width="55.625" style="4" customWidth="1"/>
    <col min="529" max="768" width="7.875" style="4"/>
    <col min="769" max="769" width="5.125" style="4" customWidth="1"/>
    <col min="770" max="770" width="10.125" style="4" customWidth="1"/>
    <col min="771" max="771" width="24.25" style="4" customWidth="1"/>
    <col min="772" max="772" width="11.25" style="4" customWidth="1"/>
    <col min="773" max="773" width="19" style="4" customWidth="1"/>
    <col min="774" max="774" width="13.75" style="4" customWidth="1"/>
    <col min="775" max="775" width="10.375" style="4" customWidth="1"/>
    <col min="776" max="777" width="7.875" style="4"/>
    <col min="778" max="778" width="21.5" style="4" customWidth="1"/>
    <col min="779" max="779" width="7.875" style="4" customWidth="1"/>
    <col min="780" max="780" width="6.75" style="4" customWidth="1"/>
    <col min="781" max="781" width="24.125" style="4" customWidth="1"/>
    <col min="782" max="782" width="26.5" style="4" customWidth="1"/>
    <col min="783" max="783" width="19" style="4" customWidth="1"/>
    <col min="784" max="784" width="55.625" style="4" customWidth="1"/>
    <col min="785" max="1024" width="7.875" style="4"/>
    <col min="1025" max="1025" width="5.125" style="4" customWidth="1"/>
    <col min="1026" max="1026" width="10.125" style="4" customWidth="1"/>
    <col min="1027" max="1027" width="24.25" style="4" customWidth="1"/>
    <col min="1028" max="1028" width="11.25" style="4" customWidth="1"/>
    <col min="1029" max="1029" width="19" style="4" customWidth="1"/>
    <col min="1030" max="1030" width="13.75" style="4" customWidth="1"/>
    <col min="1031" max="1031" width="10.375" style="4" customWidth="1"/>
    <col min="1032" max="1033" width="7.875" style="4"/>
    <col min="1034" max="1034" width="21.5" style="4" customWidth="1"/>
    <col min="1035" max="1035" width="7.875" style="4" customWidth="1"/>
    <col min="1036" max="1036" width="6.75" style="4" customWidth="1"/>
    <col min="1037" max="1037" width="24.125" style="4" customWidth="1"/>
    <col min="1038" max="1038" width="26.5" style="4" customWidth="1"/>
    <col min="1039" max="1039" width="19" style="4" customWidth="1"/>
    <col min="1040" max="1040" width="55.625" style="4" customWidth="1"/>
    <col min="1041" max="1280" width="7.875" style="4"/>
    <col min="1281" max="1281" width="5.125" style="4" customWidth="1"/>
    <col min="1282" max="1282" width="10.125" style="4" customWidth="1"/>
    <col min="1283" max="1283" width="24.25" style="4" customWidth="1"/>
    <col min="1284" max="1284" width="11.25" style="4" customWidth="1"/>
    <col min="1285" max="1285" width="19" style="4" customWidth="1"/>
    <col min="1286" max="1286" width="13.75" style="4" customWidth="1"/>
    <col min="1287" max="1287" width="10.375" style="4" customWidth="1"/>
    <col min="1288" max="1289" width="7.875" style="4"/>
    <col min="1290" max="1290" width="21.5" style="4" customWidth="1"/>
    <col min="1291" max="1291" width="7.875" style="4" customWidth="1"/>
    <col min="1292" max="1292" width="6.75" style="4" customWidth="1"/>
    <col min="1293" max="1293" width="24.125" style="4" customWidth="1"/>
    <col min="1294" max="1294" width="26.5" style="4" customWidth="1"/>
    <col min="1295" max="1295" width="19" style="4" customWidth="1"/>
    <col min="1296" max="1296" width="55.625" style="4" customWidth="1"/>
    <col min="1297" max="1536" width="7.875" style="4"/>
    <col min="1537" max="1537" width="5.125" style="4" customWidth="1"/>
    <col min="1538" max="1538" width="10.125" style="4" customWidth="1"/>
    <col min="1539" max="1539" width="24.25" style="4" customWidth="1"/>
    <col min="1540" max="1540" width="11.25" style="4" customWidth="1"/>
    <col min="1541" max="1541" width="19" style="4" customWidth="1"/>
    <col min="1542" max="1542" width="13.75" style="4" customWidth="1"/>
    <col min="1543" max="1543" width="10.375" style="4" customWidth="1"/>
    <col min="1544" max="1545" width="7.875" style="4"/>
    <col min="1546" max="1546" width="21.5" style="4" customWidth="1"/>
    <col min="1547" max="1547" width="7.875" style="4" customWidth="1"/>
    <col min="1548" max="1548" width="6.75" style="4" customWidth="1"/>
    <col min="1549" max="1549" width="24.125" style="4" customWidth="1"/>
    <col min="1550" max="1550" width="26.5" style="4" customWidth="1"/>
    <col min="1551" max="1551" width="19" style="4" customWidth="1"/>
    <col min="1552" max="1552" width="55.625" style="4" customWidth="1"/>
    <col min="1553" max="1792" width="7.875" style="4"/>
    <col min="1793" max="1793" width="5.125" style="4" customWidth="1"/>
    <col min="1794" max="1794" width="10.125" style="4" customWidth="1"/>
    <col min="1795" max="1795" width="24.25" style="4" customWidth="1"/>
    <col min="1796" max="1796" width="11.25" style="4" customWidth="1"/>
    <col min="1797" max="1797" width="19" style="4" customWidth="1"/>
    <col min="1798" max="1798" width="13.75" style="4" customWidth="1"/>
    <col min="1799" max="1799" width="10.375" style="4" customWidth="1"/>
    <col min="1800" max="1801" width="7.875" style="4"/>
    <col min="1802" max="1802" width="21.5" style="4" customWidth="1"/>
    <col min="1803" max="1803" width="7.875" style="4" customWidth="1"/>
    <col min="1804" max="1804" width="6.75" style="4" customWidth="1"/>
    <col min="1805" max="1805" width="24.125" style="4" customWidth="1"/>
    <col min="1806" max="1806" width="26.5" style="4" customWidth="1"/>
    <col min="1807" max="1807" width="19" style="4" customWidth="1"/>
    <col min="1808" max="1808" width="55.625" style="4" customWidth="1"/>
    <col min="1809" max="2048" width="7.875" style="4"/>
    <col min="2049" max="2049" width="5.125" style="4" customWidth="1"/>
    <col min="2050" max="2050" width="10.125" style="4" customWidth="1"/>
    <col min="2051" max="2051" width="24.25" style="4" customWidth="1"/>
    <col min="2052" max="2052" width="11.25" style="4" customWidth="1"/>
    <col min="2053" max="2053" width="19" style="4" customWidth="1"/>
    <col min="2054" max="2054" width="13.75" style="4" customWidth="1"/>
    <col min="2055" max="2055" width="10.375" style="4" customWidth="1"/>
    <col min="2056" max="2057" width="7.875" style="4"/>
    <col min="2058" max="2058" width="21.5" style="4" customWidth="1"/>
    <col min="2059" max="2059" width="7.875" style="4" customWidth="1"/>
    <col min="2060" max="2060" width="6.75" style="4" customWidth="1"/>
    <col min="2061" max="2061" width="24.125" style="4" customWidth="1"/>
    <col min="2062" max="2062" width="26.5" style="4" customWidth="1"/>
    <col min="2063" max="2063" width="19" style="4" customWidth="1"/>
    <col min="2064" max="2064" width="55.625" style="4" customWidth="1"/>
    <col min="2065" max="2304" width="7.875" style="4"/>
    <col min="2305" max="2305" width="5.125" style="4" customWidth="1"/>
    <col min="2306" max="2306" width="10.125" style="4" customWidth="1"/>
    <col min="2307" max="2307" width="24.25" style="4" customWidth="1"/>
    <col min="2308" max="2308" width="11.25" style="4" customWidth="1"/>
    <col min="2309" max="2309" width="19" style="4" customWidth="1"/>
    <col min="2310" max="2310" width="13.75" style="4" customWidth="1"/>
    <col min="2311" max="2311" width="10.375" style="4" customWidth="1"/>
    <col min="2312" max="2313" width="7.875" style="4"/>
    <col min="2314" max="2314" width="21.5" style="4" customWidth="1"/>
    <col min="2315" max="2315" width="7.875" style="4" customWidth="1"/>
    <col min="2316" max="2316" width="6.75" style="4" customWidth="1"/>
    <col min="2317" max="2317" width="24.125" style="4" customWidth="1"/>
    <col min="2318" max="2318" width="26.5" style="4" customWidth="1"/>
    <col min="2319" max="2319" width="19" style="4" customWidth="1"/>
    <col min="2320" max="2320" width="55.625" style="4" customWidth="1"/>
    <col min="2321" max="2560" width="7.875" style="4"/>
    <col min="2561" max="2561" width="5.125" style="4" customWidth="1"/>
    <col min="2562" max="2562" width="10.125" style="4" customWidth="1"/>
    <col min="2563" max="2563" width="24.25" style="4" customWidth="1"/>
    <col min="2564" max="2564" width="11.25" style="4" customWidth="1"/>
    <col min="2565" max="2565" width="19" style="4" customWidth="1"/>
    <col min="2566" max="2566" width="13.75" style="4" customWidth="1"/>
    <col min="2567" max="2567" width="10.375" style="4" customWidth="1"/>
    <col min="2568" max="2569" width="7.875" style="4"/>
    <col min="2570" max="2570" width="21.5" style="4" customWidth="1"/>
    <col min="2571" max="2571" width="7.875" style="4" customWidth="1"/>
    <col min="2572" max="2572" width="6.75" style="4" customWidth="1"/>
    <col min="2573" max="2573" width="24.125" style="4" customWidth="1"/>
    <col min="2574" max="2574" width="26.5" style="4" customWidth="1"/>
    <col min="2575" max="2575" width="19" style="4" customWidth="1"/>
    <col min="2576" max="2576" width="55.625" style="4" customWidth="1"/>
    <col min="2577" max="2816" width="7.875" style="4"/>
    <col min="2817" max="2817" width="5.125" style="4" customWidth="1"/>
    <col min="2818" max="2818" width="10.125" style="4" customWidth="1"/>
    <col min="2819" max="2819" width="24.25" style="4" customWidth="1"/>
    <col min="2820" max="2820" width="11.25" style="4" customWidth="1"/>
    <col min="2821" max="2821" width="19" style="4" customWidth="1"/>
    <col min="2822" max="2822" width="13.75" style="4" customWidth="1"/>
    <col min="2823" max="2823" width="10.375" style="4" customWidth="1"/>
    <col min="2824" max="2825" width="7.875" style="4"/>
    <col min="2826" max="2826" width="21.5" style="4" customWidth="1"/>
    <col min="2827" max="2827" width="7.875" style="4" customWidth="1"/>
    <col min="2828" max="2828" width="6.75" style="4" customWidth="1"/>
    <col min="2829" max="2829" width="24.125" style="4" customWidth="1"/>
    <col min="2830" max="2830" width="26.5" style="4" customWidth="1"/>
    <col min="2831" max="2831" width="19" style="4" customWidth="1"/>
    <col min="2832" max="2832" width="55.625" style="4" customWidth="1"/>
    <col min="2833" max="3072" width="7.875" style="4"/>
    <col min="3073" max="3073" width="5.125" style="4" customWidth="1"/>
    <col min="3074" max="3074" width="10.125" style="4" customWidth="1"/>
    <col min="3075" max="3075" width="24.25" style="4" customWidth="1"/>
    <col min="3076" max="3076" width="11.25" style="4" customWidth="1"/>
    <col min="3077" max="3077" width="19" style="4" customWidth="1"/>
    <col min="3078" max="3078" width="13.75" style="4" customWidth="1"/>
    <col min="3079" max="3079" width="10.375" style="4" customWidth="1"/>
    <col min="3080" max="3081" width="7.875" style="4"/>
    <col min="3082" max="3082" width="21.5" style="4" customWidth="1"/>
    <col min="3083" max="3083" width="7.875" style="4" customWidth="1"/>
    <col min="3084" max="3084" width="6.75" style="4" customWidth="1"/>
    <col min="3085" max="3085" width="24.125" style="4" customWidth="1"/>
    <col min="3086" max="3086" width="26.5" style="4" customWidth="1"/>
    <col min="3087" max="3087" width="19" style="4" customWidth="1"/>
    <col min="3088" max="3088" width="55.625" style="4" customWidth="1"/>
    <col min="3089" max="3328" width="7.875" style="4"/>
    <col min="3329" max="3329" width="5.125" style="4" customWidth="1"/>
    <col min="3330" max="3330" width="10.125" style="4" customWidth="1"/>
    <col min="3331" max="3331" width="24.25" style="4" customWidth="1"/>
    <col min="3332" max="3332" width="11.25" style="4" customWidth="1"/>
    <col min="3333" max="3333" width="19" style="4" customWidth="1"/>
    <col min="3334" max="3334" width="13.75" style="4" customWidth="1"/>
    <col min="3335" max="3335" width="10.375" style="4" customWidth="1"/>
    <col min="3336" max="3337" width="7.875" style="4"/>
    <col min="3338" max="3338" width="21.5" style="4" customWidth="1"/>
    <col min="3339" max="3339" width="7.875" style="4" customWidth="1"/>
    <col min="3340" max="3340" width="6.75" style="4" customWidth="1"/>
    <col min="3341" max="3341" width="24.125" style="4" customWidth="1"/>
    <col min="3342" max="3342" width="26.5" style="4" customWidth="1"/>
    <col min="3343" max="3343" width="19" style="4" customWidth="1"/>
    <col min="3344" max="3344" width="55.625" style="4" customWidth="1"/>
    <col min="3345" max="3584" width="7.875" style="4"/>
    <col min="3585" max="3585" width="5.125" style="4" customWidth="1"/>
    <col min="3586" max="3586" width="10.125" style="4" customWidth="1"/>
    <col min="3587" max="3587" width="24.25" style="4" customWidth="1"/>
    <col min="3588" max="3588" width="11.25" style="4" customWidth="1"/>
    <col min="3589" max="3589" width="19" style="4" customWidth="1"/>
    <col min="3590" max="3590" width="13.75" style="4" customWidth="1"/>
    <col min="3591" max="3591" width="10.375" style="4" customWidth="1"/>
    <col min="3592" max="3593" width="7.875" style="4"/>
    <col min="3594" max="3594" width="21.5" style="4" customWidth="1"/>
    <col min="3595" max="3595" width="7.875" style="4" customWidth="1"/>
    <col min="3596" max="3596" width="6.75" style="4" customWidth="1"/>
    <col min="3597" max="3597" width="24.125" style="4" customWidth="1"/>
    <col min="3598" max="3598" width="26.5" style="4" customWidth="1"/>
    <col min="3599" max="3599" width="19" style="4" customWidth="1"/>
    <col min="3600" max="3600" width="55.625" style="4" customWidth="1"/>
    <col min="3601" max="3840" width="7.875" style="4"/>
    <col min="3841" max="3841" width="5.125" style="4" customWidth="1"/>
    <col min="3842" max="3842" width="10.125" style="4" customWidth="1"/>
    <col min="3843" max="3843" width="24.25" style="4" customWidth="1"/>
    <col min="3844" max="3844" width="11.25" style="4" customWidth="1"/>
    <col min="3845" max="3845" width="19" style="4" customWidth="1"/>
    <col min="3846" max="3846" width="13.75" style="4" customWidth="1"/>
    <col min="3847" max="3847" width="10.375" style="4" customWidth="1"/>
    <col min="3848" max="3849" width="7.875" style="4"/>
    <col min="3850" max="3850" width="21.5" style="4" customWidth="1"/>
    <col min="3851" max="3851" width="7.875" style="4" customWidth="1"/>
    <col min="3852" max="3852" width="6.75" style="4" customWidth="1"/>
    <col min="3853" max="3853" width="24.125" style="4" customWidth="1"/>
    <col min="3854" max="3854" width="26.5" style="4" customWidth="1"/>
    <col min="3855" max="3855" width="19" style="4" customWidth="1"/>
    <col min="3856" max="3856" width="55.625" style="4" customWidth="1"/>
    <col min="3857" max="4096" width="7.875" style="4"/>
    <col min="4097" max="4097" width="5.125" style="4" customWidth="1"/>
    <col min="4098" max="4098" width="10.125" style="4" customWidth="1"/>
    <col min="4099" max="4099" width="24.25" style="4" customWidth="1"/>
    <col min="4100" max="4100" width="11.25" style="4" customWidth="1"/>
    <col min="4101" max="4101" width="19" style="4" customWidth="1"/>
    <col min="4102" max="4102" width="13.75" style="4" customWidth="1"/>
    <col min="4103" max="4103" width="10.375" style="4" customWidth="1"/>
    <col min="4104" max="4105" width="7.875" style="4"/>
    <col min="4106" max="4106" width="21.5" style="4" customWidth="1"/>
    <col min="4107" max="4107" width="7.875" style="4" customWidth="1"/>
    <col min="4108" max="4108" width="6.75" style="4" customWidth="1"/>
    <col min="4109" max="4109" width="24.125" style="4" customWidth="1"/>
    <col min="4110" max="4110" width="26.5" style="4" customWidth="1"/>
    <col min="4111" max="4111" width="19" style="4" customWidth="1"/>
    <col min="4112" max="4112" width="55.625" style="4" customWidth="1"/>
    <col min="4113" max="4352" width="7.875" style="4"/>
    <col min="4353" max="4353" width="5.125" style="4" customWidth="1"/>
    <col min="4354" max="4354" width="10.125" style="4" customWidth="1"/>
    <col min="4355" max="4355" width="24.25" style="4" customWidth="1"/>
    <col min="4356" max="4356" width="11.25" style="4" customWidth="1"/>
    <col min="4357" max="4357" width="19" style="4" customWidth="1"/>
    <col min="4358" max="4358" width="13.75" style="4" customWidth="1"/>
    <col min="4359" max="4359" width="10.375" style="4" customWidth="1"/>
    <col min="4360" max="4361" width="7.875" style="4"/>
    <col min="4362" max="4362" width="21.5" style="4" customWidth="1"/>
    <col min="4363" max="4363" width="7.875" style="4" customWidth="1"/>
    <col min="4364" max="4364" width="6.75" style="4" customWidth="1"/>
    <col min="4365" max="4365" width="24.125" style="4" customWidth="1"/>
    <col min="4366" max="4366" width="26.5" style="4" customWidth="1"/>
    <col min="4367" max="4367" width="19" style="4" customWidth="1"/>
    <col min="4368" max="4368" width="55.625" style="4" customWidth="1"/>
    <col min="4369" max="4608" width="7.875" style="4"/>
    <col min="4609" max="4609" width="5.125" style="4" customWidth="1"/>
    <col min="4610" max="4610" width="10.125" style="4" customWidth="1"/>
    <col min="4611" max="4611" width="24.25" style="4" customWidth="1"/>
    <col min="4612" max="4612" width="11.25" style="4" customWidth="1"/>
    <col min="4613" max="4613" width="19" style="4" customWidth="1"/>
    <col min="4614" max="4614" width="13.75" style="4" customWidth="1"/>
    <col min="4615" max="4615" width="10.375" style="4" customWidth="1"/>
    <col min="4616" max="4617" width="7.875" style="4"/>
    <col min="4618" max="4618" width="21.5" style="4" customWidth="1"/>
    <col min="4619" max="4619" width="7.875" style="4" customWidth="1"/>
    <col min="4620" max="4620" width="6.75" style="4" customWidth="1"/>
    <col min="4621" max="4621" width="24.125" style="4" customWidth="1"/>
    <col min="4622" max="4622" width="26.5" style="4" customWidth="1"/>
    <col min="4623" max="4623" width="19" style="4" customWidth="1"/>
    <col min="4624" max="4624" width="55.625" style="4" customWidth="1"/>
    <col min="4625" max="4864" width="7.875" style="4"/>
    <col min="4865" max="4865" width="5.125" style="4" customWidth="1"/>
    <col min="4866" max="4866" width="10.125" style="4" customWidth="1"/>
    <col min="4867" max="4867" width="24.25" style="4" customWidth="1"/>
    <col min="4868" max="4868" width="11.25" style="4" customWidth="1"/>
    <col min="4869" max="4869" width="19" style="4" customWidth="1"/>
    <col min="4870" max="4870" width="13.75" style="4" customWidth="1"/>
    <col min="4871" max="4871" width="10.375" style="4" customWidth="1"/>
    <col min="4872" max="4873" width="7.875" style="4"/>
    <col min="4874" max="4874" width="21.5" style="4" customWidth="1"/>
    <col min="4875" max="4875" width="7.875" style="4" customWidth="1"/>
    <col min="4876" max="4876" width="6.75" style="4" customWidth="1"/>
    <col min="4877" max="4877" width="24.125" style="4" customWidth="1"/>
    <col min="4878" max="4878" width="26.5" style="4" customWidth="1"/>
    <col min="4879" max="4879" width="19" style="4" customWidth="1"/>
    <col min="4880" max="4880" width="55.625" style="4" customWidth="1"/>
    <col min="4881" max="5120" width="7.875" style="4"/>
    <col min="5121" max="5121" width="5.125" style="4" customWidth="1"/>
    <col min="5122" max="5122" width="10.125" style="4" customWidth="1"/>
    <col min="5123" max="5123" width="24.25" style="4" customWidth="1"/>
    <col min="5124" max="5124" width="11.25" style="4" customWidth="1"/>
    <col min="5125" max="5125" width="19" style="4" customWidth="1"/>
    <col min="5126" max="5126" width="13.75" style="4" customWidth="1"/>
    <col min="5127" max="5127" width="10.375" style="4" customWidth="1"/>
    <col min="5128" max="5129" width="7.875" style="4"/>
    <col min="5130" max="5130" width="21.5" style="4" customWidth="1"/>
    <col min="5131" max="5131" width="7.875" style="4" customWidth="1"/>
    <col min="5132" max="5132" width="6.75" style="4" customWidth="1"/>
    <col min="5133" max="5133" width="24.125" style="4" customWidth="1"/>
    <col min="5134" max="5134" width="26.5" style="4" customWidth="1"/>
    <col min="5135" max="5135" width="19" style="4" customWidth="1"/>
    <col min="5136" max="5136" width="55.625" style="4" customWidth="1"/>
    <col min="5137" max="5376" width="7.875" style="4"/>
    <col min="5377" max="5377" width="5.125" style="4" customWidth="1"/>
    <col min="5378" max="5378" width="10.125" style="4" customWidth="1"/>
    <col min="5379" max="5379" width="24.25" style="4" customWidth="1"/>
    <col min="5380" max="5380" width="11.25" style="4" customWidth="1"/>
    <col min="5381" max="5381" width="19" style="4" customWidth="1"/>
    <col min="5382" max="5382" width="13.75" style="4" customWidth="1"/>
    <col min="5383" max="5383" width="10.375" style="4" customWidth="1"/>
    <col min="5384" max="5385" width="7.875" style="4"/>
    <col min="5386" max="5386" width="21.5" style="4" customWidth="1"/>
    <col min="5387" max="5387" width="7.875" style="4" customWidth="1"/>
    <col min="5388" max="5388" width="6.75" style="4" customWidth="1"/>
    <col min="5389" max="5389" width="24.125" style="4" customWidth="1"/>
    <col min="5390" max="5390" width="26.5" style="4" customWidth="1"/>
    <col min="5391" max="5391" width="19" style="4" customWidth="1"/>
    <col min="5392" max="5392" width="55.625" style="4" customWidth="1"/>
    <col min="5393" max="5632" width="7.875" style="4"/>
    <col min="5633" max="5633" width="5.125" style="4" customWidth="1"/>
    <col min="5634" max="5634" width="10.125" style="4" customWidth="1"/>
    <col min="5635" max="5635" width="24.25" style="4" customWidth="1"/>
    <col min="5636" max="5636" width="11.25" style="4" customWidth="1"/>
    <col min="5637" max="5637" width="19" style="4" customWidth="1"/>
    <col min="5638" max="5638" width="13.75" style="4" customWidth="1"/>
    <col min="5639" max="5639" width="10.375" style="4" customWidth="1"/>
    <col min="5640" max="5641" width="7.875" style="4"/>
    <col min="5642" max="5642" width="21.5" style="4" customWidth="1"/>
    <col min="5643" max="5643" width="7.875" style="4" customWidth="1"/>
    <col min="5644" max="5644" width="6.75" style="4" customWidth="1"/>
    <col min="5645" max="5645" width="24.125" style="4" customWidth="1"/>
    <col min="5646" max="5646" width="26.5" style="4" customWidth="1"/>
    <col min="5647" max="5647" width="19" style="4" customWidth="1"/>
    <col min="5648" max="5648" width="55.625" style="4" customWidth="1"/>
    <col min="5649" max="5888" width="7.875" style="4"/>
    <col min="5889" max="5889" width="5.125" style="4" customWidth="1"/>
    <col min="5890" max="5890" width="10.125" style="4" customWidth="1"/>
    <col min="5891" max="5891" width="24.25" style="4" customWidth="1"/>
    <col min="5892" max="5892" width="11.25" style="4" customWidth="1"/>
    <col min="5893" max="5893" width="19" style="4" customWidth="1"/>
    <col min="5894" max="5894" width="13.75" style="4" customWidth="1"/>
    <col min="5895" max="5895" width="10.375" style="4" customWidth="1"/>
    <col min="5896" max="5897" width="7.875" style="4"/>
    <col min="5898" max="5898" width="21.5" style="4" customWidth="1"/>
    <col min="5899" max="5899" width="7.875" style="4" customWidth="1"/>
    <col min="5900" max="5900" width="6.75" style="4" customWidth="1"/>
    <col min="5901" max="5901" width="24.125" style="4" customWidth="1"/>
    <col min="5902" max="5902" width="26.5" style="4" customWidth="1"/>
    <col min="5903" max="5903" width="19" style="4" customWidth="1"/>
    <col min="5904" max="5904" width="55.625" style="4" customWidth="1"/>
    <col min="5905" max="6144" width="7.875" style="4"/>
    <col min="6145" max="6145" width="5.125" style="4" customWidth="1"/>
    <col min="6146" max="6146" width="10.125" style="4" customWidth="1"/>
    <col min="6147" max="6147" width="24.25" style="4" customWidth="1"/>
    <col min="6148" max="6148" width="11.25" style="4" customWidth="1"/>
    <col min="6149" max="6149" width="19" style="4" customWidth="1"/>
    <col min="6150" max="6150" width="13.75" style="4" customWidth="1"/>
    <col min="6151" max="6151" width="10.375" style="4" customWidth="1"/>
    <col min="6152" max="6153" width="7.875" style="4"/>
    <col min="6154" max="6154" width="21.5" style="4" customWidth="1"/>
    <col min="6155" max="6155" width="7.875" style="4" customWidth="1"/>
    <col min="6156" max="6156" width="6.75" style="4" customWidth="1"/>
    <col min="6157" max="6157" width="24.125" style="4" customWidth="1"/>
    <col min="6158" max="6158" width="26.5" style="4" customWidth="1"/>
    <col min="6159" max="6159" width="19" style="4" customWidth="1"/>
    <col min="6160" max="6160" width="55.625" style="4" customWidth="1"/>
    <col min="6161" max="6400" width="7.875" style="4"/>
    <col min="6401" max="6401" width="5.125" style="4" customWidth="1"/>
    <col min="6402" max="6402" width="10.125" style="4" customWidth="1"/>
    <col min="6403" max="6403" width="24.25" style="4" customWidth="1"/>
    <col min="6404" max="6404" width="11.25" style="4" customWidth="1"/>
    <col min="6405" max="6405" width="19" style="4" customWidth="1"/>
    <col min="6406" max="6406" width="13.75" style="4" customWidth="1"/>
    <col min="6407" max="6407" width="10.375" style="4" customWidth="1"/>
    <col min="6408" max="6409" width="7.875" style="4"/>
    <col min="6410" max="6410" width="21.5" style="4" customWidth="1"/>
    <col min="6411" max="6411" width="7.875" style="4" customWidth="1"/>
    <col min="6412" max="6412" width="6.75" style="4" customWidth="1"/>
    <col min="6413" max="6413" width="24.125" style="4" customWidth="1"/>
    <col min="6414" max="6414" width="26.5" style="4" customWidth="1"/>
    <col min="6415" max="6415" width="19" style="4" customWidth="1"/>
    <col min="6416" max="6416" width="55.625" style="4" customWidth="1"/>
    <col min="6417" max="6656" width="7.875" style="4"/>
    <col min="6657" max="6657" width="5.125" style="4" customWidth="1"/>
    <col min="6658" max="6658" width="10.125" style="4" customWidth="1"/>
    <col min="6659" max="6659" width="24.25" style="4" customWidth="1"/>
    <col min="6660" max="6660" width="11.25" style="4" customWidth="1"/>
    <col min="6661" max="6661" width="19" style="4" customWidth="1"/>
    <col min="6662" max="6662" width="13.75" style="4" customWidth="1"/>
    <col min="6663" max="6663" width="10.375" style="4" customWidth="1"/>
    <col min="6664" max="6665" width="7.875" style="4"/>
    <col min="6666" max="6666" width="21.5" style="4" customWidth="1"/>
    <col min="6667" max="6667" width="7.875" style="4" customWidth="1"/>
    <col min="6668" max="6668" width="6.75" style="4" customWidth="1"/>
    <col min="6669" max="6669" width="24.125" style="4" customWidth="1"/>
    <col min="6670" max="6670" width="26.5" style="4" customWidth="1"/>
    <col min="6671" max="6671" width="19" style="4" customWidth="1"/>
    <col min="6672" max="6672" width="55.625" style="4" customWidth="1"/>
    <col min="6673" max="6912" width="7.875" style="4"/>
    <col min="6913" max="6913" width="5.125" style="4" customWidth="1"/>
    <col min="6914" max="6914" width="10.125" style="4" customWidth="1"/>
    <col min="6915" max="6915" width="24.25" style="4" customWidth="1"/>
    <col min="6916" max="6916" width="11.25" style="4" customWidth="1"/>
    <col min="6917" max="6917" width="19" style="4" customWidth="1"/>
    <col min="6918" max="6918" width="13.75" style="4" customWidth="1"/>
    <col min="6919" max="6919" width="10.375" style="4" customWidth="1"/>
    <col min="6920" max="6921" width="7.875" style="4"/>
    <col min="6922" max="6922" width="21.5" style="4" customWidth="1"/>
    <col min="6923" max="6923" width="7.875" style="4" customWidth="1"/>
    <col min="6924" max="6924" width="6.75" style="4" customWidth="1"/>
    <col min="6925" max="6925" width="24.125" style="4" customWidth="1"/>
    <col min="6926" max="6926" width="26.5" style="4" customWidth="1"/>
    <col min="6927" max="6927" width="19" style="4" customWidth="1"/>
    <col min="6928" max="6928" width="55.625" style="4" customWidth="1"/>
    <col min="6929" max="7168" width="7.875" style="4"/>
    <col min="7169" max="7169" width="5.125" style="4" customWidth="1"/>
    <col min="7170" max="7170" width="10.125" style="4" customWidth="1"/>
    <col min="7171" max="7171" width="24.25" style="4" customWidth="1"/>
    <col min="7172" max="7172" width="11.25" style="4" customWidth="1"/>
    <col min="7173" max="7173" width="19" style="4" customWidth="1"/>
    <col min="7174" max="7174" width="13.75" style="4" customWidth="1"/>
    <col min="7175" max="7175" width="10.375" style="4" customWidth="1"/>
    <col min="7176" max="7177" width="7.875" style="4"/>
    <col min="7178" max="7178" width="21.5" style="4" customWidth="1"/>
    <col min="7179" max="7179" width="7.875" style="4" customWidth="1"/>
    <col min="7180" max="7180" width="6.75" style="4" customWidth="1"/>
    <col min="7181" max="7181" width="24.125" style="4" customWidth="1"/>
    <col min="7182" max="7182" width="26.5" style="4" customWidth="1"/>
    <col min="7183" max="7183" width="19" style="4" customWidth="1"/>
    <col min="7184" max="7184" width="55.625" style="4" customWidth="1"/>
    <col min="7185" max="7424" width="7.875" style="4"/>
    <col min="7425" max="7425" width="5.125" style="4" customWidth="1"/>
    <col min="7426" max="7426" width="10.125" style="4" customWidth="1"/>
    <col min="7427" max="7427" width="24.25" style="4" customWidth="1"/>
    <col min="7428" max="7428" width="11.25" style="4" customWidth="1"/>
    <col min="7429" max="7429" width="19" style="4" customWidth="1"/>
    <col min="7430" max="7430" width="13.75" style="4" customWidth="1"/>
    <col min="7431" max="7431" width="10.375" style="4" customWidth="1"/>
    <col min="7432" max="7433" width="7.875" style="4"/>
    <col min="7434" max="7434" width="21.5" style="4" customWidth="1"/>
    <col min="7435" max="7435" width="7.875" style="4" customWidth="1"/>
    <col min="7436" max="7436" width="6.75" style="4" customWidth="1"/>
    <col min="7437" max="7437" width="24.125" style="4" customWidth="1"/>
    <col min="7438" max="7438" width="26.5" style="4" customWidth="1"/>
    <col min="7439" max="7439" width="19" style="4" customWidth="1"/>
    <col min="7440" max="7440" width="55.625" style="4" customWidth="1"/>
    <col min="7441" max="7680" width="7.875" style="4"/>
    <col min="7681" max="7681" width="5.125" style="4" customWidth="1"/>
    <col min="7682" max="7682" width="10.125" style="4" customWidth="1"/>
    <col min="7683" max="7683" width="24.25" style="4" customWidth="1"/>
    <col min="7684" max="7684" width="11.25" style="4" customWidth="1"/>
    <col min="7685" max="7685" width="19" style="4" customWidth="1"/>
    <col min="7686" max="7686" width="13.75" style="4" customWidth="1"/>
    <col min="7687" max="7687" width="10.375" style="4" customWidth="1"/>
    <col min="7688" max="7689" width="7.875" style="4"/>
    <col min="7690" max="7690" width="21.5" style="4" customWidth="1"/>
    <col min="7691" max="7691" width="7.875" style="4" customWidth="1"/>
    <col min="7692" max="7692" width="6.75" style="4" customWidth="1"/>
    <col min="7693" max="7693" width="24.125" style="4" customWidth="1"/>
    <col min="7694" max="7694" width="26.5" style="4" customWidth="1"/>
    <col min="7695" max="7695" width="19" style="4" customWidth="1"/>
    <col min="7696" max="7696" width="55.625" style="4" customWidth="1"/>
    <col min="7697" max="7936" width="7.875" style="4"/>
    <col min="7937" max="7937" width="5.125" style="4" customWidth="1"/>
    <col min="7938" max="7938" width="10.125" style="4" customWidth="1"/>
    <col min="7939" max="7939" width="24.25" style="4" customWidth="1"/>
    <col min="7940" max="7940" width="11.25" style="4" customWidth="1"/>
    <col min="7941" max="7941" width="19" style="4" customWidth="1"/>
    <col min="7942" max="7942" width="13.75" style="4" customWidth="1"/>
    <col min="7943" max="7943" width="10.375" style="4" customWidth="1"/>
    <col min="7944" max="7945" width="7.875" style="4"/>
    <col min="7946" max="7946" width="21.5" style="4" customWidth="1"/>
    <col min="7947" max="7947" width="7.875" style="4" customWidth="1"/>
    <col min="7948" max="7948" width="6.75" style="4" customWidth="1"/>
    <col min="7949" max="7949" width="24.125" style="4" customWidth="1"/>
    <col min="7950" max="7950" width="26.5" style="4" customWidth="1"/>
    <col min="7951" max="7951" width="19" style="4" customWidth="1"/>
    <col min="7952" max="7952" width="55.625" style="4" customWidth="1"/>
    <col min="7953" max="8192" width="7.875" style="4"/>
    <col min="8193" max="8193" width="5.125" style="4" customWidth="1"/>
    <col min="8194" max="8194" width="10.125" style="4" customWidth="1"/>
    <col min="8195" max="8195" width="24.25" style="4" customWidth="1"/>
    <col min="8196" max="8196" width="11.25" style="4" customWidth="1"/>
    <col min="8197" max="8197" width="19" style="4" customWidth="1"/>
    <col min="8198" max="8198" width="13.75" style="4" customWidth="1"/>
    <col min="8199" max="8199" width="10.375" style="4" customWidth="1"/>
    <col min="8200" max="8201" width="7.875" style="4"/>
    <col min="8202" max="8202" width="21.5" style="4" customWidth="1"/>
    <col min="8203" max="8203" width="7.875" style="4" customWidth="1"/>
    <col min="8204" max="8204" width="6.75" style="4" customWidth="1"/>
    <col min="8205" max="8205" width="24.125" style="4" customWidth="1"/>
    <col min="8206" max="8206" width="26.5" style="4" customWidth="1"/>
    <col min="8207" max="8207" width="19" style="4" customWidth="1"/>
    <col min="8208" max="8208" width="55.625" style="4" customWidth="1"/>
    <col min="8209" max="8448" width="7.875" style="4"/>
    <col min="8449" max="8449" width="5.125" style="4" customWidth="1"/>
    <col min="8450" max="8450" width="10.125" style="4" customWidth="1"/>
    <col min="8451" max="8451" width="24.25" style="4" customWidth="1"/>
    <col min="8452" max="8452" width="11.25" style="4" customWidth="1"/>
    <col min="8453" max="8453" width="19" style="4" customWidth="1"/>
    <col min="8454" max="8454" width="13.75" style="4" customWidth="1"/>
    <col min="8455" max="8455" width="10.375" style="4" customWidth="1"/>
    <col min="8456" max="8457" width="7.875" style="4"/>
    <col min="8458" max="8458" width="21.5" style="4" customWidth="1"/>
    <col min="8459" max="8459" width="7.875" style="4" customWidth="1"/>
    <col min="8460" max="8460" width="6.75" style="4" customWidth="1"/>
    <col min="8461" max="8461" width="24.125" style="4" customWidth="1"/>
    <col min="8462" max="8462" width="26.5" style="4" customWidth="1"/>
    <col min="8463" max="8463" width="19" style="4" customWidth="1"/>
    <col min="8464" max="8464" width="55.625" style="4" customWidth="1"/>
    <col min="8465" max="8704" width="7.875" style="4"/>
    <col min="8705" max="8705" width="5.125" style="4" customWidth="1"/>
    <col min="8706" max="8706" width="10.125" style="4" customWidth="1"/>
    <col min="8707" max="8707" width="24.25" style="4" customWidth="1"/>
    <col min="8708" max="8708" width="11.25" style="4" customWidth="1"/>
    <col min="8709" max="8709" width="19" style="4" customWidth="1"/>
    <col min="8710" max="8710" width="13.75" style="4" customWidth="1"/>
    <col min="8711" max="8711" width="10.375" style="4" customWidth="1"/>
    <col min="8712" max="8713" width="7.875" style="4"/>
    <col min="8714" max="8714" width="21.5" style="4" customWidth="1"/>
    <col min="8715" max="8715" width="7.875" style="4" customWidth="1"/>
    <col min="8716" max="8716" width="6.75" style="4" customWidth="1"/>
    <col min="8717" max="8717" width="24.125" style="4" customWidth="1"/>
    <col min="8718" max="8718" width="26.5" style="4" customWidth="1"/>
    <col min="8719" max="8719" width="19" style="4" customWidth="1"/>
    <col min="8720" max="8720" width="55.625" style="4" customWidth="1"/>
    <col min="8721" max="8960" width="7.875" style="4"/>
    <col min="8961" max="8961" width="5.125" style="4" customWidth="1"/>
    <col min="8962" max="8962" width="10.125" style="4" customWidth="1"/>
    <col min="8963" max="8963" width="24.25" style="4" customWidth="1"/>
    <col min="8964" max="8964" width="11.25" style="4" customWidth="1"/>
    <col min="8965" max="8965" width="19" style="4" customWidth="1"/>
    <col min="8966" max="8966" width="13.75" style="4" customWidth="1"/>
    <col min="8967" max="8967" width="10.375" style="4" customWidth="1"/>
    <col min="8968" max="8969" width="7.875" style="4"/>
    <col min="8970" max="8970" width="21.5" style="4" customWidth="1"/>
    <col min="8971" max="8971" width="7.875" style="4" customWidth="1"/>
    <col min="8972" max="8972" width="6.75" style="4" customWidth="1"/>
    <col min="8973" max="8973" width="24.125" style="4" customWidth="1"/>
    <col min="8974" max="8974" width="26.5" style="4" customWidth="1"/>
    <col min="8975" max="8975" width="19" style="4" customWidth="1"/>
    <col min="8976" max="8976" width="55.625" style="4" customWidth="1"/>
    <col min="8977" max="9216" width="7.875" style="4"/>
    <col min="9217" max="9217" width="5.125" style="4" customWidth="1"/>
    <col min="9218" max="9218" width="10.125" style="4" customWidth="1"/>
    <col min="9219" max="9219" width="24.25" style="4" customWidth="1"/>
    <col min="9220" max="9220" width="11.25" style="4" customWidth="1"/>
    <col min="9221" max="9221" width="19" style="4" customWidth="1"/>
    <col min="9222" max="9222" width="13.75" style="4" customWidth="1"/>
    <col min="9223" max="9223" width="10.375" style="4" customWidth="1"/>
    <col min="9224" max="9225" width="7.875" style="4"/>
    <col min="9226" max="9226" width="21.5" style="4" customWidth="1"/>
    <col min="9227" max="9227" width="7.875" style="4" customWidth="1"/>
    <col min="9228" max="9228" width="6.75" style="4" customWidth="1"/>
    <col min="9229" max="9229" width="24.125" style="4" customWidth="1"/>
    <col min="9230" max="9230" width="26.5" style="4" customWidth="1"/>
    <col min="9231" max="9231" width="19" style="4" customWidth="1"/>
    <col min="9232" max="9232" width="55.625" style="4" customWidth="1"/>
    <col min="9233" max="9472" width="7.875" style="4"/>
    <col min="9473" max="9473" width="5.125" style="4" customWidth="1"/>
    <col min="9474" max="9474" width="10.125" style="4" customWidth="1"/>
    <col min="9475" max="9475" width="24.25" style="4" customWidth="1"/>
    <col min="9476" max="9476" width="11.25" style="4" customWidth="1"/>
    <col min="9477" max="9477" width="19" style="4" customWidth="1"/>
    <col min="9478" max="9478" width="13.75" style="4" customWidth="1"/>
    <col min="9479" max="9479" width="10.375" style="4" customWidth="1"/>
    <col min="9480" max="9481" width="7.875" style="4"/>
    <col min="9482" max="9482" width="21.5" style="4" customWidth="1"/>
    <col min="9483" max="9483" width="7.875" style="4" customWidth="1"/>
    <col min="9484" max="9484" width="6.75" style="4" customWidth="1"/>
    <col min="9485" max="9485" width="24.125" style="4" customWidth="1"/>
    <col min="9486" max="9486" width="26.5" style="4" customWidth="1"/>
    <col min="9487" max="9487" width="19" style="4" customWidth="1"/>
    <col min="9488" max="9488" width="55.625" style="4" customWidth="1"/>
    <col min="9489" max="9728" width="7.875" style="4"/>
    <col min="9729" max="9729" width="5.125" style="4" customWidth="1"/>
    <col min="9730" max="9730" width="10.125" style="4" customWidth="1"/>
    <col min="9731" max="9731" width="24.25" style="4" customWidth="1"/>
    <col min="9732" max="9732" width="11.25" style="4" customWidth="1"/>
    <col min="9733" max="9733" width="19" style="4" customWidth="1"/>
    <col min="9734" max="9734" width="13.75" style="4" customWidth="1"/>
    <col min="9735" max="9735" width="10.375" style="4" customWidth="1"/>
    <col min="9736" max="9737" width="7.875" style="4"/>
    <col min="9738" max="9738" width="21.5" style="4" customWidth="1"/>
    <col min="9739" max="9739" width="7.875" style="4" customWidth="1"/>
    <col min="9740" max="9740" width="6.75" style="4" customWidth="1"/>
    <col min="9741" max="9741" width="24.125" style="4" customWidth="1"/>
    <col min="9742" max="9742" width="26.5" style="4" customWidth="1"/>
    <col min="9743" max="9743" width="19" style="4" customWidth="1"/>
    <col min="9744" max="9744" width="55.625" style="4" customWidth="1"/>
    <col min="9745" max="9984" width="7.875" style="4"/>
    <col min="9985" max="9985" width="5.125" style="4" customWidth="1"/>
    <col min="9986" max="9986" width="10.125" style="4" customWidth="1"/>
    <col min="9987" max="9987" width="24.25" style="4" customWidth="1"/>
    <col min="9988" max="9988" width="11.25" style="4" customWidth="1"/>
    <col min="9989" max="9989" width="19" style="4" customWidth="1"/>
    <col min="9990" max="9990" width="13.75" style="4" customWidth="1"/>
    <col min="9991" max="9991" width="10.375" style="4" customWidth="1"/>
    <col min="9992" max="9993" width="7.875" style="4"/>
    <col min="9994" max="9994" width="21.5" style="4" customWidth="1"/>
    <col min="9995" max="9995" width="7.875" style="4" customWidth="1"/>
    <col min="9996" max="9996" width="6.75" style="4" customWidth="1"/>
    <col min="9997" max="9997" width="24.125" style="4" customWidth="1"/>
    <col min="9998" max="9998" width="26.5" style="4" customWidth="1"/>
    <col min="9999" max="9999" width="19" style="4" customWidth="1"/>
    <col min="10000" max="10000" width="55.625" style="4" customWidth="1"/>
    <col min="10001" max="10240" width="7.875" style="4"/>
    <col min="10241" max="10241" width="5.125" style="4" customWidth="1"/>
    <col min="10242" max="10242" width="10.125" style="4" customWidth="1"/>
    <col min="10243" max="10243" width="24.25" style="4" customWidth="1"/>
    <col min="10244" max="10244" width="11.25" style="4" customWidth="1"/>
    <col min="10245" max="10245" width="19" style="4" customWidth="1"/>
    <col min="10246" max="10246" width="13.75" style="4" customWidth="1"/>
    <col min="10247" max="10247" width="10.375" style="4" customWidth="1"/>
    <col min="10248" max="10249" width="7.875" style="4"/>
    <col min="10250" max="10250" width="21.5" style="4" customWidth="1"/>
    <col min="10251" max="10251" width="7.875" style="4" customWidth="1"/>
    <col min="10252" max="10252" width="6.75" style="4" customWidth="1"/>
    <col min="10253" max="10253" width="24.125" style="4" customWidth="1"/>
    <col min="10254" max="10254" width="26.5" style="4" customWidth="1"/>
    <col min="10255" max="10255" width="19" style="4" customWidth="1"/>
    <col min="10256" max="10256" width="55.625" style="4" customWidth="1"/>
    <col min="10257" max="10496" width="7.875" style="4"/>
    <col min="10497" max="10497" width="5.125" style="4" customWidth="1"/>
    <col min="10498" max="10498" width="10.125" style="4" customWidth="1"/>
    <col min="10499" max="10499" width="24.25" style="4" customWidth="1"/>
    <col min="10500" max="10500" width="11.25" style="4" customWidth="1"/>
    <col min="10501" max="10501" width="19" style="4" customWidth="1"/>
    <col min="10502" max="10502" width="13.75" style="4" customWidth="1"/>
    <col min="10503" max="10503" width="10.375" style="4" customWidth="1"/>
    <col min="10504" max="10505" width="7.875" style="4"/>
    <col min="10506" max="10506" width="21.5" style="4" customWidth="1"/>
    <col min="10507" max="10507" width="7.875" style="4" customWidth="1"/>
    <col min="10508" max="10508" width="6.75" style="4" customWidth="1"/>
    <col min="10509" max="10509" width="24.125" style="4" customWidth="1"/>
    <col min="10510" max="10510" width="26.5" style="4" customWidth="1"/>
    <col min="10511" max="10511" width="19" style="4" customWidth="1"/>
    <col min="10512" max="10512" width="55.625" style="4" customWidth="1"/>
    <col min="10513" max="10752" width="7.875" style="4"/>
    <col min="10753" max="10753" width="5.125" style="4" customWidth="1"/>
    <col min="10754" max="10754" width="10.125" style="4" customWidth="1"/>
    <col min="10755" max="10755" width="24.25" style="4" customWidth="1"/>
    <col min="10756" max="10756" width="11.25" style="4" customWidth="1"/>
    <col min="10757" max="10757" width="19" style="4" customWidth="1"/>
    <col min="10758" max="10758" width="13.75" style="4" customWidth="1"/>
    <col min="10759" max="10759" width="10.375" style="4" customWidth="1"/>
    <col min="10760" max="10761" width="7.875" style="4"/>
    <col min="10762" max="10762" width="21.5" style="4" customWidth="1"/>
    <col min="10763" max="10763" width="7.875" style="4" customWidth="1"/>
    <col min="10764" max="10764" width="6.75" style="4" customWidth="1"/>
    <col min="10765" max="10765" width="24.125" style="4" customWidth="1"/>
    <col min="10766" max="10766" width="26.5" style="4" customWidth="1"/>
    <col min="10767" max="10767" width="19" style="4" customWidth="1"/>
    <col min="10768" max="10768" width="55.625" style="4" customWidth="1"/>
    <col min="10769" max="11008" width="7.875" style="4"/>
    <col min="11009" max="11009" width="5.125" style="4" customWidth="1"/>
    <col min="11010" max="11010" width="10.125" style="4" customWidth="1"/>
    <col min="11011" max="11011" width="24.25" style="4" customWidth="1"/>
    <col min="11012" max="11012" width="11.25" style="4" customWidth="1"/>
    <col min="11013" max="11013" width="19" style="4" customWidth="1"/>
    <col min="11014" max="11014" width="13.75" style="4" customWidth="1"/>
    <col min="11015" max="11015" width="10.375" style="4" customWidth="1"/>
    <col min="11016" max="11017" width="7.875" style="4"/>
    <col min="11018" max="11018" width="21.5" style="4" customWidth="1"/>
    <col min="11019" max="11019" width="7.875" style="4" customWidth="1"/>
    <col min="11020" max="11020" width="6.75" style="4" customWidth="1"/>
    <col min="11021" max="11021" width="24.125" style="4" customWidth="1"/>
    <col min="11022" max="11022" width="26.5" style="4" customWidth="1"/>
    <col min="11023" max="11023" width="19" style="4" customWidth="1"/>
    <col min="11024" max="11024" width="55.625" style="4" customWidth="1"/>
    <col min="11025" max="11264" width="7.875" style="4"/>
    <col min="11265" max="11265" width="5.125" style="4" customWidth="1"/>
    <col min="11266" max="11266" width="10.125" style="4" customWidth="1"/>
    <col min="11267" max="11267" width="24.25" style="4" customWidth="1"/>
    <col min="11268" max="11268" width="11.25" style="4" customWidth="1"/>
    <col min="11269" max="11269" width="19" style="4" customWidth="1"/>
    <col min="11270" max="11270" width="13.75" style="4" customWidth="1"/>
    <col min="11271" max="11271" width="10.375" style="4" customWidth="1"/>
    <col min="11272" max="11273" width="7.875" style="4"/>
    <col min="11274" max="11274" width="21.5" style="4" customWidth="1"/>
    <col min="11275" max="11275" width="7.875" style="4" customWidth="1"/>
    <col min="11276" max="11276" width="6.75" style="4" customWidth="1"/>
    <col min="11277" max="11277" width="24.125" style="4" customWidth="1"/>
    <col min="11278" max="11278" width="26.5" style="4" customWidth="1"/>
    <col min="11279" max="11279" width="19" style="4" customWidth="1"/>
    <col min="11280" max="11280" width="55.625" style="4" customWidth="1"/>
    <col min="11281" max="11520" width="7.875" style="4"/>
    <col min="11521" max="11521" width="5.125" style="4" customWidth="1"/>
    <col min="11522" max="11522" width="10.125" style="4" customWidth="1"/>
    <col min="11523" max="11523" width="24.25" style="4" customWidth="1"/>
    <col min="11524" max="11524" width="11.25" style="4" customWidth="1"/>
    <col min="11525" max="11525" width="19" style="4" customWidth="1"/>
    <col min="11526" max="11526" width="13.75" style="4" customWidth="1"/>
    <col min="11527" max="11527" width="10.375" style="4" customWidth="1"/>
    <col min="11528" max="11529" width="7.875" style="4"/>
    <col min="11530" max="11530" width="21.5" style="4" customWidth="1"/>
    <col min="11531" max="11531" width="7.875" style="4" customWidth="1"/>
    <col min="11532" max="11532" width="6.75" style="4" customWidth="1"/>
    <col min="11533" max="11533" width="24.125" style="4" customWidth="1"/>
    <col min="11534" max="11534" width="26.5" style="4" customWidth="1"/>
    <col min="11535" max="11535" width="19" style="4" customWidth="1"/>
    <col min="11536" max="11536" width="55.625" style="4" customWidth="1"/>
    <col min="11537" max="11776" width="7.875" style="4"/>
    <col min="11777" max="11777" width="5.125" style="4" customWidth="1"/>
    <col min="11778" max="11778" width="10.125" style="4" customWidth="1"/>
    <col min="11779" max="11779" width="24.25" style="4" customWidth="1"/>
    <col min="11780" max="11780" width="11.25" style="4" customWidth="1"/>
    <col min="11781" max="11781" width="19" style="4" customWidth="1"/>
    <col min="11782" max="11782" width="13.75" style="4" customWidth="1"/>
    <col min="11783" max="11783" width="10.375" style="4" customWidth="1"/>
    <col min="11784" max="11785" width="7.875" style="4"/>
    <col min="11786" max="11786" width="21.5" style="4" customWidth="1"/>
    <col min="11787" max="11787" width="7.875" style="4" customWidth="1"/>
    <col min="11788" max="11788" width="6.75" style="4" customWidth="1"/>
    <col min="11789" max="11789" width="24.125" style="4" customWidth="1"/>
    <col min="11790" max="11790" width="26.5" style="4" customWidth="1"/>
    <col min="11791" max="11791" width="19" style="4" customWidth="1"/>
    <col min="11792" max="11792" width="55.625" style="4" customWidth="1"/>
    <col min="11793" max="12032" width="7.875" style="4"/>
    <col min="12033" max="12033" width="5.125" style="4" customWidth="1"/>
    <col min="12034" max="12034" width="10.125" style="4" customWidth="1"/>
    <col min="12035" max="12035" width="24.25" style="4" customWidth="1"/>
    <col min="12036" max="12036" width="11.25" style="4" customWidth="1"/>
    <col min="12037" max="12037" width="19" style="4" customWidth="1"/>
    <col min="12038" max="12038" width="13.75" style="4" customWidth="1"/>
    <col min="12039" max="12039" width="10.375" style="4" customWidth="1"/>
    <col min="12040" max="12041" width="7.875" style="4"/>
    <col min="12042" max="12042" width="21.5" style="4" customWidth="1"/>
    <col min="12043" max="12043" width="7.875" style="4" customWidth="1"/>
    <col min="12044" max="12044" width="6.75" style="4" customWidth="1"/>
    <col min="12045" max="12045" width="24.125" style="4" customWidth="1"/>
    <col min="12046" max="12046" width="26.5" style="4" customWidth="1"/>
    <col min="12047" max="12047" width="19" style="4" customWidth="1"/>
    <col min="12048" max="12048" width="55.625" style="4" customWidth="1"/>
    <col min="12049" max="12288" width="7.875" style="4"/>
    <col min="12289" max="12289" width="5.125" style="4" customWidth="1"/>
    <col min="12290" max="12290" width="10.125" style="4" customWidth="1"/>
    <col min="12291" max="12291" width="24.25" style="4" customWidth="1"/>
    <col min="12292" max="12292" width="11.25" style="4" customWidth="1"/>
    <col min="12293" max="12293" width="19" style="4" customWidth="1"/>
    <col min="12294" max="12294" width="13.75" style="4" customWidth="1"/>
    <col min="12295" max="12295" width="10.375" style="4" customWidth="1"/>
    <col min="12296" max="12297" width="7.875" style="4"/>
    <col min="12298" max="12298" width="21.5" style="4" customWidth="1"/>
    <col min="12299" max="12299" width="7.875" style="4" customWidth="1"/>
    <col min="12300" max="12300" width="6.75" style="4" customWidth="1"/>
    <col min="12301" max="12301" width="24.125" style="4" customWidth="1"/>
    <col min="12302" max="12302" width="26.5" style="4" customWidth="1"/>
    <col min="12303" max="12303" width="19" style="4" customWidth="1"/>
    <col min="12304" max="12304" width="55.625" style="4" customWidth="1"/>
    <col min="12305" max="12544" width="7.875" style="4"/>
    <col min="12545" max="12545" width="5.125" style="4" customWidth="1"/>
    <col min="12546" max="12546" width="10.125" style="4" customWidth="1"/>
    <col min="12547" max="12547" width="24.25" style="4" customWidth="1"/>
    <col min="12548" max="12548" width="11.25" style="4" customWidth="1"/>
    <col min="12549" max="12549" width="19" style="4" customWidth="1"/>
    <col min="12550" max="12550" width="13.75" style="4" customWidth="1"/>
    <col min="12551" max="12551" width="10.375" style="4" customWidth="1"/>
    <col min="12552" max="12553" width="7.875" style="4"/>
    <col min="12554" max="12554" width="21.5" style="4" customWidth="1"/>
    <col min="12555" max="12555" width="7.875" style="4" customWidth="1"/>
    <col min="12556" max="12556" width="6.75" style="4" customWidth="1"/>
    <col min="12557" max="12557" width="24.125" style="4" customWidth="1"/>
    <col min="12558" max="12558" width="26.5" style="4" customWidth="1"/>
    <col min="12559" max="12559" width="19" style="4" customWidth="1"/>
    <col min="12560" max="12560" width="55.625" style="4" customWidth="1"/>
    <col min="12561" max="12800" width="7.875" style="4"/>
    <col min="12801" max="12801" width="5.125" style="4" customWidth="1"/>
    <col min="12802" max="12802" width="10.125" style="4" customWidth="1"/>
    <col min="12803" max="12803" width="24.25" style="4" customWidth="1"/>
    <col min="12804" max="12804" width="11.25" style="4" customWidth="1"/>
    <col min="12805" max="12805" width="19" style="4" customWidth="1"/>
    <col min="12806" max="12806" width="13.75" style="4" customWidth="1"/>
    <col min="12807" max="12807" width="10.375" style="4" customWidth="1"/>
    <col min="12808" max="12809" width="7.875" style="4"/>
    <col min="12810" max="12810" width="21.5" style="4" customWidth="1"/>
    <col min="12811" max="12811" width="7.875" style="4" customWidth="1"/>
    <col min="12812" max="12812" width="6.75" style="4" customWidth="1"/>
    <col min="12813" max="12813" width="24.125" style="4" customWidth="1"/>
    <col min="12814" max="12814" width="26.5" style="4" customWidth="1"/>
    <col min="12815" max="12815" width="19" style="4" customWidth="1"/>
    <col min="12816" max="12816" width="55.625" style="4" customWidth="1"/>
    <col min="12817" max="13056" width="7.875" style="4"/>
    <col min="13057" max="13057" width="5.125" style="4" customWidth="1"/>
    <col min="13058" max="13058" width="10.125" style="4" customWidth="1"/>
    <col min="13059" max="13059" width="24.25" style="4" customWidth="1"/>
    <col min="13060" max="13060" width="11.25" style="4" customWidth="1"/>
    <col min="13061" max="13061" width="19" style="4" customWidth="1"/>
    <col min="13062" max="13062" width="13.75" style="4" customWidth="1"/>
    <col min="13063" max="13063" width="10.375" style="4" customWidth="1"/>
    <col min="13064" max="13065" width="7.875" style="4"/>
    <col min="13066" max="13066" width="21.5" style="4" customWidth="1"/>
    <col min="13067" max="13067" width="7.875" style="4" customWidth="1"/>
    <col min="13068" max="13068" width="6.75" style="4" customWidth="1"/>
    <col min="13069" max="13069" width="24.125" style="4" customWidth="1"/>
    <col min="13070" max="13070" width="26.5" style="4" customWidth="1"/>
    <col min="13071" max="13071" width="19" style="4" customWidth="1"/>
    <col min="13072" max="13072" width="55.625" style="4" customWidth="1"/>
    <col min="13073" max="13312" width="7.875" style="4"/>
    <col min="13313" max="13313" width="5.125" style="4" customWidth="1"/>
    <col min="13314" max="13314" width="10.125" style="4" customWidth="1"/>
    <col min="13315" max="13315" width="24.25" style="4" customWidth="1"/>
    <col min="13316" max="13316" width="11.25" style="4" customWidth="1"/>
    <col min="13317" max="13317" width="19" style="4" customWidth="1"/>
    <col min="13318" max="13318" width="13.75" style="4" customWidth="1"/>
    <col min="13319" max="13319" width="10.375" style="4" customWidth="1"/>
    <col min="13320" max="13321" width="7.875" style="4"/>
    <col min="13322" max="13322" width="21.5" style="4" customWidth="1"/>
    <col min="13323" max="13323" width="7.875" style="4" customWidth="1"/>
    <col min="13324" max="13324" width="6.75" style="4" customWidth="1"/>
    <col min="13325" max="13325" width="24.125" style="4" customWidth="1"/>
    <col min="13326" max="13326" width="26.5" style="4" customWidth="1"/>
    <col min="13327" max="13327" width="19" style="4" customWidth="1"/>
    <col min="13328" max="13328" width="55.625" style="4" customWidth="1"/>
    <col min="13329" max="13568" width="7.875" style="4"/>
    <col min="13569" max="13569" width="5.125" style="4" customWidth="1"/>
    <col min="13570" max="13570" width="10.125" style="4" customWidth="1"/>
    <col min="13571" max="13571" width="24.25" style="4" customWidth="1"/>
    <col min="13572" max="13572" width="11.25" style="4" customWidth="1"/>
    <col min="13573" max="13573" width="19" style="4" customWidth="1"/>
    <col min="13574" max="13574" width="13.75" style="4" customWidth="1"/>
    <col min="13575" max="13575" width="10.375" style="4" customWidth="1"/>
    <col min="13576" max="13577" width="7.875" style="4"/>
    <col min="13578" max="13578" width="21.5" style="4" customWidth="1"/>
    <col min="13579" max="13579" width="7.875" style="4" customWidth="1"/>
    <col min="13580" max="13580" width="6.75" style="4" customWidth="1"/>
    <col min="13581" max="13581" width="24.125" style="4" customWidth="1"/>
    <col min="13582" max="13582" width="26.5" style="4" customWidth="1"/>
    <col min="13583" max="13583" width="19" style="4" customWidth="1"/>
    <col min="13584" max="13584" width="55.625" style="4" customWidth="1"/>
    <col min="13585" max="13824" width="7.875" style="4"/>
    <col min="13825" max="13825" width="5.125" style="4" customWidth="1"/>
    <col min="13826" max="13826" width="10.125" style="4" customWidth="1"/>
    <col min="13827" max="13827" width="24.25" style="4" customWidth="1"/>
    <col min="13828" max="13828" width="11.25" style="4" customWidth="1"/>
    <col min="13829" max="13829" width="19" style="4" customWidth="1"/>
    <col min="13830" max="13830" width="13.75" style="4" customWidth="1"/>
    <col min="13831" max="13831" width="10.375" style="4" customWidth="1"/>
    <col min="13832" max="13833" width="7.875" style="4"/>
    <col min="13834" max="13834" width="21.5" style="4" customWidth="1"/>
    <col min="13835" max="13835" width="7.875" style="4" customWidth="1"/>
    <col min="13836" max="13836" width="6.75" style="4" customWidth="1"/>
    <col min="13837" max="13837" width="24.125" style="4" customWidth="1"/>
    <col min="13838" max="13838" width="26.5" style="4" customWidth="1"/>
    <col min="13839" max="13839" width="19" style="4" customWidth="1"/>
    <col min="13840" max="13840" width="55.625" style="4" customWidth="1"/>
    <col min="13841" max="14080" width="7.875" style="4"/>
    <col min="14081" max="14081" width="5.125" style="4" customWidth="1"/>
    <col min="14082" max="14082" width="10.125" style="4" customWidth="1"/>
    <col min="14083" max="14083" width="24.25" style="4" customWidth="1"/>
    <col min="14084" max="14084" width="11.25" style="4" customWidth="1"/>
    <col min="14085" max="14085" width="19" style="4" customWidth="1"/>
    <col min="14086" max="14086" width="13.75" style="4" customWidth="1"/>
    <col min="14087" max="14087" width="10.375" style="4" customWidth="1"/>
    <col min="14088" max="14089" width="7.875" style="4"/>
    <col min="14090" max="14090" width="21.5" style="4" customWidth="1"/>
    <col min="14091" max="14091" width="7.875" style="4" customWidth="1"/>
    <col min="14092" max="14092" width="6.75" style="4" customWidth="1"/>
    <col min="14093" max="14093" width="24.125" style="4" customWidth="1"/>
    <col min="14094" max="14094" width="26.5" style="4" customWidth="1"/>
    <col min="14095" max="14095" width="19" style="4" customWidth="1"/>
    <col min="14096" max="14096" width="55.625" style="4" customWidth="1"/>
    <col min="14097" max="14336" width="7.875" style="4"/>
    <col min="14337" max="14337" width="5.125" style="4" customWidth="1"/>
    <col min="14338" max="14338" width="10.125" style="4" customWidth="1"/>
    <col min="14339" max="14339" width="24.25" style="4" customWidth="1"/>
    <col min="14340" max="14340" width="11.25" style="4" customWidth="1"/>
    <col min="14341" max="14341" width="19" style="4" customWidth="1"/>
    <col min="14342" max="14342" width="13.75" style="4" customWidth="1"/>
    <col min="14343" max="14343" width="10.375" style="4" customWidth="1"/>
    <col min="14344" max="14345" width="7.875" style="4"/>
    <col min="14346" max="14346" width="21.5" style="4" customWidth="1"/>
    <col min="14347" max="14347" width="7.875" style="4" customWidth="1"/>
    <col min="14348" max="14348" width="6.75" style="4" customWidth="1"/>
    <col min="14349" max="14349" width="24.125" style="4" customWidth="1"/>
    <col min="14350" max="14350" width="26.5" style="4" customWidth="1"/>
    <col min="14351" max="14351" width="19" style="4" customWidth="1"/>
    <col min="14352" max="14352" width="55.625" style="4" customWidth="1"/>
    <col min="14353" max="14592" width="7.875" style="4"/>
    <col min="14593" max="14593" width="5.125" style="4" customWidth="1"/>
    <col min="14594" max="14594" width="10.125" style="4" customWidth="1"/>
    <col min="14595" max="14595" width="24.25" style="4" customWidth="1"/>
    <col min="14596" max="14596" width="11.25" style="4" customWidth="1"/>
    <col min="14597" max="14597" width="19" style="4" customWidth="1"/>
    <col min="14598" max="14598" width="13.75" style="4" customWidth="1"/>
    <col min="14599" max="14599" width="10.375" style="4" customWidth="1"/>
    <col min="14600" max="14601" width="7.875" style="4"/>
    <col min="14602" max="14602" width="21.5" style="4" customWidth="1"/>
    <col min="14603" max="14603" width="7.875" style="4" customWidth="1"/>
    <col min="14604" max="14604" width="6.75" style="4" customWidth="1"/>
    <col min="14605" max="14605" width="24.125" style="4" customWidth="1"/>
    <col min="14606" max="14606" width="26.5" style="4" customWidth="1"/>
    <col min="14607" max="14607" width="19" style="4" customWidth="1"/>
    <col min="14608" max="14608" width="55.625" style="4" customWidth="1"/>
    <col min="14609" max="14848" width="7.875" style="4"/>
    <col min="14849" max="14849" width="5.125" style="4" customWidth="1"/>
    <col min="14850" max="14850" width="10.125" style="4" customWidth="1"/>
    <col min="14851" max="14851" width="24.25" style="4" customWidth="1"/>
    <col min="14852" max="14852" width="11.25" style="4" customWidth="1"/>
    <col min="14853" max="14853" width="19" style="4" customWidth="1"/>
    <col min="14854" max="14854" width="13.75" style="4" customWidth="1"/>
    <col min="14855" max="14855" width="10.375" style="4" customWidth="1"/>
    <col min="14856" max="14857" width="7.875" style="4"/>
    <col min="14858" max="14858" width="21.5" style="4" customWidth="1"/>
    <col min="14859" max="14859" width="7.875" style="4" customWidth="1"/>
    <col min="14860" max="14860" width="6.75" style="4" customWidth="1"/>
    <col min="14861" max="14861" width="24.125" style="4" customWidth="1"/>
    <col min="14862" max="14862" width="26.5" style="4" customWidth="1"/>
    <col min="14863" max="14863" width="19" style="4" customWidth="1"/>
    <col min="14864" max="14864" width="55.625" style="4" customWidth="1"/>
    <col min="14865" max="15104" width="7.875" style="4"/>
    <col min="15105" max="15105" width="5.125" style="4" customWidth="1"/>
    <col min="15106" max="15106" width="10.125" style="4" customWidth="1"/>
    <col min="15107" max="15107" width="24.25" style="4" customWidth="1"/>
    <col min="15108" max="15108" width="11.25" style="4" customWidth="1"/>
    <col min="15109" max="15109" width="19" style="4" customWidth="1"/>
    <col min="15110" max="15110" width="13.75" style="4" customWidth="1"/>
    <col min="15111" max="15111" width="10.375" style="4" customWidth="1"/>
    <col min="15112" max="15113" width="7.875" style="4"/>
    <col min="15114" max="15114" width="21.5" style="4" customWidth="1"/>
    <col min="15115" max="15115" width="7.875" style="4" customWidth="1"/>
    <col min="15116" max="15116" width="6.75" style="4" customWidth="1"/>
    <col min="15117" max="15117" width="24.125" style="4" customWidth="1"/>
    <col min="15118" max="15118" width="26.5" style="4" customWidth="1"/>
    <col min="15119" max="15119" width="19" style="4" customWidth="1"/>
    <col min="15120" max="15120" width="55.625" style="4" customWidth="1"/>
    <col min="15121" max="15360" width="7.875" style="4"/>
    <col min="15361" max="15361" width="5.125" style="4" customWidth="1"/>
    <col min="15362" max="15362" width="10.125" style="4" customWidth="1"/>
    <col min="15363" max="15363" width="24.25" style="4" customWidth="1"/>
    <col min="15364" max="15364" width="11.25" style="4" customWidth="1"/>
    <col min="15365" max="15365" width="19" style="4" customWidth="1"/>
    <col min="15366" max="15366" width="13.75" style="4" customWidth="1"/>
    <col min="15367" max="15367" width="10.375" style="4" customWidth="1"/>
    <col min="15368" max="15369" width="7.875" style="4"/>
    <col min="15370" max="15370" width="21.5" style="4" customWidth="1"/>
    <col min="15371" max="15371" width="7.875" style="4" customWidth="1"/>
    <col min="15372" max="15372" width="6.75" style="4" customWidth="1"/>
    <col min="15373" max="15373" width="24.125" style="4" customWidth="1"/>
    <col min="15374" max="15374" width="26.5" style="4" customWidth="1"/>
    <col min="15375" max="15375" width="19" style="4" customWidth="1"/>
    <col min="15376" max="15376" width="55.625" style="4" customWidth="1"/>
    <col min="15377" max="15616" width="7.875" style="4"/>
    <col min="15617" max="15617" width="5.125" style="4" customWidth="1"/>
    <col min="15618" max="15618" width="10.125" style="4" customWidth="1"/>
    <col min="15619" max="15619" width="24.25" style="4" customWidth="1"/>
    <col min="15620" max="15620" width="11.25" style="4" customWidth="1"/>
    <col min="15621" max="15621" width="19" style="4" customWidth="1"/>
    <col min="15622" max="15622" width="13.75" style="4" customWidth="1"/>
    <col min="15623" max="15623" width="10.375" style="4" customWidth="1"/>
    <col min="15624" max="15625" width="7.875" style="4"/>
    <col min="15626" max="15626" width="21.5" style="4" customWidth="1"/>
    <col min="15627" max="15627" width="7.875" style="4" customWidth="1"/>
    <col min="15628" max="15628" width="6.75" style="4" customWidth="1"/>
    <col min="15629" max="15629" width="24.125" style="4" customWidth="1"/>
    <col min="15630" max="15630" width="26.5" style="4" customWidth="1"/>
    <col min="15631" max="15631" width="19" style="4" customWidth="1"/>
    <col min="15632" max="15632" width="55.625" style="4" customWidth="1"/>
    <col min="15633" max="15872" width="7.875" style="4"/>
    <col min="15873" max="15873" width="5.125" style="4" customWidth="1"/>
    <col min="15874" max="15874" width="10.125" style="4" customWidth="1"/>
    <col min="15875" max="15875" width="24.25" style="4" customWidth="1"/>
    <col min="15876" max="15876" width="11.25" style="4" customWidth="1"/>
    <col min="15877" max="15877" width="19" style="4" customWidth="1"/>
    <col min="15878" max="15878" width="13.75" style="4" customWidth="1"/>
    <col min="15879" max="15879" width="10.375" style="4" customWidth="1"/>
    <col min="15880" max="15881" width="7.875" style="4"/>
    <col min="15882" max="15882" width="21.5" style="4" customWidth="1"/>
    <col min="15883" max="15883" width="7.875" style="4" customWidth="1"/>
    <col min="15884" max="15884" width="6.75" style="4" customWidth="1"/>
    <col min="15885" max="15885" width="24.125" style="4" customWidth="1"/>
    <col min="15886" max="15886" width="26.5" style="4" customWidth="1"/>
    <col min="15887" max="15887" width="19" style="4" customWidth="1"/>
    <col min="15888" max="15888" width="55.625" style="4" customWidth="1"/>
    <col min="15889" max="16128" width="7.875" style="4"/>
    <col min="16129" max="16129" width="5.125" style="4" customWidth="1"/>
    <col min="16130" max="16130" width="10.125" style="4" customWidth="1"/>
    <col min="16131" max="16131" width="24.25" style="4" customWidth="1"/>
    <col min="16132" max="16132" width="11.25" style="4" customWidth="1"/>
    <col min="16133" max="16133" width="19" style="4" customWidth="1"/>
    <col min="16134" max="16134" width="13.75" style="4" customWidth="1"/>
    <col min="16135" max="16135" width="10.375" style="4" customWidth="1"/>
    <col min="16136" max="16137" width="7.875" style="4"/>
    <col min="16138" max="16138" width="21.5" style="4" customWidth="1"/>
    <col min="16139" max="16139" width="7.875" style="4" customWidth="1"/>
    <col min="16140" max="16140" width="6.75" style="4" customWidth="1"/>
    <col min="16141" max="16141" width="24.125" style="4" customWidth="1"/>
    <col min="16142" max="16142" width="26.5" style="4" customWidth="1"/>
    <col min="16143" max="16143" width="19" style="4" customWidth="1"/>
    <col min="16144" max="16144" width="55.625" style="4" customWidth="1"/>
    <col min="16145" max="16384" width="7.875" style="4"/>
  </cols>
  <sheetData>
    <row r="1" s="1" customFormat="1" customHeight="1" spans="1:16">
      <c r="A1" s="7" t="s">
        <v>534</v>
      </c>
      <c r="B1" s="7" t="s">
        <v>1545</v>
      </c>
      <c r="C1" s="7" t="s">
        <v>1546</v>
      </c>
      <c r="D1" s="7" t="s">
        <v>1547</v>
      </c>
      <c r="E1" s="7" t="s">
        <v>519</v>
      </c>
      <c r="F1" s="7" t="s">
        <v>1548</v>
      </c>
      <c r="G1" s="7" t="s">
        <v>1549</v>
      </c>
      <c r="H1" s="7" t="s">
        <v>1550</v>
      </c>
      <c r="I1" s="7" t="s">
        <v>1551</v>
      </c>
      <c r="J1" s="7" t="s">
        <v>553</v>
      </c>
      <c r="K1" s="7" t="s">
        <v>20</v>
      </c>
      <c r="L1" s="7" t="s">
        <v>1552</v>
      </c>
      <c r="M1" s="16" t="s">
        <v>1553</v>
      </c>
      <c r="N1" s="16" t="s">
        <v>1553</v>
      </c>
      <c r="O1" s="16" t="s">
        <v>1554</v>
      </c>
      <c r="P1" s="17" t="s">
        <v>1555</v>
      </c>
    </row>
    <row r="2" customHeight="1" spans="1:16">
      <c r="A2" s="8">
        <v>1</v>
      </c>
      <c r="B2" s="9" t="s">
        <v>1248</v>
      </c>
      <c r="C2" s="9" t="s">
        <v>1556</v>
      </c>
      <c r="D2" s="10">
        <v>110057504</v>
      </c>
      <c r="E2" s="9" t="s">
        <v>959</v>
      </c>
      <c r="F2" s="9" t="s">
        <v>1557</v>
      </c>
      <c r="G2" s="9" t="s">
        <v>1558</v>
      </c>
      <c r="H2" s="9" t="s">
        <v>1559</v>
      </c>
      <c r="I2" s="9" t="s">
        <v>1560</v>
      </c>
      <c r="J2" s="9" t="s">
        <v>1245</v>
      </c>
      <c r="K2" s="9" t="s">
        <v>1561</v>
      </c>
      <c r="L2" s="9">
        <v>50</v>
      </c>
      <c r="M2" s="18" t="s">
        <v>1562</v>
      </c>
      <c r="N2" s="18"/>
      <c r="O2" s="18" t="s">
        <v>1563</v>
      </c>
      <c r="P2" s="19" t="s">
        <v>1564</v>
      </c>
    </row>
    <row r="3" customHeight="1" spans="1:16">
      <c r="A3" s="8">
        <v>2</v>
      </c>
      <c r="B3" s="9" t="s">
        <v>1535</v>
      </c>
      <c r="C3" s="9" t="s">
        <v>1556</v>
      </c>
      <c r="D3" s="10">
        <v>110057505</v>
      </c>
      <c r="E3" s="9" t="s">
        <v>959</v>
      </c>
      <c r="F3" s="9" t="s">
        <v>1557</v>
      </c>
      <c r="G3" s="9" t="s">
        <v>1565</v>
      </c>
      <c r="H3" s="9" t="s">
        <v>1559</v>
      </c>
      <c r="I3" s="9" t="s">
        <v>1560</v>
      </c>
      <c r="J3" s="9" t="s">
        <v>1245</v>
      </c>
      <c r="K3" s="9" t="s">
        <v>1561</v>
      </c>
      <c r="L3" s="9">
        <v>50</v>
      </c>
      <c r="M3" s="18" t="s">
        <v>1562</v>
      </c>
      <c r="N3" s="18"/>
      <c r="O3" s="18" t="s">
        <v>1563</v>
      </c>
      <c r="P3" s="19" t="s">
        <v>1564</v>
      </c>
    </row>
    <row r="4" ht="57.95" customHeight="1" spans="1:16">
      <c r="A4" s="8">
        <v>3</v>
      </c>
      <c r="B4" s="9" t="s">
        <v>1532</v>
      </c>
      <c r="C4" s="9" t="s">
        <v>1556</v>
      </c>
      <c r="D4" s="10">
        <v>910057509</v>
      </c>
      <c r="E4" s="9" t="s">
        <v>391</v>
      </c>
      <c r="F4" s="9" t="s">
        <v>1566</v>
      </c>
      <c r="G4" s="9" t="s">
        <v>1567</v>
      </c>
      <c r="H4" s="9" t="s">
        <v>888</v>
      </c>
      <c r="I4" s="9" t="s">
        <v>1568</v>
      </c>
      <c r="J4" s="9" t="s">
        <v>1245</v>
      </c>
      <c r="K4" s="9" t="s">
        <v>1561</v>
      </c>
      <c r="L4" s="9">
        <v>50</v>
      </c>
      <c r="M4" s="20" t="s">
        <v>1569</v>
      </c>
      <c r="N4" s="18"/>
      <c r="O4" s="18"/>
      <c r="P4" s="19" t="s">
        <v>1570</v>
      </c>
    </row>
    <row r="5" customHeight="1" spans="1:16">
      <c r="A5" s="8">
        <v>4</v>
      </c>
      <c r="B5" s="9" t="s">
        <v>887</v>
      </c>
      <c r="C5" s="9" t="s">
        <v>1556</v>
      </c>
      <c r="D5" s="10">
        <v>110057510</v>
      </c>
      <c r="E5" s="9" t="s">
        <v>391</v>
      </c>
      <c r="F5" s="9" t="s">
        <v>1566</v>
      </c>
      <c r="G5" s="9" t="s">
        <v>1571</v>
      </c>
      <c r="H5" s="9" t="s">
        <v>888</v>
      </c>
      <c r="I5" s="9" t="s">
        <v>1568</v>
      </c>
      <c r="J5" s="9" t="s">
        <v>1245</v>
      </c>
      <c r="K5" s="9" t="s">
        <v>1561</v>
      </c>
      <c r="L5" s="9">
        <v>50</v>
      </c>
      <c r="M5" s="18" t="s">
        <v>1572</v>
      </c>
      <c r="N5" s="18"/>
      <c r="O5" s="18"/>
      <c r="P5" s="19" t="s">
        <v>1573</v>
      </c>
    </row>
    <row r="6" customHeight="1" spans="1:16">
      <c r="A6" s="8">
        <v>5</v>
      </c>
      <c r="B6" s="9" t="s">
        <v>1045</v>
      </c>
      <c r="C6" s="9" t="s">
        <v>1556</v>
      </c>
      <c r="D6" s="10">
        <v>110057511</v>
      </c>
      <c r="E6" s="9" t="s">
        <v>391</v>
      </c>
      <c r="F6" s="9" t="s">
        <v>1566</v>
      </c>
      <c r="G6" s="9" t="s">
        <v>1565</v>
      </c>
      <c r="H6" s="9" t="s">
        <v>888</v>
      </c>
      <c r="I6" s="9" t="s">
        <v>1568</v>
      </c>
      <c r="J6" s="9" t="s">
        <v>1245</v>
      </c>
      <c r="K6" s="9" t="s">
        <v>1561</v>
      </c>
      <c r="L6" s="9">
        <v>50</v>
      </c>
      <c r="M6" s="18" t="s">
        <v>1572</v>
      </c>
      <c r="N6" s="18"/>
      <c r="O6" s="18"/>
      <c r="P6" s="19" t="s">
        <v>1573</v>
      </c>
    </row>
    <row r="7" customHeight="1" spans="1:16">
      <c r="A7" s="8">
        <v>6</v>
      </c>
      <c r="B7" s="9" t="s">
        <v>964</v>
      </c>
      <c r="C7" s="9" t="s">
        <v>1556</v>
      </c>
      <c r="D7" s="10">
        <v>110057512</v>
      </c>
      <c r="E7" s="9" t="s">
        <v>965</v>
      </c>
      <c r="F7" s="9" t="s">
        <v>1574</v>
      </c>
      <c r="G7" s="9" t="s">
        <v>1575</v>
      </c>
      <c r="H7" s="9" t="s">
        <v>1576</v>
      </c>
      <c r="I7" s="9" t="s">
        <v>1577</v>
      </c>
      <c r="J7" s="9" t="s">
        <v>1245</v>
      </c>
      <c r="K7" s="9" t="s">
        <v>1561</v>
      </c>
      <c r="L7" s="9">
        <v>50</v>
      </c>
      <c r="M7" s="18" t="s">
        <v>1578</v>
      </c>
      <c r="N7" s="18"/>
      <c r="O7" s="18"/>
      <c r="P7" s="19" t="s">
        <v>1579</v>
      </c>
    </row>
    <row r="8" customHeight="1" spans="1:16">
      <c r="A8" s="8">
        <v>7</v>
      </c>
      <c r="B8" s="9" t="s">
        <v>1188</v>
      </c>
      <c r="C8" s="9" t="s">
        <v>1556</v>
      </c>
      <c r="D8" s="10">
        <v>110057515</v>
      </c>
      <c r="E8" s="9" t="s">
        <v>965</v>
      </c>
      <c r="F8" s="9" t="s">
        <v>1574</v>
      </c>
      <c r="G8" s="9" t="s">
        <v>1580</v>
      </c>
      <c r="H8" s="9" t="s">
        <v>1576</v>
      </c>
      <c r="I8" s="9" t="s">
        <v>1577</v>
      </c>
      <c r="J8" s="9" t="s">
        <v>1245</v>
      </c>
      <c r="K8" s="9" t="s">
        <v>1561</v>
      </c>
      <c r="L8" s="9">
        <v>50</v>
      </c>
      <c r="M8" s="18" t="s">
        <v>1578</v>
      </c>
      <c r="N8" s="18"/>
      <c r="O8" s="18"/>
      <c r="P8" s="19" t="s">
        <v>1579</v>
      </c>
    </row>
    <row r="9" s="2" customFormat="1" customHeight="1" spans="1:16">
      <c r="A9" s="11">
        <v>8</v>
      </c>
      <c r="B9" s="12" t="s">
        <v>934</v>
      </c>
      <c r="C9" s="12" t="s">
        <v>1556</v>
      </c>
      <c r="D9" s="12">
        <v>910057542</v>
      </c>
      <c r="E9" s="12" t="s">
        <v>935</v>
      </c>
      <c r="F9" s="12" t="s">
        <v>1581</v>
      </c>
      <c r="G9" s="12" t="s">
        <v>1582</v>
      </c>
      <c r="H9" s="12" t="s">
        <v>1576</v>
      </c>
      <c r="I9" s="12" t="s">
        <v>1583</v>
      </c>
      <c r="J9" s="12" t="s">
        <v>1584</v>
      </c>
      <c r="K9" s="12" t="s">
        <v>1561</v>
      </c>
      <c r="L9" s="12">
        <v>50</v>
      </c>
      <c r="M9" s="21" t="s">
        <v>1585</v>
      </c>
      <c r="N9" s="21" t="s">
        <v>1586</v>
      </c>
      <c r="O9" s="21"/>
      <c r="P9" s="22" t="s">
        <v>1587</v>
      </c>
    </row>
    <row r="10" s="2" customFormat="1" customHeight="1" spans="1:16">
      <c r="A10" s="11">
        <v>9</v>
      </c>
      <c r="B10" s="12" t="s">
        <v>930</v>
      </c>
      <c r="C10" s="12" t="s">
        <v>1556</v>
      </c>
      <c r="D10" s="12">
        <v>110057548</v>
      </c>
      <c r="E10" s="12" t="s">
        <v>1588</v>
      </c>
      <c r="F10" s="12" t="s">
        <v>1589</v>
      </c>
      <c r="G10" s="12" t="s">
        <v>1590</v>
      </c>
      <c r="H10" s="12" t="s">
        <v>1576</v>
      </c>
      <c r="I10" s="12" t="s">
        <v>1583</v>
      </c>
      <c r="J10" s="12" t="s">
        <v>1584</v>
      </c>
      <c r="K10" s="12" t="s">
        <v>1561</v>
      </c>
      <c r="L10" s="12">
        <v>50</v>
      </c>
      <c r="M10" s="21" t="s">
        <v>1585</v>
      </c>
      <c r="N10" s="21" t="s">
        <v>1586</v>
      </c>
      <c r="O10" s="21"/>
      <c r="P10" s="22" t="s">
        <v>1591</v>
      </c>
    </row>
    <row r="11" s="2" customFormat="1" customHeight="1" spans="1:16">
      <c r="A11" s="11">
        <v>10</v>
      </c>
      <c r="B11" s="12" t="s">
        <v>1453</v>
      </c>
      <c r="C11" s="12" t="s">
        <v>1556</v>
      </c>
      <c r="D11" s="12">
        <v>110057551</v>
      </c>
      <c r="E11" s="12" t="s">
        <v>397</v>
      </c>
      <c r="F11" s="12" t="s">
        <v>1592</v>
      </c>
      <c r="G11" s="12" t="s">
        <v>1593</v>
      </c>
      <c r="H11" s="12" t="s">
        <v>1576</v>
      </c>
      <c r="I11" s="12" t="s">
        <v>1583</v>
      </c>
      <c r="J11" s="12" t="s">
        <v>1584</v>
      </c>
      <c r="K11" s="12" t="s">
        <v>1561</v>
      </c>
      <c r="L11" s="12">
        <v>50</v>
      </c>
      <c r="M11" s="21" t="s">
        <v>1585</v>
      </c>
      <c r="N11" s="21" t="s">
        <v>1586</v>
      </c>
      <c r="O11" s="21"/>
      <c r="P11" s="22" t="s">
        <v>1591</v>
      </c>
    </row>
    <row r="12" s="2" customFormat="1" customHeight="1" spans="1:16">
      <c r="A12" s="11">
        <v>11</v>
      </c>
      <c r="B12" s="12" t="s">
        <v>1504</v>
      </c>
      <c r="C12" s="12" t="s">
        <v>1556</v>
      </c>
      <c r="D12" s="12">
        <v>110057552</v>
      </c>
      <c r="E12" s="12" t="s">
        <v>1315</v>
      </c>
      <c r="F12" s="12" t="s">
        <v>1594</v>
      </c>
      <c r="G12" s="12" t="s">
        <v>1595</v>
      </c>
      <c r="H12" s="12" t="s">
        <v>1576</v>
      </c>
      <c r="I12" s="12" t="s">
        <v>1583</v>
      </c>
      <c r="J12" s="12" t="s">
        <v>1584</v>
      </c>
      <c r="K12" s="12" t="s">
        <v>1561</v>
      </c>
      <c r="L12" s="12">
        <v>50</v>
      </c>
      <c r="M12" s="21" t="s">
        <v>1585</v>
      </c>
      <c r="N12" s="21" t="s">
        <v>1586</v>
      </c>
      <c r="O12" s="21"/>
      <c r="P12" s="22" t="s">
        <v>1591</v>
      </c>
    </row>
    <row r="13" s="2" customFormat="1" customHeight="1" spans="1:16">
      <c r="A13" s="11">
        <v>12</v>
      </c>
      <c r="B13" s="12" t="s">
        <v>1314</v>
      </c>
      <c r="C13" s="12" t="s">
        <v>1556</v>
      </c>
      <c r="D13" s="12">
        <v>110057553</v>
      </c>
      <c r="E13" s="12" t="s">
        <v>1315</v>
      </c>
      <c r="F13" s="12" t="s">
        <v>1594</v>
      </c>
      <c r="G13" s="12" t="s">
        <v>1593</v>
      </c>
      <c r="H13" s="12" t="s">
        <v>1576</v>
      </c>
      <c r="I13" s="12" t="s">
        <v>1583</v>
      </c>
      <c r="J13" s="12" t="s">
        <v>1584</v>
      </c>
      <c r="K13" s="12" t="s">
        <v>1561</v>
      </c>
      <c r="L13" s="12">
        <v>50</v>
      </c>
      <c r="M13" s="21" t="s">
        <v>1585</v>
      </c>
      <c r="N13" s="21" t="s">
        <v>1586</v>
      </c>
      <c r="O13" s="21"/>
      <c r="P13" s="22" t="s">
        <v>1591</v>
      </c>
    </row>
    <row r="14" customHeight="1" spans="1:16">
      <c r="A14" s="8">
        <v>13</v>
      </c>
      <c r="B14" s="9" t="s">
        <v>482</v>
      </c>
      <c r="C14" s="9" t="s">
        <v>1556</v>
      </c>
      <c r="D14" s="10">
        <v>110057517</v>
      </c>
      <c r="E14" s="9" t="s">
        <v>483</v>
      </c>
      <c r="F14" s="9" t="s">
        <v>1596</v>
      </c>
      <c r="G14" s="9" t="s">
        <v>1597</v>
      </c>
      <c r="H14" s="9" t="s">
        <v>1576</v>
      </c>
      <c r="I14" s="9" t="s">
        <v>1583</v>
      </c>
      <c r="J14" s="9" t="s">
        <v>1245</v>
      </c>
      <c r="K14" s="9" t="s">
        <v>1561</v>
      </c>
      <c r="L14" s="9">
        <v>50</v>
      </c>
      <c r="M14" s="18" t="s">
        <v>1585</v>
      </c>
      <c r="N14" s="18"/>
      <c r="O14" s="18"/>
      <c r="P14" s="19" t="s">
        <v>1579</v>
      </c>
    </row>
    <row r="15" customHeight="1" spans="1:16">
      <c r="A15" s="8">
        <v>14</v>
      </c>
      <c r="B15" s="9" t="s">
        <v>488</v>
      </c>
      <c r="C15" s="9" t="s">
        <v>1556</v>
      </c>
      <c r="D15" s="10">
        <v>110057518</v>
      </c>
      <c r="E15" s="9" t="s">
        <v>483</v>
      </c>
      <c r="F15" s="9" t="s">
        <v>1596</v>
      </c>
      <c r="G15" s="9" t="s">
        <v>1598</v>
      </c>
      <c r="H15" s="9" t="s">
        <v>1576</v>
      </c>
      <c r="I15" s="9" t="s">
        <v>1583</v>
      </c>
      <c r="J15" s="9" t="s">
        <v>1245</v>
      </c>
      <c r="K15" s="9" t="s">
        <v>1561</v>
      </c>
      <c r="L15" s="9">
        <v>50</v>
      </c>
      <c r="M15" s="18" t="s">
        <v>1585</v>
      </c>
      <c r="N15" s="18"/>
      <c r="O15" s="18"/>
      <c r="P15" s="19" t="s">
        <v>1579</v>
      </c>
    </row>
    <row r="16" customHeight="1" spans="1:16">
      <c r="A16" s="8">
        <v>15</v>
      </c>
      <c r="B16" s="9" t="s">
        <v>396</v>
      </c>
      <c r="C16" s="9" t="s">
        <v>1556</v>
      </c>
      <c r="D16" s="10">
        <v>110057554</v>
      </c>
      <c r="E16" s="9" t="s">
        <v>1484</v>
      </c>
      <c r="F16" s="9" t="s">
        <v>1592</v>
      </c>
      <c r="G16" s="9" t="s">
        <v>1599</v>
      </c>
      <c r="H16" s="9" t="s">
        <v>1576</v>
      </c>
      <c r="I16" s="9" t="s">
        <v>1583</v>
      </c>
      <c r="J16" s="9" t="s">
        <v>1584</v>
      </c>
      <c r="K16" s="9" t="s">
        <v>1561</v>
      </c>
      <c r="L16" s="9">
        <v>50</v>
      </c>
      <c r="M16" s="18" t="s">
        <v>1585</v>
      </c>
      <c r="N16" s="18"/>
      <c r="O16" s="18"/>
      <c r="P16" s="19" t="s">
        <v>1591</v>
      </c>
    </row>
    <row r="17" customHeight="1" spans="1:16">
      <c r="A17" s="8">
        <v>16</v>
      </c>
      <c r="B17" s="9" t="s">
        <v>1482</v>
      </c>
      <c r="C17" s="9" t="s">
        <v>1556</v>
      </c>
      <c r="D17" s="10">
        <v>110057555</v>
      </c>
      <c r="E17" s="9" t="s">
        <v>1484</v>
      </c>
      <c r="F17" s="9" t="s">
        <v>1592</v>
      </c>
      <c r="G17" s="9" t="s">
        <v>1600</v>
      </c>
      <c r="H17" s="9" t="s">
        <v>1576</v>
      </c>
      <c r="I17" s="9" t="s">
        <v>1583</v>
      </c>
      <c r="J17" s="9" t="s">
        <v>1584</v>
      </c>
      <c r="K17" s="9" t="s">
        <v>1561</v>
      </c>
      <c r="L17" s="9">
        <v>50</v>
      </c>
      <c r="M17" s="18" t="s">
        <v>1585</v>
      </c>
      <c r="N17" s="18"/>
      <c r="O17" s="18"/>
      <c r="P17" s="19" t="s">
        <v>1591</v>
      </c>
    </row>
    <row r="18" s="2" customFormat="1" customHeight="1" spans="1:16">
      <c r="A18" s="11">
        <v>17</v>
      </c>
      <c r="B18" s="12" t="s">
        <v>1042</v>
      </c>
      <c r="C18" s="12" t="s">
        <v>1556</v>
      </c>
      <c r="D18" s="12">
        <v>910057519</v>
      </c>
      <c r="E18" s="12" t="s">
        <v>1043</v>
      </c>
      <c r="F18" s="12" t="s">
        <v>1601</v>
      </c>
      <c r="G18" s="12" t="s">
        <v>1602</v>
      </c>
      <c r="H18" s="12" t="s">
        <v>1576</v>
      </c>
      <c r="I18" s="12" t="s">
        <v>1603</v>
      </c>
      <c r="J18" s="12" t="s">
        <v>1245</v>
      </c>
      <c r="K18" s="12" t="s">
        <v>1561</v>
      </c>
      <c r="L18" s="12">
        <v>50</v>
      </c>
      <c r="M18" s="21" t="s">
        <v>1585</v>
      </c>
      <c r="N18" s="18"/>
      <c r="O18" s="18"/>
      <c r="P18" s="22" t="s">
        <v>1604</v>
      </c>
    </row>
    <row r="19" s="2" customFormat="1" customHeight="1" spans="1:16">
      <c r="A19" s="11">
        <v>18</v>
      </c>
      <c r="B19" s="12" t="s">
        <v>1353</v>
      </c>
      <c r="C19" s="12" t="s">
        <v>1556</v>
      </c>
      <c r="D19" s="12">
        <v>910057520</v>
      </c>
      <c r="E19" s="12" t="s">
        <v>1354</v>
      </c>
      <c r="F19" s="12" t="s">
        <v>1601</v>
      </c>
      <c r="G19" s="12" t="s">
        <v>1605</v>
      </c>
      <c r="H19" s="12" t="s">
        <v>1606</v>
      </c>
      <c r="I19" s="12" t="s">
        <v>1607</v>
      </c>
      <c r="J19" s="12" t="s">
        <v>1245</v>
      </c>
      <c r="K19" s="12" t="s">
        <v>1561</v>
      </c>
      <c r="L19" s="12">
        <v>50</v>
      </c>
      <c r="M19" s="21" t="s">
        <v>1585</v>
      </c>
      <c r="N19" s="18"/>
      <c r="O19" s="18"/>
      <c r="P19" s="22" t="s">
        <v>1604</v>
      </c>
    </row>
    <row r="20" s="2" customFormat="1" customHeight="1" spans="1:16">
      <c r="A20" s="11">
        <v>19</v>
      </c>
      <c r="B20" s="12" t="s">
        <v>1474</v>
      </c>
      <c r="C20" s="12" t="s">
        <v>1556</v>
      </c>
      <c r="D20" s="12">
        <v>910057521</v>
      </c>
      <c r="E20" s="12" t="s">
        <v>1354</v>
      </c>
      <c r="F20" s="12" t="s">
        <v>1601</v>
      </c>
      <c r="G20" s="12" t="s">
        <v>1608</v>
      </c>
      <c r="H20" s="12" t="s">
        <v>1606</v>
      </c>
      <c r="I20" s="12" t="s">
        <v>1607</v>
      </c>
      <c r="J20" s="12" t="s">
        <v>1245</v>
      </c>
      <c r="K20" s="12" t="s">
        <v>1561</v>
      </c>
      <c r="L20" s="12">
        <v>50</v>
      </c>
      <c r="M20" s="21" t="s">
        <v>1585</v>
      </c>
      <c r="N20" s="18"/>
      <c r="O20" s="18"/>
      <c r="P20" s="22" t="s">
        <v>1604</v>
      </c>
    </row>
    <row r="21" s="2" customFormat="1" customHeight="1" spans="1:16">
      <c r="A21" s="11">
        <v>20</v>
      </c>
      <c r="B21" s="12" t="s">
        <v>1465</v>
      </c>
      <c r="C21" s="12" t="s">
        <v>1556</v>
      </c>
      <c r="D21" s="12">
        <v>910057522</v>
      </c>
      <c r="E21" s="12" t="s">
        <v>1354</v>
      </c>
      <c r="F21" s="12" t="s">
        <v>1601</v>
      </c>
      <c r="G21" s="12" t="s">
        <v>1609</v>
      </c>
      <c r="H21" s="12" t="s">
        <v>1606</v>
      </c>
      <c r="I21" s="12" t="s">
        <v>1607</v>
      </c>
      <c r="J21" s="12" t="s">
        <v>1245</v>
      </c>
      <c r="K21" s="12" t="s">
        <v>1561</v>
      </c>
      <c r="L21" s="12">
        <v>50</v>
      </c>
      <c r="M21" s="21" t="s">
        <v>1585</v>
      </c>
      <c r="N21" s="18"/>
      <c r="O21" s="18"/>
      <c r="P21" s="22" t="s">
        <v>1604</v>
      </c>
    </row>
    <row r="22" customHeight="1" spans="1:16">
      <c r="A22" s="8">
        <v>21</v>
      </c>
      <c r="B22" s="9" t="s">
        <v>1610</v>
      </c>
      <c r="C22" s="9" t="s">
        <v>1556</v>
      </c>
      <c r="D22" s="10" t="s">
        <v>1611</v>
      </c>
      <c r="E22" s="9" t="s">
        <v>1612</v>
      </c>
      <c r="F22" s="9" t="s">
        <v>1612</v>
      </c>
      <c r="G22" s="9" t="s">
        <v>1613</v>
      </c>
      <c r="H22" s="9" t="s">
        <v>1559</v>
      </c>
      <c r="I22" s="9" t="s">
        <v>1577</v>
      </c>
      <c r="J22" s="9" t="s">
        <v>1614</v>
      </c>
      <c r="K22" s="9" t="s">
        <v>1615</v>
      </c>
      <c r="L22" s="9">
        <v>50</v>
      </c>
      <c r="M22" s="18" t="s">
        <v>1585</v>
      </c>
      <c r="N22" s="18"/>
      <c r="O22" s="18"/>
      <c r="P22" s="23" t="s">
        <v>1616</v>
      </c>
    </row>
    <row r="23" customHeight="1" spans="1:16">
      <c r="A23" s="8">
        <v>22</v>
      </c>
      <c r="B23" s="9" t="s">
        <v>1617</v>
      </c>
      <c r="C23" s="9" t="s">
        <v>1556</v>
      </c>
      <c r="D23" s="10">
        <v>910057556</v>
      </c>
      <c r="E23" s="9" t="s">
        <v>1484</v>
      </c>
      <c r="F23" s="9" t="s">
        <v>1592</v>
      </c>
      <c r="G23" s="9" t="s">
        <v>1618</v>
      </c>
      <c r="H23" s="9" t="s">
        <v>1559</v>
      </c>
      <c r="I23" s="9" t="s">
        <v>1583</v>
      </c>
      <c r="J23" s="9" t="s">
        <v>1619</v>
      </c>
      <c r="K23" s="9"/>
      <c r="L23" s="9">
        <v>80</v>
      </c>
      <c r="M23" s="18" t="s">
        <v>1585</v>
      </c>
      <c r="N23" s="18"/>
      <c r="O23" s="18"/>
      <c r="P23" s="19" t="s">
        <v>1620</v>
      </c>
    </row>
    <row r="24" customHeight="1" spans="1:16">
      <c r="A24" s="8">
        <v>23</v>
      </c>
      <c r="B24" s="9" t="s">
        <v>1621</v>
      </c>
      <c r="C24" s="9" t="s">
        <v>1556</v>
      </c>
      <c r="D24" s="10">
        <v>910057558</v>
      </c>
      <c r="E24" s="9" t="s">
        <v>1622</v>
      </c>
      <c r="F24" s="9" t="s">
        <v>1601</v>
      </c>
      <c r="G24" s="9" t="s">
        <v>1623</v>
      </c>
      <c r="H24" s="9" t="s">
        <v>1559</v>
      </c>
      <c r="I24" s="9" t="s">
        <v>1583</v>
      </c>
      <c r="J24" s="9" t="s">
        <v>1619</v>
      </c>
      <c r="K24" s="9"/>
      <c r="L24" s="9">
        <v>30</v>
      </c>
      <c r="M24" s="18" t="s">
        <v>1585</v>
      </c>
      <c r="N24" s="18"/>
      <c r="O24" s="18"/>
      <c r="P24" s="19" t="s">
        <v>1620</v>
      </c>
    </row>
    <row r="25" customHeight="1" spans="1:16">
      <c r="A25" s="13"/>
      <c r="B25" s="14"/>
      <c r="C25" s="14"/>
      <c r="D25" s="15"/>
      <c r="E25" s="14" t="s">
        <v>1624</v>
      </c>
      <c r="F25" s="14"/>
      <c r="G25" s="14"/>
      <c r="H25" s="14"/>
      <c r="I25" s="14"/>
      <c r="J25" s="14"/>
      <c r="K25" s="14"/>
      <c r="L25" s="14"/>
      <c r="M25" s="24" t="s">
        <v>1625</v>
      </c>
      <c r="N25" s="24"/>
      <c r="O25" s="24"/>
      <c r="P25" s="14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首页</vt:lpstr>
      <vt:lpstr>3.0平台骨架 EBOM</vt:lpstr>
      <vt:lpstr>3.0平台标准件技术参数要求</vt:lpstr>
      <vt:lpstr>3.0项目上锐产品信息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asus</cp:lastModifiedBy>
  <dcterms:created xsi:type="dcterms:W3CDTF">2006-09-13T11:21:00Z</dcterms:created>
  <cp:lastPrinted>2021-12-17T05:52:00Z</cp:lastPrinted>
  <dcterms:modified xsi:type="dcterms:W3CDTF">2022-02-18T07:55:34Z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526346395C0E4EE2816C7693F9C720F1</vt:lpwstr>
  </property>
</Properties>
</file>