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1" activeTab="2"/>
  </bookViews>
  <sheets>
    <sheet name="KING" sheetId="3" state="veryHidden" r:id="rId1"/>
    <sheet name="H6首页" sheetId="2" r:id="rId2"/>
    <sheet name="H6副驾驶功能座椅" sheetId="1" r:id="rId3"/>
  </sheets>
  <definedNames>
    <definedName name="_xlnm._FilterDatabase" localSheetId="2" hidden="1">H6副驾驶功能座椅!$A$8:$AQ$170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L155" authorId="0">
      <text>
        <r>
          <rPr>
            <b/>
            <sz val="9"/>
            <rFont val="宋体"/>
            <charset val="134"/>
          </rPr>
          <t>hp:调整零件号</t>
        </r>
      </text>
    </comment>
    <comment ref="M155" authorId="0">
      <text>
        <r>
          <rPr>
            <b/>
            <sz val="9"/>
            <rFont val="宋体"/>
            <charset val="134"/>
          </rPr>
          <t>hp:调整零件号</t>
        </r>
      </text>
    </comment>
    <comment ref="T155" authorId="0">
      <text>
        <r>
          <rPr>
            <b/>
            <sz val="9"/>
            <rFont val="宋体"/>
            <charset val="134"/>
          </rPr>
          <t>hp:调整零件号</t>
        </r>
      </text>
    </comment>
  </commentList>
</comments>
</file>

<file path=xl/sharedStrings.xml><?xml version="1.0" encoding="utf-8"?>
<sst xmlns="http://schemas.openxmlformats.org/spreadsheetml/2006/main" count="2594" uniqueCount="653">
  <si>
    <t>版本：0/A0
识别号：GR/ZY/BOM-2019-09-25</t>
  </si>
  <si>
    <t>编号：GR-21-01-23</t>
  </si>
  <si>
    <t xml:space="preserve">    </t>
  </si>
  <si>
    <t>车型</t>
  </si>
  <si>
    <t>H6</t>
  </si>
  <si>
    <r>
      <rPr>
        <b/>
        <sz val="17"/>
        <rFont val="微软雅黑"/>
        <charset val="134"/>
      </rPr>
      <t xml:space="preserve">           </t>
    </r>
    <r>
      <rPr>
        <b/>
        <u/>
        <sz val="17"/>
        <rFont val="微软雅黑"/>
        <charset val="134"/>
      </rPr>
      <t>H6副驾驶功能座椅总成EBOM清单</t>
    </r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</si>
  <si>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</si>
  <si>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</si>
  <si>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</si>
  <si>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</si>
  <si>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</si>
  <si>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</si>
  <si>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</si>
  <si>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</si>
  <si>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</si>
  <si>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</si>
  <si>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</si>
  <si>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</si>
  <si>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</si>
  <si>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</si>
  <si>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</si>
  <si>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SHT0011952（A9609103909）</t>
  </si>
  <si>
    <t>副驾驶功能座椅</t>
  </si>
  <si>
    <t>坐垫翻折</t>
  </si>
  <si>
    <t>SHT0011878（A9609100711）</t>
  </si>
  <si>
    <t>副驾驶底支架</t>
  </si>
  <si>
    <t>-</t>
  </si>
  <si>
    <t>以下空白</t>
  </si>
  <si>
    <t>变更履历</t>
  </si>
  <si>
    <t>No</t>
  </si>
  <si>
    <t>日期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</si>
  <si>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</si>
  <si>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</si>
  <si>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</si>
  <si>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</si>
  <si>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</si>
  <si>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</si>
  <si>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2020年4月21日</t>
  </si>
  <si>
    <t>SHT0011789</t>
  </si>
  <si>
    <t>靠背弯管焊接总成（H6功能座椅）</t>
  </si>
  <si>
    <t>去掉气袋腰托支撑钣金</t>
  </si>
  <si>
    <t>2020年7月2日</t>
  </si>
  <si>
    <t>SHT0010723</t>
  </si>
  <si>
    <t>司机主边调角器下连接钣B</t>
  </si>
  <si>
    <t>SPFH590厚度由1.5变更为1.6</t>
  </si>
  <si>
    <t>SHT0010778</t>
  </si>
  <si>
    <t>气袋腰托支撑钣金</t>
  </si>
  <si>
    <t>装配等级由5级变为4级</t>
  </si>
  <si>
    <t>2020年9月1日</t>
  </si>
  <si>
    <t>BFA0000292</t>
  </si>
  <si>
    <t>十字槽盘头自攻钉-C型</t>
  </si>
  <si>
    <t>零件名称由十字槽盘头自攻钉-C型更换为十字槽沉头自攻钉-C型</t>
  </si>
  <si>
    <t>SHT0010892</t>
  </si>
  <si>
    <t>副司机主边调角器下连接钣A焊接分总成</t>
  </si>
  <si>
    <t>增加罩壳固定钣金片</t>
  </si>
  <si>
    <t>2020年11月13日</t>
  </si>
  <si>
    <t>SHT0010299</t>
  </si>
  <si>
    <t>H6靠背调节手柄安装轴</t>
  </si>
  <si>
    <t>增加卡圈挡槽取消SHT0010787-靠背调节手柄安装轴（福田标配）更换为SHT0010299-H6靠背调节手柄安装轴</t>
  </si>
  <si>
    <t>ECR0005732</t>
  </si>
  <si>
    <t>SHT0010894</t>
  </si>
  <si>
    <t>副司机副边调角器下连接板A焊接分总成</t>
  </si>
  <si>
    <t>2021年1月7日</t>
  </si>
  <si>
    <t>增加靠背板固定卡扣BCL0010009</t>
  </si>
  <si>
    <t>ECR0005592</t>
  </si>
  <si>
    <t>SHT0010786</t>
  </si>
  <si>
    <t>罩壳固定钣金片</t>
  </si>
  <si>
    <t>装配等级由6级变为7级</t>
  </si>
  <si>
    <t>2020年5月7日</t>
  </si>
  <si>
    <t>SHT0010690</t>
  </si>
  <si>
    <t>座框主管</t>
  </si>
  <si>
    <t>材料由B340L变更为QSTE340TM</t>
  </si>
  <si>
    <t>SHT0010076</t>
  </si>
  <si>
    <t>靠背下U形管</t>
  </si>
  <si>
    <t>SHT0011031</t>
  </si>
  <si>
    <t>H6副司机座椅底支架上板</t>
  </si>
  <si>
    <t>材料由S420MC变更为QSTE420TM</t>
  </si>
  <si>
    <t>SHT0011032</t>
  </si>
  <si>
    <t>H6副司机座椅底支架左下板</t>
  </si>
  <si>
    <t>SHT0011033</t>
  </si>
  <si>
    <t>H6副司机座椅底支架右下板</t>
  </si>
  <si>
    <t>SHT0011034</t>
  </si>
  <si>
    <t>H6副司机座椅底支架导管</t>
  </si>
  <si>
    <t>材料由Q235变更为QSTE340TM</t>
  </si>
  <si>
    <t>SHT0011408</t>
  </si>
  <si>
    <t>法兰面焊接螺母</t>
  </si>
  <si>
    <t>名称更改，原名称为加强片焊接总成</t>
  </si>
  <si>
    <t>SHT0010245</t>
  </si>
  <si>
    <t>扶手固定加强板2</t>
  </si>
  <si>
    <t>SHT0010070</t>
  </si>
  <si>
    <t>扶手固定加强板1</t>
  </si>
  <si>
    <t>SHT0010724</t>
  </si>
  <si>
    <t>司机副边调角器下连接钣A</t>
  </si>
  <si>
    <t>SHT0010725</t>
  </si>
  <si>
    <t>司机副边调角器下连接钣B</t>
  </si>
  <si>
    <t>SHT0010722</t>
  </si>
  <si>
    <t>司机主边调角器下连接钣A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</si>
  <si>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</si>
  <si>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</t>
  </si>
  <si>
    <t>标准化：</t>
  </si>
  <si>
    <t>H6副驾驶功能座椅总成EBOM清单</t>
  </si>
  <si>
    <t>SHT0011952</t>
  </si>
  <si>
    <t>SHT0011878</t>
  </si>
  <si>
    <t>会签：</t>
  </si>
  <si>
    <t>中文名称</t>
  </si>
  <si>
    <t>副驾驶员底支架</t>
  </si>
  <si>
    <t>批准:</t>
  </si>
  <si>
    <t>日期：</t>
  </si>
  <si>
    <t>规格型号</t>
  </si>
  <si>
    <t>A9609103909</t>
  </si>
  <si>
    <t>A9609100711</t>
  </si>
  <si>
    <t>版本：E</t>
  </si>
  <si>
    <t>说明：</t>
  </si>
  <si>
    <t>重量</t>
  </si>
  <si>
    <t>价格</t>
  </si>
  <si>
    <t>序号</t>
  </si>
  <si>
    <t>装配等级</t>
  </si>
  <si>
    <t>QAD号</t>
  </si>
  <si>
    <t>零件描述</t>
  </si>
  <si>
    <t>重要度</t>
  </si>
  <si>
    <t>单位</t>
  </si>
  <si>
    <t>数据版本</t>
  </si>
  <si>
    <r>
      <rPr>
        <sz val="11"/>
        <rFont val="宋体"/>
        <charset val="134"/>
      </rPr>
      <t>图纸号</t>
    </r>
  </si>
  <si>
    <t>是否申请新零件号</t>
  </si>
  <si>
    <t>沿用件Y/N</t>
  </si>
  <si>
    <r>
      <rPr>
        <sz val="11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</si>
  <si>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</si>
  <si>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</si>
  <si>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</si>
  <si>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</si>
  <si>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</si>
  <si>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</si>
  <si>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</si>
  <si>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工艺用量(kg)</t>
  </si>
  <si>
    <t>材料利用率</t>
  </si>
  <si>
    <t>焊接长度(cm)</t>
  </si>
  <si>
    <t>涂装面积(㎡)</t>
  </si>
  <si>
    <t>工时(min)</t>
  </si>
  <si>
    <t>人数</t>
  </si>
  <si>
    <t>外购/自制</t>
  </si>
  <si>
    <t>供应商/工序</t>
  </si>
  <si>
    <r>
      <rPr>
        <sz val="11"/>
        <rFont val="宋体"/>
        <charset val="134"/>
      </rPr>
      <t>备注</t>
    </r>
  </si>
  <si>
    <t>用量</t>
  </si>
  <si>
    <t>长</t>
  </si>
  <si>
    <t>宽</t>
  </si>
  <si>
    <t>高</t>
  </si>
  <si>
    <t>总成件</t>
  </si>
  <si>
    <t>B</t>
  </si>
  <si>
    <t>ea</t>
  </si>
  <si>
    <t>A</t>
  </si>
  <si>
    <t>Y</t>
  </si>
  <si>
    <t>N</t>
  </si>
  <si>
    <t>装配总成</t>
  </si>
  <si>
    <t>ASSY</t>
  </si>
  <si>
    <t>——</t>
  </si>
  <si>
    <t>182*540*1002</t>
  </si>
  <si>
    <t>组装</t>
  </si>
  <si>
    <t>河北自制</t>
  </si>
  <si>
    <t>座椅组装车间</t>
  </si>
  <si>
    <t>SHT0011018</t>
  </si>
  <si>
    <t>副司机座椅靠背总成</t>
  </si>
  <si>
    <t>分总成</t>
  </si>
  <si>
    <t>过程虚拟件</t>
  </si>
  <si>
    <t>SHT0011019</t>
  </si>
  <si>
    <t>副司机靠背护面总成</t>
  </si>
  <si>
    <t>分成件</t>
  </si>
  <si>
    <t>182*540*866</t>
  </si>
  <si>
    <t>缝纫车间</t>
  </si>
  <si>
    <t>SHT0011643</t>
  </si>
  <si>
    <t>靠背支撑板</t>
  </si>
  <si>
    <t>黑色</t>
  </si>
  <si>
    <t>C</t>
  </si>
  <si>
    <t>塑料件</t>
  </si>
  <si>
    <t>PP</t>
  </si>
  <si>
    <t>791x554x1</t>
  </si>
  <si>
    <t>裁剪</t>
  </si>
  <si>
    <t>河北外购</t>
  </si>
  <si>
    <t>上海绽奇工贸有限公司</t>
  </si>
  <si>
    <t>BCL0010009</t>
  </si>
  <si>
    <t>靠背板固定卡扣</t>
  </si>
  <si>
    <t>SHT0011020</t>
  </si>
  <si>
    <t>副司机靠背泡沫总成</t>
  </si>
  <si>
    <t>发泡</t>
  </si>
  <si>
    <t>发泡车间</t>
  </si>
  <si>
    <t>SHT0011021</t>
  </si>
  <si>
    <t>靠背聚氨酯泡沫</t>
  </si>
  <si>
    <t>注塑件</t>
  </si>
  <si>
    <t>聚氨酯</t>
  </si>
  <si>
    <t>SHT0011022</t>
  </si>
  <si>
    <t>靠背泡沫预埋钢丝1</t>
  </si>
  <si>
    <t>线材</t>
  </si>
  <si>
    <t xml:space="preserve">20# ⌀2.0  </t>
  </si>
  <si>
    <t>⌀2-GB/T 342
Q235-GB/T 700</t>
  </si>
  <si>
    <t>折弯</t>
  </si>
  <si>
    <t>海兴中盛弹簧有限公司</t>
  </si>
  <si>
    <t>SHT0011693</t>
  </si>
  <si>
    <t>坐垫钢丝</t>
  </si>
  <si>
    <t>SHT0011443</t>
  </si>
  <si>
    <t>毡条1</t>
  </si>
  <si>
    <t>225*12</t>
  </si>
  <si>
    <t>新梦顶（上海）贸易有限公司</t>
  </si>
  <si>
    <t>SHT0011444</t>
  </si>
  <si>
    <t>毡条2</t>
  </si>
  <si>
    <t>100*12</t>
  </si>
  <si>
    <t>SHT0011445</t>
  </si>
  <si>
    <t>毡条3</t>
  </si>
  <si>
    <t>274*12</t>
  </si>
  <si>
    <t>SHT0011651</t>
  </si>
  <si>
    <t>副驾驶安全带卷收器总成</t>
  </si>
  <si>
    <t>SHT0010616</t>
  </si>
  <si>
    <t>安全件</t>
  </si>
  <si>
    <t>南京奥托立夫汽车安全系统有限公司</t>
  </si>
  <si>
    <t>SHT0014042</t>
  </si>
  <si>
    <t>吊环固定螺栓B</t>
  </si>
  <si>
    <t>Autoliv</t>
  </si>
  <si>
    <t>SHT0014044</t>
  </si>
  <si>
    <t>吊环隔圈</t>
  </si>
  <si>
    <t>SHT0014043</t>
  </si>
  <si>
    <t>端片固定螺栓</t>
  </si>
  <si>
    <t>SHT0010399</t>
  </si>
  <si>
    <t>副司机靠背骨架总成</t>
  </si>
  <si>
    <t>焊接件</t>
  </si>
  <si>
    <t>813*505*150</t>
  </si>
  <si>
    <t>喷涂</t>
  </si>
  <si>
    <t>骨架组装车间</t>
  </si>
  <si>
    <t>戴姆勒专属</t>
  </si>
  <si>
    <t>SHT0002449</t>
  </si>
  <si>
    <t>副司机靠背骨架焊接总成电泳</t>
  </si>
  <si>
    <t>EA</t>
  </si>
  <si>
    <t>SHT0010400</t>
  </si>
  <si>
    <t>焊接总成</t>
  </si>
  <si>
    <t>电泳</t>
  </si>
  <si>
    <t>电泳车间</t>
  </si>
  <si>
    <t>副司机靠背骨架焊接总成</t>
  </si>
  <si>
    <t>管材</t>
  </si>
  <si>
    <t>焊接</t>
  </si>
  <si>
    <t>焊接车间</t>
  </si>
  <si>
    <t>SHT0010401</t>
  </si>
  <si>
    <t>副司机右侧骨架焊接总成</t>
  </si>
  <si>
    <t>SHT0010256</t>
  </si>
  <si>
    <t>调节器解锁钣金</t>
  </si>
  <si>
    <t>钣金件</t>
  </si>
  <si>
    <t>SPFH590 t=2.0</t>
  </si>
  <si>
    <t>2.0-Q/BQB 301   SPFH590-Q/BQB 310</t>
  </si>
  <si>
    <t>20*3*60</t>
  </si>
  <si>
    <t>冲压</t>
  </si>
  <si>
    <t>无锡全盛安仁机械有限公司</t>
  </si>
  <si>
    <t>借用H6主驾</t>
  </si>
  <si>
    <t>SHT0010406</t>
  </si>
  <si>
    <t>H6副驾驶主动侧圆盘总成</t>
  </si>
  <si>
    <t>S3U</t>
  </si>
  <si>
    <t>佛吉亚（无锡）座椅部件有限公司</t>
  </si>
  <si>
    <t>SHT0010407</t>
  </si>
  <si>
    <t>坐垫翻折支撑钣焊接总成右</t>
  </si>
  <si>
    <t>SHT0010371</t>
  </si>
  <si>
    <t>坐垫翻折支撑钣金右</t>
  </si>
  <si>
    <t>SHT0010370</t>
  </si>
  <si>
    <t>SPFH590
t=3.0</t>
  </si>
  <si>
    <t>3.0-Q/BQB 301
SPFH590-Q/BQB 310</t>
  </si>
  <si>
    <t>81*66*15</t>
  </si>
  <si>
    <t>滁州岳众汽车零部件有限公司</t>
  </si>
  <si>
    <t>SHT0010408</t>
  </si>
  <si>
    <t>坐垫翻折支撑轴套</t>
  </si>
  <si>
    <t>冷镦</t>
  </si>
  <si>
    <t>SWRCH35K</t>
  </si>
  <si>
    <t>Q/BQB 501
SWRCH35K-Q/BQB 517</t>
  </si>
  <si>
    <t>25*25*17</t>
  </si>
  <si>
    <t>瑞安市精艺标准件有限公司</t>
  </si>
  <si>
    <t>SHT0010890</t>
  </si>
  <si>
    <t>翻转限位钣金安装轴</t>
  </si>
  <si>
    <t>10*10*15</t>
  </si>
  <si>
    <t>SHT0010409</t>
  </si>
  <si>
    <t>靠背骨架右侧边板焊接总成</t>
  </si>
  <si>
    <t>副司机</t>
  </si>
  <si>
    <t>SHT0010064</t>
  </si>
  <si>
    <t>靠背骨架侧边板</t>
  </si>
  <si>
    <t>SPFH590
t=2.0</t>
  </si>
  <si>
    <t>2.0-Q/BQB 301
SPFH590-Q/BQB 310</t>
  </si>
  <si>
    <t>29*177*510</t>
  </si>
  <si>
    <t>苏州市荣威模具有限公司</t>
  </si>
  <si>
    <t>SHT0011209</t>
  </si>
  <si>
    <t>【C】SPFH590 /T=1.6</t>
  </si>
  <si>
    <t>1.6-Q/BQB 301   SPFH590-Q/BQB310</t>
  </si>
  <si>
    <t>沧州宇诺五金制造有限公司</t>
  </si>
  <si>
    <t>借用H7主驾</t>
  </si>
  <si>
    <t>SHT0010403</t>
  </si>
  <si>
    <t>副司机主边调角器下连接板焊接总成(H6)</t>
  </si>
  <si>
    <t>SPFH590
t=1.6</t>
  </si>
  <si>
    <t>182*44*215</t>
  </si>
  <si>
    <t>SWRCH22A</t>
  </si>
  <si>
    <t>Q/BQB 501
SWRCH22A-Q/BQB 517</t>
  </si>
  <si>
    <t>非标件</t>
  </si>
  <si>
    <t>26*26*10</t>
  </si>
  <si>
    <t>北京浦东三浦标准件有限公司</t>
  </si>
  <si>
    <t>SAPH440 t=2.0</t>
  </si>
  <si>
    <t xml:space="preserve">2.0-Q/BQB 301   SAPH440-Q/BQB310 </t>
  </si>
  <si>
    <t>黄骅市再兴汽车配件有限公司</t>
  </si>
  <si>
    <t>SHT0010910</t>
  </si>
  <si>
    <t>靠背调节角度限位片-主边</t>
  </si>
  <si>
    <t>SAPH440 t=3.0</t>
  </si>
  <si>
    <t>3.0-Q/BQB 301   SAPH440-Q/BQB310</t>
  </si>
  <si>
    <t>41*17*8</t>
  </si>
  <si>
    <t>黄骅市正大纺织机械配件厂</t>
  </si>
  <si>
    <t>SHT0010410</t>
  </si>
  <si>
    <t>副司机左侧骨架焊接总成</t>
  </si>
  <si>
    <t>SHT0010412</t>
  </si>
  <si>
    <t>H6副驾驶从动侧圆盘总成</t>
  </si>
  <si>
    <t>SHT0010414</t>
  </si>
  <si>
    <t>坐垫翻折支撑钣焊接总成左</t>
  </si>
  <si>
    <t>81*66*21</t>
  </si>
  <si>
    <t>坐垫翻折支撑钣金左</t>
  </si>
  <si>
    <t>3.0-Q /BQB 301
SPFH590-Q /BQB 310</t>
  </si>
  <si>
    <t>SHT0010415</t>
  </si>
  <si>
    <t>靠背骨架左侧边板焊接总成(副司机)</t>
  </si>
  <si>
    <t>1.6-Q/BQB 301
SPFH590-Q/BQB 310</t>
  </si>
  <si>
    <t>SHT0010413</t>
  </si>
  <si>
    <t>副司机蜗簧固定钣金焊接总成</t>
  </si>
  <si>
    <t>SHT0010075</t>
  </si>
  <si>
    <t>SHT0010384</t>
  </si>
  <si>
    <t>副驾蜗簧固定钣金片1</t>
  </si>
  <si>
    <t>SHT0010191</t>
  </si>
  <si>
    <t>38*109*84</t>
  </si>
  <si>
    <t>SHT0010192</t>
  </si>
  <si>
    <t>蜗簧固定钣金片2</t>
  </si>
  <si>
    <t>21*18*40</t>
  </si>
  <si>
    <t>黄骅市成卓汽车部件厂</t>
  </si>
  <si>
    <t>SHT0010411</t>
  </si>
  <si>
    <t>副司机副边调角器下连接板焊接总成</t>
  </si>
  <si>
    <t>SHT0010794</t>
  </si>
  <si>
    <t>付园</t>
  </si>
  <si>
    <t>SHT0010069</t>
  </si>
  <si>
    <t>蜗簧下固定钣金</t>
  </si>
  <si>
    <t>33*36*33</t>
  </si>
  <si>
    <t>SAPH440 T=2.0</t>
  </si>
  <si>
    <t>借用H8主驾</t>
  </si>
  <si>
    <t>SHT0010909</t>
  </si>
  <si>
    <t>靠背调节角度限位片-副边</t>
  </si>
  <si>
    <t>SAPH440 T=3.0</t>
  </si>
  <si>
    <t>SHT0010763</t>
  </si>
  <si>
    <t>H6肩部支撑钢丝</t>
  </si>
  <si>
    <t>Q235 Φ6</t>
  </si>
  <si>
    <t>⌀6-GB/T 342
Q235-GB/T 700</t>
  </si>
  <si>
    <t>借用H6主驾，戴姆勒专属</t>
  </si>
  <si>
    <t>SHT0010765</t>
  </si>
  <si>
    <t>H6低配座椅头枕管</t>
  </si>
  <si>
    <t>QSTE420TM   
Φ20*2.0</t>
  </si>
  <si>
    <t>20*410*437</t>
  </si>
  <si>
    <t>弯管</t>
  </si>
  <si>
    <t>弯管车间</t>
  </si>
  <si>
    <t>借用H8主驾，戴姆勒专属</t>
  </si>
  <si>
    <t>QSTE340TM Φ25*2.0</t>
  </si>
  <si>
    <t>2.0-Q/BQB 401   QSTE340TM-Q/BQB 419</t>
  </si>
  <si>
    <t>25*423*392</t>
  </si>
  <si>
    <t>借用H9主驾</t>
  </si>
  <si>
    <t>SHT0010294</t>
  </si>
  <si>
    <t>靠背上支撑方管</t>
  </si>
  <si>
    <t>Q235
t=1.5</t>
  </si>
  <si>
    <t>20*20*422</t>
  </si>
  <si>
    <t>切断</t>
  </si>
  <si>
    <t>借用H11主驾</t>
  </si>
  <si>
    <t>SAPH440 t=1.5</t>
  </si>
  <si>
    <t>1.5-Q/BQB 301   SAPH440-Q/BQB310</t>
  </si>
  <si>
    <t>冲压车间</t>
  </si>
  <si>
    <t>借用H12主驾</t>
  </si>
  <si>
    <t>SHT0010066</t>
  </si>
  <si>
    <t>横衬板</t>
  </si>
  <si>
    <t>Q235 t=2.0</t>
  </si>
  <si>
    <t>380*10*2</t>
  </si>
  <si>
    <t>借用H10主驾</t>
  </si>
  <si>
    <t>SHT0010081</t>
  </si>
  <si>
    <t>靠背板支撑钢丝1</t>
  </si>
  <si>
    <t>Q235 Φ5</t>
  </si>
  <si>
    <t>φ5-GB/T 342        Q235-GB/T 700</t>
  </si>
  <si>
    <t>7*412*3</t>
  </si>
  <si>
    <t>借用H13主驾</t>
  </si>
  <si>
    <t>SHT0010418</t>
  </si>
  <si>
    <t>安全带上支撑钢丝</t>
  </si>
  <si>
    <t>SHT0010060</t>
  </si>
  <si>
    <t>129*32*147</t>
  </si>
  <si>
    <t>(副司机)</t>
  </si>
  <si>
    <t>SHT0010780</t>
  </si>
  <si>
    <t>气袋腰托下固定点焊接总成</t>
  </si>
  <si>
    <t>SHT0010078</t>
  </si>
  <si>
    <t>调角器连动杆保护管</t>
  </si>
  <si>
    <t>线材件</t>
  </si>
  <si>
    <t>Q235 Φ8</t>
  </si>
  <si>
    <t>φ8-GB/T 342        Q235-GB/T 700</t>
  </si>
  <si>
    <t>42*395*92</t>
  </si>
  <si>
    <t>SHT0010781</t>
  </si>
  <si>
    <t>机械腰托下固定钢丝</t>
  </si>
  <si>
    <t>5*5*350</t>
  </si>
  <si>
    <t>SHT0010416</t>
  </si>
  <si>
    <t>副司机安全带上固定钣焊接总成</t>
  </si>
  <si>
    <t>SHT0010295</t>
  </si>
  <si>
    <t>点焊</t>
  </si>
  <si>
    <t>SHT0010368</t>
  </si>
  <si>
    <t>副司机安全带上固定钣金</t>
  </si>
  <si>
    <t>152*43*356</t>
  </si>
  <si>
    <t>BFA0000400</t>
  </si>
  <si>
    <t>汽车安全带用焊接螺母</t>
  </si>
  <si>
    <t>标准件</t>
  </si>
  <si>
    <t>17*17*9</t>
  </si>
  <si>
    <t>北京三浦/上锐/苏州苏宁</t>
  </si>
  <si>
    <t>SHT0010369</t>
  </si>
  <si>
    <t>副司机安全带上固定加强钣金</t>
  </si>
  <si>
    <t>SHT0010249</t>
  </si>
  <si>
    <t>SCS0005505</t>
  </si>
  <si>
    <t>6804556X0001A</t>
  </si>
  <si>
    <t>主驾塑料耦合器（黑色）</t>
  </si>
  <si>
    <t>司机主驾副边星盘使用</t>
  </si>
  <si>
    <t>Minlon 11C40</t>
  </si>
  <si>
    <t>13.7*17.3*13.7</t>
  </si>
  <si>
    <t>SHT0010296</t>
  </si>
  <si>
    <t>调角器连动杆</t>
  </si>
  <si>
    <t>50Mn  t=1.0</t>
  </si>
  <si>
    <t>10×425×10</t>
  </si>
  <si>
    <t>SHT0010419</t>
  </si>
  <si>
    <t>坐垫翻折连接钣总成左</t>
  </si>
  <si>
    <t>压装</t>
  </si>
  <si>
    <t>BAS0010013</t>
  </si>
  <si>
    <t>金属轴套(坐垫翻折)</t>
  </si>
  <si>
    <t>DC01 t=0.5</t>
  </si>
  <si>
    <t>0.5-Q/BQB 408
DC01-Q/BQB 408</t>
  </si>
  <si>
    <t>明阳科技（苏州）股份有限公司</t>
  </si>
  <si>
    <t>SHT0010385</t>
  </si>
  <si>
    <t>坐垫翻折连接钣金左</t>
  </si>
  <si>
    <t>SAPH440 t=5.0</t>
  </si>
  <si>
    <t>SHT0010421</t>
  </si>
  <si>
    <t>坐垫翻折连接钣总成右</t>
  </si>
  <si>
    <t>SHT0010386</t>
  </si>
  <si>
    <t>坐垫翻折连接钣金右</t>
  </si>
  <si>
    <t>SHT0010895</t>
  </si>
  <si>
    <t>开口挡圈</t>
  </si>
  <si>
    <t>（非标件） 公称直径d=16mm</t>
  </si>
  <si>
    <t>65Mn</t>
  </si>
  <si>
    <t>上锐/北京三浦</t>
  </si>
  <si>
    <t>SHT0010798</t>
  </si>
  <si>
    <t>靠背调节铸件(福田)</t>
  </si>
  <si>
    <t>压铸件</t>
  </si>
  <si>
    <t>YX041</t>
  </si>
  <si>
    <t>阳极氧化</t>
  </si>
  <si>
    <t>压铸</t>
  </si>
  <si>
    <t>无锡市汇源机械科技有限公司</t>
  </si>
  <si>
    <t>借用H4-2020主驾</t>
  </si>
  <si>
    <t>BSP0010008</t>
  </si>
  <si>
    <t>靠背调节钣金回位簧</t>
  </si>
  <si>
    <t>SHT0010302</t>
  </si>
  <si>
    <t>弹簧</t>
  </si>
  <si>
    <t>BFA0010041</t>
  </si>
  <si>
    <t>GB896-86 公称直径d=8mm</t>
  </si>
  <si>
    <t>BSP0010006</t>
  </si>
  <si>
    <t>靠背调节蜗簧</t>
  </si>
  <si>
    <t>15000次寿命需求</t>
  </si>
  <si>
    <t>SHT0010201</t>
  </si>
  <si>
    <t>123*14*96</t>
  </si>
  <si>
    <t>SHT0010372</t>
  </si>
  <si>
    <t>坐垫翻折限位钣金</t>
  </si>
  <si>
    <t>SAPH440 t=6.0</t>
  </si>
  <si>
    <t>霸州市政锦五金制品有限公司</t>
  </si>
  <si>
    <t>BFA0010031</t>
  </si>
  <si>
    <t>内六角花型盘头螺钉</t>
  </si>
  <si>
    <t>Fe/Zn12F  镀锌膜厚12um黑色钝化中性盐雾120h(GB/T9799)</t>
  </si>
  <si>
    <t>BFA0010032</t>
  </si>
  <si>
    <t>大垫圈</t>
  </si>
  <si>
    <t>GB/T 96.1-2002</t>
  </si>
  <si>
    <t>BSP0010016</t>
  </si>
  <si>
    <t>坐垫翻折限位钣金回位簧</t>
  </si>
  <si>
    <t>SHT0010423</t>
  </si>
  <si>
    <t>SHT0011030</t>
  </si>
  <si>
    <t>副驾驶安全带出口罩壳底座</t>
  </si>
  <si>
    <t>PC+ABS</t>
  </si>
  <si>
    <t>58*163*388</t>
  </si>
  <si>
    <t>注塑</t>
  </si>
  <si>
    <t>4%损耗</t>
  </si>
  <si>
    <t>模具在宁波瑞元</t>
  </si>
  <si>
    <t>BFA0010037</t>
  </si>
  <si>
    <t>内梅花三角牙自攻螺钉</t>
  </si>
  <si>
    <t>固定安全带出口罩壳底座</t>
  </si>
  <si>
    <t>黑锌</t>
  </si>
  <si>
    <t>SHT0010674</t>
  </si>
  <si>
    <t>副驾驶安全带出口罩壳</t>
  </si>
  <si>
    <t>ABS</t>
  </si>
  <si>
    <t>模具在台州佩雷希</t>
  </si>
  <si>
    <t>SHT0011024</t>
  </si>
  <si>
    <t>副司机座椅座垫总成</t>
  </si>
  <si>
    <t>SHT0011025</t>
  </si>
  <si>
    <t>副司机座垫护面总成</t>
  </si>
  <si>
    <t>538*519*111</t>
  </si>
  <si>
    <t>缝纫</t>
  </si>
  <si>
    <t>SHT0011026</t>
  </si>
  <si>
    <t>副司机座垫泡沫总成</t>
  </si>
  <si>
    <t>PUR</t>
  </si>
  <si>
    <t>SHT0011027</t>
  </si>
  <si>
    <t>聚氨酯泡沫</t>
  </si>
  <si>
    <t>PUV</t>
  </si>
  <si>
    <t>SHT0011028</t>
  </si>
  <si>
    <t>座垫泡沫预埋钢丝1</t>
  </si>
  <si>
    <t>⌀2.0*390</t>
  </si>
  <si>
    <t>⌀2.0*250</t>
  </si>
  <si>
    <t>借用乘用车</t>
  </si>
  <si>
    <t>SHT0011029</t>
  </si>
  <si>
    <t>无纺布</t>
  </si>
  <si>
    <t>辽宁德威纤维制品有限公司</t>
  </si>
  <si>
    <t>SHT0002452</t>
  </si>
  <si>
    <t>座框骨架总成电泳</t>
  </si>
  <si>
    <t>SHT0010689</t>
  </si>
  <si>
    <t>电泳总成</t>
  </si>
  <si>
    <t>座框骨架总成</t>
  </si>
  <si>
    <t>QSTE340TM
Φ25*2.0</t>
  </si>
  <si>
    <t>SHT0011014</t>
  </si>
  <si>
    <t>钢丝焊接总成</t>
  </si>
  <si>
    <t>SHT0010691</t>
  </si>
  <si>
    <t>座框纵向钢丝</t>
  </si>
  <si>
    <t>Q235</t>
  </si>
  <si>
    <t>SHT0010692</t>
  </si>
  <si>
    <t>座框横向钢丝1</t>
  </si>
  <si>
    <t>SHT0010693</t>
  </si>
  <si>
    <t>座框横向钢丝2</t>
  </si>
  <si>
    <t>SHT0010694</t>
  </si>
  <si>
    <t>座框后横管</t>
  </si>
  <si>
    <t>SHT0010695</t>
  </si>
  <si>
    <t>左旁侧板焊接总成</t>
  </si>
  <si>
    <t>SHT0010696</t>
  </si>
  <si>
    <t>左旁侧板</t>
  </si>
  <si>
    <t>BFA0000518</t>
  </si>
  <si>
    <t>焊接方螺母</t>
  </si>
  <si>
    <t>M8</t>
  </si>
  <si>
    <t>25*32*55</t>
  </si>
  <si>
    <t>天津天龙得/苏州苏宁</t>
  </si>
  <si>
    <t>SHT0010697</t>
  </si>
  <si>
    <t>右旁侧板焊接总成</t>
  </si>
  <si>
    <t>SHT0010698</t>
  </si>
  <si>
    <t>右旁侧板</t>
  </si>
  <si>
    <t>SHT0010699</t>
  </si>
  <si>
    <t>橡胶垫安装支架</t>
  </si>
  <si>
    <t>SHT0014101</t>
  </si>
  <si>
    <t>垫片</t>
  </si>
  <si>
    <t>十字槽沉头自攻钉-C型</t>
  </si>
  <si>
    <t>Q2744213</t>
  </si>
  <si>
    <t>BFA0010070</t>
  </si>
  <si>
    <t>橡胶垫固定垫片</t>
  </si>
  <si>
    <t>SHT0002453</t>
  </si>
  <si>
    <t>H6副司机底座焊接总成电泳</t>
  </si>
  <si>
    <t>SHT0010427</t>
  </si>
  <si>
    <t>电泳（ED)</t>
  </si>
  <si>
    <t>H6副司机底座焊接总成</t>
  </si>
  <si>
    <t>SHT0010429</t>
  </si>
  <si>
    <t>左侧立板焊接总成</t>
  </si>
  <si>
    <t>SHT0010392</t>
  </si>
  <si>
    <t>H6左侧立板</t>
  </si>
  <si>
    <t>SAPH590 t=2.0</t>
  </si>
  <si>
    <t>SHT0014166</t>
  </si>
  <si>
    <t>左侧立板加强板焊接总成</t>
  </si>
  <si>
    <t>SHT0014099</t>
  </si>
  <si>
    <t>左侧立板加强板</t>
  </si>
  <si>
    <t>泊头捷润</t>
  </si>
  <si>
    <t>BFA0000087</t>
  </si>
  <si>
    <t>M10</t>
  </si>
  <si>
    <t>SHT0010428</t>
  </si>
  <si>
    <t>右侧立板焊接总成</t>
  </si>
  <si>
    <t>SHT0010391</t>
  </si>
  <si>
    <t>H6右侧立板</t>
  </si>
  <si>
    <t>SHT0014167</t>
  </si>
  <si>
    <t>右侧立板加强板焊接总成</t>
  </si>
  <si>
    <t>SHT0014100</t>
  </si>
  <si>
    <t>右侧立板加强板</t>
  </si>
  <si>
    <t>SHT0014098</t>
  </si>
  <si>
    <t>底座上连接方管2</t>
  </si>
  <si>
    <t>方管
40X20X2 Q235</t>
  </si>
  <si>
    <t>SHT0010393</t>
  </si>
  <si>
    <t>H6前下支撑板</t>
  </si>
  <si>
    <t>SAPH440 t=2.5</t>
  </si>
  <si>
    <t>294*71*50</t>
  </si>
  <si>
    <t>SHT0010394</t>
  </si>
  <si>
    <t>H6后下支撑板</t>
  </si>
  <si>
    <t>294*83*48</t>
  </si>
  <si>
    <t>SHT0010430</t>
  </si>
  <si>
    <t>H6副驾安全带固定钣焊接总成</t>
  </si>
  <si>
    <t>324*60*20</t>
  </si>
  <si>
    <t>SHT0010395</t>
  </si>
  <si>
    <t>H6副驾安全带固定钣金</t>
  </si>
  <si>
    <t>SHT0010928</t>
  </si>
  <si>
    <t>H6底座上连接方管</t>
  </si>
  <si>
    <t>SHT0010431</t>
  </si>
  <si>
    <t>SHT0010675</t>
  </si>
  <si>
    <t>副驾驶员副边罩壳</t>
  </si>
  <si>
    <t>PP-T20</t>
  </si>
  <si>
    <t>294*110*256</t>
  </si>
  <si>
    <t>SHT0010676</t>
  </si>
  <si>
    <t>副驾驶员主边罩壳</t>
  </si>
  <si>
    <t>SHT0011556</t>
  </si>
  <si>
    <t>副驾驶员后部罩壳</t>
  </si>
  <si>
    <t>68*420*114</t>
  </si>
  <si>
    <t>SHT0011476</t>
  </si>
  <si>
    <t>靠背调节手柄总成</t>
  </si>
  <si>
    <t>SHT0010677</t>
  </si>
  <si>
    <t>靠背调节手柄</t>
  </si>
  <si>
    <t>PA6+GF30</t>
  </si>
  <si>
    <t>159*34*68</t>
  </si>
  <si>
    <t>SHT0011265</t>
  </si>
  <si>
    <t>副驾低配驶靠背调节手柄本体</t>
  </si>
  <si>
    <t>SHT0010678</t>
  </si>
  <si>
    <t>SHT0010356</t>
  </si>
  <si>
    <t>靠背调节手柄销轴</t>
  </si>
  <si>
    <t>机加</t>
  </si>
  <si>
    <t>高唐强盛机械有限公司</t>
  </si>
  <si>
    <t>SHT0011484</t>
  </si>
  <si>
    <t>副驾驶靠背调节手柄卡接簧</t>
  </si>
  <si>
    <t>SHT0013970</t>
  </si>
  <si>
    <t>功能座椅遮挡塑料件</t>
  </si>
  <si>
    <t>PP-TD20</t>
  </si>
  <si>
    <t>29×400×54</t>
  </si>
  <si>
    <t>皮纹</t>
  </si>
  <si>
    <t>戴姆勒专用</t>
  </si>
  <si>
    <t>BSP0010020</t>
  </si>
  <si>
    <t>弹簧卡子</t>
  </si>
  <si>
    <t>白锌</t>
  </si>
  <si>
    <t>北京吉信汽弹簧制品有限公司</t>
  </si>
  <si>
    <t>BFA0010033</t>
  </si>
  <si>
    <t>内六角花形圆柱头螺钉</t>
  </si>
  <si>
    <t>H6副司机座框总成 连接使用。</t>
  </si>
  <si>
    <t>SHT0011653</t>
  </si>
  <si>
    <t>安全带带扣（无线束）总成</t>
  </si>
  <si>
    <t>SHT0010743</t>
  </si>
  <si>
    <t>BFA0010019</t>
  </si>
  <si>
    <t>内六角花形圆柱头自攻锁紧螺钉</t>
  </si>
  <si>
    <t>13*38*13</t>
  </si>
  <si>
    <t>新开</t>
  </si>
  <si>
    <t>BFA0000001</t>
  </si>
  <si>
    <t>GHRC000001</t>
  </si>
  <si>
    <t>C型钉</t>
  </si>
  <si>
    <t>崇文晟源/天津金庄</t>
  </si>
  <si>
    <t>SHT0011148</t>
  </si>
  <si>
    <t>靠背防护罩</t>
  </si>
  <si>
    <t>PU</t>
  </si>
  <si>
    <t>黄骅建昌</t>
  </si>
  <si>
    <t>1</t>
  </si>
  <si>
    <t>SHT0011149</t>
  </si>
  <si>
    <t>坐垫防护罩</t>
  </si>
  <si>
    <t>H6副司机座椅底支架总成</t>
  </si>
  <si>
    <t>戴姆勒专属(内部图号：SHT0011878)</t>
  </si>
  <si>
    <t>SHT0002454</t>
  </si>
  <si>
    <t>副驾底支架焊接总成</t>
  </si>
  <si>
    <t>A9609100411</t>
  </si>
  <si>
    <t>SHT0011522</t>
  </si>
  <si>
    <t>H6副司机座椅底支架上板焊接总成</t>
  </si>
  <si>
    <t>天龙得/苏州苏宁</t>
  </si>
  <si>
    <t>QSTE420TM</t>
  </si>
  <si>
    <t>2.5-Q/BQB 301
QSTE420TM-Q/BQB 311</t>
  </si>
  <si>
    <t>2.0-Q/BQB 301
QSTE420TM-Q/BQB 311</t>
  </si>
  <si>
    <t>QSTE340TM   
Φ22*4.0</t>
  </si>
  <si>
    <t>4.0-Q/BQB 401   QSTE340TM-Q/BQB 419</t>
  </si>
  <si>
    <t>高唐强盛/霸州政锦</t>
  </si>
</sst>
</file>

<file path=xl/styles.xml><?xml version="1.0" encoding="utf-8"?>
<styleSheet xmlns="http://schemas.openxmlformats.org/spreadsheetml/2006/main">
  <numFmts count="11">
    <numFmt numFmtId="176" formatCode="0.0_);[Red]\(0.0\)"/>
    <numFmt numFmtId="177" formatCode="0.0000_);[Red]\(0.0000\)"/>
    <numFmt numFmtId="43" formatCode="_-* #,##0.00_-;\-* #,##0.00_-;_-* &quot;-&quot;??_-;_-@_-"/>
    <numFmt numFmtId="178" formatCode="_-&quot;€&quot;* #,##0_-;\-&quot;€&quot;* #,##0_-;_-&quot;€&quot;* &quot;-&quot;_-;_-@_-"/>
    <numFmt numFmtId="179" formatCode="_-&quot;€&quot;* #,##0.00_-;\-&quot;€&quot;* #,##0.00_-;_-&quot;€&quot;* \-??_-;_-@_-"/>
    <numFmt numFmtId="41" formatCode="_-* #,##0_-;\-* #,##0_-;_-* &quot;-&quot;_-;_-@_-"/>
    <numFmt numFmtId="180" formatCode="0.00_);[Red]\(0.00\)"/>
    <numFmt numFmtId="181" formatCode="0_);[Red]\(0\)"/>
    <numFmt numFmtId="182" formatCode="0.000_ "/>
    <numFmt numFmtId="183" formatCode="0.000_);[Red]\(0.000\)"/>
    <numFmt numFmtId="184" formatCode="&quot;√&quot;"/>
  </numFmts>
  <fonts count="53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b/>
      <sz val="14"/>
      <name val="Arial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name val="仿宋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sz val="14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2"/>
      <color indexed="0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9"/>
      <name val="Arial"/>
      <charset val="134"/>
    </font>
    <font>
      <sz val="11"/>
      <color rgb="FFFA7D00"/>
      <name val="宋体"/>
      <charset val="0"/>
      <scheme val="minor"/>
    </font>
    <font>
      <sz val="12"/>
      <name val="新細明體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3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8" borderId="40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9" fillId="0" borderId="0"/>
    <xf numFmtId="0" fontId="3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2" borderId="45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41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7" fillId="17" borderId="42" applyNumberFormat="0" applyAlignment="0" applyProtection="0">
      <alignment vertical="center"/>
    </xf>
    <xf numFmtId="0" fontId="41" fillId="17" borderId="40" applyNumberFormat="0" applyAlignment="0" applyProtection="0">
      <alignment vertical="center"/>
    </xf>
    <xf numFmtId="0" fontId="49" fillId="39" borderId="46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40" fillId="0" borderId="43" applyNumberFormat="0" applyFill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0" borderId="0"/>
    <xf numFmtId="0" fontId="31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9" fillId="0" borderId="0"/>
    <xf numFmtId="0" fontId="31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3" fillId="0" borderId="4" applyNumberFormat="0" applyFill="0" applyBorder="0" applyAlignment="0" applyProtection="0">
      <alignment vertical="center"/>
    </xf>
    <xf numFmtId="0" fontId="30" fillId="0" borderId="0" applyNumberFormat="0" applyBorder="0" applyProtection="0">
      <alignment vertical="center"/>
    </xf>
    <xf numFmtId="0" fontId="39" fillId="0" borderId="0"/>
    <xf numFmtId="0" fontId="38" fillId="0" borderId="0">
      <alignment vertical="center"/>
    </xf>
    <xf numFmtId="0" fontId="42" fillId="22" borderId="0" applyNumberFormat="0" applyBorder="0" applyAlignment="0" applyProtection="0">
      <alignment vertical="center"/>
    </xf>
    <xf numFmtId="0" fontId="29" fillId="0" borderId="0"/>
  </cellStyleXfs>
  <cellXfs count="423">
    <xf numFmtId="0" fontId="0" fillId="0" borderId="0" xfId="0">
      <alignment vertical="center"/>
    </xf>
    <xf numFmtId="0" fontId="1" fillId="0" borderId="0" xfId="57" applyFont="1" applyFill="1" applyBorder="1" applyAlignment="1" applyProtection="1">
      <alignment horizontal="center" vertical="center" wrapText="1"/>
      <protection locked="0"/>
    </xf>
    <xf numFmtId="0" fontId="2" fillId="0" borderId="0" xfId="6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7" applyFont="1" applyFill="1" applyBorder="1" applyAlignment="1" applyProtection="1">
      <alignment horizontal="left" vertical="center" wrapText="1"/>
      <protection locked="0"/>
    </xf>
    <xf numFmtId="0" fontId="3" fillId="0" borderId="0" xfId="57" applyFont="1" applyFill="1" applyBorder="1" applyAlignment="1" applyProtection="1">
      <alignment horizontal="left" vertical="center" wrapText="1"/>
      <protection locked="0"/>
    </xf>
    <xf numFmtId="0" fontId="4" fillId="0" borderId="0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2" applyFont="1" applyFill="1" applyBorder="1" applyAlignment="1" applyProtection="1">
      <alignment horizontal="center" vertical="center" wrapText="1"/>
      <protection locked="0"/>
    </xf>
    <xf numFmtId="0" fontId="4" fillId="0" borderId="0" xfId="62" applyFont="1" applyFill="1" applyBorder="1" applyAlignment="1" applyProtection="1">
      <alignment horizontal="center" vertical="center" wrapText="1"/>
      <protection locked="0"/>
    </xf>
    <xf numFmtId="177" fontId="4" fillId="0" borderId="0" xfId="62" applyNumberFormat="1" applyFont="1" applyFill="1" applyBorder="1" applyAlignment="1" applyProtection="1">
      <alignment horizontal="left" vertical="center" wrapText="1"/>
      <protection locked="0"/>
    </xf>
    <xf numFmtId="177" fontId="1" fillId="0" borderId="0" xfId="6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2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62" applyFont="1" applyFill="1" applyBorder="1" applyAlignment="1" applyProtection="1">
      <alignment horizontal="left" vertical="center"/>
      <protection locked="0"/>
    </xf>
    <xf numFmtId="0" fontId="5" fillId="0" borderId="2" xfId="62" applyFont="1" applyFill="1" applyBorder="1" applyAlignment="1" applyProtection="1">
      <alignment horizontal="left" vertical="center"/>
      <protection locked="0"/>
    </xf>
    <xf numFmtId="0" fontId="6" fillId="0" borderId="2" xfId="62" applyFont="1" applyFill="1" applyBorder="1" applyAlignment="1" applyProtection="1">
      <alignment horizontal="left" vertical="center"/>
      <protection locked="0"/>
    </xf>
    <xf numFmtId="0" fontId="6" fillId="0" borderId="3" xfId="62" applyFont="1" applyFill="1" applyBorder="1" applyAlignment="1" applyProtection="1">
      <alignment horizontal="left" vertical="center"/>
      <protection locked="0"/>
    </xf>
    <xf numFmtId="0" fontId="6" fillId="0" borderId="4" xfId="62" applyFont="1" applyFill="1" applyBorder="1" applyAlignment="1" applyProtection="1">
      <alignment horizontal="left" vertical="center"/>
      <protection locked="0"/>
    </xf>
    <xf numFmtId="0" fontId="5" fillId="0" borderId="3" xfId="62" applyFont="1" applyFill="1" applyBorder="1" applyAlignment="1" applyProtection="1">
      <alignment horizontal="left" vertical="center" wrapText="1"/>
      <protection locked="0"/>
    </xf>
    <xf numFmtId="0" fontId="5" fillId="0" borderId="4" xfId="62" applyFont="1" applyFill="1" applyBorder="1" applyAlignment="1" applyProtection="1">
      <alignment horizontal="left" vertical="center" wrapText="1"/>
      <protection locked="0"/>
    </xf>
    <xf numFmtId="0" fontId="6" fillId="0" borderId="3" xfId="62" applyFont="1" applyFill="1" applyBorder="1" applyAlignment="1" applyProtection="1">
      <alignment horizontal="left" vertical="center" wrapText="1"/>
      <protection locked="0"/>
    </xf>
    <xf numFmtId="0" fontId="6" fillId="0" borderId="4" xfId="62" applyFont="1" applyFill="1" applyBorder="1" applyAlignment="1" applyProtection="1">
      <alignment horizontal="left" vertical="center" wrapText="1"/>
      <protection locked="0"/>
    </xf>
    <xf numFmtId="0" fontId="6" fillId="0" borderId="3" xfId="62" applyFont="1" applyFill="1" applyBorder="1" applyAlignment="1" applyProtection="1">
      <alignment horizontal="left" vertical="top" wrapText="1"/>
      <protection locked="0"/>
    </xf>
    <xf numFmtId="0" fontId="6" fillId="0" borderId="4" xfId="62" applyFont="1" applyFill="1" applyBorder="1" applyAlignment="1" applyProtection="1">
      <alignment horizontal="left" vertical="top" wrapText="1"/>
      <protection locked="0"/>
    </xf>
    <xf numFmtId="0" fontId="7" fillId="0" borderId="5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62" applyFont="1" applyFill="1" applyBorder="1" applyAlignment="1" applyProtection="1">
      <alignment horizontal="center" vertical="center" wrapText="1"/>
      <protection locked="0"/>
    </xf>
    <xf numFmtId="0" fontId="2" fillId="0" borderId="3" xfId="62" applyFont="1" applyFill="1" applyBorder="1" applyAlignment="1" applyProtection="1">
      <alignment horizontal="left" vertical="center" wrapText="1"/>
      <protection locked="0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4" xfId="57" applyNumberFormat="1" applyFont="1" applyFill="1" applyBorder="1" applyAlignment="1" applyProtection="1">
      <alignment horizontal="left" vertical="center" wrapText="1"/>
      <protection locked="0"/>
    </xf>
    <xf numFmtId="0" fontId="6" fillId="0" borderId="2" xfId="62" applyFont="1" applyFill="1" applyBorder="1" applyAlignment="1" applyProtection="1">
      <alignment horizontal="left" vertical="center" wrapText="1"/>
      <protection locked="0"/>
    </xf>
    <xf numFmtId="0" fontId="5" fillId="0" borderId="2" xfId="62" applyFont="1" applyFill="1" applyBorder="1" applyAlignment="1" applyProtection="1">
      <alignment horizontal="left" vertical="center" wrapText="1"/>
      <protection locked="0"/>
    </xf>
    <xf numFmtId="0" fontId="8" fillId="0" borderId="2" xfId="62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62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62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2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62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62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57" applyFont="1" applyFill="1" applyBorder="1" applyAlignment="1" applyProtection="1">
      <alignment horizontal="left" vertical="center" wrapText="1"/>
      <protection locked="0"/>
    </xf>
    <xf numFmtId="0" fontId="9" fillId="0" borderId="4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62" applyNumberFormat="1" applyFont="1" applyFill="1" applyBorder="1" applyAlignment="1" applyProtection="1">
      <alignment horizontal="left" vertical="center" wrapText="1"/>
      <protection locked="0"/>
    </xf>
    <xf numFmtId="0" fontId="2" fillId="0" borderId="11" xfId="57" applyNumberFormat="1" applyFont="1" applyFill="1" applyBorder="1" applyAlignment="1" applyProtection="1">
      <alignment horizontal="left" vertical="center" wrapText="1"/>
      <protection locked="0"/>
    </xf>
    <xf numFmtId="49" fontId="2" fillId="0" borderId="11" xfId="62" applyNumberFormat="1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>
      <alignment horizontal="left" vertical="center" wrapText="1"/>
    </xf>
    <xf numFmtId="0" fontId="2" fillId="0" borderId="4" xfId="62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62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4" xfId="62" applyFont="1" applyBorder="1" applyAlignment="1" applyProtection="1">
      <alignment horizontal="left" vertical="center" wrapText="1"/>
      <protection locked="0"/>
    </xf>
    <xf numFmtId="49" fontId="7" fillId="0" borderId="10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62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57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57" applyNumberFormat="1" applyFont="1" applyFill="1" applyBorder="1" applyAlignment="1" applyProtection="1">
      <alignment horizontal="center" vertical="center" wrapText="1"/>
      <protection locked="0"/>
    </xf>
    <xf numFmtId="49" fontId="7" fillId="0" borderId="11" xfId="62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62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57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57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62" applyFont="1" applyFill="1" applyBorder="1" applyAlignment="1" applyProtection="1">
      <alignment horizontal="left" vertical="center" wrapText="1"/>
      <protection locked="0"/>
    </xf>
    <xf numFmtId="0" fontId="7" fillId="0" borderId="12" xfId="62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62" applyNumberFormat="1" applyFont="1" applyFill="1" applyBorder="1" applyAlignment="1" applyProtection="1">
      <alignment horizontal="center" vertical="center" wrapText="1"/>
      <protection locked="0"/>
    </xf>
    <xf numFmtId="182" fontId="2" fillId="0" borderId="6" xfId="0" applyNumberFormat="1" applyFont="1" applyFill="1" applyBorder="1" applyAlignment="1">
      <alignment horizontal="left" vertical="center" wrapText="1"/>
    </xf>
    <xf numFmtId="49" fontId="2" fillId="0" borderId="4" xfId="57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57" applyNumberFormat="1" applyFont="1" applyFill="1" applyBorder="1" applyAlignment="1" applyProtection="1">
      <alignment horizontal="left" vertical="center" wrapText="1"/>
      <protection locked="0"/>
    </xf>
    <xf numFmtId="49" fontId="2" fillId="0" borderId="11" xfId="57" applyNumberFormat="1" applyFont="1" applyFill="1" applyBorder="1" applyAlignment="1" applyProtection="1">
      <alignment horizontal="left" vertical="center" wrapText="1"/>
      <protection locked="0"/>
    </xf>
    <xf numFmtId="0" fontId="3" fillId="0" borderId="4" xfId="57" applyNumberFormat="1" applyFont="1" applyFill="1" applyBorder="1" applyAlignment="1" applyProtection="1">
      <alignment horizontal="left" vertical="center" wrapText="1"/>
      <protection locked="0"/>
    </xf>
    <xf numFmtId="0" fontId="3" fillId="0" borderId="4" xfId="62" applyFont="1" applyFill="1" applyBorder="1" applyAlignment="1" applyProtection="1">
      <alignment horizontal="center" vertical="center" wrapText="1"/>
      <protection locked="0"/>
    </xf>
    <xf numFmtId="182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62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57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62" applyFont="1" applyFill="1" applyBorder="1" applyAlignment="1" applyProtection="1">
      <alignment horizontal="left" vertical="center" wrapText="1"/>
      <protection locked="0"/>
    </xf>
    <xf numFmtId="0" fontId="2" fillId="0" borderId="4" xfId="6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62" applyFont="1" applyBorder="1" applyAlignment="1">
      <alignment horizontal="left" vertical="center" wrapText="1"/>
    </xf>
    <xf numFmtId="49" fontId="4" fillId="0" borderId="4" xfId="62" applyNumberFormat="1" applyFont="1" applyBorder="1" applyAlignment="1" applyProtection="1">
      <alignment horizontal="left" vertical="center" wrapText="1"/>
      <protection locked="0"/>
    </xf>
    <xf numFmtId="177" fontId="3" fillId="0" borderId="10" xfId="62" applyNumberFormat="1" applyFont="1" applyFill="1" applyBorder="1" applyAlignment="1" applyProtection="1">
      <alignment horizontal="left" vertical="center" wrapText="1"/>
      <protection locked="0"/>
    </xf>
    <xf numFmtId="180" fontId="3" fillId="2" borderId="10" xfId="59" applyNumberFormat="1" applyFont="1" applyFill="1" applyBorder="1" applyAlignment="1">
      <alignment horizontal="center" vertical="center" wrapText="1"/>
    </xf>
    <xf numFmtId="176" fontId="3" fillId="2" borderId="13" xfId="59" applyNumberFormat="1" applyFont="1" applyFill="1" applyBorder="1" applyAlignment="1">
      <alignment horizontal="center" vertical="center" wrapText="1"/>
    </xf>
    <xf numFmtId="176" fontId="3" fillId="2" borderId="14" xfId="59" applyNumberFormat="1" applyFont="1" applyFill="1" applyBorder="1" applyAlignment="1">
      <alignment horizontal="center" vertical="center" wrapText="1"/>
    </xf>
    <xf numFmtId="176" fontId="3" fillId="2" borderId="15" xfId="59" applyNumberFormat="1" applyFont="1" applyFill="1" applyBorder="1" applyAlignment="1">
      <alignment horizontal="center" vertical="center" wrapText="1"/>
    </xf>
    <xf numFmtId="177" fontId="3" fillId="0" borderId="11" xfId="62" applyNumberFormat="1" applyFont="1" applyFill="1" applyBorder="1" applyAlignment="1" applyProtection="1">
      <alignment horizontal="left" vertical="center" wrapText="1"/>
      <protection locked="0"/>
    </xf>
    <xf numFmtId="180" fontId="3" fillId="2" borderId="11" xfId="59" applyNumberFormat="1" applyFont="1" applyFill="1" applyBorder="1" applyAlignment="1">
      <alignment horizontal="center" vertical="center" wrapText="1"/>
    </xf>
    <xf numFmtId="176" fontId="3" fillId="2" borderId="4" xfId="59" applyNumberFormat="1" applyFont="1" applyFill="1" applyBorder="1" applyAlignment="1">
      <alignment horizontal="center" vertical="center" wrapText="1"/>
    </xf>
    <xf numFmtId="183" fontId="2" fillId="2" borderId="4" xfId="57" applyNumberFormat="1" applyFont="1" applyFill="1" applyBorder="1" applyAlignment="1" applyProtection="1">
      <alignment horizontal="center" vertical="center" wrapText="1"/>
      <protection locked="0"/>
    </xf>
    <xf numFmtId="176" fontId="3" fillId="2" borderId="4" xfId="57" applyNumberFormat="1" applyFont="1" applyFill="1" applyBorder="1" applyAlignment="1" applyProtection="1">
      <alignment horizontal="center" vertical="center" wrapText="1"/>
      <protection locked="0"/>
    </xf>
    <xf numFmtId="177" fontId="2" fillId="0" borderId="4" xfId="57" applyNumberFormat="1" applyFont="1" applyFill="1" applyBorder="1" applyAlignment="1" applyProtection="1">
      <alignment horizontal="left" vertical="center" wrapText="1"/>
      <protection locked="0"/>
    </xf>
    <xf numFmtId="183" fontId="3" fillId="2" borderId="4" xfId="57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57" applyNumberFormat="1" applyFont="1" applyFill="1" applyBorder="1" applyAlignment="1" applyProtection="1">
      <alignment horizontal="left" vertical="center" wrapText="1"/>
      <protection locked="0"/>
    </xf>
    <xf numFmtId="183" fontId="2" fillId="2" borderId="4" xfId="57" applyNumberFormat="1" applyFont="1" applyFill="1" applyBorder="1" applyAlignment="1" applyProtection="1">
      <alignment horizontal="left" vertical="center" wrapText="1"/>
      <protection locked="0"/>
    </xf>
    <xf numFmtId="177" fontId="3" fillId="0" borderId="4" xfId="57" applyNumberFormat="1" applyFont="1" applyFill="1" applyBorder="1" applyAlignment="1" applyProtection="1">
      <alignment horizontal="left" vertical="center" wrapText="1"/>
      <protection locked="0"/>
    </xf>
    <xf numFmtId="0" fontId="3" fillId="2" borderId="4" xfId="57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57" applyNumberFormat="1" applyFont="1" applyFill="1" applyBorder="1" applyAlignment="1" applyProtection="1">
      <alignment horizontal="left" vertical="center" wrapText="1"/>
      <protection locked="0"/>
    </xf>
    <xf numFmtId="177" fontId="3" fillId="0" borderId="4" xfId="60" applyNumberFormat="1" applyFont="1" applyFill="1" applyBorder="1" applyAlignment="1">
      <alignment horizontal="center" vertical="center" wrapText="1"/>
    </xf>
    <xf numFmtId="177" fontId="2" fillId="0" borderId="4" xfId="60" applyNumberFormat="1" applyFont="1" applyFill="1" applyBorder="1" applyAlignment="1">
      <alignment horizontal="left" vertical="center" wrapText="1"/>
    </xf>
    <xf numFmtId="0" fontId="2" fillId="2" borderId="4" xfId="57" applyNumberFormat="1" applyFont="1" applyFill="1" applyBorder="1" applyAlignment="1" applyProtection="1">
      <alignment horizontal="center" vertical="center" wrapText="1"/>
      <protection locked="0"/>
    </xf>
    <xf numFmtId="181" fontId="2" fillId="2" borderId="4" xfId="57" applyNumberFormat="1" applyFont="1" applyFill="1" applyBorder="1" applyAlignment="1" applyProtection="1">
      <alignment horizontal="center" vertical="center" wrapText="1"/>
      <protection locked="0"/>
    </xf>
    <xf numFmtId="177" fontId="3" fillId="0" borderId="4" xfId="62" applyNumberFormat="1" applyFont="1" applyBorder="1" applyAlignment="1">
      <alignment horizontal="left" vertical="center" wrapText="1"/>
    </xf>
    <xf numFmtId="177" fontId="2" fillId="0" borderId="11" xfId="60" applyNumberFormat="1" applyFont="1" applyFill="1" applyBorder="1" applyAlignment="1">
      <alignment horizontal="left" vertical="center" wrapText="1"/>
    </xf>
    <xf numFmtId="177" fontId="2" fillId="0" borderId="11" xfId="62" applyNumberFormat="1" applyFont="1" applyFill="1" applyBorder="1" applyAlignment="1" applyProtection="1">
      <alignment horizontal="left" vertical="center" wrapText="1"/>
      <protection locked="0"/>
    </xf>
    <xf numFmtId="177" fontId="3" fillId="2" borderId="10" xfId="59" applyNumberFormat="1" applyFont="1" applyFill="1" applyBorder="1" applyAlignment="1">
      <alignment horizontal="center" vertical="center" wrapText="1"/>
    </xf>
    <xf numFmtId="10" fontId="3" fillId="2" borderId="10" xfId="59" applyNumberFormat="1" applyFont="1" applyFill="1" applyBorder="1" applyAlignment="1">
      <alignment horizontal="center" vertical="center" wrapText="1"/>
    </xf>
    <xf numFmtId="176" fontId="3" fillId="2" borderId="10" xfId="59" applyNumberFormat="1" applyFont="1" applyFill="1" applyBorder="1" applyAlignment="1">
      <alignment horizontal="center" vertical="center" wrapText="1"/>
    </xf>
    <xf numFmtId="181" fontId="3" fillId="2" borderId="10" xfId="59" applyNumberFormat="1" applyFont="1" applyFill="1" applyBorder="1" applyAlignment="1">
      <alignment horizontal="center" vertical="center" wrapText="1"/>
    </xf>
    <xf numFmtId="0" fontId="3" fillId="3" borderId="4" xfId="62" applyFont="1" applyFill="1" applyBorder="1" applyAlignment="1" applyProtection="1">
      <alignment horizontal="center" vertical="center" wrapText="1"/>
      <protection locked="0"/>
    </xf>
    <xf numFmtId="177" fontId="3" fillId="2" borderId="11" xfId="59" applyNumberFormat="1" applyFont="1" applyFill="1" applyBorder="1" applyAlignment="1">
      <alignment horizontal="center" vertical="center" wrapText="1"/>
    </xf>
    <xf numFmtId="10" fontId="3" fillId="2" borderId="11" xfId="59" applyNumberFormat="1" applyFont="1" applyFill="1" applyBorder="1" applyAlignment="1">
      <alignment horizontal="center" vertical="center" wrapText="1"/>
    </xf>
    <xf numFmtId="176" fontId="3" fillId="2" borderId="11" xfId="59" applyNumberFormat="1" applyFont="1" applyFill="1" applyBorder="1" applyAlignment="1">
      <alignment horizontal="center" vertical="center" wrapText="1"/>
    </xf>
    <xf numFmtId="181" fontId="3" fillId="2" borderId="11" xfId="59" applyNumberFormat="1" applyFont="1" applyFill="1" applyBorder="1" applyAlignment="1">
      <alignment horizontal="center" vertical="center" wrapText="1"/>
    </xf>
    <xf numFmtId="177" fontId="3" fillId="2" borderId="4" xfId="57" applyNumberFormat="1" applyFont="1" applyFill="1" applyBorder="1" applyAlignment="1" applyProtection="1">
      <alignment horizontal="center" vertical="center" wrapText="1"/>
      <protection locked="0"/>
    </xf>
    <xf numFmtId="10" fontId="3" fillId="2" borderId="4" xfId="57" applyNumberFormat="1" applyFont="1" applyFill="1" applyBorder="1" applyAlignment="1" applyProtection="1">
      <alignment horizontal="center" vertical="center" wrapText="1"/>
      <protection locked="0"/>
    </xf>
    <xf numFmtId="180" fontId="3" fillId="2" borderId="4" xfId="57" applyNumberFormat="1" applyFont="1" applyFill="1" applyBorder="1" applyAlignment="1" applyProtection="1">
      <alignment horizontal="center" vertical="center" wrapText="1"/>
      <protection locked="0"/>
    </xf>
    <xf numFmtId="181" fontId="3" fillId="2" borderId="4" xfId="57" applyNumberFormat="1" applyFont="1" applyFill="1" applyBorder="1" applyAlignment="1" applyProtection="1">
      <alignment horizontal="center" vertical="center" wrapText="1"/>
      <protection locked="0"/>
    </xf>
    <xf numFmtId="183" fontId="3" fillId="3" borderId="4" xfId="57" applyNumberFormat="1" applyFont="1" applyFill="1" applyBorder="1" applyAlignment="1" applyProtection="1">
      <alignment horizontal="center" vertical="center" wrapText="1"/>
      <protection locked="0"/>
    </xf>
    <xf numFmtId="177" fontId="2" fillId="2" borderId="4" xfId="57" applyNumberFormat="1" applyFont="1" applyFill="1" applyBorder="1" applyAlignment="1" applyProtection="1">
      <alignment horizontal="left" vertical="center" wrapText="1"/>
      <protection locked="0"/>
    </xf>
    <xf numFmtId="180" fontId="2" fillId="2" borderId="4" xfId="57" applyNumberFormat="1" applyFont="1" applyFill="1" applyBorder="1" applyAlignment="1" applyProtection="1">
      <alignment horizontal="left" vertical="center" wrapText="1"/>
      <protection locked="0"/>
    </xf>
    <xf numFmtId="183" fontId="2" fillId="3" borderId="4" xfId="57" applyNumberFormat="1" applyFont="1" applyFill="1" applyBorder="1" applyAlignment="1" applyProtection="1">
      <alignment horizontal="left" vertical="center" wrapText="1"/>
      <protection locked="0"/>
    </xf>
    <xf numFmtId="177" fontId="2" fillId="2" borderId="4" xfId="57" applyNumberFormat="1" applyFont="1" applyFill="1" applyBorder="1" applyAlignment="1" applyProtection="1">
      <alignment horizontal="center" vertical="center" wrapText="1"/>
      <protection locked="0"/>
    </xf>
    <xf numFmtId="10" fontId="2" fillId="2" borderId="4" xfId="57" applyNumberFormat="1" applyFont="1" applyFill="1" applyBorder="1" applyAlignment="1" applyProtection="1">
      <alignment horizontal="center" vertical="center" wrapText="1"/>
      <protection locked="0"/>
    </xf>
    <xf numFmtId="177" fontId="2" fillId="2" borderId="4" xfId="15" applyNumberFormat="1" applyFont="1" applyFill="1" applyBorder="1" applyAlignment="1">
      <alignment horizontal="center" vertical="center"/>
    </xf>
    <xf numFmtId="0" fontId="3" fillId="4" borderId="4" xfId="62" applyFont="1" applyFill="1" applyBorder="1" applyAlignment="1" applyProtection="1">
      <alignment horizontal="center" vertical="center" wrapText="1"/>
      <protection locked="0"/>
    </xf>
    <xf numFmtId="181" fontId="2" fillId="2" borderId="4" xfId="15" applyNumberFormat="1" applyFont="1" applyFill="1" applyBorder="1" applyAlignment="1">
      <alignment horizontal="left" vertical="center"/>
    </xf>
    <xf numFmtId="183" fontId="3" fillId="4" borderId="4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62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7" fillId="0" borderId="4" xfId="62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3" fillId="0" borderId="4" xfId="5" applyFont="1" applyFill="1" applyBorder="1" applyAlignment="1" applyProtection="1">
      <alignment horizontal="center" vertical="center" wrapText="1"/>
      <protection locked="0"/>
    </xf>
    <xf numFmtId="0" fontId="1" fillId="0" borderId="17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62" applyFont="1" applyFill="1" applyBorder="1" applyAlignment="1" applyProtection="1">
      <alignment horizontal="center" vertical="center" wrapText="1"/>
      <protection locked="0"/>
    </xf>
    <xf numFmtId="0" fontId="3" fillId="0" borderId="4" xfId="62" applyNumberFormat="1" applyFont="1" applyFill="1" applyBorder="1" applyAlignment="1" applyProtection="1">
      <alignment horizontal="left" vertical="center" wrapText="1"/>
      <protection locked="0"/>
    </xf>
    <xf numFmtId="177" fontId="2" fillId="0" borderId="17" xfId="57" applyNumberFormat="1" applyFont="1" applyFill="1" applyBorder="1" applyAlignment="1" applyProtection="1">
      <alignment horizontal="left" vertical="center" wrapText="1"/>
      <protection locked="0"/>
    </xf>
    <xf numFmtId="0" fontId="10" fillId="0" borderId="4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62" applyFont="1" applyFill="1" applyBorder="1" applyAlignment="1" applyProtection="1">
      <alignment horizontal="center" vertical="center" wrapText="1"/>
      <protection locked="0"/>
    </xf>
    <xf numFmtId="0" fontId="1" fillId="0" borderId="10" xfId="57" applyFont="1" applyFill="1" applyBorder="1" applyAlignment="1" applyProtection="1">
      <alignment horizontal="center" vertical="center" wrapText="1" shrinkToFit="1"/>
      <protection locked="0"/>
    </xf>
    <xf numFmtId="0" fontId="7" fillId="0" borderId="18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2" applyFont="1" applyFill="1" applyBorder="1" applyAlignment="1" applyProtection="1">
      <alignment horizontal="center" vertical="center" wrapText="1"/>
      <protection locked="0"/>
    </xf>
    <xf numFmtId="0" fontId="1" fillId="0" borderId="11" xfId="57" applyFont="1" applyFill="1" applyBorder="1" applyAlignment="1" applyProtection="1">
      <alignment horizontal="center" vertical="center" wrapText="1" shrinkToFit="1"/>
      <protection locked="0"/>
    </xf>
    <xf numFmtId="0" fontId="7" fillId="0" borderId="20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2" applyNumberFormat="1" applyFont="1" applyFill="1" applyBorder="1" applyAlignment="1" applyProtection="1">
      <alignment horizontal="left" vertical="center" wrapText="1"/>
      <protection locked="0"/>
    </xf>
    <xf numFmtId="0" fontId="7" fillId="0" borderId="20" xfId="62" applyNumberFormat="1" applyFont="1" applyFill="1" applyBorder="1" applyAlignment="1" applyProtection="1">
      <alignment horizontal="left" vertical="center" wrapText="1"/>
      <protection locked="0"/>
    </xf>
    <xf numFmtId="183" fontId="2" fillId="0" borderId="4" xfId="57" applyNumberFormat="1" applyFont="1" applyFill="1" applyBorder="1" applyAlignment="1" applyProtection="1">
      <alignment horizontal="left" vertical="center" wrapText="1"/>
      <protection locked="0"/>
    </xf>
    <xf numFmtId="181" fontId="2" fillId="0" borderId="4" xfId="0" applyNumberFormat="1" applyFont="1" applyFill="1" applyBorder="1" applyAlignment="1">
      <alignment horizontal="left" vertical="center" wrapText="1"/>
    </xf>
    <xf numFmtId="0" fontId="2" fillId="0" borderId="17" xfId="62" applyNumberFormat="1" applyFont="1" applyFill="1" applyBorder="1" applyAlignment="1" applyProtection="1">
      <alignment horizontal="left" vertical="center" wrapText="1"/>
      <protection locked="0"/>
    </xf>
    <xf numFmtId="0" fontId="2" fillId="0" borderId="11" xfId="62" applyFont="1" applyFill="1" applyBorder="1" applyAlignment="1" applyProtection="1">
      <alignment horizontal="left" vertical="center" wrapText="1"/>
      <protection locked="0"/>
    </xf>
    <xf numFmtId="184" fontId="2" fillId="0" borderId="11" xfId="62" applyNumberFormat="1" applyFont="1" applyFill="1" applyBorder="1" applyAlignment="1" applyProtection="1">
      <alignment horizontal="left" vertical="center" wrapText="1"/>
      <protection locked="0"/>
    </xf>
    <xf numFmtId="184" fontId="2" fillId="0" borderId="4" xfId="62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62" applyNumberFormat="1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11" xfId="58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2" fillId="0" borderId="4" xfId="13" applyFont="1" applyFill="1" applyBorder="1" applyAlignment="1">
      <alignment horizontal="left" vertical="center"/>
    </xf>
    <xf numFmtId="0" fontId="3" fillId="0" borderId="4" xfId="13" applyFont="1" applyFill="1" applyBorder="1" applyAlignment="1">
      <alignment horizontal="left" vertical="center"/>
    </xf>
    <xf numFmtId="0" fontId="2" fillId="0" borderId="4" xfId="13" applyFont="1" applyFill="1" applyBorder="1" applyAlignment="1" applyProtection="1">
      <alignment horizontal="left" vertical="center"/>
    </xf>
    <xf numFmtId="0" fontId="2" fillId="0" borderId="4" xfId="58" applyFont="1" applyFill="1" applyBorder="1" applyAlignment="1">
      <alignment horizontal="left" vertical="center"/>
    </xf>
    <xf numFmtId="0" fontId="2" fillId="5" borderId="4" xfId="58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4" xfId="54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54" applyNumberFormat="1" applyFont="1" applyFill="1" applyBorder="1" applyAlignment="1">
      <alignment horizontal="center" vertical="center" wrapText="1"/>
    </xf>
    <xf numFmtId="0" fontId="2" fillId="0" borderId="4" xfId="60" applyNumberFormat="1" applyFont="1" applyFill="1" applyBorder="1" applyAlignment="1">
      <alignment horizontal="left" vertical="center" wrapText="1"/>
    </xf>
    <xf numFmtId="0" fontId="2" fillId="0" borderId="4" xfId="6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54" applyNumberFormat="1" applyFont="1" applyFill="1" applyBorder="1" applyAlignment="1">
      <alignment horizontal="left" vertical="center" wrapText="1"/>
    </xf>
    <xf numFmtId="49" fontId="3" fillId="0" borderId="11" xfId="57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62" applyNumberFormat="1" applyFont="1" applyFill="1" applyBorder="1" applyAlignment="1" applyProtection="1">
      <alignment horizontal="left" vertical="center" wrapText="1"/>
      <protection locked="0"/>
    </xf>
    <xf numFmtId="49" fontId="2" fillId="0" borderId="6" xfId="62" applyNumberFormat="1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57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62" applyNumberFormat="1" applyFont="1" applyFill="1" applyBorder="1" applyAlignment="1" applyProtection="1">
      <alignment horizontal="left" vertical="center" wrapText="1"/>
      <protection locked="0"/>
    </xf>
    <xf numFmtId="182" fontId="3" fillId="0" borderId="6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3" fillId="0" borderId="4" xfId="62" applyFont="1" applyFill="1" applyBorder="1" applyAlignment="1">
      <alignment horizontal="left" vertical="center" wrapText="1"/>
    </xf>
    <xf numFmtId="177" fontId="3" fillId="0" borderId="4" xfId="62" applyNumberFormat="1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1" xfId="62" applyFont="1" applyFill="1" applyBorder="1" applyAlignment="1">
      <alignment horizontal="left" vertical="center" wrapText="1"/>
    </xf>
    <xf numFmtId="177" fontId="3" fillId="0" borderId="11" xfId="0" applyNumberFormat="1" applyFont="1" applyFill="1" applyBorder="1" applyAlignment="1">
      <alignment horizontal="left" vertical="center"/>
    </xf>
    <xf numFmtId="49" fontId="3" fillId="2" borderId="11" xfId="57" applyNumberFormat="1" applyFont="1" applyFill="1" applyBorder="1" applyAlignment="1" applyProtection="1">
      <alignment horizontal="center" vertical="center" wrapText="1"/>
      <protection locked="0"/>
    </xf>
    <xf numFmtId="176" fontId="3" fillId="2" borderId="11" xfId="57" applyNumberFormat="1" applyFont="1" applyFill="1" applyBorder="1" applyAlignment="1" applyProtection="1">
      <alignment horizontal="center" vertical="center" wrapText="1"/>
      <protection locked="0"/>
    </xf>
    <xf numFmtId="176" fontId="3" fillId="2" borderId="11" xfId="62" applyNumberFormat="1" applyFont="1" applyFill="1" applyBorder="1" applyAlignment="1" applyProtection="1">
      <alignment horizontal="center" vertical="center" wrapText="1"/>
      <protection locked="0"/>
    </xf>
    <xf numFmtId="177" fontId="2" fillId="0" borderId="4" xfId="0" applyNumberFormat="1" applyFont="1" applyFill="1" applyBorder="1" applyAlignment="1">
      <alignment horizontal="left" vertical="center"/>
    </xf>
    <xf numFmtId="177" fontId="2" fillId="0" borderId="4" xfId="62" applyNumberFormat="1" applyFont="1" applyFill="1" applyBorder="1" applyAlignment="1" applyProtection="1">
      <alignment horizontal="left" vertical="center" wrapText="1"/>
      <protection locked="0"/>
    </xf>
    <xf numFmtId="0" fontId="3" fillId="2" borderId="4" xfId="62" applyNumberFormat="1" applyFont="1" applyFill="1" applyBorder="1" applyAlignment="1" applyProtection="1">
      <alignment horizontal="center" vertical="center" wrapText="1"/>
      <protection locked="0"/>
    </xf>
    <xf numFmtId="176" fontId="3" fillId="2" borderId="4" xfId="62" applyNumberFormat="1" applyFont="1" applyFill="1" applyBorder="1" applyAlignment="1" applyProtection="1">
      <alignment horizontal="center" vertical="center" wrapText="1"/>
      <protection locked="0"/>
    </xf>
    <xf numFmtId="177" fontId="3" fillId="0" borderId="4" xfId="62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>
      <alignment horizontal="left" vertical="center" wrapText="1"/>
    </xf>
    <xf numFmtId="177" fontId="2" fillId="0" borderId="4" xfId="60" applyNumberFormat="1" applyFont="1" applyFill="1" applyBorder="1" applyAlignment="1">
      <alignment horizontal="left" vertical="center"/>
    </xf>
    <xf numFmtId="0" fontId="2" fillId="2" borderId="4" xfId="57" applyFont="1" applyFill="1" applyBorder="1" applyAlignment="1" applyProtection="1">
      <alignment horizontal="left" vertical="center" wrapText="1"/>
      <protection locked="0"/>
    </xf>
    <xf numFmtId="177" fontId="3" fillId="0" borderId="4" xfId="0" applyNumberFormat="1" applyFont="1" applyFill="1" applyBorder="1" applyAlignment="1">
      <alignment horizontal="left" vertical="center" wrapText="1"/>
    </xf>
    <xf numFmtId="0" fontId="3" fillId="3" borderId="21" xfId="62" applyFont="1" applyFill="1" applyBorder="1" applyAlignment="1" applyProtection="1">
      <alignment horizontal="center" vertical="center" wrapText="1"/>
      <protection locked="0"/>
    </xf>
    <xf numFmtId="177" fontId="3" fillId="2" borderId="11" xfId="62" applyNumberFormat="1" applyFont="1" applyFill="1" applyBorder="1" applyAlignment="1" applyProtection="1">
      <alignment horizontal="center" vertical="center" wrapText="1"/>
      <protection locked="0"/>
    </xf>
    <xf numFmtId="10" fontId="3" fillId="2" borderId="11" xfId="62" applyNumberFormat="1" applyFont="1" applyFill="1" applyBorder="1" applyAlignment="1" applyProtection="1">
      <alignment horizontal="center" vertical="center" wrapText="1"/>
      <protection locked="0"/>
    </xf>
    <xf numFmtId="180" fontId="3" fillId="2" borderId="11" xfId="62" applyNumberFormat="1" applyFont="1" applyFill="1" applyBorder="1" applyAlignment="1" applyProtection="1">
      <alignment horizontal="center" vertical="center" wrapText="1"/>
      <protection locked="0"/>
    </xf>
    <xf numFmtId="181" fontId="3" fillId="2" borderId="11" xfId="62" applyNumberFormat="1" applyFont="1" applyFill="1" applyBorder="1" applyAlignment="1" applyProtection="1">
      <alignment horizontal="center" vertical="center" wrapText="1"/>
      <protection locked="0"/>
    </xf>
    <xf numFmtId="177" fontId="3" fillId="2" borderId="4" xfId="62" applyNumberFormat="1" applyFont="1" applyFill="1" applyBorder="1" applyAlignment="1" applyProtection="1">
      <alignment horizontal="center" vertical="center" wrapText="1"/>
      <protection locked="0"/>
    </xf>
    <xf numFmtId="10" fontId="3" fillId="2" borderId="4" xfId="62" applyNumberFormat="1" applyFont="1" applyFill="1" applyBorder="1" applyAlignment="1" applyProtection="1">
      <alignment horizontal="center" vertical="center" wrapText="1"/>
      <protection locked="0"/>
    </xf>
    <xf numFmtId="180" fontId="3" fillId="2" borderId="4" xfId="62" applyNumberFormat="1" applyFont="1" applyFill="1" applyBorder="1" applyAlignment="1" applyProtection="1">
      <alignment horizontal="center" vertical="center" wrapText="1"/>
      <protection locked="0"/>
    </xf>
    <xf numFmtId="181" fontId="3" fillId="2" borderId="4" xfId="62" applyNumberFormat="1" applyFont="1" applyFill="1" applyBorder="1" applyAlignment="1" applyProtection="1">
      <alignment horizontal="center" vertical="center" wrapText="1"/>
      <protection locked="0"/>
    </xf>
    <xf numFmtId="183" fontId="3" fillId="3" borderId="21" xfId="57" applyNumberFormat="1" applyFont="1" applyFill="1" applyBorder="1" applyAlignment="1" applyProtection="1">
      <alignment horizontal="center" vertical="center" wrapText="1"/>
      <protection locked="0"/>
    </xf>
    <xf numFmtId="180" fontId="2" fillId="2" borderId="4" xfId="62" applyNumberFormat="1" applyFont="1" applyFill="1" applyBorder="1" applyAlignment="1" applyProtection="1">
      <alignment horizontal="left" vertical="center" wrapText="1"/>
      <protection locked="0"/>
    </xf>
    <xf numFmtId="177" fontId="2" fillId="2" borderId="4" xfId="62" applyNumberFormat="1" applyFont="1" applyFill="1" applyBorder="1" applyAlignment="1" applyProtection="1">
      <alignment horizontal="left" vertical="center" wrapText="1"/>
      <protection locked="0"/>
    </xf>
    <xf numFmtId="183" fontId="2" fillId="3" borderId="4" xfId="57" applyNumberFormat="1" applyFont="1" applyFill="1" applyBorder="1" applyAlignment="1" applyProtection="1">
      <alignment horizontal="center" vertical="center" wrapText="1"/>
      <protection locked="0"/>
    </xf>
    <xf numFmtId="181" fontId="2" fillId="0" borderId="4" xfId="57" applyNumberFormat="1" applyFont="1" applyFill="1" applyBorder="1" applyAlignment="1" applyProtection="1">
      <alignment horizontal="left" vertical="center" wrapText="1"/>
      <protection locked="0"/>
    </xf>
    <xf numFmtId="181" fontId="2" fillId="0" borderId="4" xfId="62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62" applyFont="1" applyFill="1" applyBorder="1" applyAlignment="1" applyProtection="1">
      <alignment horizontal="left" vertical="center" wrapText="1"/>
      <protection locked="0"/>
    </xf>
    <xf numFmtId="0" fontId="1" fillId="0" borderId="4" xfId="57" applyFont="1" applyFill="1" applyBorder="1" applyAlignment="1" applyProtection="1">
      <alignment horizontal="left" vertical="center" wrapText="1"/>
      <protection locked="0"/>
    </xf>
    <xf numFmtId="0" fontId="2" fillId="0" borderId="5" xfId="62" applyFont="1" applyFill="1" applyBorder="1" applyAlignment="1" applyProtection="1">
      <alignment horizontal="left" vertical="center" wrapText="1"/>
      <protection locked="0"/>
    </xf>
    <xf numFmtId="0" fontId="2" fillId="0" borderId="10" xfId="62" applyFont="1" applyFill="1" applyBorder="1" applyAlignment="1" applyProtection="1">
      <alignment horizontal="left" vertical="center" wrapText="1"/>
      <protection locked="0"/>
    </xf>
    <xf numFmtId="0" fontId="2" fillId="0" borderId="10" xfId="62" applyNumberFormat="1" applyFont="1" applyFill="1" applyBorder="1" applyAlignment="1" applyProtection="1">
      <alignment horizontal="left" vertical="center" wrapText="1"/>
      <protection locked="0"/>
    </xf>
    <xf numFmtId="0" fontId="2" fillId="0" borderId="8" xfId="62" applyFont="1" applyFill="1" applyBorder="1" applyAlignment="1" applyProtection="1">
      <alignment horizontal="left" vertical="center" wrapText="1"/>
      <protection locked="0"/>
    </xf>
    <xf numFmtId="0" fontId="2" fillId="0" borderId="22" xfId="57" applyNumberFormat="1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>
      <alignment horizontal="center" vertical="center" wrapText="1"/>
    </xf>
    <xf numFmtId="0" fontId="2" fillId="5" borderId="4" xfId="62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/>
    </xf>
    <xf numFmtId="0" fontId="11" fillId="0" borderId="4" xfId="57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 wrapText="1"/>
    </xf>
    <xf numFmtId="0" fontId="2" fillId="0" borderId="10" xfId="57" applyFont="1" applyFill="1" applyBorder="1" applyAlignment="1" applyProtection="1">
      <alignment horizontal="left" vertical="center" wrapText="1"/>
      <protection locked="0"/>
    </xf>
    <xf numFmtId="49" fontId="3" fillId="5" borderId="4" xfId="0" applyNumberFormat="1" applyFont="1" applyFill="1" applyBorder="1" applyAlignment="1">
      <alignment vertical="center" wrapText="1"/>
    </xf>
    <xf numFmtId="49" fontId="3" fillId="5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11" xfId="57" applyFont="1" applyFill="1" applyBorder="1" applyAlignment="1" applyProtection="1">
      <alignment horizontal="left" vertical="center" wrapText="1"/>
      <protection locked="0"/>
    </xf>
    <xf numFmtId="0" fontId="2" fillId="0" borderId="11" xfId="58" applyFont="1" applyFill="1" applyBorder="1" applyAlignment="1">
      <alignment horizontal="left" vertical="center"/>
    </xf>
    <xf numFmtId="0" fontId="3" fillId="0" borderId="4" xfId="6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>
      <alignment horizontal="left" vertical="center" wrapText="1"/>
    </xf>
    <xf numFmtId="0" fontId="4" fillId="0" borderId="0" xfId="62" applyNumberFormat="1" applyFont="1" applyFill="1" applyBorder="1" applyAlignment="1" applyProtection="1">
      <alignment horizontal="left" vertical="center" wrapText="1"/>
      <protection locked="0"/>
    </xf>
    <xf numFmtId="49" fontId="7" fillId="0" borderId="11" xfId="62" applyNumberFormat="1" applyFont="1" applyFill="1" applyBorder="1" applyAlignment="1" applyProtection="1">
      <alignment horizontal="left" vertical="center" wrapText="1"/>
      <protection locked="0"/>
    </xf>
    <xf numFmtId="49" fontId="11" fillId="0" borderId="4" xfId="57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57" applyNumberFormat="1" applyFont="1" applyFill="1" applyBorder="1" applyAlignment="1" applyProtection="1">
      <alignment horizontal="left" vertical="center" wrapText="1"/>
      <protection locked="0"/>
    </xf>
    <xf numFmtId="49" fontId="2" fillId="0" borderId="6" xfId="57" applyNumberFormat="1" applyFont="1" applyFill="1" applyBorder="1" applyAlignment="1" applyProtection="1">
      <alignment horizontal="left" vertical="center" wrapText="1"/>
      <protection locked="0"/>
    </xf>
    <xf numFmtId="49" fontId="2" fillId="0" borderId="13" xfId="57" applyNumberFormat="1" applyFont="1" applyFill="1" applyBorder="1" applyAlignment="1" applyProtection="1">
      <alignment horizontal="left" vertical="center" wrapText="1"/>
      <protection locked="0"/>
    </xf>
    <xf numFmtId="182" fontId="2" fillId="0" borderId="13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/>
    </xf>
    <xf numFmtId="49" fontId="2" fillId="0" borderId="10" xfId="57" applyNumberFormat="1" applyFont="1" applyFill="1" applyBorder="1" applyAlignment="1" applyProtection="1">
      <alignment horizontal="left" vertical="center" wrapText="1"/>
      <protection locked="0"/>
    </xf>
    <xf numFmtId="0" fontId="2" fillId="0" borderId="10" xfId="57" applyNumberFormat="1" applyFont="1" applyFill="1" applyBorder="1" applyAlignment="1" applyProtection="1">
      <alignment horizontal="left" vertical="center" wrapText="1"/>
      <protection locked="0"/>
    </xf>
    <xf numFmtId="49" fontId="2" fillId="0" borderId="18" xfId="57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62" applyFont="1" applyFill="1" applyBorder="1" applyAlignment="1" applyProtection="1">
      <alignment vertical="center" wrapText="1"/>
      <protection locked="0"/>
    </xf>
    <xf numFmtId="49" fontId="2" fillId="0" borderId="12" xfId="57" applyNumberFormat="1" applyFont="1" applyFill="1" applyBorder="1" applyAlignment="1" applyProtection="1">
      <alignment horizontal="left" vertical="center" wrapText="1"/>
      <protection locked="0"/>
    </xf>
    <xf numFmtId="182" fontId="2" fillId="0" borderId="12" xfId="0" applyNumberFormat="1" applyFont="1" applyFill="1" applyBorder="1" applyAlignment="1">
      <alignment horizontal="left" vertical="center" wrapText="1"/>
    </xf>
    <xf numFmtId="182" fontId="2" fillId="0" borderId="4" xfId="0" applyNumberFormat="1" applyFont="1" applyFill="1" applyBorder="1" applyAlignment="1">
      <alignment horizontal="left" vertical="center" wrapText="1"/>
    </xf>
    <xf numFmtId="0" fontId="2" fillId="0" borderId="22" xfId="62" applyFont="1" applyFill="1" applyBorder="1" applyAlignment="1" applyProtection="1">
      <alignment horizontal="left" vertical="center" wrapText="1"/>
      <protection locked="0"/>
    </xf>
    <xf numFmtId="182" fontId="2" fillId="0" borderId="23" xfId="0" applyNumberFormat="1" applyFont="1" applyFill="1" applyBorder="1" applyAlignment="1">
      <alignment horizontal="left" vertical="center" wrapText="1"/>
    </xf>
    <xf numFmtId="0" fontId="2" fillId="0" borderId="22" xfId="62" applyNumberFormat="1" applyFont="1" applyFill="1" applyBorder="1" applyAlignment="1" applyProtection="1">
      <alignment horizontal="left" vertical="center" wrapText="1"/>
      <protection locked="0"/>
    </xf>
    <xf numFmtId="177" fontId="2" fillId="0" borderId="4" xfId="0" applyNumberFormat="1" applyFont="1" applyFill="1" applyBorder="1" applyAlignment="1">
      <alignment horizontal="left" vertical="center" wrapText="1"/>
    </xf>
    <xf numFmtId="0" fontId="2" fillId="2" borderId="4" xfId="57" applyFont="1" applyFill="1" applyBorder="1" applyAlignment="1" applyProtection="1">
      <alignment horizontal="center" vertical="center" wrapText="1"/>
      <protection locked="0"/>
    </xf>
    <xf numFmtId="177" fontId="2" fillId="0" borderId="11" xfId="57" applyNumberFormat="1" applyFont="1" applyFill="1" applyBorder="1" applyAlignment="1" applyProtection="1">
      <alignment horizontal="left" vertical="center" wrapText="1"/>
      <protection locked="0"/>
    </xf>
    <xf numFmtId="0" fontId="2" fillId="2" borderId="4" xfId="62" applyNumberFormat="1" applyFont="1" applyFill="1" applyBorder="1" applyAlignment="1" applyProtection="1">
      <alignment horizontal="left" vertical="center" wrapText="1"/>
      <protection locked="0"/>
    </xf>
    <xf numFmtId="49" fontId="7" fillId="0" borderId="11" xfId="57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62" applyNumberFormat="1" applyFont="1" applyFill="1" applyBorder="1" applyAlignment="1" applyProtection="1">
      <alignment horizontal="left" vertical="center" wrapText="1"/>
      <protection locked="0"/>
    </xf>
    <xf numFmtId="177" fontId="0" fillId="0" borderId="11" xfId="62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>
      <alignment horizontal="left" vertical="center" wrapText="1"/>
    </xf>
    <xf numFmtId="0" fontId="2" fillId="2" borderId="4" xfId="62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15" applyFont="1" applyFill="1" applyBorder="1" applyAlignment="1">
      <alignment horizontal="center" vertical="center" wrapText="1"/>
    </xf>
    <xf numFmtId="0" fontId="2" fillId="0" borderId="18" xfId="62" applyNumberFormat="1" applyFont="1" applyFill="1" applyBorder="1" applyAlignment="1" applyProtection="1">
      <alignment horizontal="left" vertical="center" wrapText="1"/>
      <protection locked="0"/>
    </xf>
    <xf numFmtId="177" fontId="2" fillId="0" borderId="18" xfId="62" applyNumberFormat="1" applyFont="1" applyFill="1" applyBorder="1" applyAlignment="1" applyProtection="1">
      <alignment horizontal="left" vertical="center" wrapText="1"/>
      <protection locked="0"/>
    </xf>
    <xf numFmtId="181" fontId="2" fillId="2" borderId="4" xfId="62" applyNumberFormat="1" applyFont="1" applyFill="1" applyBorder="1" applyAlignment="1" applyProtection="1">
      <alignment horizontal="center" vertical="center" wrapText="1"/>
      <protection locked="0"/>
    </xf>
    <xf numFmtId="177" fontId="11" fillId="0" borderId="4" xfId="62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57" applyFont="1" applyFill="1" applyBorder="1" applyAlignment="1" applyProtection="1">
      <alignment horizontal="left" vertical="center" wrapText="1"/>
      <protection locked="0"/>
    </xf>
    <xf numFmtId="0" fontId="2" fillId="2" borderId="11" xfId="62" applyNumberFormat="1" applyFont="1" applyFill="1" applyBorder="1" applyAlignment="1" applyProtection="1">
      <alignment horizontal="left" vertical="center" wrapText="1"/>
      <protection locked="0"/>
    </xf>
    <xf numFmtId="181" fontId="2" fillId="2" borderId="4" xfId="62" applyNumberFormat="1" applyFont="1" applyFill="1" applyBorder="1" applyAlignment="1" applyProtection="1">
      <alignment horizontal="left" vertical="center" wrapText="1"/>
      <protection locked="0"/>
    </xf>
    <xf numFmtId="177" fontId="3" fillId="0" borderId="4" xfId="57" applyNumberFormat="1" applyFont="1" applyFill="1" applyBorder="1" applyAlignment="1" applyProtection="1">
      <alignment horizontal="center" vertical="center" wrapText="1"/>
      <protection locked="0"/>
    </xf>
    <xf numFmtId="183" fontId="3" fillId="0" borderId="4" xfId="57" applyNumberFormat="1" applyFont="1" applyFill="1" applyBorder="1" applyAlignment="1" applyProtection="1">
      <alignment horizontal="center" vertical="center" wrapText="1"/>
      <protection locked="0"/>
    </xf>
    <xf numFmtId="176" fontId="2" fillId="2" borderId="4" xfId="57" applyNumberFormat="1" applyFont="1" applyFill="1" applyBorder="1" applyAlignment="1" applyProtection="1">
      <alignment horizontal="center" vertical="center" wrapText="1"/>
      <protection locked="0"/>
    </xf>
    <xf numFmtId="177" fontId="2" fillId="0" borderId="22" xfId="60" applyNumberFormat="1" applyFont="1" applyFill="1" applyBorder="1" applyAlignment="1">
      <alignment horizontal="left" vertical="center" wrapText="1"/>
    </xf>
    <xf numFmtId="49" fontId="2" fillId="0" borderId="22" xfId="57" applyNumberFormat="1" applyFont="1" applyFill="1" applyBorder="1" applyAlignment="1" applyProtection="1">
      <alignment horizontal="left" vertical="center" wrapText="1"/>
      <protection locked="0"/>
    </xf>
    <xf numFmtId="176" fontId="12" fillId="2" borderId="11" xfId="0" applyNumberFormat="1" applyFont="1" applyFill="1" applyBorder="1" applyAlignment="1">
      <alignment horizontal="center" vertical="center" wrapText="1"/>
    </xf>
    <xf numFmtId="177" fontId="12" fillId="2" borderId="11" xfId="0" applyNumberFormat="1" applyFont="1" applyFill="1" applyBorder="1" applyAlignment="1">
      <alignment horizontal="center" vertical="center" wrapText="1"/>
    </xf>
    <xf numFmtId="180" fontId="12" fillId="2" borderId="11" xfId="0" applyNumberFormat="1" applyFont="1" applyFill="1" applyBorder="1" applyAlignment="1">
      <alignment horizontal="center" vertical="center" wrapText="1"/>
    </xf>
    <xf numFmtId="181" fontId="12" fillId="2" borderId="11" xfId="0" applyNumberFormat="1" applyFont="1" applyFill="1" applyBorder="1" applyAlignment="1">
      <alignment horizontal="center" vertical="center" wrapText="1"/>
    </xf>
    <xf numFmtId="177" fontId="13" fillId="2" borderId="11" xfId="15" applyNumberFormat="1" applyFont="1" applyFill="1" applyBorder="1" applyAlignment="1">
      <alignment vertical="center"/>
    </xf>
    <xf numFmtId="10" fontId="13" fillId="2" borderId="11" xfId="15" applyNumberFormat="1" applyFont="1" applyFill="1" applyBorder="1" applyAlignment="1">
      <alignment horizontal="center" vertical="center"/>
    </xf>
    <xf numFmtId="0" fontId="2" fillId="2" borderId="11" xfId="15" applyFont="1" applyFill="1" applyBorder="1" applyAlignment="1">
      <alignment horizontal="left" vertical="center" wrapText="1"/>
    </xf>
    <xf numFmtId="177" fontId="2" fillId="2" borderId="11" xfId="15" applyNumberFormat="1" applyFont="1" applyFill="1" applyBorder="1" applyAlignment="1">
      <alignment horizontal="center" vertical="center" wrapText="1"/>
    </xf>
    <xf numFmtId="177" fontId="2" fillId="2" borderId="4" xfId="62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62" applyFont="1" applyFill="1" applyBorder="1" applyAlignment="1" applyProtection="1">
      <alignment horizontal="left" vertical="center" wrapText="1"/>
      <protection locked="0"/>
    </xf>
    <xf numFmtId="0" fontId="3" fillId="4" borderId="4" xfId="62" applyFont="1" applyFill="1" applyBorder="1" applyAlignment="1" applyProtection="1">
      <alignment horizontal="left" vertical="center" wrapText="1"/>
      <protection locked="0"/>
    </xf>
    <xf numFmtId="177" fontId="2" fillId="2" borderId="11" xfId="62" applyNumberFormat="1" applyFont="1" applyFill="1" applyBorder="1" applyAlignment="1" applyProtection="1">
      <alignment horizontal="left" vertical="center" wrapText="1"/>
      <protection locked="0"/>
    </xf>
    <xf numFmtId="180" fontId="2" fillId="2" borderId="11" xfId="62" applyNumberFormat="1" applyFont="1" applyFill="1" applyBorder="1" applyAlignment="1" applyProtection="1">
      <alignment horizontal="left" vertical="center" wrapText="1"/>
      <protection locked="0"/>
    </xf>
    <xf numFmtId="183" fontId="2" fillId="2" borderId="11" xfId="57" applyNumberFormat="1" applyFont="1" applyFill="1" applyBorder="1" applyAlignment="1" applyProtection="1">
      <alignment horizontal="left" vertical="center" wrapText="1"/>
      <protection locked="0"/>
    </xf>
    <xf numFmtId="0" fontId="14" fillId="3" borderId="4" xfId="62" applyFont="1" applyFill="1" applyBorder="1" applyAlignment="1" applyProtection="1">
      <alignment horizontal="center" vertical="center" wrapText="1"/>
      <protection locked="0"/>
    </xf>
    <xf numFmtId="177" fontId="4" fillId="0" borderId="0" xfId="62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62" applyFont="1" applyFill="1" applyBorder="1" applyAlignment="1" applyProtection="1">
      <alignment horizontal="left" vertical="center" wrapText="1"/>
      <protection locked="0"/>
    </xf>
    <xf numFmtId="0" fontId="1" fillId="0" borderId="12" xfId="62" applyFont="1" applyFill="1" applyBorder="1" applyAlignment="1" applyProtection="1">
      <alignment horizontal="left" vertical="center" wrapText="1"/>
      <protection locked="0"/>
    </xf>
    <xf numFmtId="0" fontId="7" fillId="0" borderId="20" xfId="62" applyFont="1" applyFill="1" applyBorder="1" applyAlignment="1" applyProtection="1">
      <alignment horizontal="left" vertical="center" wrapText="1"/>
      <protection locked="0"/>
    </xf>
    <xf numFmtId="183" fontId="2" fillId="0" borderId="10" xfId="57" applyNumberFormat="1" applyFont="1" applyFill="1" applyBorder="1" applyAlignment="1" applyProtection="1">
      <alignment horizontal="left" vertical="center" wrapText="1"/>
      <protection locked="0"/>
    </xf>
    <xf numFmtId="181" fontId="2" fillId="0" borderId="10" xfId="62" applyNumberFormat="1" applyFont="1" applyFill="1" applyBorder="1" applyAlignment="1" applyProtection="1">
      <alignment horizontal="left" vertical="center" wrapText="1"/>
      <protection locked="0"/>
    </xf>
    <xf numFmtId="0" fontId="2" fillId="0" borderId="24" xfId="62" applyNumberFormat="1" applyFont="1" applyFill="1" applyBorder="1" applyAlignment="1" applyProtection="1">
      <alignment horizontal="left" vertical="center" wrapText="1"/>
      <protection locked="0"/>
    </xf>
    <xf numFmtId="0" fontId="3" fillId="0" borderId="4" xfId="15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62" applyFont="1" applyFill="1" applyBorder="1" applyAlignment="1" applyProtection="1">
      <alignment horizontal="left" vertical="center" wrapText="1"/>
      <protection locked="0"/>
    </xf>
    <xf numFmtId="183" fontId="2" fillId="0" borderId="11" xfId="57" applyNumberFormat="1" applyFont="1" applyFill="1" applyBorder="1" applyAlignment="1" applyProtection="1">
      <alignment horizontal="left" vertical="center" wrapText="1"/>
      <protection locked="0"/>
    </xf>
    <xf numFmtId="181" fontId="2" fillId="0" borderId="11" xfId="62" applyNumberFormat="1" applyFont="1" applyFill="1" applyBorder="1" applyAlignment="1" applyProtection="1">
      <alignment horizontal="left" vertical="center" wrapText="1"/>
      <protection locked="0"/>
    </xf>
    <xf numFmtId="0" fontId="2" fillId="0" borderId="20" xfId="62" applyNumberFormat="1" applyFont="1" applyFill="1" applyBorder="1" applyAlignment="1" applyProtection="1">
      <alignment horizontal="left" vertical="center" wrapText="1"/>
      <protection locked="0"/>
    </xf>
    <xf numFmtId="181" fontId="2" fillId="0" borderId="11" xfId="57" applyNumberFormat="1" applyFont="1" applyFill="1" applyBorder="1" applyAlignment="1" applyProtection="1">
      <alignment horizontal="left" vertical="center" wrapText="1"/>
      <protection locked="0"/>
    </xf>
    <xf numFmtId="183" fontId="2" fillId="0" borderId="22" xfId="57" applyNumberFormat="1" applyFont="1" applyFill="1" applyBorder="1" applyAlignment="1" applyProtection="1">
      <alignment horizontal="left" vertical="center" wrapText="1"/>
      <protection locked="0"/>
    </xf>
    <xf numFmtId="0" fontId="2" fillId="0" borderId="25" xfId="62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21" applyFont="1" applyFill="1" applyAlignment="1">
      <alignment vertical="center"/>
    </xf>
    <xf numFmtId="0" fontId="15" fillId="0" borderId="0" xfId="21" applyFont="1" applyAlignment="1">
      <alignment vertical="center"/>
    </xf>
    <xf numFmtId="0" fontId="16" fillId="0" borderId="0" xfId="21" applyFont="1" applyFill="1" applyAlignment="1">
      <alignment vertical="center"/>
    </xf>
    <xf numFmtId="0" fontId="16" fillId="0" borderId="0" xfId="21" applyFont="1" applyAlignment="1">
      <alignment vertical="center"/>
    </xf>
    <xf numFmtId="0" fontId="17" fillId="0" borderId="0" xfId="21" applyFont="1" applyFill="1" applyBorder="1" applyAlignment="1">
      <alignment horizontal="center" vertical="center"/>
    </xf>
    <xf numFmtId="0" fontId="18" fillId="0" borderId="0" xfId="21" applyFont="1" applyFill="1" applyBorder="1" applyAlignment="1">
      <alignment vertical="center"/>
    </xf>
    <xf numFmtId="0" fontId="17" fillId="0" borderId="26" xfId="21" applyFont="1" applyFill="1" applyBorder="1" applyAlignment="1">
      <alignment horizontal="left" vertical="center"/>
    </xf>
    <xf numFmtId="0" fontId="17" fillId="0" borderId="27" xfId="21" applyFont="1" applyFill="1" applyBorder="1" applyAlignment="1">
      <alignment horizontal="left" vertical="center"/>
    </xf>
    <xf numFmtId="0" fontId="19" fillId="0" borderId="27" xfId="21" applyFont="1" applyFill="1" applyBorder="1" applyAlignment="1">
      <alignment horizontal="center" vertical="center"/>
    </xf>
    <xf numFmtId="0" fontId="17" fillId="0" borderId="28" xfId="21" applyFont="1" applyFill="1" applyBorder="1" applyAlignment="1">
      <alignment horizontal="left" vertical="center"/>
    </xf>
    <xf numFmtId="0" fontId="17" fillId="0" borderId="0" xfId="21" applyFont="1" applyFill="1" applyBorder="1" applyAlignment="1">
      <alignment horizontal="left" vertical="center"/>
    </xf>
    <xf numFmtId="0" fontId="19" fillId="0" borderId="0" xfId="21" applyFont="1" applyFill="1" applyBorder="1" applyAlignment="1">
      <alignment horizontal="left" vertical="center"/>
    </xf>
    <xf numFmtId="0" fontId="20" fillId="0" borderId="0" xfId="21" applyFont="1" applyFill="1" applyBorder="1" applyAlignment="1">
      <alignment horizontal="center" vertical="center"/>
    </xf>
    <xf numFmtId="0" fontId="17" fillId="6" borderId="4" xfId="21" applyFont="1" applyFill="1" applyBorder="1" applyAlignment="1">
      <alignment horizontal="center" vertical="center" wrapText="1"/>
    </xf>
    <xf numFmtId="0" fontId="19" fillId="6" borderId="4" xfId="21" applyFont="1" applyFill="1" applyBorder="1" applyAlignment="1">
      <alignment horizontal="center" vertical="center"/>
    </xf>
    <xf numFmtId="0" fontId="19" fillId="6" borderId="6" xfId="21" applyFont="1" applyFill="1" applyBorder="1" applyAlignment="1">
      <alignment horizontal="center" vertical="center"/>
    </xf>
    <xf numFmtId="0" fontId="19" fillId="6" borderId="13" xfId="21" applyFont="1" applyFill="1" applyBorder="1" applyAlignment="1">
      <alignment horizontal="center" vertical="center"/>
    </xf>
    <xf numFmtId="0" fontId="21" fillId="0" borderId="14" xfId="21" applyFont="1" applyFill="1" applyBorder="1" applyAlignment="1">
      <alignment horizontal="center" vertical="center"/>
    </xf>
    <xf numFmtId="0" fontId="19" fillId="6" borderId="12" xfId="21" applyFont="1" applyFill="1" applyBorder="1" applyAlignment="1">
      <alignment horizontal="center" vertical="center"/>
    </xf>
    <xf numFmtId="0" fontId="22" fillId="6" borderId="29" xfId="21" applyFont="1" applyFill="1" applyBorder="1" applyAlignment="1">
      <alignment horizontal="center" vertical="center"/>
    </xf>
    <xf numFmtId="0" fontId="16" fillId="0" borderId="4" xfId="50" applyFont="1" applyFill="1" applyBorder="1" applyAlignment="1">
      <alignment horizontal="center" vertical="center" wrapText="1"/>
    </xf>
    <xf numFmtId="0" fontId="16" fillId="0" borderId="4" xfId="50" applyFont="1" applyBorder="1" applyAlignment="1">
      <alignment horizontal="center" vertical="center"/>
    </xf>
    <xf numFmtId="0" fontId="16" fillId="0" borderId="11" xfId="50" applyFont="1" applyBorder="1" applyAlignment="1">
      <alignment horizontal="center" vertical="center"/>
    </xf>
    <xf numFmtId="0" fontId="23" fillId="0" borderId="4" xfId="50" applyFont="1" applyBorder="1" applyAlignment="1">
      <alignment horizontal="center" vertical="center"/>
    </xf>
    <xf numFmtId="0" fontId="16" fillId="0" borderId="4" xfId="21" applyFont="1" applyBorder="1" applyAlignment="1">
      <alignment horizontal="center" vertical="center"/>
    </xf>
    <xf numFmtId="0" fontId="16" fillId="0" borderId="8" xfId="21" applyFont="1" applyFill="1" applyBorder="1" applyAlignment="1">
      <alignment horizontal="center" vertical="center"/>
    </xf>
    <xf numFmtId="0" fontId="16" fillId="0" borderId="11" xfId="21" applyFont="1" applyFill="1" applyBorder="1" applyAlignment="1">
      <alignment horizontal="center" vertical="center"/>
    </xf>
    <xf numFmtId="0" fontId="16" fillId="0" borderId="0" xfId="21" applyFont="1" applyFill="1" applyBorder="1" applyAlignment="1">
      <alignment vertical="center"/>
    </xf>
    <xf numFmtId="0" fontId="16" fillId="0" borderId="0" xfId="21" applyFont="1" applyFill="1" applyBorder="1" applyAlignment="1">
      <alignment horizontal="center" vertical="center"/>
    </xf>
    <xf numFmtId="0" fontId="16" fillId="0" borderId="8" xfId="21" applyFont="1" applyFill="1" applyBorder="1" applyAlignment="1">
      <alignment vertical="center"/>
    </xf>
    <xf numFmtId="0" fontId="16" fillId="0" borderId="4" xfId="21" applyFont="1" applyFill="1" applyBorder="1" applyAlignment="1">
      <alignment horizontal="center" vertical="center"/>
    </xf>
    <xf numFmtId="0" fontId="11" fillId="0" borderId="4" xfId="21" applyFont="1" applyFill="1" applyBorder="1" applyAlignment="1">
      <alignment horizontal="center" vertical="center"/>
    </xf>
    <xf numFmtId="49" fontId="11" fillId="0" borderId="4" xfId="21" applyNumberFormat="1" applyFont="1" applyFill="1" applyBorder="1" applyAlignment="1">
      <alignment horizontal="left" vertical="center" wrapText="1"/>
    </xf>
    <xf numFmtId="0" fontId="11" fillId="0" borderId="6" xfId="21" applyFont="1" applyFill="1" applyBorder="1" applyAlignment="1">
      <alignment horizontal="left" vertical="center" wrapText="1"/>
    </xf>
    <xf numFmtId="0" fontId="11" fillId="0" borderId="9" xfId="21" applyFont="1" applyFill="1" applyBorder="1" applyAlignment="1">
      <alignment horizontal="left" vertical="center" wrapText="1"/>
    </xf>
    <xf numFmtId="0" fontId="11" fillId="0" borderId="7" xfId="21" applyFont="1" applyFill="1" applyBorder="1" applyAlignment="1">
      <alignment horizontal="left" vertical="center" wrapText="1"/>
    </xf>
    <xf numFmtId="0" fontId="11" fillId="0" borderId="4" xfId="21" applyFont="1" applyFill="1" applyBorder="1" applyAlignment="1">
      <alignment horizontal="left" vertical="center" wrapText="1"/>
    </xf>
    <xf numFmtId="0" fontId="11" fillId="0" borderId="4" xfId="21" applyFont="1" applyFill="1" applyBorder="1" applyAlignment="1">
      <alignment horizontal="left" vertical="center"/>
    </xf>
    <xf numFmtId="49" fontId="11" fillId="0" borderId="22" xfId="21" applyNumberFormat="1" applyFont="1" applyFill="1" applyBorder="1" applyAlignment="1">
      <alignment horizontal="left" vertical="center" wrapText="1"/>
    </xf>
    <xf numFmtId="0" fontId="11" fillId="0" borderId="22" xfId="21" applyFont="1" applyFill="1" applyBorder="1" applyAlignment="1">
      <alignment horizontal="left" vertical="center"/>
    </xf>
    <xf numFmtId="0" fontId="11" fillId="0" borderId="23" xfId="21" applyFont="1" applyFill="1" applyBorder="1" applyAlignment="1">
      <alignment horizontal="left" vertical="center" wrapText="1"/>
    </xf>
    <xf numFmtId="0" fontId="11" fillId="0" borderId="30" xfId="21" applyFont="1" applyFill="1" applyBorder="1" applyAlignment="1">
      <alignment horizontal="left" vertical="center" wrapText="1"/>
    </xf>
    <xf numFmtId="0" fontId="23" fillId="0" borderId="4" xfId="50" applyFont="1" applyBorder="1" applyAlignment="1">
      <alignment horizontal="center" vertical="center" wrapText="1"/>
    </xf>
    <xf numFmtId="0" fontId="11" fillId="0" borderId="6" xfId="21" applyFont="1" applyFill="1" applyBorder="1" applyAlignment="1">
      <alignment horizontal="center" vertical="center"/>
    </xf>
    <xf numFmtId="0" fontId="11" fillId="0" borderId="7" xfId="21" applyFont="1" applyFill="1" applyBorder="1" applyAlignment="1">
      <alignment horizontal="center" vertical="center"/>
    </xf>
    <xf numFmtId="0" fontId="11" fillId="0" borderId="9" xfId="21" applyFont="1" applyFill="1" applyBorder="1" applyAlignment="1">
      <alignment horizontal="center" vertical="center"/>
    </xf>
    <xf numFmtId="49" fontId="11" fillId="0" borderId="6" xfId="21" applyNumberFormat="1" applyFont="1" applyFill="1" applyBorder="1" applyAlignment="1">
      <alignment horizontal="left" vertical="center"/>
    </xf>
    <xf numFmtId="49" fontId="11" fillId="0" borderId="4" xfId="21" applyNumberFormat="1" applyFont="1" applyFill="1" applyBorder="1" applyAlignment="1">
      <alignment horizontal="center" vertical="center"/>
    </xf>
    <xf numFmtId="0" fontId="11" fillId="0" borderId="31" xfId="21" applyFont="1" applyFill="1" applyBorder="1" applyAlignment="1">
      <alignment horizontal="left" vertical="center" wrapText="1"/>
    </xf>
    <xf numFmtId="0" fontId="11" fillId="0" borderId="23" xfId="21" applyFont="1" applyFill="1" applyBorder="1" applyAlignment="1">
      <alignment horizontal="center" vertical="center"/>
    </xf>
    <xf numFmtId="0" fontId="11" fillId="0" borderId="30" xfId="21" applyFont="1" applyFill="1" applyBorder="1" applyAlignment="1">
      <alignment horizontal="center" vertical="center"/>
    </xf>
    <xf numFmtId="0" fontId="11" fillId="0" borderId="31" xfId="21" applyFont="1" applyFill="1" applyBorder="1" applyAlignment="1">
      <alignment horizontal="center" vertical="center"/>
    </xf>
    <xf numFmtId="0" fontId="11" fillId="0" borderId="22" xfId="21" applyFont="1" applyFill="1" applyBorder="1" applyAlignment="1">
      <alignment horizontal="center" vertical="center"/>
    </xf>
    <xf numFmtId="49" fontId="11" fillId="0" borderId="22" xfId="21" applyNumberFormat="1" applyFont="1" applyFill="1" applyBorder="1" applyAlignment="1">
      <alignment horizontal="center" vertical="center"/>
    </xf>
    <xf numFmtId="0" fontId="18" fillId="0" borderId="27" xfId="21" applyFont="1" applyFill="1" applyBorder="1" applyAlignment="1">
      <alignment vertical="center"/>
    </xf>
    <xf numFmtId="0" fontId="18" fillId="0" borderId="27" xfId="21" applyFont="1" applyFill="1" applyBorder="1" applyAlignment="1">
      <alignment horizontal="left" vertical="center" wrapText="1"/>
    </xf>
    <xf numFmtId="0" fontId="15" fillId="0" borderId="0" xfId="21" applyFont="1" applyFill="1" applyBorder="1" applyAlignment="1">
      <alignment vertical="center"/>
    </xf>
    <xf numFmtId="0" fontId="18" fillId="0" borderId="0" xfId="21" applyFont="1" applyFill="1" applyBorder="1" applyAlignment="1">
      <alignment horizontal="left" vertical="center" wrapText="1"/>
    </xf>
    <xf numFmtId="0" fontId="21" fillId="6" borderId="15" xfId="21" applyFont="1" applyFill="1" applyBorder="1" applyAlignment="1">
      <alignment horizontal="center" vertical="center"/>
    </xf>
    <xf numFmtId="0" fontId="6" fillId="0" borderId="7" xfId="21" applyFont="1" applyFill="1" applyBorder="1" applyAlignment="1">
      <alignment horizontal="center" vertical="center"/>
    </xf>
    <xf numFmtId="0" fontId="6" fillId="0" borderId="9" xfId="21" applyFont="1" applyFill="1" applyBorder="1" applyAlignment="1">
      <alignment horizontal="center" vertical="center"/>
    </xf>
    <xf numFmtId="0" fontId="6" fillId="0" borderId="4" xfId="21" applyFont="1" applyFill="1" applyBorder="1" applyAlignment="1">
      <alignment horizontal="center" vertical="center"/>
    </xf>
    <xf numFmtId="0" fontId="15" fillId="0" borderId="29" xfId="21" applyFont="1" applyBorder="1" applyAlignment="1">
      <alignment vertical="center"/>
    </xf>
    <xf numFmtId="0" fontId="15" fillId="0" borderId="32" xfId="21" applyFont="1" applyBorder="1" applyAlignment="1">
      <alignment vertical="center"/>
    </xf>
    <xf numFmtId="0" fontId="24" fillId="0" borderId="7" xfId="21" applyFont="1" applyFill="1" applyBorder="1" applyAlignment="1">
      <alignment horizontal="center" vertical="center"/>
    </xf>
    <xf numFmtId="0" fontId="24" fillId="0" borderId="9" xfId="21" applyFont="1" applyFill="1" applyBorder="1" applyAlignment="1">
      <alignment horizontal="center" vertical="center"/>
    </xf>
    <xf numFmtId="0" fontId="24" fillId="0" borderId="4" xfId="21" applyFont="1" applyFill="1" applyBorder="1" applyAlignment="1">
      <alignment horizontal="center" vertical="center"/>
    </xf>
    <xf numFmtId="0" fontId="16" fillId="0" borderId="12" xfId="21" applyFont="1" applyBorder="1" applyAlignment="1">
      <alignment horizontal="center" vertical="center"/>
    </xf>
    <xf numFmtId="0" fontId="16" fillId="0" borderId="29" xfId="21" applyFont="1" applyBorder="1" applyAlignment="1">
      <alignment horizontal="center" vertical="center"/>
    </xf>
    <xf numFmtId="0" fontId="23" fillId="0" borderId="6" xfId="50" applyFont="1" applyBorder="1" applyAlignment="1">
      <alignment horizontal="center" vertical="center"/>
    </xf>
    <xf numFmtId="0" fontId="23" fillId="0" borderId="9" xfId="50" applyFont="1" applyBorder="1" applyAlignment="1">
      <alignment horizontal="center" vertical="center"/>
    </xf>
    <xf numFmtId="0" fontId="23" fillId="0" borderId="6" xfId="21" applyFont="1" applyBorder="1" applyAlignment="1">
      <alignment horizontal="center" vertical="center"/>
    </xf>
    <xf numFmtId="0" fontId="23" fillId="0" borderId="7" xfId="21" applyFont="1" applyBorder="1" applyAlignment="1">
      <alignment horizontal="center" vertical="center"/>
    </xf>
    <xf numFmtId="0" fontId="23" fillId="0" borderId="4" xfId="21" applyFont="1" applyBorder="1" applyAlignment="1">
      <alignment horizontal="center" vertical="center"/>
    </xf>
    <xf numFmtId="49" fontId="11" fillId="0" borderId="9" xfId="21" applyNumberFormat="1" applyFont="1" applyFill="1" applyBorder="1" applyAlignment="1">
      <alignment horizontal="left" vertical="center"/>
    </xf>
    <xf numFmtId="0" fontId="11" fillId="0" borderId="6" xfId="21" applyFont="1" applyFill="1" applyBorder="1" applyAlignment="1">
      <alignment horizontal="left" vertical="center"/>
    </xf>
    <xf numFmtId="0" fontId="11" fillId="0" borderId="9" xfId="21" applyFont="1" applyFill="1" applyBorder="1" applyAlignment="1">
      <alignment horizontal="left" vertical="center"/>
    </xf>
    <xf numFmtId="0" fontId="11" fillId="0" borderId="4" xfId="50" applyFont="1" applyFill="1" applyBorder="1" applyAlignment="1">
      <alignment horizontal="center" vertical="center"/>
    </xf>
    <xf numFmtId="0" fontId="18" fillId="0" borderId="33" xfId="21" applyFont="1" applyFill="1" applyBorder="1" applyAlignment="1">
      <alignment horizontal="left" vertical="center" wrapText="1"/>
    </xf>
    <xf numFmtId="0" fontId="18" fillId="0" borderId="34" xfId="21" applyFont="1" applyFill="1" applyBorder="1" applyAlignment="1">
      <alignment horizontal="left" vertical="center" wrapText="1"/>
    </xf>
    <xf numFmtId="0" fontId="6" fillId="0" borderId="4" xfId="50" applyFont="1" applyFill="1" applyBorder="1" applyAlignment="1">
      <alignment horizontal="center" vertical="center"/>
    </xf>
    <xf numFmtId="0" fontId="6" fillId="0" borderId="24" xfId="21" applyFont="1" applyFill="1" applyBorder="1" applyAlignment="1">
      <alignment horizontal="center" vertical="center"/>
    </xf>
    <xf numFmtId="0" fontId="15" fillId="0" borderId="0" xfId="21" applyFont="1" applyFill="1" applyBorder="1" applyAlignment="1">
      <alignment vertical="center" wrapText="1"/>
    </xf>
    <xf numFmtId="0" fontId="15" fillId="0" borderId="0" xfId="21" applyFont="1" applyBorder="1" applyAlignment="1">
      <alignment vertical="center"/>
    </xf>
    <xf numFmtId="58" fontId="6" fillId="0" borderId="4" xfId="21" applyNumberFormat="1" applyFont="1" applyFill="1" applyBorder="1" applyAlignment="1">
      <alignment horizontal="center" vertical="center" shrinkToFit="1"/>
    </xf>
    <xf numFmtId="58" fontId="24" fillId="0" borderId="6" xfId="21" applyNumberFormat="1" applyFont="1" applyFill="1" applyBorder="1" applyAlignment="1">
      <alignment horizontal="center" vertical="center" shrinkToFit="1"/>
    </xf>
    <xf numFmtId="58" fontId="24" fillId="0" borderId="17" xfId="21" applyNumberFormat="1" applyFont="1" applyBorder="1" applyAlignment="1">
      <alignment horizontal="center" vertical="center" shrinkToFit="1"/>
    </xf>
    <xf numFmtId="0" fontId="16" fillId="0" borderId="32" xfId="21" applyFont="1" applyBorder="1" applyAlignment="1">
      <alignment horizontal="center" vertical="center"/>
    </xf>
    <xf numFmtId="0" fontId="16" fillId="0" borderId="35" xfId="21" applyFont="1" applyBorder="1" applyAlignment="1">
      <alignment horizontal="center" vertical="center"/>
    </xf>
    <xf numFmtId="0" fontId="23" fillId="0" borderId="9" xfId="21" applyFont="1" applyBorder="1" applyAlignment="1">
      <alignment horizontal="center" vertical="center"/>
    </xf>
    <xf numFmtId="0" fontId="16" fillId="0" borderId="17" xfId="21" applyFont="1" applyBorder="1" applyAlignment="1">
      <alignment horizontal="center" vertical="center"/>
    </xf>
    <xf numFmtId="0" fontId="16" fillId="0" borderId="9" xfId="21" applyFont="1" applyBorder="1" applyAlignment="1">
      <alignment horizontal="center" vertical="center"/>
    </xf>
    <xf numFmtId="0" fontId="16" fillId="0" borderId="7" xfId="21" applyFont="1" applyFill="1" applyBorder="1" applyAlignment="1">
      <alignment horizontal="center" vertical="center"/>
    </xf>
    <xf numFmtId="0" fontId="16" fillId="0" borderId="36" xfId="21" applyFont="1" applyFill="1" applyBorder="1" applyAlignment="1">
      <alignment horizontal="center" vertical="center"/>
    </xf>
    <xf numFmtId="0" fontId="16" fillId="0" borderId="9" xfId="21" applyFont="1" applyFill="1" applyBorder="1" applyAlignment="1">
      <alignment horizontal="center" vertical="center"/>
    </xf>
    <xf numFmtId="0" fontId="16" fillId="0" borderId="17" xfId="21" applyFont="1" applyFill="1" applyBorder="1" applyAlignment="1">
      <alignment horizontal="center" vertical="center"/>
    </xf>
    <xf numFmtId="0" fontId="11" fillId="0" borderId="17" xfId="21" applyFont="1" applyFill="1" applyBorder="1" applyAlignment="1">
      <alignment horizontal="left" vertical="center"/>
    </xf>
    <xf numFmtId="0" fontId="11" fillId="0" borderId="14" xfId="21" applyFont="1" applyFill="1" applyBorder="1" applyAlignment="1">
      <alignment horizontal="left" vertical="center"/>
    </xf>
    <xf numFmtId="0" fontId="11" fillId="0" borderId="37" xfId="21" applyFont="1" applyFill="1" applyBorder="1" applyAlignment="1">
      <alignment horizontal="left" vertical="center"/>
    </xf>
    <xf numFmtId="0" fontId="11" fillId="0" borderId="36" xfId="21" applyFont="1" applyFill="1" applyBorder="1" applyAlignment="1">
      <alignment horizontal="left" vertical="center"/>
    </xf>
    <xf numFmtId="0" fontId="11" fillId="0" borderId="36" xfId="21" applyFont="1" applyFill="1" applyBorder="1" applyAlignment="1">
      <alignment horizontal="center" vertical="center"/>
    </xf>
    <xf numFmtId="0" fontId="11" fillId="0" borderId="38" xfId="21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40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差_KING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Below3 3" xfId="57"/>
    <cellStyle name="常规 2" xfId="58"/>
    <cellStyle name="常规 3" xfId="59"/>
    <cellStyle name="常规 3 30" xfId="60"/>
    <cellStyle name="好_KING" xfId="61"/>
    <cellStyle name="样式 1" xfId="62"/>
  </cellStyles>
  <dxfs count="5">
    <dxf>
      <fill>
        <patternFill patternType="solid">
          <bgColor rgb="FFFFFF00"/>
        </patternFill>
      </fill>
    </dxf>
    <dxf>
      <fill>
        <patternFill patternType="solid">
          <bgColor rgb="FF7030A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9" Type="http://schemas.openxmlformats.org/officeDocument/2006/relationships/image" Target="../media/image100.emf"/><Relationship Id="rId98" Type="http://schemas.openxmlformats.org/officeDocument/2006/relationships/image" Target="../media/image99.emf"/><Relationship Id="rId97" Type="http://schemas.openxmlformats.org/officeDocument/2006/relationships/image" Target="../media/image98.emf"/><Relationship Id="rId96" Type="http://schemas.openxmlformats.org/officeDocument/2006/relationships/image" Target="../media/image97.emf"/><Relationship Id="rId95" Type="http://schemas.openxmlformats.org/officeDocument/2006/relationships/image" Target="../media/image96.emf"/><Relationship Id="rId94" Type="http://schemas.openxmlformats.org/officeDocument/2006/relationships/image" Target="../media/image95.emf"/><Relationship Id="rId93" Type="http://schemas.openxmlformats.org/officeDocument/2006/relationships/image" Target="../media/image94.emf"/><Relationship Id="rId92" Type="http://schemas.openxmlformats.org/officeDocument/2006/relationships/image" Target="../media/image93.emf"/><Relationship Id="rId91" Type="http://schemas.openxmlformats.org/officeDocument/2006/relationships/image" Target="../media/image92.emf"/><Relationship Id="rId90" Type="http://schemas.openxmlformats.org/officeDocument/2006/relationships/image" Target="../media/image91.emf"/><Relationship Id="rId9" Type="http://schemas.openxmlformats.org/officeDocument/2006/relationships/image" Target="../media/image10.emf"/><Relationship Id="rId89" Type="http://schemas.openxmlformats.org/officeDocument/2006/relationships/image" Target="../media/image90.emf"/><Relationship Id="rId88" Type="http://schemas.openxmlformats.org/officeDocument/2006/relationships/image" Target="../media/image89.emf"/><Relationship Id="rId87" Type="http://schemas.openxmlformats.org/officeDocument/2006/relationships/image" Target="../media/image88.emf"/><Relationship Id="rId86" Type="http://schemas.openxmlformats.org/officeDocument/2006/relationships/image" Target="../media/image87.emf"/><Relationship Id="rId85" Type="http://schemas.openxmlformats.org/officeDocument/2006/relationships/image" Target="../media/image86.emf"/><Relationship Id="rId84" Type="http://schemas.openxmlformats.org/officeDocument/2006/relationships/image" Target="../media/image85.png"/><Relationship Id="rId83" Type="http://schemas.openxmlformats.org/officeDocument/2006/relationships/image" Target="../media/image84.emf"/><Relationship Id="rId82" Type="http://schemas.openxmlformats.org/officeDocument/2006/relationships/image" Target="../media/image83.emf"/><Relationship Id="rId81" Type="http://schemas.openxmlformats.org/officeDocument/2006/relationships/image" Target="../media/image82.emf"/><Relationship Id="rId80" Type="http://schemas.openxmlformats.org/officeDocument/2006/relationships/image" Target="../media/image81.emf"/><Relationship Id="rId8" Type="http://schemas.openxmlformats.org/officeDocument/2006/relationships/image" Target="../media/image9.emf"/><Relationship Id="rId79" Type="http://schemas.openxmlformats.org/officeDocument/2006/relationships/image" Target="../media/image80.emf"/><Relationship Id="rId78" Type="http://schemas.openxmlformats.org/officeDocument/2006/relationships/image" Target="../media/image79.emf"/><Relationship Id="rId77" Type="http://schemas.openxmlformats.org/officeDocument/2006/relationships/image" Target="../media/image78.emf"/><Relationship Id="rId76" Type="http://schemas.openxmlformats.org/officeDocument/2006/relationships/image" Target="../media/image77.emf"/><Relationship Id="rId75" Type="http://schemas.openxmlformats.org/officeDocument/2006/relationships/image" Target="../media/image76.emf"/><Relationship Id="rId74" Type="http://schemas.openxmlformats.org/officeDocument/2006/relationships/image" Target="../media/image75.emf"/><Relationship Id="rId73" Type="http://schemas.openxmlformats.org/officeDocument/2006/relationships/image" Target="../media/image74.emf"/><Relationship Id="rId72" Type="http://schemas.openxmlformats.org/officeDocument/2006/relationships/image" Target="../media/image73.emf"/><Relationship Id="rId71" Type="http://schemas.openxmlformats.org/officeDocument/2006/relationships/image" Target="../media/image72.emf"/><Relationship Id="rId70" Type="http://schemas.openxmlformats.org/officeDocument/2006/relationships/image" Target="../media/image71.emf"/><Relationship Id="rId7" Type="http://schemas.openxmlformats.org/officeDocument/2006/relationships/image" Target="../media/image8.emf"/><Relationship Id="rId69" Type="http://schemas.openxmlformats.org/officeDocument/2006/relationships/image" Target="../media/image70.emf"/><Relationship Id="rId68" Type="http://schemas.openxmlformats.org/officeDocument/2006/relationships/image" Target="../media/image69.emf"/><Relationship Id="rId67" Type="http://schemas.openxmlformats.org/officeDocument/2006/relationships/image" Target="../media/image68.emf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e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e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emf"/><Relationship Id="rId54" Type="http://schemas.openxmlformats.org/officeDocument/2006/relationships/image" Target="../media/image55.emf"/><Relationship Id="rId53" Type="http://schemas.openxmlformats.org/officeDocument/2006/relationships/image" Target="../media/image54.emf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emf"/><Relationship Id="rId49" Type="http://schemas.openxmlformats.org/officeDocument/2006/relationships/image" Target="../media/image50.e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png"/><Relationship Id="rId4" Type="http://schemas.openxmlformats.org/officeDocument/2006/relationships/image" Target="../media/image5.emf"/><Relationship Id="rId39" Type="http://schemas.openxmlformats.org/officeDocument/2006/relationships/image" Target="../media/image40.png"/><Relationship Id="rId38" Type="http://schemas.openxmlformats.org/officeDocument/2006/relationships/image" Target="../media/image39.png"/><Relationship Id="rId37" Type="http://schemas.openxmlformats.org/officeDocument/2006/relationships/image" Target="../media/image38.png"/><Relationship Id="rId36" Type="http://schemas.openxmlformats.org/officeDocument/2006/relationships/image" Target="../media/image37.emf"/><Relationship Id="rId35" Type="http://schemas.openxmlformats.org/officeDocument/2006/relationships/image" Target="../media/image36.emf"/><Relationship Id="rId34" Type="http://schemas.openxmlformats.org/officeDocument/2006/relationships/image" Target="../media/image35.emf"/><Relationship Id="rId33" Type="http://schemas.openxmlformats.org/officeDocument/2006/relationships/image" Target="../media/image34.png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png"/><Relationship Id="rId23" Type="http://schemas.openxmlformats.org/officeDocument/2006/relationships/image" Target="../media/image24.emf"/><Relationship Id="rId22" Type="http://schemas.openxmlformats.org/officeDocument/2006/relationships/image" Target="../media/image23.png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6" Type="http://schemas.openxmlformats.org/officeDocument/2006/relationships/image" Target="../media/image127.emf"/><Relationship Id="rId125" Type="http://schemas.openxmlformats.org/officeDocument/2006/relationships/image" Target="../media/image126.emf"/><Relationship Id="rId124" Type="http://schemas.openxmlformats.org/officeDocument/2006/relationships/image" Target="../media/image125.emf"/><Relationship Id="rId123" Type="http://schemas.openxmlformats.org/officeDocument/2006/relationships/image" Target="../media/image124.emf"/><Relationship Id="rId122" Type="http://schemas.openxmlformats.org/officeDocument/2006/relationships/image" Target="../media/image123.emf"/><Relationship Id="rId121" Type="http://schemas.openxmlformats.org/officeDocument/2006/relationships/image" Target="../media/image122.emf"/><Relationship Id="rId120" Type="http://schemas.openxmlformats.org/officeDocument/2006/relationships/image" Target="../media/image121.emf"/><Relationship Id="rId12" Type="http://schemas.openxmlformats.org/officeDocument/2006/relationships/image" Target="../media/image13.emf"/><Relationship Id="rId119" Type="http://schemas.openxmlformats.org/officeDocument/2006/relationships/image" Target="../media/image120.emf"/><Relationship Id="rId118" Type="http://schemas.openxmlformats.org/officeDocument/2006/relationships/image" Target="../media/image119.emf"/><Relationship Id="rId117" Type="http://schemas.openxmlformats.org/officeDocument/2006/relationships/image" Target="../media/image118.png"/><Relationship Id="rId116" Type="http://schemas.openxmlformats.org/officeDocument/2006/relationships/image" Target="../media/image117.png"/><Relationship Id="rId115" Type="http://schemas.openxmlformats.org/officeDocument/2006/relationships/image" Target="../media/image116.png"/><Relationship Id="rId114" Type="http://schemas.openxmlformats.org/officeDocument/2006/relationships/image" Target="../media/image115.emf"/><Relationship Id="rId113" Type="http://schemas.openxmlformats.org/officeDocument/2006/relationships/image" Target="../media/image114.emf"/><Relationship Id="rId112" Type="http://schemas.openxmlformats.org/officeDocument/2006/relationships/image" Target="../media/image113.png"/><Relationship Id="rId111" Type="http://schemas.openxmlformats.org/officeDocument/2006/relationships/image" Target="../media/image112.emf"/><Relationship Id="rId110" Type="http://schemas.openxmlformats.org/officeDocument/2006/relationships/image" Target="../media/image111.emf"/><Relationship Id="rId11" Type="http://schemas.openxmlformats.org/officeDocument/2006/relationships/image" Target="../media/image12.emf"/><Relationship Id="rId109" Type="http://schemas.openxmlformats.org/officeDocument/2006/relationships/image" Target="../media/image110.emf"/><Relationship Id="rId108" Type="http://schemas.openxmlformats.org/officeDocument/2006/relationships/image" Target="../media/image109.emf"/><Relationship Id="rId107" Type="http://schemas.openxmlformats.org/officeDocument/2006/relationships/image" Target="../media/image108.emf"/><Relationship Id="rId106" Type="http://schemas.openxmlformats.org/officeDocument/2006/relationships/image" Target="../media/image107.emf"/><Relationship Id="rId105" Type="http://schemas.openxmlformats.org/officeDocument/2006/relationships/image" Target="../media/image106.emf"/><Relationship Id="rId104" Type="http://schemas.openxmlformats.org/officeDocument/2006/relationships/image" Target="../media/image105.emf"/><Relationship Id="rId103" Type="http://schemas.openxmlformats.org/officeDocument/2006/relationships/image" Target="../media/image104.png"/><Relationship Id="rId102" Type="http://schemas.openxmlformats.org/officeDocument/2006/relationships/image" Target="../media/image103.emf"/><Relationship Id="rId101" Type="http://schemas.openxmlformats.org/officeDocument/2006/relationships/image" Target="../media/image102.emf"/><Relationship Id="rId100" Type="http://schemas.openxmlformats.org/officeDocument/2006/relationships/image" Target="../media/image101.emf"/><Relationship Id="rId10" Type="http://schemas.openxmlformats.org/officeDocument/2006/relationships/image" Target="../media/image1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112059</xdr:colOff>
      <xdr:row>6</xdr:row>
      <xdr:rowOff>302558</xdr:rowOff>
    </xdr:from>
    <xdr:to>
      <xdr:col>2</xdr:col>
      <xdr:colOff>224119</xdr:colOff>
      <xdr:row>11</xdr:row>
      <xdr:rowOff>307611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760" y="2626360"/>
          <a:ext cx="1226185" cy="1767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238125</xdr:colOff>
      <xdr:row>159</xdr:row>
      <xdr:rowOff>56030</xdr:rowOff>
    </xdr:from>
    <xdr:to>
      <xdr:col>17</xdr:col>
      <xdr:colOff>382125</xdr:colOff>
      <xdr:row>159</xdr:row>
      <xdr:rowOff>308030</xdr:rowOff>
    </xdr:to>
    <xdr:pic>
      <xdr:nvPicPr>
        <xdr:cNvPr id="2" name="图片 212" descr="IMG_1131.JPG"/>
        <xdr:cNvPicPr preferRelativeResize="0"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5250" y="59265820"/>
          <a:ext cx="143510" cy="252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207552</xdr:colOff>
      <xdr:row>14</xdr:row>
      <xdr:rowOff>47260</xdr:rowOff>
    </xdr:from>
    <xdr:to>
      <xdr:col>17</xdr:col>
      <xdr:colOff>351552</xdr:colOff>
      <xdr:row>14</xdr:row>
      <xdr:rowOff>299260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4135" y="40760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198782</xdr:colOff>
      <xdr:row>15</xdr:row>
      <xdr:rowOff>61389</xdr:rowOff>
    </xdr:from>
    <xdr:to>
      <xdr:col>17</xdr:col>
      <xdr:colOff>342782</xdr:colOff>
      <xdr:row>15</xdr:row>
      <xdr:rowOff>313389</xdr:rowOff>
    </xdr:to>
    <xdr:pic>
      <xdr:nvPicPr>
        <xdr:cNvPr id="4" name="图片 3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5880" y="44710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231913</xdr:colOff>
      <xdr:row>30</xdr:row>
      <xdr:rowOff>48854</xdr:rowOff>
    </xdr:from>
    <xdr:to>
      <xdr:col>17</xdr:col>
      <xdr:colOff>375913</xdr:colOff>
      <xdr:row>30</xdr:row>
      <xdr:rowOff>300854</xdr:rowOff>
    </xdr:to>
    <xdr:pic>
      <xdr:nvPicPr>
        <xdr:cNvPr id="5" name="图片 4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8900" y="1017333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225287</xdr:colOff>
      <xdr:row>40</xdr:row>
      <xdr:rowOff>67820</xdr:rowOff>
    </xdr:from>
    <xdr:to>
      <xdr:col>17</xdr:col>
      <xdr:colOff>369287</xdr:colOff>
      <xdr:row>40</xdr:row>
      <xdr:rowOff>319820</xdr:rowOff>
    </xdr:to>
    <xdr:pic>
      <xdr:nvPicPr>
        <xdr:cNvPr id="6" name="图片 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915" y="140023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229101</xdr:colOff>
      <xdr:row>44</xdr:row>
      <xdr:rowOff>49696</xdr:rowOff>
    </xdr:from>
    <xdr:to>
      <xdr:col>17</xdr:col>
      <xdr:colOff>373101</xdr:colOff>
      <xdr:row>44</xdr:row>
      <xdr:rowOff>301696</xdr:rowOff>
    </xdr:to>
    <xdr:pic>
      <xdr:nvPicPr>
        <xdr:cNvPr id="7" name="图片 6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5725" y="155086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211937</xdr:colOff>
      <xdr:row>47</xdr:row>
      <xdr:rowOff>63824</xdr:rowOff>
    </xdr:from>
    <xdr:to>
      <xdr:col>17</xdr:col>
      <xdr:colOff>355937</xdr:colOff>
      <xdr:row>47</xdr:row>
      <xdr:rowOff>315824</xdr:rowOff>
    </xdr:to>
    <xdr:pic>
      <xdr:nvPicPr>
        <xdr:cNvPr id="8" name="图片 7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8580" y="166655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192498</xdr:colOff>
      <xdr:row>56</xdr:row>
      <xdr:rowOff>59843</xdr:rowOff>
    </xdr:from>
    <xdr:to>
      <xdr:col>17</xdr:col>
      <xdr:colOff>336498</xdr:colOff>
      <xdr:row>56</xdr:row>
      <xdr:rowOff>311843</xdr:rowOff>
    </xdr:to>
    <xdr:pic>
      <xdr:nvPicPr>
        <xdr:cNvPr id="9" name="图片 8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69530" y="200907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213347</xdr:colOff>
      <xdr:row>61</xdr:row>
      <xdr:rowOff>104096</xdr:rowOff>
    </xdr:from>
    <xdr:to>
      <xdr:col>17</xdr:col>
      <xdr:colOff>465347</xdr:colOff>
      <xdr:row>61</xdr:row>
      <xdr:rowOff>248096</xdr:rowOff>
    </xdr:to>
    <xdr:pic>
      <xdr:nvPicPr>
        <xdr:cNvPr id="10" name="图片 9"/>
        <xdr:cNvPicPr preferRelativeResize="0">
          <a:picLocks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744460" y="2198560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177662</xdr:colOff>
      <xdr:row>59</xdr:row>
      <xdr:rowOff>76761</xdr:rowOff>
    </xdr:from>
    <xdr:to>
      <xdr:col>17</xdr:col>
      <xdr:colOff>321662</xdr:colOff>
      <xdr:row>59</xdr:row>
      <xdr:rowOff>328761</xdr:rowOff>
    </xdr:to>
    <xdr:pic>
      <xdr:nvPicPr>
        <xdr:cNvPr id="11" name="图片 10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654290" y="212502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241486</xdr:colOff>
      <xdr:row>71</xdr:row>
      <xdr:rowOff>81669</xdr:rowOff>
    </xdr:from>
    <xdr:to>
      <xdr:col>17</xdr:col>
      <xdr:colOff>385486</xdr:colOff>
      <xdr:row>71</xdr:row>
      <xdr:rowOff>333669</xdr:rowOff>
    </xdr:to>
    <xdr:pic>
      <xdr:nvPicPr>
        <xdr:cNvPr id="12" name="图片 11"/>
        <xdr:cNvPicPr preferRelativeResize="0">
          <a:picLocks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8425" y="258273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250106</xdr:colOff>
      <xdr:row>68</xdr:row>
      <xdr:rowOff>59187</xdr:rowOff>
    </xdr:from>
    <xdr:to>
      <xdr:col>17</xdr:col>
      <xdr:colOff>394106</xdr:colOff>
      <xdr:row>68</xdr:row>
      <xdr:rowOff>311187</xdr:rowOff>
    </xdr:to>
    <xdr:pic>
      <xdr:nvPicPr>
        <xdr:cNvPr id="13" name="图片 12"/>
        <xdr:cNvPicPr preferRelativeResize="0">
          <a:picLocks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6680" y="246621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306145</xdr:colOff>
      <xdr:row>69</xdr:row>
      <xdr:rowOff>84323</xdr:rowOff>
    </xdr:from>
    <xdr:to>
      <xdr:col>17</xdr:col>
      <xdr:colOff>450145</xdr:colOff>
      <xdr:row>69</xdr:row>
      <xdr:rowOff>336323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83195" y="2506789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247646</xdr:colOff>
      <xdr:row>72</xdr:row>
      <xdr:rowOff>65894</xdr:rowOff>
    </xdr:from>
    <xdr:to>
      <xdr:col>17</xdr:col>
      <xdr:colOff>391646</xdr:colOff>
      <xdr:row>72</xdr:row>
      <xdr:rowOff>317894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4140" y="261924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232888</xdr:colOff>
      <xdr:row>82</xdr:row>
      <xdr:rowOff>104907</xdr:rowOff>
    </xdr:from>
    <xdr:to>
      <xdr:col>17</xdr:col>
      <xdr:colOff>376888</xdr:colOff>
      <xdr:row>82</xdr:row>
      <xdr:rowOff>356907</xdr:rowOff>
    </xdr:to>
    <xdr:pic>
      <xdr:nvPicPr>
        <xdr:cNvPr id="16" name="Picture 13600"/>
        <xdr:cNvPicPr preferRelativeResize="0">
          <a:picLocks noChangeArrowheads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7709535" y="30041850"/>
          <a:ext cx="144145" cy="25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248965</xdr:colOff>
      <xdr:row>75</xdr:row>
      <xdr:rowOff>80391</xdr:rowOff>
    </xdr:from>
    <xdr:to>
      <xdr:col>17</xdr:col>
      <xdr:colOff>392965</xdr:colOff>
      <xdr:row>75</xdr:row>
      <xdr:rowOff>332391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6045" y="273500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273813</xdr:colOff>
      <xdr:row>79</xdr:row>
      <xdr:rowOff>83800</xdr:rowOff>
    </xdr:from>
    <xdr:to>
      <xdr:col>17</xdr:col>
      <xdr:colOff>417813</xdr:colOff>
      <xdr:row>79</xdr:row>
      <xdr:rowOff>335800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0810" y="288772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248479</xdr:colOff>
      <xdr:row>78</xdr:row>
      <xdr:rowOff>72853</xdr:rowOff>
    </xdr:from>
    <xdr:to>
      <xdr:col>17</xdr:col>
      <xdr:colOff>392479</xdr:colOff>
      <xdr:row>78</xdr:row>
      <xdr:rowOff>324853</xdr:rowOff>
    </xdr:to>
    <xdr:pic>
      <xdr:nvPicPr>
        <xdr:cNvPr id="19" name="图片 18"/>
        <xdr:cNvPicPr preferRelativeResize="0">
          <a:picLocks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5410" y="284854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274066</xdr:colOff>
      <xdr:row>80</xdr:row>
      <xdr:rowOff>83313</xdr:rowOff>
    </xdr:from>
    <xdr:to>
      <xdr:col>17</xdr:col>
      <xdr:colOff>418066</xdr:colOff>
      <xdr:row>80</xdr:row>
      <xdr:rowOff>335313</xdr:rowOff>
    </xdr:to>
    <xdr:pic>
      <xdr:nvPicPr>
        <xdr:cNvPr id="20" name="图片 19"/>
        <xdr:cNvPicPr preferRelativeResize="0">
          <a:picLocks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50810" y="2925826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230826</xdr:colOff>
      <xdr:row>77</xdr:row>
      <xdr:rowOff>153961</xdr:rowOff>
    </xdr:from>
    <xdr:to>
      <xdr:col>17</xdr:col>
      <xdr:colOff>482826</xdr:colOff>
      <xdr:row>77</xdr:row>
      <xdr:rowOff>297961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761605" y="281317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236874</xdr:colOff>
      <xdr:row>84</xdr:row>
      <xdr:rowOff>28575</xdr:rowOff>
    </xdr:from>
    <xdr:to>
      <xdr:col>17</xdr:col>
      <xdr:colOff>380874</xdr:colOff>
      <xdr:row>84</xdr:row>
      <xdr:rowOff>280575</xdr:rowOff>
    </xdr:to>
    <xdr:pic>
      <xdr:nvPicPr>
        <xdr:cNvPr id="22" name="图片 21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3980" y="307276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206577</xdr:colOff>
      <xdr:row>87</xdr:row>
      <xdr:rowOff>78443</xdr:rowOff>
    </xdr:from>
    <xdr:to>
      <xdr:col>17</xdr:col>
      <xdr:colOff>350577</xdr:colOff>
      <xdr:row>87</xdr:row>
      <xdr:rowOff>330443</xdr:rowOff>
    </xdr:to>
    <xdr:pic>
      <xdr:nvPicPr>
        <xdr:cNvPr id="23" name="图片 22"/>
        <xdr:cNvPicPr preferRelativeResize="0">
          <a:picLocks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3500" y="319201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210011</xdr:colOff>
      <xdr:row>94</xdr:row>
      <xdr:rowOff>80387</xdr:rowOff>
    </xdr:from>
    <xdr:to>
      <xdr:col>17</xdr:col>
      <xdr:colOff>354011</xdr:colOff>
      <xdr:row>94</xdr:row>
      <xdr:rowOff>332387</xdr:rowOff>
    </xdr:to>
    <xdr:pic>
      <xdr:nvPicPr>
        <xdr:cNvPr id="24" name="图片 23"/>
        <xdr:cNvPicPr preferRelativeResize="0">
          <a:picLocks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6675" y="3458908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240782</xdr:colOff>
      <xdr:row>96</xdr:row>
      <xdr:rowOff>77072</xdr:rowOff>
    </xdr:from>
    <xdr:to>
      <xdr:col>17</xdr:col>
      <xdr:colOff>384782</xdr:colOff>
      <xdr:row>96</xdr:row>
      <xdr:rowOff>329072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7790" y="3534791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177380</xdr:colOff>
      <xdr:row>95</xdr:row>
      <xdr:rowOff>52759</xdr:rowOff>
    </xdr:from>
    <xdr:to>
      <xdr:col>17</xdr:col>
      <xdr:colOff>321380</xdr:colOff>
      <xdr:row>95</xdr:row>
      <xdr:rowOff>304759</xdr:rowOff>
    </xdr:to>
    <xdr:pic>
      <xdr:nvPicPr>
        <xdr:cNvPr id="26" name="图片 25"/>
        <xdr:cNvPicPr preferRelativeResize="0"/>
      </xdr:nvPicPr>
      <xdr:blipFill>
        <a:blip r:embed="rId22"/>
        <a:stretch>
          <a:fillRect/>
        </a:stretch>
      </xdr:blipFill>
      <xdr:spPr>
        <a:xfrm>
          <a:off x="7654290" y="34942780"/>
          <a:ext cx="144145" cy="251460"/>
        </a:xfrm>
        <a:prstGeom prst="rect">
          <a:avLst/>
        </a:prstGeom>
      </xdr:spPr>
    </xdr:pic>
    <xdr:clientData/>
  </xdr:twoCellAnchor>
  <xdr:twoCellAnchor>
    <xdr:from>
      <xdr:col>17</xdr:col>
      <xdr:colOff>241657</xdr:colOff>
      <xdr:row>98</xdr:row>
      <xdr:rowOff>78582</xdr:rowOff>
    </xdr:from>
    <xdr:to>
      <xdr:col>17</xdr:col>
      <xdr:colOff>385657</xdr:colOff>
      <xdr:row>98</xdr:row>
      <xdr:rowOff>330582</xdr:rowOff>
    </xdr:to>
    <xdr:pic>
      <xdr:nvPicPr>
        <xdr:cNvPr id="27" name="图片 26"/>
        <xdr:cNvPicPr preferRelativeResize="0">
          <a:picLocks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718425" y="361111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206456</xdr:colOff>
      <xdr:row>89</xdr:row>
      <xdr:rowOff>67235</xdr:rowOff>
    </xdr:from>
    <xdr:to>
      <xdr:col>17</xdr:col>
      <xdr:colOff>350456</xdr:colOff>
      <xdr:row>89</xdr:row>
      <xdr:rowOff>319235</xdr:rowOff>
    </xdr:to>
    <xdr:pic>
      <xdr:nvPicPr>
        <xdr:cNvPr id="28" name="图片 27"/>
        <xdr:cNvPicPr preferRelativeResize="0"/>
      </xdr:nvPicPr>
      <xdr:blipFill>
        <a:blip r:embed="rId24"/>
        <a:stretch>
          <a:fillRect/>
        </a:stretch>
      </xdr:blipFill>
      <xdr:spPr>
        <a:xfrm>
          <a:off x="7683500" y="32670750"/>
          <a:ext cx="143510" cy="252095"/>
        </a:xfrm>
        <a:prstGeom prst="rect">
          <a:avLst/>
        </a:prstGeom>
      </xdr:spPr>
    </xdr:pic>
    <xdr:clientData/>
  </xdr:twoCellAnchor>
  <xdr:twoCellAnchor>
    <xdr:from>
      <xdr:col>17</xdr:col>
      <xdr:colOff>210327</xdr:colOff>
      <xdr:row>91</xdr:row>
      <xdr:rowOff>54077</xdr:rowOff>
    </xdr:from>
    <xdr:to>
      <xdr:col>17</xdr:col>
      <xdr:colOff>354327</xdr:colOff>
      <xdr:row>91</xdr:row>
      <xdr:rowOff>306077</xdr:rowOff>
    </xdr:to>
    <xdr:pic>
      <xdr:nvPicPr>
        <xdr:cNvPr id="29" name="图片 28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334200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237639</xdr:colOff>
      <xdr:row>92</xdr:row>
      <xdr:rowOff>71619</xdr:rowOff>
    </xdr:from>
    <xdr:to>
      <xdr:col>17</xdr:col>
      <xdr:colOff>381639</xdr:colOff>
      <xdr:row>92</xdr:row>
      <xdr:rowOff>323619</xdr:rowOff>
    </xdr:to>
    <xdr:pic>
      <xdr:nvPicPr>
        <xdr:cNvPr id="30" name="图片 29"/>
        <xdr:cNvPicPr preferRelativeResize="0"/>
      </xdr:nvPicPr>
      <xdr:blipFill>
        <a:blip r:embed="rId24"/>
        <a:stretch>
          <a:fillRect/>
        </a:stretch>
      </xdr:blipFill>
      <xdr:spPr>
        <a:xfrm>
          <a:off x="7714615" y="33818195"/>
          <a:ext cx="144145" cy="252095"/>
        </a:xfrm>
        <a:prstGeom prst="rect">
          <a:avLst/>
        </a:prstGeom>
      </xdr:spPr>
    </xdr:pic>
    <xdr:clientData/>
  </xdr:twoCellAnchor>
  <xdr:twoCellAnchor>
    <xdr:from>
      <xdr:col>17</xdr:col>
      <xdr:colOff>238951</xdr:colOff>
      <xdr:row>93</xdr:row>
      <xdr:rowOff>95006</xdr:rowOff>
    </xdr:from>
    <xdr:to>
      <xdr:col>17</xdr:col>
      <xdr:colOff>382951</xdr:colOff>
      <xdr:row>93</xdr:row>
      <xdr:rowOff>347006</xdr:rowOff>
    </xdr:to>
    <xdr:pic>
      <xdr:nvPicPr>
        <xdr:cNvPr id="31" name="图片 30"/>
        <xdr:cNvPicPr preferRelativeResize="0">
          <a:picLocks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5885" y="342226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290864</xdr:colOff>
      <xdr:row>97</xdr:row>
      <xdr:rowOff>84159</xdr:rowOff>
    </xdr:from>
    <xdr:to>
      <xdr:col>17</xdr:col>
      <xdr:colOff>434864</xdr:colOff>
      <xdr:row>97</xdr:row>
      <xdr:rowOff>336159</xdr:rowOff>
    </xdr:to>
    <xdr:pic>
      <xdr:nvPicPr>
        <xdr:cNvPr id="32" name="图片 31"/>
        <xdr:cNvPicPr preferRelativeResize="0">
          <a:picLocks noChangeArrowheads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7955" y="3573589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226066</xdr:colOff>
      <xdr:row>112</xdr:row>
      <xdr:rowOff>93056</xdr:rowOff>
    </xdr:from>
    <xdr:to>
      <xdr:col>17</xdr:col>
      <xdr:colOff>370066</xdr:colOff>
      <xdr:row>112</xdr:row>
      <xdr:rowOff>345056</xdr:rowOff>
    </xdr:to>
    <xdr:pic>
      <xdr:nvPicPr>
        <xdr:cNvPr id="33" name="图片 32"/>
        <xdr:cNvPicPr preferRelativeResize="0">
          <a:picLocks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3185" y="4145978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248379</xdr:colOff>
      <xdr:row>113</xdr:row>
      <xdr:rowOff>121804</xdr:rowOff>
    </xdr:from>
    <xdr:to>
      <xdr:col>17</xdr:col>
      <xdr:colOff>392379</xdr:colOff>
      <xdr:row>113</xdr:row>
      <xdr:rowOff>373804</xdr:rowOff>
    </xdr:to>
    <xdr:pic>
      <xdr:nvPicPr>
        <xdr:cNvPr id="34" name="图片 33"/>
        <xdr:cNvPicPr preferRelativeResize="0">
          <a:picLocks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5410" y="418693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237272</xdr:colOff>
      <xdr:row>114</xdr:row>
      <xdr:rowOff>105036</xdr:rowOff>
    </xdr:from>
    <xdr:to>
      <xdr:col>17</xdr:col>
      <xdr:colOff>381272</xdr:colOff>
      <xdr:row>114</xdr:row>
      <xdr:rowOff>357036</xdr:rowOff>
    </xdr:to>
    <xdr:pic>
      <xdr:nvPicPr>
        <xdr:cNvPr id="35" name="图片 34"/>
        <xdr:cNvPicPr preferRelativeResize="0">
          <a:picLocks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3980" y="422338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212716</xdr:colOff>
      <xdr:row>116</xdr:row>
      <xdr:rowOff>100366</xdr:rowOff>
    </xdr:from>
    <xdr:to>
      <xdr:col>17</xdr:col>
      <xdr:colOff>356716</xdr:colOff>
      <xdr:row>116</xdr:row>
      <xdr:rowOff>352366</xdr:rowOff>
    </xdr:to>
    <xdr:pic>
      <xdr:nvPicPr>
        <xdr:cNvPr id="36" name="图片 35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9215" y="4299140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213885</xdr:colOff>
      <xdr:row>117</xdr:row>
      <xdr:rowOff>89318</xdr:rowOff>
    </xdr:from>
    <xdr:to>
      <xdr:col>17</xdr:col>
      <xdr:colOff>357885</xdr:colOff>
      <xdr:row>117</xdr:row>
      <xdr:rowOff>341318</xdr:rowOff>
    </xdr:to>
    <xdr:pic>
      <xdr:nvPicPr>
        <xdr:cNvPr id="37" name="图片 36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0485" y="433609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228553</xdr:colOff>
      <xdr:row>122</xdr:row>
      <xdr:rowOff>58587</xdr:rowOff>
    </xdr:from>
    <xdr:to>
      <xdr:col>17</xdr:col>
      <xdr:colOff>372553</xdr:colOff>
      <xdr:row>122</xdr:row>
      <xdr:rowOff>310587</xdr:rowOff>
    </xdr:to>
    <xdr:pic>
      <xdr:nvPicPr>
        <xdr:cNvPr id="38" name="图片 37"/>
        <xdr:cNvPicPr preferRelativeResize="0">
          <a:picLocks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5090" y="452354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215990</xdr:colOff>
      <xdr:row>119</xdr:row>
      <xdr:rowOff>67035</xdr:rowOff>
    </xdr:from>
    <xdr:to>
      <xdr:col>17</xdr:col>
      <xdr:colOff>359990</xdr:colOff>
      <xdr:row>119</xdr:row>
      <xdr:rowOff>319035</xdr:rowOff>
    </xdr:to>
    <xdr:pic>
      <xdr:nvPicPr>
        <xdr:cNvPr id="39" name="图片 38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693025" y="441007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230257</xdr:colOff>
      <xdr:row>120</xdr:row>
      <xdr:rowOff>66282</xdr:rowOff>
    </xdr:from>
    <xdr:to>
      <xdr:col>17</xdr:col>
      <xdr:colOff>374257</xdr:colOff>
      <xdr:row>120</xdr:row>
      <xdr:rowOff>318282</xdr:rowOff>
    </xdr:to>
    <xdr:pic>
      <xdr:nvPicPr>
        <xdr:cNvPr id="40" name="图片 39"/>
        <xdr:cNvPicPr preferRelativeResize="0">
          <a:picLocks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706995" y="444811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177030</xdr:colOff>
      <xdr:row>155</xdr:row>
      <xdr:rowOff>51545</xdr:rowOff>
    </xdr:from>
    <xdr:to>
      <xdr:col>17</xdr:col>
      <xdr:colOff>321030</xdr:colOff>
      <xdr:row>155</xdr:row>
      <xdr:rowOff>303545</xdr:rowOff>
    </xdr:to>
    <xdr:pic>
      <xdr:nvPicPr>
        <xdr:cNvPr id="42" name="图片 41"/>
        <xdr:cNvPicPr preferRelativeResize="0"/>
      </xdr:nvPicPr>
      <xdr:blipFill>
        <a:blip r:embed="rId33"/>
        <a:stretch>
          <a:fillRect/>
        </a:stretch>
      </xdr:blipFill>
      <xdr:spPr>
        <a:xfrm>
          <a:off x="7653655" y="57737375"/>
          <a:ext cx="144145" cy="252095"/>
        </a:xfrm>
        <a:prstGeom prst="rect">
          <a:avLst/>
        </a:prstGeom>
      </xdr:spPr>
    </xdr:pic>
    <xdr:clientData/>
  </xdr:twoCellAnchor>
  <xdr:twoCellAnchor>
    <xdr:from>
      <xdr:col>17</xdr:col>
      <xdr:colOff>247650</xdr:colOff>
      <xdr:row>43</xdr:row>
      <xdr:rowOff>87967</xdr:rowOff>
    </xdr:from>
    <xdr:to>
      <xdr:col>17</xdr:col>
      <xdr:colOff>391650</xdr:colOff>
      <xdr:row>43</xdr:row>
      <xdr:rowOff>339967</xdr:rowOff>
    </xdr:to>
    <xdr:pic>
      <xdr:nvPicPr>
        <xdr:cNvPr id="43" name="图片 42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4775" y="1516570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225240</xdr:colOff>
      <xdr:row>29</xdr:row>
      <xdr:rowOff>62193</xdr:rowOff>
    </xdr:from>
    <xdr:to>
      <xdr:col>17</xdr:col>
      <xdr:colOff>369240</xdr:colOff>
      <xdr:row>29</xdr:row>
      <xdr:rowOff>314193</xdr:rowOff>
    </xdr:to>
    <xdr:pic>
      <xdr:nvPicPr>
        <xdr:cNvPr id="44" name="图片 43"/>
        <xdr:cNvPicPr preferRelativeResize="0">
          <a:picLocks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915" y="98056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258296</xdr:colOff>
      <xdr:row>144</xdr:row>
      <xdr:rowOff>75079</xdr:rowOff>
    </xdr:from>
    <xdr:to>
      <xdr:col>17</xdr:col>
      <xdr:colOff>402296</xdr:colOff>
      <xdr:row>144</xdr:row>
      <xdr:rowOff>327079</xdr:rowOff>
    </xdr:to>
    <xdr:pic>
      <xdr:nvPicPr>
        <xdr:cNvPr id="45" name="图片 44"/>
        <xdr:cNvPicPr preferRelativeResize="0">
          <a:picLocks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4935" y="536340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228600</xdr:colOff>
      <xdr:row>140</xdr:row>
      <xdr:rowOff>9524</xdr:rowOff>
    </xdr:from>
    <xdr:to>
      <xdr:col>17</xdr:col>
      <xdr:colOff>372600</xdr:colOff>
      <xdr:row>140</xdr:row>
      <xdr:rowOff>261524</xdr:rowOff>
    </xdr:to>
    <xdr:pic>
      <xdr:nvPicPr>
        <xdr:cNvPr id="46" name="图片 45"/>
        <xdr:cNvPicPr preferRelativeResize="0"/>
      </xdr:nvPicPr>
      <xdr:blipFill>
        <a:blip r:embed="rId37"/>
        <a:stretch>
          <a:fillRect/>
        </a:stretch>
      </xdr:blipFill>
      <xdr:spPr>
        <a:xfrm>
          <a:off x="7705725" y="52043965"/>
          <a:ext cx="143510" cy="252095"/>
        </a:xfrm>
        <a:prstGeom prst="rect">
          <a:avLst/>
        </a:prstGeom>
      </xdr:spPr>
    </xdr:pic>
    <xdr:clientData/>
  </xdr:twoCellAnchor>
  <xdr:twoCellAnchor>
    <xdr:from>
      <xdr:col>17</xdr:col>
      <xdr:colOff>171450</xdr:colOff>
      <xdr:row>139</xdr:row>
      <xdr:rowOff>9525</xdr:rowOff>
    </xdr:from>
    <xdr:to>
      <xdr:col>17</xdr:col>
      <xdr:colOff>315450</xdr:colOff>
      <xdr:row>139</xdr:row>
      <xdr:rowOff>261525</xdr:rowOff>
    </xdr:to>
    <xdr:pic>
      <xdr:nvPicPr>
        <xdr:cNvPr id="47" name="图片 46"/>
        <xdr:cNvPicPr preferRelativeResize="0"/>
      </xdr:nvPicPr>
      <xdr:blipFill>
        <a:blip r:embed="rId38"/>
        <a:stretch>
          <a:fillRect/>
        </a:stretch>
      </xdr:blipFill>
      <xdr:spPr>
        <a:xfrm>
          <a:off x="7648575" y="51663600"/>
          <a:ext cx="143510" cy="251460"/>
        </a:xfrm>
        <a:prstGeom prst="rect">
          <a:avLst/>
        </a:prstGeom>
      </xdr:spPr>
    </xdr:pic>
    <xdr:clientData/>
  </xdr:twoCellAnchor>
  <xdr:twoCellAnchor>
    <xdr:from>
      <xdr:col>17</xdr:col>
      <xdr:colOff>213471</xdr:colOff>
      <xdr:row>129</xdr:row>
      <xdr:rowOff>17929</xdr:rowOff>
    </xdr:from>
    <xdr:to>
      <xdr:col>17</xdr:col>
      <xdr:colOff>447674</xdr:colOff>
      <xdr:row>129</xdr:row>
      <xdr:rowOff>295275</xdr:rowOff>
    </xdr:to>
    <xdr:pic>
      <xdr:nvPicPr>
        <xdr:cNvPr id="48" name="图片 47"/>
        <xdr:cNvPicPr preferRelativeResize="0"/>
      </xdr:nvPicPr>
      <xdr:blipFill>
        <a:blip r:embed="rId39"/>
        <a:stretch>
          <a:fillRect/>
        </a:stretch>
      </xdr:blipFill>
      <xdr:spPr>
        <a:xfrm>
          <a:off x="7690485" y="47861855"/>
          <a:ext cx="233680" cy="277495"/>
        </a:xfrm>
        <a:prstGeom prst="rect">
          <a:avLst/>
        </a:prstGeom>
      </xdr:spPr>
    </xdr:pic>
    <xdr:clientData/>
  </xdr:twoCellAnchor>
  <xdr:twoCellAnchor>
    <xdr:from>
      <xdr:col>17</xdr:col>
      <xdr:colOff>269501</xdr:colOff>
      <xdr:row>134</xdr:row>
      <xdr:rowOff>66577</xdr:rowOff>
    </xdr:from>
    <xdr:to>
      <xdr:col>17</xdr:col>
      <xdr:colOff>413501</xdr:colOff>
      <xdr:row>134</xdr:row>
      <xdr:rowOff>318577</xdr:rowOff>
    </xdr:to>
    <xdr:pic>
      <xdr:nvPicPr>
        <xdr:cNvPr id="49" name="图片 48"/>
        <xdr:cNvPicPr preferRelativeResize="0"/>
      </xdr:nvPicPr>
      <xdr:blipFill>
        <a:blip r:embed="rId40"/>
        <a:stretch>
          <a:fillRect/>
        </a:stretch>
      </xdr:blipFill>
      <xdr:spPr>
        <a:xfrm>
          <a:off x="7746365" y="49815115"/>
          <a:ext cx="144145" cy="252095"/>
        </a:xfrm>
        <a:prstGeom prst="rect">
          <a:avLst/>
        </a:prstGeom>
      </xdr:spPr>
    </xdr:pic>
    <xdr:clientData/>
  </xdr:twoCellAnchor>
  <xdr:twoCellAnchor>
    <xdr:from>
      <xdr:col>17</xdr:col>
      <xdr:colOff>217954</xdr:colOff>
      <xdr:row>127</xdr:row>
      <xdr:rowOff>44823</xdr:rowOff>
    </xdr:from>
    <xdr:to>
      <xdr:col>17</xdr:col>
      <xdr:colOff>361954</xdr:colOff>
      <xdr:row>127</xdr:row>
      <xdr:rowOff>296823</xdr:rowOff>
    </xdr:to>
    <xdr:pic>
      <xdr:nvPicPr>
        <xdr:cNvPr id="50" name="图片 49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4930" y="471265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198521</xdr:colOff>
      <xdr:row>169</xdr:row>
      <xdr:rowOff>92892</xdr:rowOff>
    </xdr:from>
    <xdr:to>
      <xdr:col>17</xdr:col>
      <xdr:colOff>450521</xdr:colOff>
      <xdr:row>169</xdr:row>
      <xdr:rowOff>236892</xdr:rowOff>
    </xdr:to>
    <xdr:pic>
      <xdr:nvPicPr>
        <xdr:cNvPr id="53" name="图片 52"/>
        <xdr:cNvPicPr preferRelativeResize="0">
          <a:picLocks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7729220" y="630586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169580</xdr:colOff>
      <xdr:row>162</xdr:row>
      <xdr:rowOff>55108</xdr:rowOff>
    </xdr:from>
    <xdr:to>
      <xdr:col>17</xdr:col>
      <xdr:colOff>313580</xdr:colOff>
      <xdr:row>162</xdr:row>
      <xdr:rowOff>307108</xdr:rowOff>
    </xdr:to>
    <xdr:pic>
      <xdr:nvPicPr>
        <xdr:cNvPr id="54" name="图片 53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46670" y="604075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227830</xdr:colOff>
      <xdr:row>166</xdr:row>
      <xdr:rowOff>66956</xdr:rowOff>
    </xdr:from>
    <xdr:to>
      <xdr:col>17</xdr:col>
      <xdr:colOff>371830</xdr:colOff>
      <xdr:row>166</xdr:row>
      <xdr:rowOff>318956</xdr:rowOff>
    </xdr:to>
    <xdr:pic>
      <xdr:nvPicPr>
        <xdr:cNvPr id="55" name="图片 54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4455" y="619436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257033</xdr:colOff>
      <xdr:row>168</xdr:row>
      <xdr:rowOff>49883</xdr:rowOff>
    </xdr:from>
    <xdr:to>
      <xdr:col>17</xdr:col>
      <xdr:colOff>401033</xdr:colOff>
      <xdr:row>168</xdr:row>
      <xdr:rowOff>301883</xdr:rowOff>
    </xdr:to>
    <xdr:pic>
      <xdr:nvPicPr>
        <xdr:cNvPr id="56" name="图片 55"/>
        <xdr:cNvPicPr preferRelativeResize="0">
          <a:picLocks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3665" y="626884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229460</xdr:colOff>
      <xdr:row>167</xdr:row>
      <xdr:rowOff>38099</xdr:rowOff>
    </xdr:from>
    <xdr:to>
      <xdr:col>17</xdr:col>
      <xdr:colOff>373460</xdr:colOff>
      <xdr:row>167</xdr:row>
      <xdr:rowOff>290099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706360" y="622954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225238</xdr:colOff>
      <xdr:row>62</xdr:row>
      <xdr:rowOff>76760</xdr:rowOff>
    </xdr:from>
    <xdr:to>
      <xdr:col>17</xdr:col>
      <xdr:colOff>369238</xdr:colOff>
      <xdr:row>62</xdr:row>
      <xdr:rowOff>328760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915" y="223932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252692</xdr:colOff>
      <xdr:row>157</xdr:row>
      <xdr:rowOff>101973</xdr:rowOff>
    </xdr:from>
    <xdr:to>
      <xdr:col>17</xdr:col>
      <xdr:colOff>396692</xdr:colOff>
      <xdr:row>157</xdr:row>
      <xdr:rowOff>353973</xdr:rowOff>
    </xdr:to>
    <xdr:pic>
      <xdr:nvPicPr>
        <xdr:cNvPr id="59" name="图片 58"/>
        <xdr:cNvPicPr preferRelativeResize="0">
          <a:picLocks noChangeArrowheads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9220" y="585495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266700</xdr:colOff>
      <xdr:row>143</xdr:row>
      <xdr:rowOff>74144</xdr:rowOff>
    </xdr:from>
    <xdr:to>
      <xdr:col>17</xdr:col>
      <xdr:colOff>410700</xdr:colOff>
      <xdr:row>143</xdr:row>
      <xdr:rowOff>326144</xdr:rowOff>
    </xdr:to>
    <xdr:pic>
      <xdr:nvPicPr>
        <xdr:cNvPr id="60" name="Picture 36"/>
        <xdr:cNvPicPr preferRelativeResize="0">
          <a:picLocks noChangeArrowheads="1"/>
        </xdr:cNvPicPr>
      </xdr:nvPicPr>
      <xdr:blipFill>
        <a:blip r:embed="rId48" cstate="print"/>
        <a:srcRect/>
        <a:stretch>
          <a:fillRect/>
        </a:stretch>
      </xdr:blipFill>
      <xdr:spPr>
        <a:xfrm>
          <a:off x="7743825" y="53251735"/>
          <a:ext cx="143510" cy="25209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224262</xdr:colOff>
      <xdr:row>38</xdr:row>
      <xdr:rowOff>52667</xdr:rowOff>
    </xdr:from>
    <xdr:to>
      <xdr:col>17</xdr:col>
      <xdr:colOff>368262</xdr:colOff>
      <xdr:row>38</xdr:row>
      <xdr:rowOff>304667</xdr:rowOff>
    </xdr:to>
    <xdr:pic>
      <xdr:nvPicPr>
        <xdr:cNvPr id="61" name="图片 60"/>
        <xdr:cNvPicPr preferRelativeResize="0">
          <a:picLocks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1280" y="1322514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200025</xdr:colOff>
      <xdr:row>39</xdr:row>
      <xdr:rowOff>68356</xdr:rowOff>
    </xdr:from>
    <xdr:to>
      <xdr:col>17</xdr:col>
      <xdr:colOff>344025</xdr:colOff>
      <xdr:row>39</xdr:row>
      <xdr:rowOff>320356</xdr:rowOff>
    </xdr:to>
    <xdr:pic>
      <xdr:nvPicPr>
        <xdr:cNvPr id="62" name="图片 61"/>
        <xdr:cNvPicPr preferRelativeResize="0">
          <a:picLocks noChangeArrowheads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7150" y="1362202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238127</xdr:colOff>
      <xdr:row>41</xdr:row>
      <xdr:rowOff>76199</xdr:rowOff>
    </xdr:from>
    <xdr:to>
      <xdr:col>17</xdr:col>
      <xdr:colOff>382127</xdr:colOff>
      <xdr:row>41</xdr:row>
      <xdr:rowOff>328199</xdr:rowOff>
    </xdr:to>
    <xdr:pic>
      <xdr:nvPicPr>
        <xdr:cNvPr id="63" name="图片 62"/>
        <xdr:cNvPicPr preferRelativeResize="0">
          <a:picLocks noChangeArrowheads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5250" y="1439164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206749</xdr:colOff>
      <xdr:row>25</xdr:row>
      <xdr:rowOff>82924</xdr:rowOff>
    </xdr:from>
    <xdr:to>
      <xdr:col>17</xdr:col>
      <xdr:colOff>350749</xdr:colOff>
      <xdr:row>25</xdr:row>
      <xdr:rowOff>334924</xdr:rowOff>
    </xdr:to>
    <xdr:pic>
      <xdr:nvPicPr>
        <xdr:cNvPr id="64" name="图片 63"/>
        <xdr:cNvPicPr preferRelativeResize="0">
          <a:picLocks noChangeArrowheads="1"/>
        </xdr:cNvPicPr>
      </xdr:nvPicPr>
      <xdr:blipFill>
        <a:blip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3500" y="83026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182656</xdr:colOff>
      <xdr:row>27</xdr:row>
      <xdr:rowOff>70036</xdr:rowOff>
    </xdr:from>
    <xdr:to>
      <xdr:col>17</xdr:col>
      <xdr:colOff>326656</xdr:colOff>
      <xdr:row>27</xdr:row>
      <xdr:rowOff>322036</xdr:rowOff>
    </xdr:to>
    <xdr:pic>
      <xdr:nvPicPr>
        <xdr:cNvPr id="65" name="图片 64"/>
        <xdr:cNvPicPr preferRelativeResize="0">
          <a:picLocks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9370" y="90519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200325</xdr:colOff>
      <xdr:row>28</xdr:row>
      <xdr:rowOff>57148</xdr:rowOff>
    </xdr:from>
    <xdr:to>
      <xdr:col>17</xdr:col>
      <xdr:colOff>344325</xdr:colOff>
      <xdr:row>28</xdr:row>
      <xdr:rowOff>309148</xdr:rowOff>
    </xdr:to>
    <xdr:pic>
      <xdr:nvPicPr>
        <xdr:cNvPr id="66" name="图片 65"/>
        <xdr:cNvPicPr preferRelativeResize="0">
          <a:picLocks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7150" y="94195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261098</xdr:colOff>
      <xdr:row>31</xdr:row>
      <xdr:rowOff>95250</xdr:rowOff>
    </xdr:from>
    <xdr:to>
      <xdr:col>17</xdr:col>
      <xdr:colOff>405098</xdr:colOff>
      <xdr:row>31</xdr:row>
      <xdr:rowOff>347250</xdr:rowOff>
    </xdr:to>
    <xdr:pic>
      <xdr:nvPicPr>
        <xdr:cNvPr id="67" name="图片 66"/>
        <xdr:cNvPicPr preferRelativeResize="0">
          <a:picLocks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8110" y="106013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262644</xdr:colOff>
      <xdr:row>32</xdr:row>
      <xdr:rowOff>87967</xdr:rowOff>
    </xdr:from>
    <xdr:to>
      <xdr:col>17</xdr:col>
      <xdr:colOff>406644</xdr:colOff>
      <xdr:row>32</xdr:row>
      <xdr:rowOff>339967</xdr:rowOff>
    </xdr:to>
    <xdr:pic>
      <xdr:nvPicPr>
        <xdr:cNvPr id="68" name="图片 67"/>
        <xdr:cNvPicPr preferRelativeResize="0">
          <a:picLocks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9380" y="109747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210129</xdr:colOff>
      <xdr:row>34</xdr:row>
      <xdr:rowOff>92447</xdr:rowOff>
    </xdr:from>
    <xdr:to>
      <xdr:col>17</xdr:col>
      <xdr:colOff>354129</xdr:colOff>
      <xdr:row>34</xdr:row>
      <xdr:rowOff>344447</xdr:rowOff>
    </xdr:to>
    <xdr:pic>
      <xdr:nvPicPr>
        <xdr:cNvPr id="69" name="图片 68"/>
        <xdr:cNvPicPr preferRelativeResize="0">
          <a:picLocks noChangeArrowheads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6675" y="117411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234119</xdr:colOff>
      <xdr:row>33</xdr:row>
      <xdr:rowOff>87934</xdr:rowOff>
    </xdr:from>
    <xdr:to>
      <xdr:col>17</xdr:col>
      <xdr:colOff>378119</xdr:colOff>
      <xdr:row>33</xdr:row>
      <xdr:rowOff>339934</xdr:rowOff>
    </xdr:to>
    <xdr:pic>
      <xdr:nvPicPr>
        <xdr:cNvPr id="70" name="图片 69"/>
        <xdr:cNvPicPr preferRelativeResize="0">
          <a:picLocks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0805" y="1135570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254377</xdr:colOff>
      <xdr:row>35</xdr:row>
      <xdr:rowOff>104774</xdr:rowOff>
    </xdr:from>
    <xdr:to>
      <xdr:col>17</xdr:col>
      <xdr:colOff>398377</xdr:colOff>
      <xdr:row>35</xdr:row>
      <xdr:rowOff>356774</xdr:rowOff>
    </xdr:to>
    <xdr:pic>
      <xdr:nvPicPr>
        <xdr:cNvPr id="71" name="图片 70"/>
        <xdr:cNvPicPr preferRelativeResize="0">
          <a:picLocks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1125" y="1213421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209552</xdr:colOff>
      <xdr:row>36</xdr:row>
      <xdr:rowOff>57149</xdr:rowOff>
    </xdr:from>
    <xdr:to>
      <xdr:col>17</xdr:col>
      <xdr:colOff>353552</xdr:colOff>
      <xdr:row>36</xdr:row>
      <xdr:rowOff>309149</xdr:rowOff>
    </xdr:to>
    <xdr:pic>
      <xdr:nvPicPr>
        <xdr:cNvPr id="72" name="图片 71"/>
        <xdr:cNvPicPr preferRelativeResize="0">
          <a:picLocks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6675" y="1246759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241489</xdr:colOff>
      <xdr:row>37</xdr:row>
      <xdr:rowOff>50986</xdr:rowOff>
    </xdr:from>
    <xdr:to>
      <xdr:col>17</xdr:col>
      <xdr:colOff>385489</xdr:colOff>
      <xdr:row>37</xdr:row>
      <xdr:rowOff>302986</xdr:rowOff>
    </xdr:to>
    <xdr:pic>
      <xdr:nvPicPr>
        <xdr:cNvPr id="73" name="图片 72"/>
        <xdr:cNvPicPr preferRelativeResize="0">
          <a:picLocks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8425" y="128428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225849</xdr:colOff>
      <xdr:row>49</xdr:row>
      <xdr:rowOff>57148</xdr:rowOff>
    </xdr:from>
    <xdr:to>
      <xdr:col>17</xdr:col>
      <xdr:colOff>369849</xdr:colOff>
      <xdr:row>49</xdr:row>
      <xdr:rowOff>309148</xdr:rowOff>
    </xdr:to>
    <xdr:pic>
      <xdr:nvPicPr>
        <xdr:cNvPr id="74" name="图片 73"/>
        <xdr:cNvPicPr preferRelativeResize="0">
          <a:picLocks noChangeArrowheads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702550" y="174205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210670</xdr:colOff>
      <xdr:row>50</xdr:row>
      <xdr:rowOff>79560</xdr:rowOff>
    </xdr:from>
    <xdr:to>
      <xdr:col>17</xdr:col>
      <xdr:colOff>354670</xdr:colOff>
      <xdr:row>50</xdr:row>
      <xdr:rowOff>331560</xdr:rowOff>
    </xdr:to>
    <xdr:pic>
      <xdr:nvPicPr>
        <xdr:cNvPr id="75" name="图片 74"/>
        <xdr:cNvPicPr preferRelativeResize="0">
          <a:picLocks noChangeArrowheads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178244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211792</xdr:colOff>
      <xdr:row>45</xdr:row>
      <xdr:rowOff>105336</xdr:rowOff>
    </xdr:from>
    <xdr:to>
      <xdr:col>17</xdr:col>
      <xdr:colOff>355792</xdr:colOff>
      <xdr:row>45</xdr:row>
      <xdr:rowOff>357336</xdr:rowOff>
    </xdr:to>
    <xdr:pic>
      <xdr:nvPicPr>
        <xdr:cNvPr id="76" name="图片 75"/>
        <xdr:cNvPicPr preferRelativeResize="0">
          <a:picLocks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8580" y="159448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222858</xdr:colOff>
      <xdr:row>51</xdr:row>
      <xdr:rowOff>21268</xdr:rowOff>
    </xdr:from>
    <xdr:to>
      <xdr:col>17</xdr:col>
      <xdr:colOff>366858</xdr:colOff>
      <xdr:row>51</xdr:row>
      <xdr:rowOff>273268</xdr:rowOff>
    </xdr:to>
    <xdr:pic>
      <xdr:nvPicPr>
        <xdr:cNvPr id="77" name="图片 76"/>
        <xdr:cNvPicPr preferRelativeResize="0">
          <a:picLocks noChangeArrowheads="1"/>
        </xdr:cNvPicPr>
      </xdr:nvPicPr>
      <xdr:blipFill>
        <a:blip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 flipV="1">
          <a:off x="7699375" y="181470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168509</xdr:colOff>
      <xdr:row>52</xdr:row>
      <xdr:rowOff>47624</xdr:rowOff>
    </xdr:from>
    <xdr:to>
      <xdr:col>17</xdr:col>
      <xdr:colOff>312509</xdr:colOff>
      <xdr:row>52</xdr:row>
      <xdr:rowOff>299624</xdr:rowOff>
    </xdr:to>
    <xdr:pic>
      <xdr:nvPicPr>
        <xdr:cNvPr id="78" name="图片 77"/>
        <xdr:cNvPicPr preferRelativeResize="0">
          <a:picLocks noChangeArrowheads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 flipV="1">
          <a:off x="7645400" y="185540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154080</xdr:colOff>
      <xdr:row>53</xdr:row>
      <xdr:rowOff>76063</xdr:rowOff>
    </xdr:from>
    <xdr:to>
      <xdr:col>17</xdr:col>
      <xdr:colOff>298080</xdr:colOff>
      <xdr:row>53</xdr:row>
      <xdr:rowOff>328063</xdr:rowOff>
    </xdr:to>
    <xdr:pic>
      <xdr:nvPicPr>
        <xdr:cNvPr id="79" name="图片 78"/>
        <xdr:cNvPicPr preferRelativeResize="0">
          <a:picLocks noChangeArrowheads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630795" y="189636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207647</xdr:colOff>
      <xdr:row>63</xdr:row>
      <xdr:rowOff>84604</xdr:rowOff>
    </xdr:from>
    <xdr:to>
      <xdr:col>17</xdr:col>
      <xdr:colOff>351647</xdr:colOff>
      <xdr:row>63</xdr:row>
      <xdr:rowOff>336604</xdr:rowOff>
    </xdr:to>
    <xdr:pic>
      <xdr:nvPicPr>
        <xdr:cNvPr id="80" name="图片 79"/>
        <xdr:cNvPicPr preferRelativeResize="0">
          <a:picLocks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684770" y="2278253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260537</xdr:colOff>
      <xdr:row>64</xdr:row>
      <xdr:rowOff>93550</xdr:rowOff>
    </xdr:from>
    <xdr:to>
      <xdr:col>17</xdr:col>
      <xdr:colOff>404537</xdr:colOff>
      <xdr:row>64</xdr:row>
      <xdr:rowOff>345550</xdr:rowOff>
    </xdr:to>
    <xdr:pic>
      <xdr:nvPicPr>
        <xdr:cNvPr id="81" name="图片 80"/>
        <xdr:cNvPicPr preferRelativeResize="0">
          <a:picLocks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737475" y="231724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179621</xdr:colOff>
      <xdr:row>57</xdr:row>
      <xdr:rowOff>78441</xdr:rowOff>
    </xdr:from>
    <xdr:to>
      <xdr:col>17</xdr:col>
      <xdr:colOff>323621</xdr:colOff>
      <xdr:row>57</xdr:row>
      <xdr:rowOff>330441</xdr:rowOff>
    </xdr:to>
    <xdr:pic>
      <xdr:nvPicPr>
        <xdr:cNvPr id="82" name="图片 81"/>
        <xdr:cNvPicPr preferRelativeResize="0">
          <a:picLocks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6195" y="2049018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175932</xdr:colOff>
      <xdr:row>58</xdr:row>
      <xdr:rowOff>60511</xdr:rowOff>
    </xdr:from>
    <xdr:to>
      <xdr:col>17</xdr:col>
      <xdr:colOff>319932</xdr:colOff>
      <xdr:row>58</xdr:row>
      <xdr:rowOff>312511</xdr:rowOff>
    </xdr:to>
    <xdr:pic>
      <xdr:nvPicPr>
        <xdr:cNvPr id="83" name="图片 82"/>
        <xdr:cNvPicPr preferRelativeResize="0">
          <a:picLocks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3020" y="208534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201145</xdr:colOff>
      <xdr:row>54</xdr:row>
      <xdr:rowOff>57150</xdr:rowOff>
    </xdr:from>
    <xdr:to>
      <xdr:col>17</xdr:col>
      <xdr:colOff>345145</xdr:colOff>
      <xdr:row>54</xdr:row>
      <xdr:rowOff>309150</xdr:rowOff>
    </xdr:to>
    <xdr:pic>
      <xdr:nvPicPr>
        <xdr:cNvPr id="84" name="图片 83"/>
        <xdr:cNvPicPr preferRelativeResize="0">
          <a:picLocks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7785" y="1932622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74083</xdr:colOff>
      <xdr:row>55</xdr:row>
      <xdr:rowOff>94192</xdr:rowOff>
    </xdr:from>
    <xdr:to>
      <xdr:col>17</xdr:col>
      <xdr:colOff>508001</xdr:colOff>
      <xdr:row>55</xdr:row>
      <xdr:rowOff>359834</xdr:rowOff>
    </xdr:to>
    <xdr:pic>
      <xdr:nvPicPr>
        <xdr:cNvPr id="85" name="图片 84"/>
        <xdr:cNvPicPr preferRelativeResize="0">
          <a:picLocks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50785" y="19744055"/>
          <a:ext cx="434340" cy="26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242047</xdr:colOff>
      <xdr:row>48</xdr:row>
      <xdr:rowOff>77592</xdr:rowOff>
    </xdr:from>
    <xdr:to>
      <xdr:col>17</xdr:col>
      <xdr:colOff>386047</xdr:colOff>
      <xdr:row>48</xdr:row>
      <xdr:rowOff>329592</xdr:rowOff>
    </xdr:to>
    <xdr:pic>
      <xdr:nvPicPr>
        <xdr:cNvPr id="86" name="图片 85"/>
        <xdr:cNvPicPr preferRelativeResize="0">
          <a:picLocks noChangeArrowheads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9060" y="1706054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233083</xdr:colOff>
      <xdr:row>46</xdr:row>
      <xdr:rowOff>78435</xdr:rowOff>
    </xdr:from>
    <xdr:to>
      <xdr:col>17</xdr:col>
      <xdr:colOff>377083</xdr:colOff>
      <xdr:row>46</xdr:row>
      <xdr:rowOff>330435</xdr:rowOff>
    </xdr:to>
    <xdr:pic>
      <xdr:nvPicPr>
        <xdr:cNvPr id="87" name="图片 86"/>
        <xdr:cNvPicPr preferRelativeResize="0">
          <a:picLocks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0170" y="1629918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242609</xdr:colOff>
      <xdr:row>73</xdr:row>
      <xdr:rowOff>63874</xdr:rowOff>
    </xdr:from>
    <xdr:to>
      <xdr:col>17</xdr:col>
      <xdr:colOff>386609</xdr:colOff>
      <xdr:row>73</xdr:row>
      <xdr:rowOff>315874</xdr:rowOff>
    </xdr:to>
    <xdr:pic>
      <xdr:nvPicPr>
        <xdr:cNvPr id="88" name="图片 87"/>
        <xdr:cNvPicPr preferRelativeResize="0">
          <a:picLocks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9695" y="2657157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253829</xdr:colOff>
      <xdr:row>76</xdr:row>
      <xdr:rowOff>93570</xdr:rowOff>
    </xdr:from>
    <xdr:to>
      <xdr:col>17</xdr:col>
      <xdr:colOff>397829</xdr:colOff>
      <xdr:row>76</xdr:row>
      <xdr:rowOff>345570</xdr:rowOff>
    </xdr:to>
    <xdr:pic>
      <xdr:nvPicPr>
        <xdr:cNvPr id="89" name="图片 88"/>
        <xdr:cNvPicPr preferRelativeResize="0">
          <a:picLocks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0490" y="277444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254373</xdr:colOff>
      <xdr:row>74</xdr:row>
      <xdr:rowOff>43593</xdr:rowOff>
    </xdr:from>
    <xdr:to>
      <xdr:col>17</xdr:col>
      <xdr:colOff>398373</xdr:colOff>
      <xdr:row>74</xdr:row>
      <xdr:rowOff>295593</xdr:rowOff>
    </xdr:to>
    <xdr:pic>
      <xdr:nvPicPr>
        <xdr:cNvPr id="90" name="图片 89"/>
        <xdr:cNvPicPr preferRelativeResize="0">
          <a:picLocks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1125" y="2693225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219588</xdr:colOff>
      <xdr:row>83</xdr:row>
      <xdr:rowOff>60199</xdr:rowOff>
    </xdr:from>
    <xdr:to>
      <xdr:col>17</xdr:col>
      <xdr:colOff>363588</xdr:colOff>
      <xdr:row>83</xdr:row>
      <xdr:rowOff>312199</xdr:rowOff>
    </xdr:to>
    <xdr:pic>
      <xdr:nvPicPr>
        <xdr:cNvPr id="91" name="图片 90"/>
        <xdr:cNvPicPr preferRelativeResize="0">
          <a:picLocks noChangeArrowheads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303777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202266</xdr:colOff>
      <xdr:row>86</xdr:row>
      <xdr:rowOff>47019</xdr:rowOff>
    </xdr:from>
    <xdr:to>
      <xdr:col>17</xdr:col>
      <xdr:colOff>346266</xdr:colOff>
      <xdr:row>86</xdr:row>
      <xdr:rowOff>299019</xdr:rowOff>
    </xdr:to>
    <xdr:pic>
      <xdr:nvPicPr>
        <xdr:cNvPr id="92" name="图片 91"/>
        <xdr:cNvPicPr preferRelativeResize="0">
          <a:picLocks noChangeArrowheads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9055" y="3150806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209550</xdr:colOff>
      <xdr:row>88</xdr:row>
      <xdr:rowOff>38100</xdr:rowOff>
    </xdr:from>
    <xdr:to>
      <xdr:col>17</xdr:col>
      <xdr:colOff>353550</xdr:colOff>
      <xdr:row>88</xdr:row>
      <xdr:rowOff>290100</xdr:rowOff>
    </xdr:to>
    <xdr:pic>
      <xdr:nvPicPr>
        <xdr:cNvPr id="93" name="图片 92"/>
        <xdr:cNvPicPr preferRelativeResize="0">
          <a:picLocks noChangeArrowheads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6675" y="322611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233082</xdr:colOff>
      <xdr:row>85</xdr:row>
      <xdr:rowOff>58831</xdr:rowOff>
    </xdr:from>
    <xdr:to>
      <xdr:col>17</xdr:col>
      <xdr:colOff>377082</xdr:colOff>
      <xdr:row>85</xdr:row>
      <xdr:rowOff>310831</xdr:rowOff>
    </xdr:to>
    <xdr:pic>
      <xdr:nvPicPr>
        <xdr:cNvPr id="94" name="图片 93"/>
        <xdr:cNvPicPr preferRelativeResize="0">
          <a:picLocks noChangeArrowheads="1"/>
        </xdr:cNvPicPr>
      </xdr:nvPicPr>
      <xdr:blipFill>
        <a:blip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0170" y="3113849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202827</xdr:colOff>
      <xdr:row>90</xdr:row>
      <xdr:rowOff>89443</xdr:rowOff>
    </xdr:from>
    <xdr:to>
      <xdr:col>17</xdr:col>
      <xdr:colOff>346827</xdr:colOff>
      <xdr:row>90</xdr:row>
      <xdr:rowOff>341443</xdr:rowOff>
    </xdr:to>
    <xdr:pic>
      <xdr:nvPicPr>
        <xdr:cNvPr id="95" name="图片 94"/>
        <xdr:cNvPicPr preferRelativeResize="0">
          <a:picLocks noChangeArrowheads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9690" y="330739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207310</xdr:colOff>
      <xdr:row>118</xdr:row>
      <xdr:rowOff>101974</xdr:rowOff>
    </xdr:from>
    <xdr:to>
      <xdr:col>17</xdr:col>
      <xdr:colOff>351310</xdr:colOff>
      <xdr:row>118</xdr:row>
      <xdr:rowOff>353974</xdr:rowOff>
    </xdr:to>
    <xdr:pic>
      <xdr:nvPicPr>
        <xdr:cNvPr id="96" name="图片 95"/>
        <xdr:cNvPicPr preferRelativeResize="0">
          <a:picLocks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4135" y="437546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197784</xdr:colOff>
      <xdr:row>121</xdr:row>
      <xdr:rowOff>49306</xdr:rowOff>
    </xdr:from>
    <xdr:to>
      <xdr:col>17</xdr:col>
      <xdr:colOff>341784</xdr:colOff>
      <xdr:row>121</xdr:row>
      <xdr:rowOff>301306</xdr:rowOff>
    </xdr:to>
    <xdr:pic>
      <xdr:nvPicPr>
        <xdr:cNvPr id="97" name="图片 96"/>
        <xdr:cNvPicPr preferRelativeResize="0">
          <a:picLocks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4610" y="448449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238125</xdr:colOff>
      <xdr:row>132</xdr:row>
      <xdr:rowOff>66675</xdr:rowOff>
    </xdr:from>
    <xdr:to>
      <xdr:col>17</xdr:col>
      <xdr:colOff>382125</xdr:colOff>
      <xdr:row>132</xdr:row>
      <xdr:rowOff>318675</xdr:rowOff>
    </xdr:to>
    <xdr:pic>
      <xdr:nvPicPr>
        <xdr:cNvPr id="98" name="图片 97"/>
        <xdr:cNvPicPr preferRelativeResize="0">
          <a:picLocks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5250" y="4905375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233082</xdr:colOff>
      <xdr:row>137</xdr:row>
      <xdr:rowOff>47625</xdr:rowOff>
    </xdr:from>
    <xdr:to>
      <xdr:col>17</xdr:col>
      <xdr:colOff>377082</xdr:colOff>
      <xdr:row>137</xdr:row>
      <xdr:rowOff>299625</xdr:rowOff>
    </xdr:to>
    <xdr:pic>
      <xdr:nvPicPr>
        <xdr:cNvPr id="99" name="图片 98"/>
        <xdr:cNvPicPr preferRelativeResize="0">
          <a:picLocks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0170" y="50939700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199465</xdr:colOff>
      <xdr:row>110</xdr:row>
      <xdr:rowOff>73399</xdr:rowOff>
    </xdr:from>
    <xdr:to>
      <xdr:col>17</xdr:col>
      <xdr:colOff>343465</xdr:colOff>
      <xdr:row>110</xdr:row>
      <xdr:rowOff>325399</xdr:rowOff>
    </xdr:to>
    <xdr:pic>
      <xdr:nvPicPr>
        <xdr:cNvPr id="100" name="图片 99"/>
        <xdr:cNvPicPr preferRelativeResize="0">
          <a:picLocks noChangeArrowheads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6515" y="406781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228600</xdr:colOff>
      <xdr:row>111</xdr:row>
      <xdr:rowOff>63873</xdr:rowOff>
    </xdr:from>
    <xdr:to>
      <xdr:col>17</xdr:col>
      <xdr:colOff>372600</xdr:colOff>
      <xdr:row>111</xdr:row>
      <xdr:rowOff>315873</xdr:rowOff>
    </xdr:to>
    <xdr:pic>
      <xdr:nvPicPr>
        <xdr:cNvPr id="101" name="图片 100"/>
        <xdr:cNvPicPr preferRelativeResize="0">
          <a:picLocks noChangeArrowheads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5725" y="4104957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228041</xdr:colOff>
      <xdr:row>109</xdr:row>
      <xdr:rowOff>58831</xdr:rowOff>
    </xdr:from>
    <xdr:to>
      <xdr:col>17</xdr:col>
      <xdr:colOff>372041</xdr:colOff>
      <xdr:row>109</xdr:row>
      <xdr:rowOff>310831</xdr:rowOff>
    </xdr:to>
    <xdr:pic>
      <xdr:nvPicPr>
        <xdr:cNvPr id="102" name="图片 101"/>
        <xdr:cNvPicPr preferRelativeResize="0">
          <a:picLocks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5090" y="4028249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223557</xdr:colOff>
      <xdr:row>115</xdr:row>
      <xdr:rowOff>76198</xdr:rowOff>
    </xdr:from>
    <xdr:to>
      <xdr:col>17</xdr:col>
      <xdr:colOff>367557</xdr:colOff>
      <xdr:row>115</xdr:row>
      <xdr:rowOff>328198</xdr:rowOff>
    </xdr:to>
    <xdr:pic>
      <xdr:nvPicPr>
        <xdr:cNvPr id="103" name="图片 102"/>
        <xdr:cNvPicPr preferRelativeResize="0">
          <a:picLocks noChangeArrowheads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0645" y="4258564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283509</xdr:colOff>
      <xdr:row>70</xdr:row>
      <xdr:rowOff>84044</xdr:rowOff>
    </xdr:from>
    <xdr:to>
      <xdr:col>17</xdr:col>
      <xdr:colOff>427509</xdr:colOff>
      <xdr:row>70</xdr:row>
      <xdr:rowOff>336044</xdr:rowOff>
    </xdr:to>
    <xdr:pic>
      <xdr:nvPicPr>
        <xdr:cNvPr id="104" name="图片 103"/>
        <xdr:cNvPicPr preferRelativeResize="0">
          <a:picLocks noChangeArrowheads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60335" y="254488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205628</xdr:colOff>
      <xdr:row>164</xdr:row>
      <xdr:rowOff>66675</xdr:rowOff>
    </xdr:from>
    <xdr:to>
      <xdr:col>17</xdr:col>
      <xdr:colOff>349628</xdr:colOff>
      <xdr:row>164</xdr:row>
      <xdr:rowOff>318675</xdr:rowOff>
    </xdr:to>
    <xdr:pic>
      <xdr:nvPicPr>
        <xdr:cNvPr id="105" name="图片 104"/>
        <xdr:cNvPicPr preferRelativeResize="0">
          <a:picLocks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2230" y="6118161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237004</xdr:colOff>
      <xdr:row>165</xdr:row>
      <xdr:rowOff>75080</xdr:rowOff>
    </xdr:from>
    <xdr:to>
      <xdr:col>17</xdr:col>
      <xdr:colOff>381004</xdr:colOff>
      <xdr:row>165</xdr:row>
      <xdr:rowOff>327080</xdr:rowOff>
    </xdr:to>
    <xdr:pic>
      <xdr:nvPicPr>
        <xdr:cNvPr id="106" name="图片 105"/>
        <xdr:cNvPicPr preferRelativeResize="0">
          <a:picLocks noChangeArrowheads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3980" y="615708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210671</xdr:colOff>
      <xdr:row>60</xdr:row>
      <xdr:rowOff>47624</xdr:rowOff>
    </xdr:from>
    <xdr:to>
      <xdr:col>17</xdr:col>
      <xdr:colOff>459441</xdr:colOff>
      <xdr:row>60</xdr:row>
      <xdr:rowOff>324971</xdr:rowOff>
    </xdr:to>
    <xdr:pic>
      <xdr:nvPicPr>
        <xdr:cNvPr id="107" name="图片 106"/>
        <xdr:cNvPicPr preferRelativeResize="0">
          <a:picLocks noChangeArrowheads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7310" y="21602065"/>
          <a:ext cx="248920" cy="277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249331</xdr:colOff>
      <xdr:row>141</xdr:row>
      <xdr:rowOff>111497</xdr:rowOff>
    </xdr:from>
    <xdr:to>
      <xdr:col>17</xdr:col>
      <xdr:colOff>393331</xdr:colOff>
      <xdr:row>141</xdr:row>
      <xdr:rowOff>363497</xdr:rowOff>
    </xdr:to>
    <xdr:pic>
      <xdr:nvPicPr>
        <xdr:cNvPr id="108" name="图片 107"/>
        <xdr:cNvPicPr preferRelativeResize="0">
          <a:picLocks noChangeArrowheads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6045" y="525272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212913</xdr:colOff>
      <xdr:row>142</xdr:row>
      <xdr:rowOff>87405</xdr:rowOff>
    </xdr:from>
    <xdr:to>
      <xdr:col>17</xdr:col>
      <xdr:colOff>356913</xdr:colOff>
      <xdr:row>142</xdr:row>
      <xdr:rowOff>339405</xdr:rowOff>
    </xdr:to>
    <xdr:pic>
      <xdr:nvPicPr>
        <xdr:cNvPr id="109" name="图片 108"/>
        <xdr:cNvPicPr preferRelativeResize="0">
          <a:picLocks noChangeArrowheads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9850" y="528840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257735</xdr:colOff>
      <xdr:row>81</xdr:row>
      <xdr:rowOff>89648</xdr:rowOff>
    </xdr:from>
    <xdr:to>
      <xdr:col>17</xdr:col>
      <xdr:colOff>401735</xdr:colOff>
      <xdr:row>81</xdr:row>
      <xdr:rowOff>341648</xdr:rowOff>
    </xdr:to>
    <xdr:pic>
      <xdr:nvPicPr>
        <xdr:cNvPr id="110" name="图片 109"/>
        <xdr:cNvPicPr preferRelativeResize="0"/>
      </xdr:nvPicPr>
      <xdr:blipFill>
        <a:blip r:embed="rId84"/>
        <a:stretch>
          <a:fillRect/>
        </a:stretch>
      </xdr:blipFill>
      <xdr:spPr>
        <a:xfrm>
          <a:off x="7734300" y="29645610"/>
          <a:ext cx="144145" cy="252095"/>
        </a:xfrm>
        <a:prstGeom prst="rect">
          <a:avLst/>
        </a:prstGeom>
      </xdr:spPr>
    </xdr:pic>
    <xdr:clientData/>
  </xdr:twoCellAnchor>
  <xdr:twoCellAnchor>
    <xdr:from>
      <xdr:col>17</xdr:col>
      <xdr:colOff>231401</xdr:colOff>
      <xdr:row>101</xdr:row>
      <xdr:rowOff>110378</xdr:rowOff>
    </xdr:from>
    <xdr:to>
      <xdr:col>17</xdr:col>
      <xdr:colOff>375401</xdr:colOff>
      <xdr:row>101</xdr:row>
      <xdr:rowOff>362378</xdr:rowOff>
    </xdr:to>
    <xdr:pic>
      <xdr:nvPicPr>
        <xdr:cNvPr id="111" name="图片 110"/>
        <xdr:cNvPicPr preferRelativeResize="0">
          <a:picLocks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8265" y="372859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208431</xdr:colOff>
      <xdr:row>104</xdr:row>
      <xdr:rowOff>97491</xdr:rowOff>
    </xdr:from>
    <xdr:to>
      <xdr:col>17</xdr:col>
      <xdr:colOff>352431</xdr:colOff>
      <xdr:row>104</xdr:row>
      <xdr:rowOff>349491</xdr:rowOff>
    </xdr:to>
    <xdr:pic>
      <xdr:nvPicPr>
        <xdr:cNvPr id="112" name="图片 111"/>
        <xdr:cNvPicPr preferRelativeResize="0">
          <a:picLocks noChangeArrowheads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5405" y="384162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234203</xdr:colOff>
      <xdr:row>103</xdr:row>
      <xdr:rowOff>84604</xdr:rowOff>
    </xdr:from>
    <xdr:to>
      <xdr:col>17</xdr:col>
      <xdr:colOff>378203</xdr:colOff>
      <xdr:row>103</xdr:row>
      <xdr:rowOff>336604</xdr:rowOff>
    </xdr:to>
    <xdr:pic>
      <xdr:nvPicPr>
        <xdr:cNvPr id="113" name="图片 112"/>
        <xdr:cNvPicPr preferRelativeResize="0">
          <a:picLocks noChangeArrowheads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0805" y="3802253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169210</xdr:colOff>
      <xdr:row>105</xdr:row>
      <xdr:rowOff>90768</xdr:rowOff>
    </xdr:from>
    <xdr:to>
      <xdr:col>17</xdr:col>
      <xdr:colOff>313210</xdr:colOff>
      <xdr:row>105</xdr:row>
      <xdr:rowOff>342768</xdr:rowOff>
    </xdr:to>
    <xdr:pic>
      <xdr:nvPicPr>
        <xdr:cNvPr id="114" name="图片 113"/>
        <xdr:cNvPicPr preferRelativeResize="0">
          <a:picLocks noChangeArrowheads="1"/>
        </xdr:cNvPicPr>
      </xdr:nvPicPr>
      <xdr:blipFill>
        <a:blip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46035" y="3879024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196102</xdr:colOff>
      <xdr:row>106</xdr:row>
      <xdr:rowOff>96757</xdr:rowOff>
    </xdr:from>
    <xdr:to>
      <xdr:col>17</xdr:col>
      <xdr:colOff>340102</xdr:colOff>
      <xdr:row>106</xdr:row>
      <xdr:rowOff>348757</xdr:rowOff>
    </xdr:to>
    <xdr:pic>
      <xdr:nvPicPr>
        <xdr:cNvPr id="115" name="图片 114"/>
        <xdr:cNvPicPr preferRelativeResize="0">
          <a:picLocks noChangeArrowheads="1"/>
        </xdr:cNvPicPr>
      </xdr:nvPicPr>
      <xdr:blipFill>
        <a:blip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2705" y="3917759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264459</xdr:colOff>
      <xdr:row>145</xdr:row>
      <xdr:rowOff>68356</xdr:rowOff>
    </xdr:from>
    <xdr:to>
      <xdr:col>17</xdr:col>
      <xdr:colOff>408459</xdr:colOff>
      <xdr:row>145</xdr:row>
      <xdr:rowOff>320356</xdr:rowOff>
    </xdr:to>
    <xdr:pic>
      <xdr:nvPicPr>
        <xdr:cNvPr id="116" name="图片 115"/>
        <xdr:cNvPicPr preferRelativeResize="0">
          <a:picLocks noChangeArrowheads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1285" y="540080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146</xdr:row>
      <xdr:rowOff>33624</xdr:rowOff>
    </xdr:from>
    <xdr:to>
      <xdr:col>17</xdr:col>
      <xdr:colOff>334500</xdr:colOff>
      <xdr:row>146</xdr:row>
      <xdr:rowOff>285624</xdr:rowOff>
    </xdr:to>
    <xdr:pic>
      <xdr:nvPicPr>
        <xdr:cNvPr id="117" name="图片 116"/>
        <xdr:cNvPicPr preferRelativeResize="0">
          <a:picLocks noChangeArrowheads="1"/>
        </xdr:cNvPicPr>
      </xdr:nvPicPr>
      <xdr:blipFill>
        <a:blip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67625" y="5435409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221875</xdr:colOff>
      <xdr:row>147</xdr:row>
      <xdr:rowOff>75783</xdr:rowOff>
    </xdr:from>
    <xdr:to>
      <xdr:col>17</xdr:col>
      <xdr:colOff>365875</xdr:colOff>
      <xdr:row>147</xdr:row>
      <xdr:rowOff>327783</xdr:rowOff>
    </xdr:to>
    <xdr:pic>
      <xdr:nvPicPr>
        <xdr:cNvPr id="118" name="图片 117"/>
        <xdr:cNvPicPr preferRelativeResize="0">
          <a:picLocks noChangeArrowheads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8740" y="547776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268318</xdr:colOff>
      <xdr:row>148</xdr:row>
      <xdr:rowOff>101973</xdr:rowOff>
    </xdr:from>
    <xdr:to>
      <xdr:col>17</xdr:col>
      <xdr:colOff>412318</xdr:colOff>
      <xdr:row>148</xdr:row>
      <xdr:rowOff>353973</xdr:rowOff>
    </xdr:to>
    <xdr:pic>
      <xdr:nvPicPr>
        <xdr:cNvPr id="119" name="图片 118"/>
        <xdr:cNvPicPr preferRelativeResize="0">
          <a:picLocks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45095" y="551846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249891</xdr:colOff>
      <xdr:row>149</xdr:row>
      <xdr:rowOff>119341</xdr:rowOff>
    </xdr:from>
    <xdr:to>
      <xdr:col>17</xdr:col>
      <xdr:colOff>393891</xdr:colOff>
      <xdr:row>149</xdr:row>
      <xdr:rowOff>371341</xdr:rowOff>
    </xdr:to>
    <xdr:pic>
      <xdr:nvPicPr>
        <xdr:cNvPr id="120" name="图片 119"/>
        <xdr:cNvPicPr preferRelativeResize="0">
          <a:picLocks noChangeArrowheads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26680" y="5558282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176494</xdr:colOff>
      <xdr:row>154</xdr:row>
      <xdr:rowOff>76760</xdr:rowOff>
    </xdr:from>
    <xdr:to>
      <xdr:col>17</xdr:col>
      <xdr:colOff>320494</xdr:colOff>
      <xdr:row>154</xdr:row>
      <xdr:rowOff>328760</xdr:rowOff>
    </xdr:to>
    <xdr:pic>
      <xdr:nvPicPr>
        <xdr:cNvPr id="121" name="图片 120"/>
        <xdr:cNvPicPr preferRelativeResize="0">
          <a:picLocks noChangeArrowheads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3020" y="573811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239807</xdr:colOff>
      <xdr:row>151</xdr:row>
      <xdr:rowOff>77880</xdr:rowOff>
    </xdr:from>
    <xdr:to>
      <xdr:col>17</xdr:col>
      <xdr:colOff>383807</xdr:colOff>
      <xdr:row>151</xdr:row>
      <xdr:rowOff>329880</xdr:rowOff>
    </xdr:to>
    <xdr:pic>
      <xdr:nvPicPr>
        <xdr:cNvPr id="122" name="图片 121"/>
        <xdr:cNvPicPr preferRelativeResize="0">
          <a:picLocks noChangeArrowheads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6520" y="562394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219075</xdr:colOff>
      <xdr:row>152</xdr:row>
      <xdr:rowOff>71715</xdr:rowOff>
    </xdr:from>
    <xdr:to>
      <xdr:col>17</xdr:col>
      <xdr:colOff>363075</xdr:colOff>
      <xdr:row>152</xdr:row>
      <xdr:rowOff>323715</xdr:rowOff>
    </xdr:to>
    <xdr:pic>
      <xdr:nvPicPr>
        <xdr:cNvPr id="123" name="图片 122"/>
        <xdr:cNvPicPr preferRelativeResize="0">
          <a:picLocks noChangeArrowheads="1"/>
        </xdr:cNvPicPr>
      </xdr:nvPicPr>
      <xdr:blipFill>
        <a:blip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5661406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219076</xdr:colOff>
      <xdr:row>100</xdr:row>
      <xdr:rowOff>38100</xdr:rowOff>
    </xdr:from>
    <xdr:to>
      <xdr:col>17</xdr:col>
      <xdr:colOff>363076</xdr:colOff>
      <xdr:row>100</xdr:row>
      <xdr:rowOff>290100</xdr:rowOff>
    </xdr:to>
    <xdr:pic>
      <xdr:nvPicPr>
        <xdr:cNvPr id="124" name="图片 123"/>
        <xdr:cNvPicPr preferRelativeResize="0">
          <a:picLocks noChangeArrowheads="1"/>
        </xdr:cNvPicPr>
      </xdr:nvPicPr>
      <xdr:blipFill>
        <a:blip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6200" y="3683317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166968</xdr:colOff>
      <xdr:row>17</xdr:row>
      <xdr:rowOff>80681</xdr:rowOff>
    </xdr:from>
    <xdr:to>
      <xdr:col>17</xdr:col>
      <xdr:colOff>310968</xdr:colOff>
      <xdr:row>17</xdr:row>
      <xdr:rowOff>332681</xdr:rowOff>
    </xdr:to>
    <xdr:pic>
      <xdr:nvPicPr>
        <xdr:cNvPr id="125" name="图片 124"/>
        <xdr:cNvPicPr preferRelativeResize="0">
          <a:picLocks noChangeArrowheads="1"/>
        </xdr:cNvPicPr>
      </xdr:nvPicPr>
      <xdr:blipFill>
        <a:blip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43495" y="5252720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195542</xdr:colOff>
      <xdr:row>16</xdr:row>
      <xdr:rowOff>94802</xdr:rowOff>
    </xdr:from>
    <xdr:to>
      <xdr:col>17</xdr:col>
      <xdr:colOff>339542</xdr:colOff>
      <xdr:row>16</xdr:row>
      <xdr:rowOff>346802</xdr:rowOff>
    </xdr:to>
    <xdr:pic>
      <xdr:nvPicPr>
        <xdr:cNvPr id="126" name="图片 125"/>
        <xdr:cNvPicPr preferRelativeResize="0">
          <a:picLocks noChangeArrowheads="1"/>
        </xdr:cNvPicPr>
      </xdr:nvPicPr>
      <xdr:blipFill>
        <a:blip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2070" y="48856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152961</xdr:colOff>
      <xdr:row>18</xdr:row>
      <xdr:rowOff>107705</xdr:rowOff>
    </xdr:from>
    <xdr:to>
      <xdr:col>17</xdr:col>
      <xdr:colOff>296961</xdr:colOff>
      <xdr:row>18</xdr:row>
      <xdr:rowOff>359705</xdr:rowOff>
    </xdr:to>
    <xdr:pic>
      <xdr:nvPicPr>
        <xdr:cNvPr id="127" name="图片 126"/>
        <xdr:cNvPicPr preferRelativeResize="0">
          <a:picLocks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9525" y="566039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161925</xdr:colOff>
      <xdr:row>19</xdr:row>
      <xdr:rowOff>128867</xdr:rowOff>
    </xdr:from>
    <xdr:to>
      <xdr:col>17</xdr:col>
      <xdr:colOff>305925</xdr:colOff>
      <xdr:row>19</xdr:row>
      <xdr:rowOff>380867</xdr:rowOff>
    </xdr:to>
    <xdr:pic>
      <xdr:nvPicPr>
        <xdr:cNvPr id="128" name="图片 127"/>
        <xdr:cNvPicPr preferRelativeResize="0">
          <a:picLocks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9050" y="606234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170330</xdr:colOff>
      <xdr:row>20</xdr:row>
      <xdr:rowOff>85724</xdr:rowOff>
    </xdr:from>
    <xdr:to>
      <xdr:col>17</xdr:col>
      <xdr:colOff>314330</xdr:colOff>
      <xdr:row>20</xdr:row>
      <xdr:rowOff>337724</xdr:rowOff>
    </xdr:to>
    <xdr:pic>
      <xdr:nvPicPr>
        <xdr:cNvPr id="129" name="图片 128"/>
        <xdr:cNvPicPr preferRelativeResize="0">
          <a:picLocks noChangeArrowheads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47305" y="640016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190499</xdr:colOff>
      <xdr:row>21</xdr:row>
      <xdr:rowOff>62192</xdr:rowOff>
    </xdr:from>
    <xdr:to>
      <xdr:col>17</xdr:col>
      <xdr:colOff>334499</xdr:colOff>
      <xdr:row>21</xdr:row>
      <xdr:rowOff>314192</xdr:rowOff>
    </xdr:to>
    <xdr:pic>
      <xdr:nvPicPr>
        <xdr:cNvPr id="130" name="图片 129"/>
        <xdr:cNvPicPr preferRelativeResize="0">
          <a:picLocks noChangeArrowheads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66990" y="675767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233083</xdr:colOff>
      <xdr:row>67</xdr:row>
      <xdr:rowOff>59810</xdr:rowOff>
    </xdr:from>
    <xdr:to>
      <xdr:col>17</xdr:col>
      <xdr:colOff>377083</xdr:colOff>
      <xdr:row>67</xdr:row>
      <xdr:rowOff>311810</xdr:rowOff>
    </xdr:to>
    <xdr:pic>
      <xdr:nvPicPr>
        <xdr:cNvPr id="132" name="图片 131"/>
        <xdr:cNvPicPr preferRelativeResize="0">
          <a:picLocks noChangeArrowheads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10170" y="2428176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225767</xdr:colOff>
      <xdr:row>65</xdr:row>
      <xdr:rowOff>79560</xdr:rowOff>
    </xdr:from>
    <xdr:to>
      <xdr:col>17</xdr:col>
      <xdr:colOff>369767</xdr:colOff>
      <xdr:row>65</xdr:row>
      <xdr:rowOff>331560</xdr:rowOff>
    </xdr:to>
    <xdr:pic>
      <xdr:nvPicPr>
        <xdr:cNvPr id="133" name="图片 132"/>
        <xdr:cNvPicPr preferRelativeResize="0">
          <a:picLocks noChangeArrowheads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2550" y="235394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193863</xdr:colOff>
      <xdr:row>156</xdr:row>
      <xdr:rowOff>156318</xdr:rowOff>
    </xdr:from>
    <xdr:to>
      <xdr:col>17</xdr:col>
      <xdr:colOff>445863</xdr:colOff>
      <xdr:row>156</xdr:row>
      <xdr:rowOff>300318</xdr:rowOff>
    </xdr:to>
    <xdr:pic>
      <xdr:nvPicPr>
        <xdr:cNvPr id="134" name="图片 133"/>
        <xdr:cNvPicPr preferRelativeResize="0">
          <a:picLocks noChangeArrowheads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 flipH="1">
          <a:off x="7724775" y="5816917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212912</xdr:colOff>
      <xdr:row>12</xdr:row>
      <xdr:rowOff>67235</xdr:rowOff>
    </xdr:from>
    <xdr:to>
      <xdr:col>17</xdr:col>
      <xdr:colOff>388172</xdr:colOff>
      <xdr:row>12</xdr:row>
      <xdr:rowOff>351627</xdr:rowOff>
    </xdr:to>
    <xdr:pic>
      <xdr:nvPicPr>
        <xdr:cNvPr id="135" name="图片 134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7689850" y="3333750"/>
          <a:ext cx="175260" cy="284480"/>
        </a:xfrm>
        <a:prstGeom prst="rect">
          <a:avLst/>
        </a:prstGeom>
      </xdr:spPr>
    </xdr:pic>
    <xdr:clientData/>
  </xdr:twoCellAnchor>
  <xdr:twoCellAnchor>
    <xdr:from>
      <xdr:col>17</xdr:col>
      <xdr:colOff>174251</xdr:colOff>
      <xdr:row>10</xdr:row>
      <xdr:rowOff>47626</xdr:rowOff>
    </xdr:from>
    <xdr:to>
      <xdr:col>17</xdr:col>
      <xdr:colOff>400050</xdr:colOff>
      <xdr:row>10</xdr:row>
      <xdr:rowOff>378698</xdr:rowOff>
    </xdr:to>
    <xdr:pic>
      <xdr:nvPicPr>
        <xdr:cNvPr id="136" name="图片 135"/>
        <xdr:cNvPicPr>
          <a:picLocks noChangeAspect="1" noChangeArrowheads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1115" y="2552700"/>
          <a:ext cx="226060" cy="330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180415</xdr:colOff>
      <xdr:row>11</xdr:row>
      <xdr:rowOff>28576</xdr:rowOff>
    </xdr:from>
    <xdr:to>
      <xdr:col>17</xdr:col>
      <xdr:colOff>400050</xdr:colOff>
      <xdr:row>11</xdr:row>
      <xdr:rowOff>362261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7465" y="2914650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179294</xdr:colOff>
      <xdr:row>42</xdr:row>
      <xdr:rowOff>44824</xdr:rowOff>
    </xdr:from>
    <xdr:to>
      <xdr:col>17</xdr:col>
      <xdr:colOff>403412</xdr:colOff>
      <xdr:row>42</xdr:row>
      <xdr:rowOff>308540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6195" y="14741525"/>
          <a:ext cx="224155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145678</xdr:colOff>
      <xdr:row>99</xdr:row>
      <xdr:rowOff>0</xdr:rowOff>
    </xdr:from>
    <xdr:to>
      <xdr:col>17</xdr:col>
      <xdr:colOff>526678</xdr:colOff>
      <xdr:row>99</xdr:row>
      <xdr:rowOff>348353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22540" y="36414075"/>
          <a:ext cx="38100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175933</xdr:colOff>
      <xdr:row>102</xdr:row>
      <xdr:rowOff>49306</xdr:rowOff>
    </xdr:from>
    <xdr:to>
      <xdr:col>17</xdr:col>
      <xdr:colOff>448235</xdr:colOff>
      <xdr:row>102</xdr:row>
      <xdr:rowOff>274513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3020" y="3760597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191622</xdr:colOff>
      <xdr:row>107</xdr:row>
      <xdr:rowOff>76201</xdr:rowOff>
    </xdr:from>
    <xdr:to>
      <xdr:col>17</xdr:col>
      <xdr:colOff>457518</xdr:colOff>
      <xdr:row>107</xdr:row>
      <xdr:rowOff>304801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68260" y="39538275"/>
          <a:ext cx="26606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67236</xdr:colOff>
      <xdr:row>158</xdr:row>
      <xdr:rowOff>11206</xdr:rowOff>
    </xdr:from>
    <xdr:to>
      <xdr:col>17</xdr:col>
      <xdr:colOff>414618</xdr:colOff>
      <xdr:row>158</xdr:row>
      <xdr:rowOff>366384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43800" y="58839735"/>
          <a:ext cx="347345" cy="354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172811</xdr:colOff>
      <xdr:row>124</xdr:row>
      <xdr:rowOff>83004</xdr:rowOff>
    </xdr:from>
    <xdr:to>
      <xdr:col>17</xdr:col>
      <xdr:colOff>577471</xdr:colOff>
      <xdr:row>124</xdr:row>
      <xdr:rowOff>299357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49845" y="46021625"/>
          <a:ext cx="40449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235323</xdr:colOff>
      <xdr:row>13</xdr:row>
      <xdr:rowOff>44823</xdr:rowOff>
    </xdr:from>
    <xdr:to>
      <xdr:col>17</xdr:col>
      <xdr:colOff>392206</xdr:colOff>
      <xdr:row>13</xdr:row>
      <xdr:rowOff>345892</xdr:rowOff>
    </xdr:to>
    <xdr:pic>
      <xdr:nvPicPr>
        <xdr:cNvPr id="146" name="图片 145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7712075" y="3692525"/>
          <a:ext cx="156845" cy="300990"/>
        </a:xfrm>
        <a:prstGeom prst="rect">
          <a:avLst/>
        </a:prstGeom>
      </xdr:spPr>
    </xdr:pic>
    <xdr:clientData/>
  </xdr:twoCellAnchor>
  <xdr:twoCellAnchor>
    <xdr:from>
      <xdr:col>17</xdr:col>
      <xdr:colOff>165287</xdr:colOff>
      <xdr:row>150</xdr:row>
      <xdr:rowOff>50986</xdr:rowOff>
    </xdr:from>
    <xdr:to>
      <xdr:col>17</xdr:col>
      <xdr:colOff>525287</xdr:colOff>
      <xdr:row>150</xdr:row>
      <xdr:rowOff>230141</xdr:rowOff>
    </xdr:to>
    <xdr:pic>
      <xdr:nvPicPr>
        <xdr:cNvPr id="147" name="图片 146"/>
        <xdr:cNvPicPr>
          <a:picLocks noChangeAspect="1" noChangeArrowheads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42225" y="55895875"/>
          <a:ext cx="36004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117199</xdr:colOff>
      <xdr:row>123</xdr:row>
      <xdr:rowOff>12838</xdr:rowOff>
    </xdr:from>
    <xdr:to>
      <xdr:col>17</xdr:col>
      <xdr:colOff>425824</xdr:colOff>
      <xdr:row>123</xdr:row>
      <xdr:rowOff>264607</xdr:rowOff>
    </xdr:to>
    <xdr:pic>
      <xdr:nvPicPr>
        <xdr:cNvPr id="149" name="图片 148"/>
        <xdr:cNvPicPr>
          <a:picLocks noChangeAspect="1" noChangeArrowheads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93965" y="45570775"/>
          <a:ext cx="30861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168087</xdr:colOff>
      <xdr:row>24</xdr:row>
      <xdr:rowOff>89648</xdr:rowOff>
    </xdr:from>
    <xdr:to>
      <xdr:col>17</xdr:col>
      <xdr:colOff>515470</xdr:colOff>
      <xdr:row>24</xdr:row>
      <xdr:rowOff>342205</xdr:rowOff>
    </xdr:to>
    <xdr:pic>
      <xdr:nvPicPr>
        <xdr:cNvPr id="142" name="图片 141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7644765" y="7928610"/>
          <a:ext cx="347345" cy="252095"/>
        </a:xfrm>
        <a:prstGeom prst="rect">
          <a:avLst/>
        </a:prstGeom>
      </xdr:spPr>
    </xdr:pic>
    <xdr:clientData/>
  </xdr:twoCellAnchor>
  <xdr:twoCellAnchor>
    <xdr:from>
      <xdr:col>17</xdr:col>
      <xdr:colOff>179294</xdr:colOff>
      <xdr:row>23</xdr:row>
      <xdr:rowOff>100853</xdr:rowOff>
    </xdr:from>
    <xdr:to>
      <xdr:col>17</xdr:col>
      <xdr:colOff>414617</xdr:colOff>
      <xdr:row>23</xdr:row>
      <xdr:rowOff>327275</xdr:rowOff>
    </xdr:to>
    <xdr:pic>
      <xdr:nvPicPr>
        <xdr:cNvPr id="150" name="图片 149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 flipV="1">
          <a:off x="7656195" y="7558405"/>
          <a:ext cx="234950" cy="226695"/>
        </a:xfrm>
        <a:prstGeom prst="rect">
          <a:avLst/>
        </a:prstGeom>
      </xdr:spPr>
    </xdr:pic>
    <xdr:clientData/>
  </xdr:twoCellAnchor>
  <xdr:twoCellAnchor>
    <xdr:from>
      <xdr:col>17</xdr:col>
      <xdr:colOff>145676</xdr:colOff>
      <xdr:row>22</xdr:row>
      <xdr:rowOff>123265</xdr:rowOff>
    </xdr:from>
    <xdr:to>
      <xdr:col>17</xdr:col>
      <xdr:colOff>437028</xdr:colOff>
      <xdr:row>22</xdr:row>
      <xdr:rowOff>317165</xdr:rowOff>
    </xdr:to>
    <xdr:pic>
      <xdr:nvPicPr>
        <xdr:cNvPr id="151" name="图片 150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7622540" y="7200265"/>
          <a:ext cx="291465" cy="193675"/>
        </a:xfrm>
        <a:prstGeom prst="rect">
          <a:avLst/>
        </a:prstGeom>
      </xdr:spPr>
    </xdr:pic>
    <xdr:clientData/>
  </xdr:twoCellAnchor>
  <xdr:twoCellAnchor>
    <xdr:from>
      <xdr:col>17</xdr:col>
      <xdr:colOff>123265</xdr:colOff>
      <xdr:row>138</xdr:row>
      <xdr:rowOff>134472</xdr:rowOff>
    </xdr:from>
    <xdr:to>
      <xdr:col>17</xdr:col>
      <xdr:colOff>414618</xdr:colOff>
      <xdr:row>138</xdr:row>
      <xdr:rowOff>242344</xdr:rowOff>
    </xdr:to>
    <xdr:pic>
      <xdr:nvPicPr>
        <xdr:cNvPr id="152" name="图片 151"/>
        <xdr:cNvPicPr>
          <a:picLocks noChangeAspect="1" noChangeArrowheads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00315" y="51407060"/>
          <a:ext cx="290830" cy="10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135</xdr:row>
      <xdr:rowOff>33617</xdr:rowOff>
    </xdr:from>
    <xdr:to>
      <xdr:col>17</xdr:col>
      <xdr:colOff>515471</xdr:colOff>
      <xdr:row>135</xdr:row>
      <xdr:rowOff>380237</xdr:rowOff>
    </xdr:to>
    <xdr:pic>
      <xdr:nvPicPr>
        <xdr:cNvPr id="153" name="图片 152"/>
        <xdr:cNvPicPr>
          <a:picLocks noChangeAspect="1" noChangeArrowheads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67625" y="50163095"/>
          <a:ext cx="324485" cy="34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193236</xdr:colOff>
      <xdr:row>136</xdr:row>
      <xdr:rowOff>22410</xdr:rowOff>
    </xdr:from>
    <xdr:to>
      <xdr:col>17</xdr:col>
      <xdr:colOff>481853</xdr:colOff>
      <xdr:row>136</xdr:row>
      <xdr:rowOff>330145</xdr:rowOff>
    </xdr:to>
    <xdr:pic>
      <xdr:nvPicPr>
        <xdr:cNvPr id="154" name="图片 153"/>
        <xdr:cNvPicPr>
          <a:picLocks noChangeAspect="1" noChangeArrowheads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0165" y="50533300"/>
          <a:ext cx="28829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159037</xdr:colOff>
      <xdr:row>130</xdr:row>
      <xdr:rowOff>44824</xdr:rowOff>
    </xdr:from>
    <xdr:to>
      <xdr:col>17</xdr:col>
      <xdr:colOff>549088</xdr:colOff>
      <xdr:row>130</xdr:row>
      <xdr:rowOff>339759</xdr:rowOff>
    </xdr:to>
    <xdr:pic>
      <xdr:nvPicPr>
        <xdr:cNvPr id="155" name="图片 154"/>
        <xdr:cNvPicPr>
          <a:picLocks noChangeAspect="1" noChangeArrowheads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35875" y="48269525"/>
          <a:ext cx="38989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168027</xdr:colOff>
      <xdr:row>131</xdr:row>
      <xdr:rowOff>100853</xdr:rowOff>
    </xdr:from>
    <xdr:to>
      <xdr:col>17</xdr:col>
      <xdr:colOff>448236</xdr:colOff>
      <xdr:row>131</xdr:row>
      <xdr:rowOff>312707</xdr:rowOff>
    </xdr:to>
    <xdr:pic>
      <xdr:nvPicPr>
        <xdr:cNvPr id="156" name="图片 155"/>
        <xdr:cNvPicPr>
          <a:picLocks noChangeAspect="1" noChangeArrowheads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44765" y="48706405"/>
          <a:ext cx="280035" cy="212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257177</xdr:colOff>
      <xdr:row>128</xdr:row>
      <xdr:rowOff>47625</xdr:rowOff>
    </xdr:from>
    <xdr:to>
      <xdr:col>17</xdr:col>
      <xdr:colOff>438151</xdr:colOff>
      <xdr:row>128</xdr:row>
      <xdr:rowOff>330853</xdr:rowOff>
    </xdr:to>
    <xdr:pic>
      <xdr:nvPicPr>
        <xdr:cNvPr id="158" name="图片 157"/>
        <xdr:cNvPicPr>
          <a:picLocks noChangeAspect="1" noChangeArrowheads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34300" y="47510700"/>
          <a:ext cx="180975" cy="283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276224</xdr:colOff>
      <xdr:row>133</xdr:row>
      <xdr:rowOff>47625</xdr:rowOff>
    </xdr:from>
    <xdr:to>
      <xdr:col>17</xdr:col>
      <xdr:colOff>438150</xdr:colOff>
      <xdr:row>133</xdr:row>
      <xdr:rowOff>301043</xdr:rowOff>
    </xdr:to>
    <xdr:pic>
      <xdr:nvPicPr>
        <xdr:cNvPr id="159" name="图片 158"/>
        <xdr:cNvPicPr>
          <a:picLocks noChangeAspect="1" noChangeArrowheads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752715" y="49415700"/>
          <a:ext cx="16256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227432</xdr:colOff>
      <xdr:row>66</xdr:row>
      <xdr:rowOff>57150</xdr:rowOff>
    </xdr:from>
    <xdr:to>
      <xdr:col>17</xdr:col>
      <xdr:colOff>400050</xdr:colOff>
      <xdr:row>66</xdr:row>
      <xdr:rowOff>355928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4455" y="23898225"/>
          <a:ext cx="17272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153</xdr:row>
      <xdr:rowOff>104776</xdr:rowOff>
    </xdr:from>
    <xdr:to>
      <xdr:col>17</xdr:col>
      <xdr:colOff>485775</xdr:colOff>
      <xdr:row>153</xdr:row>
      <xdr:rowOff>320454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34275" y="57028715"/>
          <a:ext cx="428625" cy="215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182656</xdr:colOff>
      <xdr:row>26</xdr:row>
      <xdr:rowOff>70036</xdr:rowOff>
    </xdr:from>
    <xdr:to>
      <xdr:col>17</xdr:col>
      <xdr:colOff>326656</xdr:colOff>
      <xdr:row>26</xdr:row>
      <xdr:rowOff>322036</xdr:rowOff>
    </xdr:to>
    <xdr:pic>
      <xdr:nvPicPr>
        <xdr:cNvPr id="157" name="图片 156"/>
        <xdr:cNvPicPr preferRelativeResize="0">
          <a:picLocks noChangeArrowheads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59370" y="86709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228041</xdr:colOff>
      <xdr:row>108</xdr:row>
      <xdr:rowOff>58831</xdr:rowOff>
    </xdr:from>
    <xdr:to>
      <xdr:col>17</xdr:col>
      <xdr:colOff>372041</xdr:colOff>
      <xdr:row>108</xdr:row>
      <xdr:rowOff>310831</xdr:rowOff>
    </xdr:to>
    <xdr:pic>
      <xdr:nvPicPr>
        <xdr:cNvPr id="166" name="图片 165"/>
        <xdr:cNvPicPr preferRelativeResize="0">
          <a:picLocks noChangeArrowheads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705090" y="3990149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217954</xdr:colOff>
      <xdr:row>126</xdr:row>
      <xdr:rowOff>44823</xdr:rowOff>
    </xdr:from>
    <xdr:to>
      <xdr:col>17</xdr:col>
      <xdr:colOff>361954</xdr:colOff>
      <xdr:row>126</xdr:row>
      <xdr:rowOff>296823</xdr:rowOff>
    </xdr:to>
    <xdr:pic>
      <xdr:nvPicPr>
        <xdr:cNvPr id="167" name="图片 166"/>
        <xdr:cNvPicPr preferRelativeResize="0">
          <a:picLocks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4930" y="467455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169580</xdr:colOff>
      <xdr:row>163</xdr:row>
      <xdr:rowOff>55108</xdr:rowOff>
    </xdr:from>
    <xdr:to>
      <xdr:col>17</xdr:col>
      <xdr:colOff>313580</xdr:colOff>
      <xdr:row>163</xdr:row>
      <xdr:rowOff>307108</xdr:rowOff>
    </xdr:to>
    <xdr:pic>
      <xdr:nvPicPr>
        <xdr:cNvPr id="169" name="图片 168"/>
        <xdr:cNvPicPr preferRelativeResize="0">
          <a:picLocks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46670" y="6078855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2"/>
  <sheetViews>
    <sheetView view="pageBreakPreview" zoomScale="85" zoomScaleNormal="100" topLeftCell="A13" workbookViewId="0">
      <selection activeCell="R16" sqref="R16:W19"/>
    </sheetView>
  </sheetViews>
  <sheetFormatPr defaultColWidth="9" defaultRowHeight="17.25"/>
  <cols>
    <col min="1" max="1" width="3.75" style="324" customWidth="1"/>
    <col min="2" max="2" width="10.875" style="324" customWidth="1"/>
    <col min="3" max="3" width="3.625" style="324" customWidth="1"/>
    <col min="4" max="4" width="8.75" style="324" customWidth="1"/>
    <col min="5" max="5" width="8.5" style="324" customWidth="1"/>
    <col min="6" max="6" width="23.5" style="324" customWidth="1"/>
    <col min="7" max="7" width="4.875" style="324" customWidth="1"/>
    <col min="8" max="8" width="4.625" style="324" customWidth="1"/>
    <col min="9" max="9" width="10.75" style="324" customWidth="1"/>
    <col min="10" max="10" width="0.125" style="324" customWidth="1"/>
    <col min="11" max="11" width="25.625" style="324" customWidth="1"/>
    <col min="12" max="12" width="10.875" style="324" customWidth="1"/>
    <col min="13" max="13" width="3.5" style="324" customWidth="1"/>
    <col min="14" max="14" width="6.375" style="324" customWidth="1"/>
    <col min="15" max="15" width="5" style="324" customWidth="1"/>
    <col min="16" max="16" width="5.875" style="324" customWidth="1"/>
    <col min="17" max="17" width="7.875" style="324" customWidth="1"/>
    <col min="18" max="18" width="6.125" style="324" customWidth="1"/>
    <col min="19" max="19" width="13.125" style="324" customWidth="1"/>
    <col min="20" max="20" width="21" style="324" customWidth="1"/>
    <col min="21" max="21" width="4.625" style="324" customWidth="1"/>
    <col min="22" max="22" width="8" style="324" customWidth="1"/>
    <col min="23" max="23" width="11.5" style="324" customWidth="1"/>
    <col min="24" max="24" width="11.625" style="324" customWidth="1"/>
    <col min="25" max="25" width="13.125" style="324" customWidth="1"/>
    <col min="26" max="26" width="10" style="324" customWidth="1"/>
    <col min="27" max="27" width="11.25" style="324" customWidth="1"/>
    <col min="28" max="248" width="9" style="324"/>
    <col min="249" max="249" width="3.125" style="324" customWidth="1"/>
    <col min="250" max="250" width="7.625" style="324" customWidth="1"/>
    <col min="251" max="251" width="4.125" style="324" customWidth="1"/>
    <col min="252" max="252" width="17" style="324" customWidth="1"/>
    <col min="253" max="253" width="3.625" style="324" customWidth="1"/>
    <col min="254" max="254" width="9.125" style="324" customWidth="1"/>
    <col min="255" max="255" width="3.625" style="324" customWidth="1"/>
    <col min="256" max="256" width="4.625" style="324" customWidth="1"/>
    <col min="257" max="257" width="9.625" style="324" customWidth="1"/>
    <col min="258" max="258" width="10.125" style="324" customWidth="1"/>
    <col min="259" max="259" width="10.25" style="324" customWidth="1"/>
    <col min="260" max="260" width="4.625" style="324" customWidth="1"/>
    <col min="261" max="261" width="5" style="324" customWidth="1"/>
    <col min="262" max="262" width="11.125" style="324" customWidth="1"/>
    <col min="263" max="263" width="16.125" style="324" customWidth="1"/>
    <col min="264" max="264" width="4.75" style="324" customWidth="1"/>
    <col min="265" max="265" width="3.625" style="324" customWidth="1"/>
    <col min="266" max="266" width="5.125" style="324" customWidth="1"/>
    <col min="267" max="267" width="3.125" style="324" customWidth="1"/>
    <col min="268" max="268" width="4.625" style="324" customWidth="1"/>
    <col min="269" max="269" width="5" style="324" customWidth="1"/>
    <col min="270" max="271" width="9.75" style="324" customWidth="1"/>
    <col min="272" max="273" width="7.875" style="324" customWidth="1"/>
    <col min="274" max="504" width="9" style="324"/>
    <col min="505" max="505" width="3.125" style="324" customWidth="1"/>
    <col min="506" max="506" width="7.625" style="324" customWidth="1"/>
    <col min="507" max="507" width="4.125" style="324" customWidth="1"/>
    <col min="508" max="508" width="17" style="324" customWidth="1"/>
    <col min="509" max="509" width="3.625" style="324" customWidth="1"/>
    <col min="510" max="510" width="9.125" style="324" customWidth="1"/>
    <col min="511" max="511" width="3.625" style="324" customWidth="1"/>
    <col min="512" max="512" width="4.625" style="324" customWidth="1"/>
    <col min="513" max="513" width="9.625" style="324" customWidth="1"/>
    <col min="514" max="514" width="10.125" style="324" customWidth="1"/>
    <col min="515" max="515" width="10.25" style="324" customWidth="1"/>
    <col min="516" max="516" width="4.625" style="324" customWidth="1"/>
    <col min="517" max="517" width="5" style="324" customWidth="1"/>
    <col min="518" max="518" width="11.125" style="324" customWidth="1"/>
    <col min="519" max="519" width="16.125" style="324" customWidth="1"/>
    <col min="520" max="520" width="4.75" style="324" customWidth="1"/>
    <col min="521" max="521" width="3.625" style="324" customWidth="1"/>
    <col min="522" max="522" width="5.125" style="324" customWidth="1"/>
    <col min="523" max="523" width="3.125" style="324" customWidth="1"/>
    <col min="524" max="524" width="4.625" style="324" customWidth="1"/>
    <col min="525" max="525" width="5" style="324" customWidth="1"/>
    <col min="526" max="527" width="9.75" style="324" customWidth="1"/>
    <col min="528" max="529" width="7.875" style="324" customWidth="1"/>
    <col min="530" max="760" width="9" style="324"/>
    <col min="761" max="761" width="3.125" style="324" customWidth="1"/>
    <col min="762" max="762" width="7.625" style="324" customWidth="1"/>
    <col min="763" max="763" width="4.125" style="324" customWidth="1"/>
    <col min="764" max="764" width="17" style="324" customWidth="1"/>
    <col min="765" max="765" width="3.625" style="324" customWidth="1"/>
    <col min="766" max="766" width="9.125" style="324" customWidth="1"/>
    <col min="767" max="767" width="3.625" style="324" customWidth="1"/>
    <col min="768" max="768" width="4.625" style="324" customWidth="1"/>
    <col min="769" max="769" width="9.625" style="324" customWidth="1"/>
    <col min="770" max="770" width="10.125" style="324" customWidth="1"/>
    <col min="771" max="771" width="10.25" style="324" customWidth="1"/>
    <col min="772" max="772" width="4.625" style="324" customWidth="1"/>
    <col min="773" max="773" width="5" style="324" customWidth="1"/>
    <col min="774" max="774" width="11.125" style="324" customWidth="1"/>
    <col min="775" max="775" width="16.125" style="324" customWidth="1"/>
    <col min="776" max="776" width="4.75" style="324" customWidth="1"/>
    <col min="777" max="777" width="3.625" style="324" customWidth="1"/>
    <col min="778" max="778" width="5.125" style="324" customWidth="1"/>
    <col min="779" max="779" width="3.125" style="324" customWidth="1"/>
    <col min="780" max="780" width="4.625" style="324" customWidth="1"/>
    <col min="781" max="781" width="5" style="324" customWidth="1"/>
    <col min="782" max="783" width="9.75" style="324" customWidth="1"/>
    <col min="784" max="785" width="7.875" style="324" customWidth="1"/>
    <col min="786" max="1016" width="9" style="324"/>
    <col min="1017" max="1017" width="3.125" style="324" customWidth="1"/>
    <col min="1018" max="1018" width="7.625" style="324" customWidth="1"/>
    <col min="1019" max="1019" width="4.125" style="324" customWidth="1"/>
    <col min="1020" max="1020" width="17" style="324" customWidth="1"/>
    <col min="1021" max="1021" width="3.625" style="324" customWidth="1"/>
    <col min="1022" max="1022" width="9.125" style="324" customWidth="1"/>
    <col min="1023" max="1023" width="3.625" style="324" customWidth="1"/>
    <col min="1024" max="1024" width="4.625" style="324" customWidth="1"/>
    <col min="1025" max="1025" width="9.625" style="324" customWidth="1"/>
    <col min="1026" max="1026" width="10.125" style="324" customWidth="1"/>
    <col min="1027" max="1027" width="10.25" style="324" customWidth="1"/>
    <col min="1028" max="1028" width="4.625" style="324" customWidth="1"/>
    <col min="1029" max="1029" width="5" style="324" customWidth="1"/>
    <col min="1030" max="1030" width="11.125" style="324" customWidth="1"/>
    <col min="1031" max="1031" width="16.125" style="324" customWidth="1"/>
    <col min="1032" max="1032" width="4.75" style="324" customWidth="1"/>
    <col min="1033" max="1033" width="3.625" style="324" customWidth="1"/>
    <col min="1034" max="1034" width="5.125" style="324" customWidth="1"/>
    <col min="1035" max="1035" width="3.125" style="324" customWidth="1"/>
    <col min="1036" max="1036" width="4.625" style="324" customWidth="1"/>
    <col min="1037" max="1037" width="5" style="324" customWidth="1"/>
    <col min="1038" max="1039" width="9.75" style="324" customWidth="1"/>
    <col min="1040" max="1041" width="7.875" style="324" customWidth="1"/>
    <col min="1042" max="1272" width="9" style="324"/>
    <col min="1273" max="1273" width="3.125" style="324" customWidth="1"/>
    <col min="1274" max="1274" width="7.625" style="324" customWidth="1"/>
    <col min="1275" max="1275" width="4.125" style="324" customWidth="1"/>
    <col min="1276" max="1276" width="17" style="324" customWidth="1"/>
    <col min="1277" max="1277" width="3.625" style="324" customWidth="1"/>
    <col min="1278" max="1278" width="9.125" style="324" customWidth="1"/>
    <col min="1279" max="1279" width="3.625" style="324" customWidth="1"/>
    <col min="1280" max="1280" width="4.625" style="324" customWidth="1"/>
    <col min="1281" max="1281" width="9.625" style="324" customWidth="1"/>
    <col min="1282" max="1282" width="10.125" style="324" customWidth="1"/>
    <col min="1283" max="1283" width="10.25" style="324" customWidth="1"/>
    <col min="1284" max="1284" width="4.625" style="324" customWidth="1"/>
    <col min="1285" max="1285" width="5" style="324" customWidth="1"/>
    <col min="1286" max="1286" width="11.125" style="324" customWidth="1"/>
    <col min="1287" max="1287" width="16.125" style="324" customWidth="1"/>
    <col min="1288" max="1288" width="4.75" style="324" customWidth="1"/>
    <col min="1289" max="1289" width="3.625" style="324" customWidth="1"/>
    <col min="1290" max="1290" width="5.125" style="324" customWidth="1"/>
    <col min="1291" max="1291" width="3.125" style="324" customWidth="1"/>
    <col min="1292" max="1292" width="4.625" style="324" customWidth="1"/>
    <col min="1293" max="1293" width="5" style="324" customWidth="1"/>
    <col min="1294" max="1295" width="9.75" style="324" customWidth="1"/>
    <col min="1296" max="1297" width="7.875" style="324" customWidth="1"/>
    <col min="1298" max="1528" width="9" style="324"/>
    <col min="1529" max="1529" width="3.125" style="324" customWidth="1"/>
    <col min="1530" max="1530" width="7.625" style="324" customWidth="1"/>
    <col min="1531" max="1531" width="4.125" style="324" customWidth="1"/>
    <col min="1532" max="1532" width="17" style="324" customWidth="1"/>
    <col min="1533" max="1533" width="3.625" style="324" customWidth="1"/>
    <col min="1534" max="1534" width="9.125" style="324" customWidth="1"/>
    <col min="1535" max="1535" width="3.625" style="324" customWidth="1"/>
    <col min="1536" max="1536" width="4.625" style="324" customWidth="1"/>
    <col min="1537" max="1537" width="9.625" style="324" customWidth="1"/>
    <col min="1538" max="1538" width="10.125" style="324" customWidth="1"/>
    <col min="1539" max="1539" width="10.25" style="324" customWidth="1"/>
    <col min="1540" max="1540" width="4.625" style="324" customWidth="1"/>
    <col min="1541" max="1541" width="5" style="324" customWidth="1"/>
    <col min="1542" max="1542" width="11.125" style="324" customWidth="1"/>
    <col min="1543" max="1543" width="16.125" style="324" customWidth="1"/>
    <col min="1544" max="1544" width="4.75" style="324" customWidth="1"/>
    <col min="1545" max="1545" width="3.625" style="324" customWidth="1"/>
    <col min="1546" max="1546" width="5.125" style="324" customWidth="1"/>
    <col min="1547" max="1547" width="3.125" style="324" customWidth="1"/>
    <col min="1548" max="1548" width="4.625" style="324" customWidth="1"/>
    <col min="1549" max="1549" width="5" style="324" customWidth="1"/>
    <col min="1550" max="1551" width="9.75" style="324" customWidth="1"/>
    <col min="1552" max="1553" width="7.875" style="324" customWidth="1"/>
    <col min="1554" max="1784" width="9" style="324"/>
    <col min="1785" max="1785" width="3.125" style="324" customWidth="1"/>
    <col min="1786" max="1786" width="7.625" style="324" customWidth="1"/>
    <col min="1787" max="1787" width="4.125" style="324" customWidth="1"/>
    <col min="1788" max="1788" width="17" style="324" customWidth="1"/>
    <col min="1789" max="1789" width="3.625" style="324" customWidth="1"/>
    <col min="1790" max="1790" width="9.125" style="324" customWidth="1"/>
    <col min="1791" max="1791" width="3.625" style="324" customWidth="1"/>
    <col min="1792" max="1792" width="4.625" style="324" customWidth="1"/>
    <col min="1793" max="1793" width="9.625" style="324" customWidth="1"/>
    <col min="1794" max="1794" width="10.125" style="324" customWidth="1"/>
    <col min="1795" max="1795" width="10.25" style="324" customWidth="1"/>
    <col min="1796" max="1796" width="4.625" style="324" customWidth="1"/>
    <col min="1797" max="1797" width="5" style="324" customWidth="1"/>
    <col min="1798" max="1798" width="11.125" style="324" customWidth="1"/>
    <col min="1799" max="1799" width="16.125" style="324" customWidth="1"/>
    <col min="1800" max="1800" width="4.75" style="324" customWidth="1"/>
    <col min="1801" max="1801" width="3.625" style="324" customWidth="1"/>
    <col min="1802" max="1802" width="5.125" style="324" customWidth="1"/>
    <col min="1803" max="1803" width="3.125" style="324" customWidth="1"/>
    <col min="1804" max="1804" width="4.625" style="324" customWidth="1"/>
    <col min="1805" max="1805" width="5" style="324" customWidth="1"/>
    <col min="1806" max="1807" width="9.75" style="324" customWidth="1"/>
    <col min="1808" max="1809" width="7.875" style="324" customWidth="1"/>
    <col min="1810" max="2040" width="9" style="324"/>
    <col min="2041" max="2041" width="3.125" style="324" customWidth="1"/>
    <col min="2042" max="2042" width="7.625" style="324" customWidth="1"/>
    <col min="2043" max="2043" width="4.125" style="324" customWidth="1"/>
    <col min="2044" max="2044" width="17" style="324" customWidth="1"/>
    <col min="2045" max="2045" width="3.625" style="324" customWidth="1"/>
    <col min="2046" max="2046" width="9.125" style="324" customWidth="1"/>
    <col min="2047" max="2047" width="3.625" style="324" customWidth="1"/>
    <col min="2048" max="2048" width="4.625" style="324" customWidth="1"/>
    <col min="2049" max="2049" width="9.625" style="324" customWidth="1"/>
    <col min="2050" max="2050" width="10.125" style="324" customWidth="1"/>
    <col min="2051" max="2051" width="10.25" style="324" customWidth="1"/>
    <col min="2052" max="2052" width="4.625" style="324" customWidth="1"/>
    <col min="2053" max="2053" width="5" style="324" customWidth="1"/>
    <col min="2054" max="2054" width="11.125" style="324" customWidth="1"/>
    <col min="2055" max="2055" width="16.125" style="324" customWidth="1"/>
    <col min="2056" max="2056" width="4.75" style="324" customWidth="1"/>
    <col min="2057" max="2057" width="3.625" style="324" customWidth="1"/>
    <col min="2058" max="2058" width="5.125" style="324" customWidth="1"/>
    <col min="2059" max="2059" width="3.125" style="324" customWidth="1"/>
    <col min="2060" max="2060" width="4.625" style="324" customWidth="1"/>
    <col min="2061" max="2061" width="5" style="324" customWidth="1"/>
    <col min="2062" max="2063" width="9.75" style="324" customWidth="1"/>
    <col min="2064" max="2065" width="7.875" style="324" customWidth="1"/>
    <col min="2066" max="2296" width="9" style="324"/>
    <col min="2297" max="2297" width="3.125" style="324" customWidth="1"/>
    <col min="2298" max="2298" width="7.625" style="324" customWidth="1"/>
    <col min="2299" max="2299" width="4.125" style="324" customWidth="1"/>
    <col min="2300" max="2300" width="17" style="324" customWidth="1"/>
    <col min="2301" max="2301" width="3.625" style="324" customWidth="1"/>
    <col min="2302" max="2302" width="9.125" style="324" customWidth="1"/>
    <col min="2303" max="2303" width="3.625" style="324" customWidth="1"/>
    <col min="2304" max="2304" width="4.625" style="324" customWidth="1"/>
    <col min="2305" max="2305" width="9.625" style="324" customWidth="1"/>
    <col min="2306" max="2306" width="10.125" style="324" customWidth="1"/>
    <col min="2307" max="2307" width="10.25" style="324" customWidth="1"/>
    <col min="2308" max="2308" width="4.625" style="324" customWidth="1"/>
    <col min="2309" max="2309" width="5" style="324" customWidth="1"/>
    <col min="2310" max="2310" width="11.125" style="324" customWidth="1"/>
    <col min="2311" max="2311" width="16.125" style="324" customWidth="1"/>
    <col min="2312" max="2312" width="4.75" style="324" customWidth="1"/>
    <col min="2313" max="2313" width="3.625" style="324" customWidth="1"/>
    <col min="2314" max="2314" width="5.125" style="324" customWidth="1"/>
    <col min="2315" max="2315" width="3.125" style="324" customWidth="1"/>
    <col min="2316" max="2316" width="4.625" style="324" customWidth="1"/>
    <col min="2317" max="2317" width="5" style="324" customWidth="1"/>
    <col min="2318" max="2319" width="9.75" style="324" customWidth="1"/>
    <col min="2320" max="2321" width="7.875" style="324" customWidth="1"/>
    <col min="2322" max="2552" width="9" style="324"/>
    <col min="2553" max="2553" width="3.125" style="324" customWidth="1"/>
    <col min="2554" max="2554" width="7.625" style="324" customWidth="1"/>
    <col min="2555" max="2555" width="4.125" style="324" customWidth="1"/>
    <col min="2556" max="2556" width="17" style="324" customWidth="1"/>
    <col min="2557" max="2557" width="3.625" style="324" customWidth="1"/>
    <col min="2558" max="2558" width="9.125" style="324" customWidth="1"/>
    <col min="2559" max="2559" width="3.625" style="324" customWidth="1"/>
    <col min="2560" max="2560" width="4.625" style="324" customWidth="1"/>
    <col min="2561" max="2561" width="9.625" style="324" customWidth="1"/>
    <col min="2562" max="2562" width="10.125" style="324" customWidth="1"/>
    <col min="2563" max="2563" width="10.25" style="324" customWidth="1"/>
    <col min="2564" max="2564" width="4.625" style="324" customWidth="1"/>
    <col min="2565" max="2565" width="5" style="324" customWidth="1"/>
    <col min="2566" max="2566" width="11.125" style="324" customWidth="1"/>
    <col min="2567" max="2567" width="16.125" style="324" customWidth="1"/>
    <col min="2568" max="2568" width="4.75" style="324" customWidth="1"/>
    <col min="2569" max="2569" width="3.625" style="324" customWidth="1"/>
    <col min="2570" max="2570" width="5.125" style="324" customWidth="1"/>
    <col min="2571" max="2571" width="3.125" style="324" customWidth="1"/>
    <col min="2572" max="2572" width="4.625" style="324" customWidth="1"/>
    <col min="2573" max="2573" width="5" style="324" customWidth="1"/>
    <col min="2574" max="2575" width="9.75" style="324" customWidth="1"/>
    <col min="2576" max="2577" width="7.875" style="324" customWidth="1"/>
    <col min="2578" max="2808" width="9" style="324"/>
    <col min="2809" max="2809" width="3.125" style="324" customWidth="1"/>
    <col min="2810" max="2810" width="7.625" style="324" customWidth="1"/>
    <col min="2811" max="2811" width="4.125" style="324" customWidth="1"/>
    <col min="2812" max="2812" width="17" style="324" customWidth="1"/>
    <col min="2813" max="2813" width="3.625" style="324" customWidth="1"/>
    <col min="2814" max="2814" width="9.125" style="324" customWidth="1"/>
    <col min="2815" max="2815" width="3.625" style="324" customWidth="1"/>
    <col min="2816" max="2816" width="4.625" style="324" customWidth="1"/>
    <col min="2817" max="2817" width="9.625" style="324" customWidth="1"/>
    <col min="2818" max="2818" width="10.125" style="324" customWidth="1"/>
    <col min="2819" max="2819" width="10.25" style="324" customWidth="1"/>
    <col min="2820" max="2820" width="4.625" style="324" customWidth="1"/>
    <col min="2821" max="2821" width="5" style="324" customWidth="1"/>
    <col min="2822" max="2822" width="11.125" style="324" customWidth="1"/>
    <col min="2823" max="2823" width="16.125" style="324" customWidth="1"/>
    <col min="2824" max="2824" width="4.75" style="324" customWidth="1"/>
    <col min="2825" max="2825" width="3.625" style="324" customWidth="1"/>
    <col min="2826" max="2826" width="5.125" style="324" customWidth="1"/>
    <col min="2827" max="2827" width="3.125" style="324" customWidth="1"/>
    <col min="2828" max="2828" width="4.625" style="324" customWidth="1"/>
    <col min="2829" max="2829" width="5" style="324" customWidth="1"/>
    <col min="2830" max="2831" width="9.75" style="324" customWidth="1"/>
    <col min="2832" max="2833" width="7.875" style="324" customWidth="1"/>
    <col min="2834" max="3064" width="9" style="324"/>
    <col min="3065" max="3065" width="3.125" style="324" customWidth="1"/>
    <col min="3066" max="3066" width="7.625" style="324" customWidth="1"/>
    <col min="3067" max="3067" width="4.125" style="324" customWidth="1"/>
    <col min="3068" max="3068" width="17" style="324" customWidth="1"/>
    <col min="3069" max="3069" width="3.625" style="324" customWidth="1"/>
    <col min="3070" max="3070" width="9.125" style="324" customWidth="1"/>
    <col min="3071" max="3071" width="3.625" style="324" customWidth="1"/>
    <col min="3072" max="3072" width="4.625" style="324" customWidth="1"/>
    <col min="3073" max="3073" width="9.625" style="324" customWidth="1"/>
    <col min="3074" max="3074" width="10.125" style="324" customWidth="1"/>
    <col min="3075" max="3075" width="10.25" style="324" customWidth="1"/>
    <col min="3076" max="3076" width="4.625" style="324" customWidth="1"/>
    <col min="3077" max="3077" width="5" style="324" customWidth="1"/>
    <col min="3078" max="3078" width="11.125" style="324" customWidth="1"/>
    <col min="3079" max="3079" width="16.125" style="324" customWidth="1"/>
    <col min="3080" max="3080" width="4.75" style="324" customWidth="1"/>
    <col min="3081" max="3081" width="3.625" style="324" customWidth="1"/>
    <col min="3082" max="3082" width="5.125" style="324" customWidth="1"/>
    <col min="3083" max="3083" width="3.125" style="324" customWidth="1"/>
    <col min="3084" max="3084" width="4.625" style="324" customWidth="1"/>
    <col min="3085" max="3085" width="5" style="324" customWidth="1"/>
    <col min="3086" max="3087" width="9.75" style="324" customWidth="1"/>
    <col min="3088" max="3089" width="7.875" style="324" customWidth="1"/>
    <col min="3090" max="3320" width="9" style="324"/>
    <col min="3321" max="3321" width="3.125" style="324" customWidth="1"/>
    <col min="3322" max="3322" width="7.625" style="324" customWidth="1"/>
    <col min="3323" max="3323" width="4.125" style="324" customWidth="1"/>
    <col min="3324" max="3324" width="17" style="324" customWidth="1"/>
    <col min="3325" max="3325" width="3.625" style="324" customWidth="1"/>
    <col min="3326" max="3326" width="9.125" style="324" customWidth="1"/>
    <col min="3327" max="3327" width="3.625" style="324" customWidth="1"/>
    <col min="3328" max="3328" width="4.625" style="324" customWidth="1"/>
    <col min="3329" max="3329" width="9.625" style="324" customWidth="1"/>
    <col min="3330" max="3330" width="10.125" style="324" customWidth="1"/>
    <col min="3331" max="3331" width="10.25" style="324" customWidth="1"/>
    <col min="3332" max="3332" width="4.625" style="324" customWidth="1"/>
    <col min="3333" max="3333" width="5" style="324" customWidth="1"/>
    <col min="3334" max="3334" width="11.125" style="324" customWidth="1"/>
    <col min="3335" max="3335" width="16.125" style="324" customWidth="1"/>
    <col min="3336" max="3336" width="4.75" style="324" customWidth="1"/>
    <col min="3337" max="3337" width="3.625" style="324" customWidth="1"/>
    <col min="3338" max="3338" width="5.125" style="324" customWidth="1"/>
    <col min="3339" max="3339" width="3.125" style="324" customWidth="1"/>
    <col min="3340" max="3340" width="4.625" style="324" customWidth="1"/>
    <col min="3341" max="3341" width="5" style="324" customWidth="1"/>
    <col min="3342" max="3343" width="9.75" style="324" customWidth="1"/>
    <col min="3344" max="3345" width="7.875" style="324" customWidth="1"/>
    <col min="3346" max="3576" width="9" style="324"/>
    <col min="3577" max="3577" width="3.125" style="324" customWidth="1"/>
    <col min="3578" max="3578" width="7.625" style="324" customWidth="1"/>
    <col min="3579" max="3579" width="4.125" style="324" customWidth="1"/>
    <col min="3580" max="3580" width="17" style="324" customWidth="1"/>
    <col min="3581" max="3581" width="3.625" style="324" customWidth="1"/>
    <col min="3582" max="3582" width="9.125" style="324" customWidth="1"/>
    <col min="3583" max="3583" width="3.625" style="324" customWidth="1"/>
    <col min="3584" max="3584" width="4.625" style="324" customWidth="1"/>
    <col min="3585" max="3585" width="9.625" style="324" customWidth="1"/>
    <col min="3586" max="3586" width="10.125" style="324" customWidth="1"/>
    <col min="3587" max="3587" width="10.25" style="324" customWidth="1"/>
    <col min="3588" max="3588" width="4.625" style="324" customWidth="1"/>
    <col min="3589" max="3589" width="5" style="324" customWidth="1"/>
    <col min="3590" max="3590" width="11.125" style="324" customWidth="1"/>
    <col min="3591" max="3591" width="16.125" style="324" customWidth="1"/>
    <col min="3592" max="3592" width="4.75" style="324" customWidth="1"/>
    <col min="3593" max="3593" width="3.625" style="324" customWidth="1"/>
    <col min="3594" max="3594" width="5.125" style="324" customWidth="1"/>
    <col min="3595" max="3595" width="3.125" style="324" customWidth="1"/>
    <col min="3596" max="3596" width="4.625" style="324" customWidth="1"/>
    <col min="3597" max="3597" width="5" style="324" customWidth="1"/>
    <col min="3598" max="3599" width="9.75" style="324" customWidth="1"/>
    <col min="3600" max="3601" width="7.875" style="324" customWidth="1"/>
    <col min="3602" max="3832" width="9" style="324"/>
    <col min="3833" max="3833" width="3.125" style="324" customWidth="1"/>
    <col min="3834" max="3834" width="7.625" style="324" customWidth="1"/>
    <col min="3835" max="3835" width="4.125" style="324" customWidth="1"/>
    <col min="3836" max="3836" width="17" style="324" customWidth="1"/>
    <col min="3837" max="3837" width="3.625" style="324" customWidth="1"/>
    <col min="3838" max="3838" width="9.125" style="324" customWidth="1"/>
    <col min="3839" max="3839" width="3.625" style="324" customWidth="1"/>
    <col min="3840" max="3840" width="4.625" style="324" customWidth="1"/>
    <col min="3841" max="3841" width="9.625" style="324" customWidth="1"/>
    <col min="3842" max="3842" width="10.125" style="324" customWidth="1"/>
    <col min="3843" max="3843" width="10.25" style="324" customWidth="1"/>
    <col min="3844" max="3844" width="4.625" style="324" customWidth="1"/>
    <col min="3845" max="3845" width="5" style="324" customWidth="1"/>
    <col min="3846" max="3846" width="11.125" style="324" customWidth="1"/>
    <col min="3847" max="3847" width="16.125" style="324" customWidth="1"/>
    <col min="3848" max="3848" width="4.75" style="324" customWidth="1"/>
    <col min="3849" max="3849" width="3.625" style="324" customWidth="1"/>
    <col min="3850" max="3850" width="5.125" style="324" customWidth="1"/>
    <col min="3851" max="3851" width="3.125" style="324" customWidth="1"/>
    <col min="3852" max="3852" width="4.625" style="324" customWidth="1"/>
    <col min="3853" max="3853" width="5" style="324" customWidth="1"/>
    <col min="3854" max="3855" width="9.75" style="324" customWidth="1"/>
    <col min="3856" max="3857" width="7.875" style="324" customWidth="1"/>
    <col min="3858" max="4088" width="9" style="324"/>
    <col min="4089" max="4089" width="3.125" style="324" customWidth="1"/>
    <col min="4090" max="4090" width="7.625" style="324" customWidth="1"/>
    <col min="4091" max="4091" width="4.125" style="324" customWidth="1"/>
    <col min="4092" max="4092" width="17" style="324" customWidth="1"/>
    <col min="4093" max="4093" width="3.625" style="324" customWidth="1"/>
    <col min="4094" max="4094" width="9.125" style="324" customWidth="1"/>
    <col min="4095" max="4095" width="3.625" style="324" customWidth="1"/>
    <col min="4096" max="4096" width="4.625" style="324" customWidth="1"/>
    <col min="4097" max="4097" width="9.625" style="324" customWidth="1"/>
    <col min="4098" max="4098" width="10.125" style="324" customWidth="1"/>
    <col min="4099" max="4099" width="10.25" style="324" customWidth="1"/>
    <col min="4100" max="4100" width="4.625" style="324" customWidth="1"/>
    <col min="4101" max="4101" width="5" style="324" customWidth="1"/>
    <col min="4102" max="4102" width="11.125" style="324" customWidth="1"/>
    <col min="4103" max="4103" width="16.125" style="324" customWidth="1"/>
    <col min="4104" max="4104" width="4.75" style="324" customWidth="1"/>
    <col min="4105" max="4105" width="3.625" style="324" customWidth="1"/>
    <col min="4106" max="4106" width="5.125" style="324" customWidth="1"/>
    <col min="4107" max="4107" width="3.125" style="324" customWidth="1"/>
    <col min="4108" max="4108" width="4.625" style="324" customWidth="1"/>
    <col min="4109" max="4109" width="5" style="324" customWidth="1"/>
    <col min="4110" max="4111" width="9.75" style="324" customWidth="1"/>
    <col min="4112" max="4113" width="7.875" style="324" customWidth="1"/>
    <col min="4114" max="4344" width="9" style="324"/>
    <col min="4345" max="4345" width="3.125" style="324" customWidth="1"/>
    <col min="4346" max="4346" width="7.625" style="324" customWidth="1"/>
    <col min="4347" max="4347" width="4.125" style="324" customWidth="1"/>
    <col min="4348" max="4348" width="17" style="324" customWidth="1"/>
    <col min="4349" max="4349" width="3.625" style="324" customWidth="1"/>
    <col min="4350" max="4350" width="9.125" style="324" customWidth="1"/>
    <col min="4351" max="4351" width="3.625" style="324" customWidth="1"/>
    <col min="4352" max="4352" width="4.625" style="324" customWidth="1"/>
    <col min="4353" max="4353" width="9.625" style="324" customWidth="1"/>
    <col min="4354" max="4354" width="10.125" style="324" customWidth="1"/>
    <col min="4355" max="4355" width="10.25" style="324" customWidth="1"/>
    <col min="4356" max="4356" width="4.625" style="324" customWidth="1"/>
    <col min="4357" max="4357" width="5" style="324" customWidth="1"/>
    <col min="4358" max="4358" width="11.125" style="324" customWidth="1"/>
    <col min="4359" max="4359" width="16.125" style="324" customWidth="1"/>
    <col min="4360" max="4360" width="4.75" style="324" customWidth="1"/>
    <col min="4361" max="4361" width="3.625" style="324" customWidth="1"/>
    <col min="4362" max="4362" width="5.125" style="324" customWidth="1"/>
    <col min="4363" max="4363" width="3.125" style="324" customWidth="1"/>
    <col min="4364" max="4364" width="4.625" style="324" customWidth="1"/>
    <col min="4365" max="4365" width="5" style="324" customWidth="1"/>
    <col min="4366" max="4367" width="9.75" style="324" customWidth="1"/>
    <col min="4368" max="4369" width="7.875" style="324" customWidth="1"/>
    <col min="4370" max="4600" width="9" style="324"/>
    <col min="4601" max="4601" width="3.125" style="324" customWidth="1"/>
    <col min="4602" max="4602" width="7.625" style="324" customWidth="1"/>
    <col min="4603" max="4603" width="4.125" style="324" customWidth="1"/>
    <col min="4604" max="4604" width="17" style="324" customWidth="1"/>
    <col min="4605" max="4605" width="3.625" style="324" customWidth="1"/>
    <col min="4606" max="4606" width="9.125" style="324" customWidth="1"/>
    <col min="4607" max="4607" width="3.625" style="324" customWidth="1"/>
    <col min="4608" max="4608" width="4.625" style="324" customWidth="1"/>
    <col min="4609" max="4609" width="9.625" style="324" customWidth="1"/>
    <col min="4610" max="4610" width="10.125" style="324" customWidth="1"/>
    <col min="4611" max="4611" width="10.25" style="324" customWidth="1"/>
    <col min="4612" max="4612" width="4.625" style="324" customWidth="1"/>
    <col min="4613" max="4613" width="5" style="324" customWidth="1"/>
    <col min="4614" max="4614" width="11.125" style="324" customWidth="1"/>
    <col min="4615" max="4615" width="16.125" style="324" customWidth="1"/>
    <col min="4616" max="4616" width="4.75" style="324" customWidth="1"/>
    <col min="4617" max="4617" width="3.625" style="324" customWidth="1"/>
    <col min="4618" max="4618" width="5.125" style="324" customWidth="1"/>
    <col min="4619" max="4619" width="3.125" style="324" customWidth="1"/>
    <col min="4620" max="4620" width="4.625" style="324" customWidth="1"/>
    <col min="4621" max="4621" width="5" style="324" customWidth="1"/>
    <col min="4622" max="4623" width="9.75" style="324" customWidth="1"/>
    <col min="4624" max="4625" width="7.875" style="324" customWidth="1"/>
    <col min="4626" max="4856" width="9" style="324"/>
    <col min="4857" max="4857" width="3.125" style="324" customWidth="1"/>
    <col min="4858" max="4858" width="7.625" style="324" customWidth="1"/>
    <col min="4859" max="4859" width="4.125" style="324" customWidth="1"/>
    <col min="4860" max="4860" width="17" style="324" customWidth="1"/>
    <col min="4861" max="4861" width="3.625" style="324" customWidth="1"/>
    <col min="4862" max="4862" width="9.125" style="324" customWidth="1"/>
    <col min="4863" max="4863" width="3.625" style="324" customWidth="1"/>
    <col min="4864" max="4864" width="4.625" style="324" customWidth="1"/>
    <col min="4865" max="4865" width="9.625" style="324" customWidth="1"/>
    <col min="4866" max="4866" width="10.125" style="324" customWidth="1"/>
    <col min="4867" max="4867" width="10.25" style="324" customWidth="1"/>
    <col min="4868" max="4868" width="4.625" style="324" customWidth="1"/>
    <col min="4869" max="4869" width="5" style="324" customWidth="1"/>
    <col min="4870" max="4870" width="11.125" style="324" customWidth="1"/>
    <col min="4871" max="4871" width="16.125" style="324" customWidth="1"/>
    <col min="4872" max="4872" width="4.75" style="324" customWidth="1"/>
    <col min="4873" max="4873" width="3.625" style="324" customWidth="1"/>
    <col min="4874" max="4874" width="5.125" style="324" customWidth="1"/>
    <col min="4875" max="4875" width="3.125" style="324" customWidth="1"/>
    <col min="4876" max="4876" width="4.625" style="324" customWidth="1"/>
    <col min="4877" max="4877" width="5" style="324" customWidth="1"/>
    <col min="4878" max="4879" width="9.75" style="324" customWidth="1"/>
    <col min="4880" max="4881" width="7.875" style="324" customWidth="1"/>
    <col min="4882" max="5112" width="9" style="324"/>
    <col min="5113" max="5113" width="3.125" style="324" customWidth="1"/>
    <col min="5114" max="5114" width="7.625" style="324" customWidth="1"/>
    <col min="5115" max="5115" width="4.125" style="324" customWidth="1"/>
    <col min="5116" max="5116" width="17" style="324" customWidth="1"/>
    <col min="5117" max="5117" width="3.625" style="324" customWidth="1"/>
    <col min="5118" max="5118" width="9.125" style="324" customWidth="1"/>
    <col min="5119" max="5119" width="3.625" style="324" customWidth="1"/>
    <col min="5120" max="5120" width="4.625" style="324" customWidth="1"/>
    <col min="5121" max="5121" width="9.625" style="324" customWidth="1"/>
    <col min="5122" max="5122" width="10.125" style="324" customWidth="1"/>
    <col min="5123" max="5123" width="10.25" style="324" customWidth="1"/>
    <col min="5124" max="5124" width="4.625" style="324" customWidth="1"/>
    <col min="5125" max="5125" width="5" style="324" customWidth="1"/>
    <col min="5126" max="5126" width="11.125" style="324" customWidth="1"/>
    <col min="5127" max="5127" width="16.125" style="324" customWidth="1"/>
    <col min="5128" max="5128" width="4.75" style="324" customWidth="1"/>
    <col min="5129" max="5129" width="3.625" style="324" customWidth="1"/>
    <col min="5130" max="5130" width="5.125" style="324" customWidth="1"/>
    <col min="5131" max="5131" width="3.125" style="324" customWidth="1"/>
    <col min="5132" max="5132" width="4.625" style="324" customWidth="1"/>
    <col min="5133" max="5133" width="5" style="324" customWidth="1"/>
    <col min="5134" max="5135" width="9.75" style="324" customWidth="1"/>
    <col min="5136" max="5137" width="7.875" style="324" customWidth="1"/>
    <col min="5138" max="5368" width="9" style="324"/>
    <col min="5369" max="5369" width="3.125" style="324" customWidth="1"/>
    <col min="5370" max="5370" width="7.625" style="324" customWidth="1"/>
    <col min="5371" max="5371" width="4.125" style="324" customWidth="1"/>
    <col min="5372" max="5372" width="17" style="324" customWidth="1"/>
    <col min="5373" max="5373" width="3.625" style="324" customWidth="1"/>
    <col min="5374" max="5374" width="9.125" style="324" customWidth="1"/>
    <col min="5375" max="5375" width="3.625" style="324" customWidth="1"/>
    <col min="5376" max="5376" width="4.625" style="324" customWidth="1"/>
    <col min="5377" max="5377" width="9.625" style="324" customWidth="1"/>
    <col min="5378" max="5378" width="10.125" style="324" customWidth="1"/>
    <col min="5379" max="5379" width="10.25" style="324" customWidth="1"/>
    <col min="5380" max="5380" width="4.625" style="324" customWidth="1"/>
    <col min="5381" max="5381" width="5" style="324" customWidth="1"/>
    <col min="5382" max="5382" width="11.125" style="324" customWidth="1"/>
    <col min="5383" max="5383" width="16.125" style="324" customWidth="1"/>
    <col min="5384" max="5384" width="4.75" style="324" customWidth="1"/>
    <col min="5385" max="5385" width="3.625" style="324" customWidth="1"/>
    <col min="5386" max="5386" width="5.125" style="324" customWidth="1"/>
    <col min="5387" max="5387" width="3.125" style="324" customWidth="1"/>
    <col min="5388" max="5388" width="4.625" style="324" customWidth="1"/>
    <col min="5389" max="5389" width="5" style="324" customWidth="1"/>
    <col min="5390" max="5391" width="9.75" style="324" customWidth="1"/>
    <col min="5392" max="5393" width="7.875" style="324" customWidth="1"/>
    <col min="5394" max="5624" width="9" style="324"/>
    <col min="5625" max="5625" width="3.125" style="324" customWidth="1"/>
    <col min="5626" max="5626" width="7.625" style="324" customWidth="1"/>
    <col min="5627" max="5627" width="4.125" style="324" customWidth="1"/>
    <col min="5628" max="5628" width="17" style="324" customWidth="1"/>
    <col min="5629" max="5629" width="3.625" style="324" customWidth="1"/>
    <col min="5630" max="5630" width="9.125" style="324" customWidth="1"/>
    <col min="5631" max="5631" width="3.625" style="324" customWidth="1"/>
    <col min="5632" max="5632" width="4.625" style="324" customWidth="1"/>
    <col min="5633" max="5633" width="9.625" style="324" customWidth="1"/>
    <col min="5634" max="5634" width="10.125" style="324" customWidth="1"/>
    <col min="5635" max="5635" width="10.25" style="324" customWidth="1"/>
    <col min="5636" max="5636" width="4.625" style="324" customWidth="1"/>
    <col min="5637" max="5637" width="5" style="324" customWidth="1"/>
    <col min="5638" max="5638" width="11.125" style="324" customWidth="1"/>
    <col min="5639" max="5639" width="16.125" style="324" customWidth="1"/>
    <col min="5640" max="5640" width="4.75" style="324" customWidth="1"/>
    <col min="5641" max="5641" width="3.625" style="324" customWidth="1"/>
    <col min="5642" max="5642" width="5.125" style="324" customWidth="1"/>
    <col min="5643" max="5643" width="3.125" style="324" customWidth="1"/>
    <col min="5644" max="5644" width="4.625" style="324" customWidth="1"/>
    <col min="5645" max="5645" width="5" style="324" customWidth="1"/>
    <col min="5646" max="5647" width="9.75" style="324" customWidth="1"/>
    <col min="5648" max="5649" width="7.875" style="324" customWidth="1"/>
    <col min="5650" max="5880" width="9" style="324"/>
    <col min="5881" max="5881" width="3.125" style="324" customWidth="1"/>
    <col min="5882" max="5882" width="7.625" style="324" customWidth="1"/>
    <col min="5883" max="5883" width="4.125" style="324" customWidth="1"/>
    <col min="5884" max="5884" width="17" style="324" customWidth="1"/>
    <col min="5885" max="5885" width="3.625" style="324" customWidth="1"/>
    <col min="5886" max="5886" width="9.125" style="324" customWidth="1"/>
    <col min="5887" max="5887" width="3.625" style="324" customWidth="1"/>
    <col min="5888" max="5888" width="4.625" style="324" customWidth="1"/>
    <col min="5889" max="5889" width="9.625" style="324" customWidth="1"/>
    <col min="5890" max="5890" width="10.125" style="324" customWidth="1"/>
    <col min="5891" max="5891" width="10.25" style="324" customWidth="1"/>
    <col min="5892" max="5892" width="4.625" style="324" customWidth="1"/>
    <col min="5893" max="5893" width="5" style="324" customWidth="1"/>
    <col min="5894" max="5894" width="11.125" style="324" customWidth="1"/>
    <col min="5895" max="5895" width="16.125" style="324" customWidth="1"/>
    <col min="5896" max="5896" width="4.75" style="324" customWidth="1"/>
    <col min="5897" max="5897" width="3.625" style="324" customWidth="1"/>
    <col min="5898" max="5898" width="5.125" style="324" customWidth="1"/>
    <col min="5899" max="5899" width="3.125" style="324" customWidth="1"/>
    <col min="5900" max="5900" width="4.625" style="324" customWidth="1"/>
    <col min="5901" max="5901" width="5" style="324" customWidth="1"/>
    <col min="5902" max="5903" width="9.75" style="324" customWidth="1"/>
    <col min="5904" max="5905" width="7.875" style="324" customWidth="1"/>
    <col min="5906" max="6136" width="9" style="324"/>
    <col min="6137" max="6137" width="3.125" style="324" customWidth="1"/>
    <col min="6138" max="6138" width="7.625" style="324" customWidth="1"/>
    <col min="6139" max="6139" width="4.125" style="324" customWidth="1"/>
    <col min="6140" max="6140" width="17" style="324" customWidth="1"/>
    <col min="6141" max="6141" width="3.625" style="324" customWidth="1"/>
    <col min="6142" max="6142" width="9.125" style="324" customWidth="1"/>
    <col min="6143" max="6143" width="3.625" style="324" customWidth="1"/>
    <col min="6144" max="6144" width="4.625" style="324" customWidth="1"/>
    <col min="6145" max="6145" width="9.625" style="324" customWidth="1"/>
    <col min="6146" max="6146" width="10.125" style="324" customWidth="1"/>
    <col min="6147" max="6147" width="10.25" style="324" customWidth="1"/>
    <col min="6148" max="6148" width="4.625" style="324" customWidth="1"/>
    <col min="6149" max="6149" width="5" style="324" customWidth="1"/>
    <col min="6150" max="6150" width="11.125" style="324" customWidth="1"/>
    <col min="6151" max="6151" width="16.125" style="324" customWidth="1"/>
    <col min="6152" max="6152" width="4.75" style="324" customWidth="1"/>
    <col min="6153" max="6153" width="3.625" style="324" customWidth="1"/>
    <col min="6154" max="6154" width="5.125" style="324" customWidth="1"/>
    <col min="6155" max="6155" width="3.125" style="324" customWidth="1"/>
    <col min="6156" max="6156" width="4.625" style="324" customWidth="1"/>
    <col min="6157" max="6157" width="5" style="324" customWidth="1"/>
    <col min="6158" max="6159" width="9.75" style="324" customWidth="1"/>
    <col min="6160" max="6161" width="7.875" style="324" customWidth="1"/>
    <col min="6162" max="6392" width="9" style="324"/>
    <col min="6393" max="6393" width="3.125" style="324" customWidth="1"/>
    <col min="6394" max="6394" width="7.625" style="324" customWidth="1"/>
    <col min="6395" max="6395" width="4.125" style="324" customWidth="1"/>
    <col min="6396" max="6396" width="17" style="324" customWidth="1"/>
    <col min="6397" max="6397" width="3.625" style="324" customWidth="1"/>
    <col min="6398" max="6398" width="9.125" style="324" customWidth="1"/>
    <col min="6399" max="6399" width="3.625" style="324" customWidth="1"/>
    <col min="6400" max="6400" width="4.625" style="324" customWidth="1"/>
    <col min="6401" max="6401" width="9.625" style="324" customWidth="1"/>
    <col min="6402" max="6402" width="10.125" style="324" customWidth="1"/>
    <col min="6403" max="6403" width="10.25" style="324" customWidth="1"/>
    <col min="6404" max="6404" width="4.625" style="324" customWidth="1"/>
    <col min="6405" max="6405" width="5" style="324" customWidth="1"/>
    <col min="6406" max="6406" width="11.125" style="324" customWidth="1"/>
    <col min="6407" max="6407" width="16.125" style="324" customWidth="1"/>
    <col min="6408" max="6408" width="4.75" style="324" customWidth="1"/>
    <col min="6409" max="6409" width="3.625" style="324" customWidth="1"/>
    <col min="6410" max="6410" width="5.125" style="324" customWidth="1"/>
    <col min="6411" max="6411" width="3.125" style="324" customWidth="1"/>
    <col min="6412" max="6412" width="4.625" style="324" customWidth="1"/>
    <col min="6413" max="6413" width="5" style="324" customWidth="1"/>
    <col min="6414" max="6415" width="9.75" style="324" customWidth="1"/>
    <col min="6416" max="6417" width="7.875" style="324" customWidth="1"/>
    <col min="6418" max="6648" width="9" style="324"/>
    <col min="6649" max="6649" width="3.125" style="324" customWidth="1"/>
    <col min="6650" max="6650" width="7.625" style="324" customWidth="1"/>
    <col min="6651" max="6651" width="4.125" style="324" customWidth="1"/>
    <col min="6652" max="6652" width="17" style="324" customWidth="1"/>
    <col min="6653" max="6653" width="3.625" style="324" customWidth="1"/>
    <col min="6654" max="6654" width="9.125" style="324" customWidth="1"/>
    <col min="6655" max="6655" width="3.625" style="324" customWidth="1"/>
    <col min="6656" max="6656" width="4.625" style="324" customWidth="1"/>
    <col min="6657" max="6657" width="9.625" style="324" customWidth="1"/>
    <col min="6658" max="6658" width="10.125" style="324" customWidth="1"/>
    <col min="6659" max="6659" width="10.25" style="324" customWidth="1"/>
    <col min="6660" max="6660" width="4.625" style="324" customWidth="1"/>
    <col min="6661" max="6661" width="5" style="324" customWidth="1"/>
    <col min="6662" max="6662" width="11.125" style="324" customWidth="1"/>
    <col min="6663" max="6663" width="16.125" style="324" customWidth="1"/>
    <col min="6664" max="6664" width="4.75" style="324" customWidth="1"/>
    <col min="6665" max="6665" width="3.625" style="324" customWidth="1"/>
    <col min="6666" max="6666" width="5.125" style="324" customWidth="1"/>
    <col min="6667" max="6667" width="3.125" style="324" customWidth="1"/>
    <col min="6668" max="6668" width="4.625" style="324" customWidth="1"/>
    <col min="6669" max="6669" width="5" style="324" customWidth="1"/>
    <col min="6670" max="6671" width="9.75" style="324" customWidth="1"/>
    <col min="6672" max="6673" width="7.875" style="324" customWidth="1"/>
    <col min="6674" max="6904" width="9" style="324"/>
    <col min="6905" max="6905" width="3.125" style="324" customWidth="1"/>
    <col min="6906" max="6906" width="7.625" style="324" customWidth="1"/>
    <col min="6907" max="6907" width="4.125" style="324" customWidth="1"/>
    <col min="6908" max="6908" width="17" style="324" customWidth="1"/>
    <col min="6909" max="6909" width="3.625" style="324" customWidth="1"/>
    <col min="6910" max="6910" width="9.125" style="324" customWidth="1"/>
    <col min="6911" max="6911" width="3.625" style="324" customWidth="1"/>
    <col min="6912" max="6912" width="4.625" style="324" customWidth="1"/>
    <col min="6913" max="6913" width="9.625" style="324" customWidth="1"/>
    <col min="6914" max="6914" width="10.125" style="324" customWidth="1"/>
    <col min="6915" max="6915" width="10.25" style="324" customWidth="1"/>
    <col min="6916" max="6916" width="4.625" style="324" customWidth="1"/>
    <col min="6917" max="6917" width="5" style="324" customWidth="1"/>
    <col min="6918" max="6918" width="11.125" style="324" customWidth="1"/>
    <col min="6919" max="6919" width="16.125" style="324" customWidth="1"/>
    <col min="6920" max="6920" width="4.75" style="324" customWidth="1"/>
    <col min="6921" max="6921" width="3.625" style="324" customWidth="1"/>
    <col min="6922" max="6922" width="5.125" style="324" customWidth="1"/>
    <col min="6923" max="6923" width="3.125" style="324" customWidth="1"/>
    <col min="6924" max="6924" width="4.625" style="324" customWidth="1"/>
    <col min="6925" max="6925" width="5" style="324" customWidth="1"/>
    <col min="6926" max="6927" width="9.75" style="324" customWidth="1"/>
    <col min="6928" max="6929" width="7.875" style="324" customWidth="1"/>
    <col min="6930" max="7160" width="9" style="324"/>
    <col min="7161" max="7161" width="3.125" style="324" customWidth="1"/>
    <col min="7162" max="7162" width="7.625" style="324" customWidth="1"/>
    <col min="7163" max="7163" width="4.125" style="324" customWidth="1"/>
    <col min="7164" max="7164" width="17" style="324" customWidth="1"/>
    <col min="7165" max="7165" width="3.625" style="324" customWidth="1"/>
    <col min="7166" max="7166" width="9.125" style="324" customWidth="1"/>
    <col min="7167" max="7167" width="3.625" style="324" customWidth="1"/>
    <col min="7168" max="7168" width="4.625" style="324" customWidth="1"/>
    <col min="7169" max="7169" width="9.625" style="324" customWidth="1"/>
    <col min="7170" max="7170" width="10.125" style="324" customWidth="1"/>
    <col min="7171" max="7171" width="10.25" style="324" customWidth="1"/>
    <col min="7172" max="7172" width="4.625" style="324" customWidth="1"/>
    <col min="7173" max="7173" width="5" style="324" customWidth="1"/>
    <col min="7174" max="7174" width="11.125" style="324" customWidth="1"/>
    <col min="7175" max="7175" width="16.125" style="324" customWidth="1"/>
    <col min="7176" max="7176" width="4.75" style="324" customWidth="1"/>
    <col min="7177" max="7177" width="3.625" style="324" customWidth="1"/>
    <col min="7178" max="7178" width="5.125" style="324" customWidth="1"/>
    <col min="7179" max="7179" width="3.125" style="324" customWidth="1"/>
    <col min="7180" max="7180" width="4.625" style="324" customWidth="1"/>
    <col min="7181" max="7181" width="5" style="324" customWidth="1"/>
    <col min="7182" max="7183" width="9.75" style="324" customWidth="1"/>
    <col min="7184" max="7185" width="7.875" style="324" customWidth="1"/>
    <col min="7186" max="7416" width="9" style="324"/>
    <col min="7417" max="7417" width="3.125" style="324" customWidth="1"/>
    <col min="7418" max="7418" width="7.625" style="324" customWidth="1"/>
    <col min="7419" max="7419" width="4.125" style="324" customWidth="1"/>
    <col min="7420" max="7420" width="17" style="324" customWidth="1"/>
    <col min="7421" max="7421" width="3.625" style="324" customWidth="1"/>
    <col min="7422" max="7422" width="9.125" style="324" customWidth="1"/>
    <col min="7423" max="7423" width="3.625" style="324" customWidth="1"/>
    <col min="7424" max="7424" width="4.625" style="324" customWidth="1"/>
    <col min="7425" max="7425" width="9.625" style="324" customWidth="1"/>
    <col min="7426" max="7426" width="10.125" style="324" customWidth="1"/>
    <col min="7427" max="7427" width="10.25" style="324" customWidth="1"/>
    <col min="7428" max="7428" width="4.625" style="324" customWidth="1"/>
    <col min="7429" max="7429" width="5" style="324" customWidth="1"/>
    <col min="7430" max="7430" width="11.125" style="324" customWidth="1"/>
    <col min="7431" max="7431" width="16.125" style="324" customWidth="1"/>
    <col min="7432" max="7432" width="4.75" style="324" customWidth="1"/>
    <col min="7433" max="7433" width="3.625" style="324" customWidth="1"/>
    <col min="7434" max="7434" width="5.125" style="324" customWidth="1"/>
    <col min="7435" max="7435" width="3.125" style="324" customWidth="1"/>
    <col min="7436" max="7436" width="4.625" style="324" customWidth="1"/>
    <col min="7437" max="7437" width="5" style="324" customWidth="1"/>
    <col min="7438" max="7439" width="9.75" style="324" customWidth="1"/>
    <col min="7440" max="7441" width="7.875" style="324" customWidth="1"/>
    <col min="7442" max="7672" width="9" style="324"/>
    <col min="7673" max="7673" width="3.125" style="324" customWidth="1"/>
    <col min="7674" max="7674" width="7.625" style="324" customWidth="1"/>
    <col min="7675" max="7675" width="4.125" style="324" customWidth="1"/>
    <col min="7676" max="7676" width="17" style="324" customWidth="1"/>
    <col min="7677" max="7677" width="3.625" style="324" customWidth="1"/>
    <col min="7678" max="7678" width="9.125" style="324" customWidth="1"/>
    <col min="7679" max="7679" width="3.625" style="324" customWidth="1"/>
    <col min="7680" max="7680" width="4.625" style="324" customWidth="1"/>
    <col min="7681" max="7681" width="9.625" style="324" customWidth="1"/>
    <col min="7682" max="7682" width="10.125" style="324" customWidth="1"/>
    <col min="7683" max="7683" width="10.25" style="324" customWidth="1"/>
    <col min="7684" max="7684" width="4.625" style="324" customWidth="1"/>
    <col min="7685" max="7685" width="5" style="324" customWidth="1"/>
    <col min="7686" max="7686" width="11.125" style="324" customWidth="1"/>
    <col min="7687" max="7687" width="16.125" style="324" customWidth="1"/>
    <col min="7688" max="7688" width="4.75" style="324" customWidth="1"/>
    <col min="7689" max="7689" width="3.625" style="324" customWidth="1"/>
    <col min="7690" max="7690" width="5.125" style="324" customWidth="1"/>
    <col min="7691" max="7691" width="3.125" style="324" customWidth="1"/>
    <col min="7692" max="7692" width="4.625" style="324" customWidth="1"/>
    <col min="7693" max="7693" width="5" style="324" customWidth="1"/>
    <col min="7694" max="7695" width="9.75" style="324" customWidth="1"/>
    <col min="7696" max="7697" width="7.875" style="324" customWidth="1"/>
    <col min="7698" max="7928" width="9" style="324"/>
    <col min="7929" max="7929" width="3.125" style="324" customWidth="1"/>
    <col min="7930" max="7930" width="7.625" style="324" customWidth="1"/>
    <col min="7931" max="7931" width="4.125" style="324" customWidth="1"/>
    <col min="7932" max="7932" width="17" style="324" customWidth="1"/>
    <col min="7933" max="7933" width="3.625" style="324" customWidth="1"/>
    <col min="7934" max="7934" width="9.125" style="324" customWidth="1"/>
    <col min="7935" max="7935" width="3.625" style="324" customWidth="1"/>
    <col min="7936" max="7936" width="4.625" style="324" customWidth="1"/>
    <col min="7937" max="7937" width="9.625" style="324" customWidth="1"/>
    <col min="7938" max="7938" width="10.125" style="324" customWidth="1"/>
    <col min="7939" max="7939" width="10.25" style="324" customWidth="1"/>
    <col min="7940" max="7940" width="4.625" style="324" customWidth="1"/>
    <col min="7941" max="7941" width="5" style="324" customWidth="1"/>
    <col min="7942" max="7942" width="11.125" style="324" customWidth="1"/>
    <col min="7943" max="7943" width="16.125" style="324" customWidth="1"/>
    <col min="7944" max="7944" width="4.75" style="324" customWidth="1"/>
    <col min="7945" max="7945" width="3.625" style="324" customWidth="1"/>
    <col min="7946" max="7946" width="5.125" style="324" customWidth="1"/>
    <col min="7947" max="7947" width="3.125" style="324" customWidth="1"/>
    <col min="7948" max="7948" width="4.625" style="324" customWidth="1"/>
    <col min="7949" max="7949" width="5" style="324" customWidth="1"/>
    <col min="7950" max="7951" width="9.75" style="324" customWidth="1"/>
    <col min="7952" max="7953" width="7.875" style="324" customWidth="1"/>
    <col min="7954" max="8184" width="9" style="324"/>
    <col min="8185" max="8185" width="3.125" style="324" customWidth="1"/>
    <col min="8186" max="8186" width="7.625" style="324" customWidth="1"/>
    <col min="8187" max="8187" width="4.125" style="324" customWidth="1"/>
    <col min="8188" max="8188" width="17" style="324" customWidth="1"/>
    <col min="8189" max="8189" width="3.625" style="324" customWidth="1"/>
    <col min="8190" max="8190" width="9.125" style="324" customWidth="1"/>
    <col min="8191" max="8191" width="3.625" style="324" customWidth="1"/>
    <col min="8192" max="8192" width="4.625" style="324" customWidth="1"/>
    <col min="8193" max="8193" width="9.625" style="324" customWidth="1"/>
    <col min="8194" max="8194" width="10.125" style="324" customWidth="1"/>
    <col min="8195" max="8195" width="10.25" style="324" customWidth="1"/>
    <col min="8196" max="8196" width="4.625" style="324" customWidth="1"/>
    <col min="8197" max="8197" width="5" style="324" customWidth="1"/>
    <col min="8198" max="8198" width="11.125" style="324" customWidth="1"/>
    <col min="8199" max="8199" width="16.125" style="324" customWidth="1"/>
    <col min="8200" max="8200" width="4.75" style="324" customWidth="1"/>
    <col min="8201" max="8201" width="3.625" style="324" customWidth="1"/>
    <col min="8202" max="8202" width="5.125" style="324" customWidth="1"/>
    <col min="8203" max="8203" width="3.125" style="324" customWidth="1"/>
    <col min="8204" max="8204" width="4.625" style="324" customWidth="1"/>
    <col min="8205" max="8205" width="5" style="324" customWidth="1"/>
    <col min="8206" max="8207" width="9.75" style="324" customWidth="1"/>
    <col min="8208" max="8209" width="7.875" style="324" customWidth="1"/>
    <col min="8210" max="8440" width="9" style="324"/>
    <col min="8441" max="8441" width="3.125" style="324" customWidth="1"/>
    <col min="8442" max="8442" width="7.625" style="324" customWidth="1"/>
    <col min="8443" max="8443" width="4.125" style="324" customWidth="1"/>
    <col min="8444" max="8444" width="17" style="324" customWidth="1"/>
    <col min="8445" max="8445" width="3.625" style="324" customWidth="1"/>
    <col min="8446" max="8446" width="9.125" style="324" customWidth="1"/>
    <col min="8447" max="8447" width="3.625" style="324" customWidth="1"/>
    <col min="8448" max="8448" width="4.625" style="324" customWidth="1"/>
    <col min="8449" max="8449" width="9.625" style="324" customWidth="1"/>
    <col min="8450" max="8450" width="10.125" style="324" customWidth="1"/>
    <col min="8451" max="8451" width="10.25" style="324" customWidth="1"/>
    <col min="8452" max="8452" width="4.625" style="324" customWidth="1"/>
    <col min="8453" max="8453" width="5" style="324" customWidth="1"/>
    <col min="8454" max="8454" width="11.125" style="324" customWidth="1"/>
    <col min="8455" max="8455" width="16.125" style="324" customWidth="1"/>
    <col min="8456" max="8456" width="4.75" style="324" customWidth="1"/>
    <col min="8457" max="8457" width="3.625" style="324" customWidth="1"/>
    <col min="8458" max="8458" width="5.125" style="324" customWidth="1"/>
    <col min="8459" max="8459" width="3.125" style="324" customWidth="1"/>
    <col min="8460" max="8460" width="4.625" style="324" customWidth="1"/>
    <col min="8461" max="8461" width="5" style="324" customWidth="1"/>
    <col min="8462" max="8463" width="9.75" style="324" customWidth="1"/>
    <col min="8464" max="8465" width="7.875" style="324" customWidth="1"/>
    <col min="8466" max="8696" width="9" style="324"/>
    <col min="8697" max="8697" width="3.125" style="324" customWidth="1"/>
    <col min="8698" max="8698" width="7.625" style="324" customWidth="1"/>
    <col min="8699" max="8699" width="4.125" style="324" customWidth="1"/>
    <col min="8700" max="8700" width="17" style="324" customWidth="1"/>
    <col min="8701" max="8701" width="3.625" style="324" customWidth="1"/>
    <col min="8702" max="8702" width="9.125" style="324" customWidth="1"/>
    <col min="8703" max="8703" width="3.625" style="324" customWidth="1"/>
    <col min="8704" max="8704" width="4.625" style="324" customWidth="1"/>
    <col min="8705" max="8705" width="9.625" style="324" customWidth="1"/>
    <col min="8706" max="8706" width="10.125" style="324" customWidth="1"/>
    <col min="8707" max="8707" width="10.25" style="324" customWidth="1"/>
    <col min="8708" max="8708" width="4.625" style="324" customWidth="1"/>
    <col min="8709" max="8709" width="5" style="324" customWidth="1"/>
    <col min="8710" max="8710" width="11.125" style="324" customWidth="1"/>
    <col min="8711" max="8711" width="16.125" style="324" customWidth="1"/>
    <col min="8712" max="8712" width="4.75" style="324" customWidth="1"/>
    <col min="8713" max="8713" width="3.625" style="324" customWidth="1"/>
    <col min="8714" max="8714" width="5.125" style="324" customWidth="1"/>
    <col min="8715" max="8715" width="3.125" style="324" customWidth="1"/>
    <col min="8716" max="8716" width="4.625" style="324" customWidth="1"/>
    <col min="8717" max="8717" width="5" style="324" customWidth="1"/>
    <col min="8718" max="8719" width="9.75" style="324" customWidth="1"/>
    <col min="8720" max="8721" width="7.875" style="324" customWidth="1"/>
    <col min="8722" max="8952" width="9" style="324"/>
    <col min="8953" max="8953" width="3.125" style="324" customWidth="1"/>
    <col min="8954" max="8954" width="7.625" style="324" customWidth="1"/>
    <col min="8955" max="8955" width="4.125" style="324" customWidth="1"/>
    <col min="8956" max="8956" width="17" style="324" customWidth="1"/>
    <col min="8957" max="8957" width="3.625" style="324" customWidth="1"/>
    <col min="8958" max="8958" width="9.125" style="324" customWidth="1"/>
    <col min="8959" max="8959" width="3.625" style="324" customWidth="1"/>
    <col min="8960" max="8960" width="4.625" style="324" customWidth="1"/>
    <col min="8961" max="8961" width="9.625" style="324" customWidth="1"/>
    <col min="8962" max="8962" width="10.125" style="324" customWidth="1"/>
    <col min="8963" max="8963" width="10.25" style="324" customWidth="1"/>
    <col min="8964" max="8964" width="4.625" style="324" customWidth="1"/>
    <col min="8965" max="8965" width="5" style="324" customWidth="1"/>
    <col min="8966" max="8966" width="11.125" style="324" customWidth="1"/>
    <col min="8967" max="8967" width="16.125" style="324" customWidth="1"/>
    <col min="8968" max="8968" width="4.75" style="324" customWidth="1"/>
    <col min="8969" max="8969" width="3.625" style="324" customWidth="1"/>
    <col min="8970" max="8970" width="5.125" style="324" customWidth="1"/>
    <col min="8971" max="8971" width="3.125" style="324" customWidth="1"/>
    <col min="8972" max="8972" width="4.625" style="324" customWidth="1"/>
    <col min="8973" max="8973" width="5" style="324" customWidth="1"/>
    <col min="8974" max="8975" width="9.75" style="324" customWidth="1"/>
    <col min="8976" max="8977" width="7.875" style="324" customWidth="1"/>
    <col min="8978" max="9208" width="9" style="324"/>
    <col min="9209" max="9209" width="3.125" style="324" customWidth="1"/>
    <col min="9210" max="9210" width="7.625" style="324" customWidth="1"/>
    <col min="9211" max="9211" width="4.125" style="324" customWidth="1"/>
    <col min="9212" max="9212" width="17" style="324" customWidth="1"/>
    <col min="9213" max="9213" width="3.625" style="324" customWidth="1"/>
    <col min="9214" max="9214" width="9.125" style="324" customWidth="1"/>
    <col min="9215" max="9215" width="3.625" style="324" customWidth="1"/>
    <col min="9216" max="9216" width="4.625" style="324" customWidth="1"/>
    <col min="9217" max="9217" width="9.625" style="324" customWidth="1"/>
    <col min="9218" max="9218" width="10.125" style="324" customWidth="1"/>
    <col min="9219" max="9219" width="10.25" style="324" customWidth="1"/>
    <col min="9220" max="9220" width="4.625" style="324" customWidth="1"/>
    <col min="9221" max="9221" width="5" style="324" customWidth="1"/>
    <col min="9222" max="9222" width="11.125" style="324" customWidth="1"/>
    <col min="9223" max="9223" width="16.125" style="324" customWidth="1"/>
    <col min="9224" max="9224" width="4.75" style="324" customWidth="1"/>
    <col min="9225" max="9225" width="3.625" style="324" customWidth="1"/>
    <col min="9226" max="9226" width="5.125" style="324" customWidth="1"/>
    <col min="9227" max="9227" width="3.125" style="324" customWidth="1"/>
    <col min="9228" max="9228" width="4.625" style="324" customWidth="1"/>
    <col min="9229" max="9229" width="5" style="324" customWidth="1"/>
    <col min="9230" max="9231" width="9.75" style="324" customWidth="1"/>
    <col min="9232" max="9233" width="7.875" style="324" customWidth="1"/>
    <col min="9234" max="9464" width="9" style="324"/>
    <col min="9465" max="9465" width="3.125" style="324" customWidth="1"/>
    <col min="9466" max="9466" width="7.625" style="324" customWidth="1"/>
    <col min="9467" max="9467" width="4.125" style="324" customWidth="1"/>
    <col min="9468" max="9468" width="17" style="324" customWidth="1"/>
    <col min="9469" max="9469" width="3.625" style="324" customWidth="1"/>
    <col min="9470" max="9470" width="9.125" style="324" customWidth="1"/>
    <col min="9471" max="9471" width="3.625" style="324" customWidth="1"/>
    <col min="9472" max="9472" width="4.625" style="324" customWidth="1"/>
    <col min="9473" max="9473" width="9.625" style="324" customWidth="1"/>
    <col min="9474" max="9474" width="10.125" style="324" customWidth="1"/>
    <col min="9475" max="9475" width="10.25" style="324" customWidth="1"/>
    <col min="9476" max="9476" width="4.625" style="324" customWidth="1"/>
    <col min="9477" max="9477" width="5" style="324" customWidth="1"/>
    <col min="9478" max="9478" width="11.125" style="324" customWidth="1"/>
    <col min="9479" max="9479" width="16.125" style="324" customWidth="1"/>
    <col min="9480" max="9480" width="4.75" style="324" customWidth="1"/>
    <col min="9481" max="9481" width="3.625" style="324" customWidth="1"/>
    <col min="9482" max="9482" width="5.125" style="324" customWidth="1"/>
    <col min="9483" max="9483" width="3.125" style="324" customWidth="1"/>
    <col min="9484" max="9484" width="4.625" style="324" customWidth="1"/>
    <col min="9485" max="9485" width="5" style="324" customWidth="1"/>
    <col min="9486" max="9487" width="9.75" style="324" customWidth="1"/>
    <col min="9488" max="9489" width="7.875" style="324" customWidth="1"/>
    <col min="9490" max="9720" width="9" style="324"/>
    <col min="9721" max="9721" width="3.125" style="324" customWidth="1"/>
    <col min="9722" max="9722" width="7.625" style="324" customWidth="1"/>
    <col min="9723" max="9723" width="4.125" style="324" customWidth="1"/>
    <col min="9724" max="9724" width="17" style="324" customWidth="1"/>
    <col min="9725" max="9725" width="3.625" style="324" customWidth="1"/>
    <col min="9726" max="9726" width="9.125" style="324" customWidth="1"/>
    <col min="9727" max="9727" width="3.625" style="324" customWidth="1"/>
    <col min="9728" max="9728" width="4.625" style="324" customWidth="1"/>
    <col min="9729" max="9729" width="9.625" style="324" customWidth="1"/>
    <col min="9730" max="9730" width="10.125" style="324" customWidth="1"/>
    <col min="9731" max="9731" width="10.25" style="324" customWidth="1"/>
    <col min="9732" max="9732" width="4.625" style="324" customWidth="1"/>
    <col min="9733" max="9733" width="5" style="324" customWidth="1"/>
    <col min="9734" max="9734" width="11.125" style="324" customWidth="1"/>
    <col min="9735" max="9735" width="16.125" style="324" customWidth="1"/>
    <col min="9736" max="9736" width="4.75" style="324" customWidth="1"/>
    <col min="9737" max="9737" width="3.625" style="324" customWidth="1"/>
    <col min="9738" max="9738" width="5.125" style="324" customWidth="1"/>
    <col min="9739" max="9739" width="3.125" style="324" customWidth="1"/>
    <col min="9740" max="9740" width="4.625" style="324" customWidth="1"/>
    <col min="9741" max="9741" width="5" style="324" customWidth="1"/>
    <col min="9742" max="9743" width="9.75" style="324" customWidth="1"/>
    <col min="9744" max="9745" width="7.875" style="324" customWidth="1"/>
    <col min="9746" max="9976" width="9" style="324"/>
    <col min="9977" max="9977" width="3.125" style="324" customWidth="1"/>
    <col min="9978" max="9978" width="7.625" style="324" customWidth="1"/>
    <col min="9979" max="9979" width="4.125" style="324" customWidth="1"/>
    <col min="9980" max="9980" width="17" style="324" customWidth="1"/>
    <col min="9981" max="9981" width="3.625" style="324" customWidth="1"/>
    <col min="9982" max="9982" width="9.125" style="324" customWidth="1"/>
    <col min="9983" max="9983" width="3.625" style="324" customWidth="1"/>
    <col min="9984" max="9984" width="4.625" style="324" customWidth="1"/>
    <col min="9985" max="9985" width="9.625" style="324" customWidth="1"/>
    <col min="9986" max="9986" width="10.125" style="324" customWidth="1"/>
    <col min="9987" max="9987" width="10.25" style="324" customWidth="1"/>
    <col min="9988" max="9988" width="4.625" style="324" customWidth="1"/>
    <col min="9989" max="9989" width="5" style="324" customWidth="1"/>
    <col min="9990" max="9990" width="11.125" style="324" customWidth="1"/>
    <col min="9991" max="9991" width="16.125" style="324" customWidth="1"/>
    <col min="9992" max="9992" width="4.75" style="324" customWidth="1"/>
    <col min="9993" max="9993" width="3.625" style="324" customWidth="1"/>
    <col min="9994" max="9994" width="5.125" style="324" customWidth="1"/>
    <col min="9995" max="9995" width="3.125" style="324" customWidth="1"/>
    <col min="9996" max="9996" width="4.625" style="324" customWidth="1"/>
    <col min="9997" max="9997" width="5" style="324" customWidth="1"/>
    <col min="9998" max="9999" width="9.75" style="324" customWidth="1"/>
    <col min="10000" max="10001" width="7.875" style="324" customWidth="1"/>
    <col min="10002" max="10232" width="9" style="324"/>
    <col min="10233" max="10233" width="3.125" style="324" customWidth="1"/>
    <col min="10234" max="10234" width="7.625" style="324" customWidth="1"/>
    <col min="10235" max="10235" width="4.125" style="324" customWidth="1"/>
    <col min="10236" max="10236" width="17" style="324" customWidth="1"/>
    <col min="10237" max="10237" width="3.625" style="324" customWidth="1"/>
    <col min="10238" max="10238" width="9.125" style="324" customWidth="1"/>
    <col min="10239" max="10239" width="3.625" style="324" customWidth="1"/>
    <col min="10240" max="10240" width="4.625" style="324" customWidth="1"/>
    <col min="10241" max="10241" width="9.625" style="324" customWidth="1"/>
    <col min="10242" max="10242" width="10.125" style="324" customWidth="1"/>
    <col min="10243" max="10243" width="10.25" style="324" customWidth="1"/>
    <col min="10244" max="10244" width="4.625" style="324" customWidth="1"/>
    <col min="10245" max="10245" width="5" style="324" customWidth="1"/>
    <col min="10246" max="10246" width="11.125" style="324" customWidth="1"/>
    <col min="10247" max="10247" width="16.125" style="324" customWidth="1"/>
    <col min="10248" max="10248" width="4.75" style="324" customWidth="1"/>
    <col min="10249" max="10249" width="3.625" style="324" customWidth="1"/>
    <col min="10250" max="10250" width="5.125" style="324" customWidth="1"/>
    <col min="10251" max="10251" width="3.125" style="324" customWidth="1"/>
    <col min="10252" max="10252" width="4.625" style="324" customWidth="1"/>
    <col min="10253" max="10253" width="5" style="324" customWidth="1"/>
    <col min="10254" max="10255" width="9.75" style="324" customWidth="1"/>
    <col min="10256" max="10257" width="7.875" style="324" customWidth="1"/>
    <col min="10258" max="10488" width="9" style="324"/>
    <col min="10489" max="10489" width="3.125" style="324" customWidth="1"/>
    <col min="10490" max="10490" width="7.625" style="324" customWidth="1"/>
    <col min="10491" max="10491" width="4.125" style="324" customWidth="1"/>
    <col min="10492" max="10492" width="17" style="324" customWidth="1"/>
    <col min="10493" max="10493" width="3.625" style="324" customWidth="1"/>
    <col min="10494" max="10494" width="9.125" style="324" customWidth="1"/>
    <col min="10495" max="10495" width="3.625" style="324" customWidth="1"/>
    <col min="10496" max="10496" width="4.625" style="324" customWidth="1"/>
    <col min="10497" max="10497" width="9.625" style="324" customWidth="1"/>
    <col min="10498" max="10498" width="10.125" style="324" customWidth="1"/>
    <col min="10499" max="10499" width="10.25" style="324" customWidth="1"/>
    <col min="10500" max="10500" width="4.625" style="324" customWidth="1"/>
    <col min="10501" max="10501" width="5" style="324" customWidth="1"/>
    <col min="10502" max="10502" width="11.125" style="324" customWidth="1"/>
    <col min="10503" max="10503" width="16.125" style="324" customWidth="1"/>
    <col min="10504" max="10504" width="4.75" style="324" customWidth="1"/>
    <col min="10505" max="10505" width="3.625" style="324" customWidth="1"/>
    <col min="10506" max="10506" width="5.125" style="324" customWidth="1"/>
    <col min="10507" max="10507" width="3.125" style="324" customWidth="1"/>
    <col min="10508" max="10508" width="4.625" style="324" customWidth="1"/>
    <col min="10509" max="10509" width="5" style="324" customWidth="1"/>
    <col min="10510" max="10511" width="9.75" style="324" customWidth="1"/>
    <col min="10512" max="10513" width="7.875" style="324" customWidth="1"/>
    <col min="10514" max="10744" width="9" style="324"/>
    <col min="10745" max="10745" width="3.125" style="324" customWidth="1"/>
    <col min="10746" max="10746" width="7.625" style="324" customWidth="1"/>
    <col min="10747" max="10747" width="4.125" style="324" customWidth="1"/>
    <col min="10748" max="10748" width="17" style="324" customWidth="1"/>
    <col min="10749" max="10749" width="3.625" style="324" customWidth="1"/>
    <col min="10750" max="10750" width="9.125" style="324" customWidth="1"/>
    <col min="10751" max="10751" width="3.625" style="324" customWidth="1"/>
    <col min="10752" max="10752" width="4.625" style="324" customWidth="1"/>
    <col min="10753" max="10753" width="9.625" style="324" customWidth="1"/>
    <col min="10754" max="10754" width="10.125" style="324" customWidth="1"/>
    <col min="10755" max="10755" width="10.25" style="324" customWidth="1"/>
    <col min="10756" max="10756" width="4.625" style="324" customWidth="1"/>
    <col min="10757" max="10757" width="5" style="324" customWidth="1"/>
    <col min="10758" max="10758" width="11.125" style="324" customWidth="1"/>
    <col min="10759" max="10759" width="16.125" style="324" customWidth="1"/>
    <col min="10760" max="10760" width="4.75" style="324" customWidth="1"/>
    <col min="10761" max="10761" width="3.625" style="324" customWidth="1"/>
    <col min="10762" max="10762" width="5.125" style="324" customWidth="1"/>
    <col min="10763" max="10763" width="3.125" style="324" customWidth="1"/>
    <col min="10764" max="10764" width="4.625" style="324" customWidth="1"/>
    <col min="10765" max="10765" width="5" style="324" customWidth="1"/>
    <col min="10766" max="10767" width="9.75" style="324" customWidth="1"/>
    <col min="10768" max="10769" width="7.875" style="324" customWidth="1"/>
    <col min="10770" max="11000" width="9" style="324"/>
    <col min="11001" max="11001" width="3.125" style="324" customWidth="1"/>
    <col min="11002" max="11002" width="7.625" style="324" customWidth="1"/>
    <col min="11003" max="11003" width="4.125" style="324" customWidth="1"/>
    <col min="11004" max="11004" width="17" style="324" customWidth="1"/>
    <col min="11005" max="11005" width="3.625" style="324" customWidth="1"/>
    <col min="11006" max="11006" width="9.125" style="324" customWidth="1"/>
    <col min="11007" max="11007" width="3.625" style="324" customWidth="1"/>
    <col min="11008" max="11008" width="4.625" style="324" customWidth="1"/>
    <col min="11009" max="11009" width="9.625" style="324" customWidth="1"/>
    <col min="11010" max="11010" width="10.125" style="324" customWidth="1"/>
    <col min="11011" max="11011" width="10.25" style="324" customWidth="1"/>
    <col min="11012" max="11012" width="4.625" style="324" customWidth="1"/>
    <col min="11013" max="11013" width="5" style="324" customWidth="1"/>
    <col min="11014" max="11014" width="11.125" style="324" customWidth="1"/>
    <col min="11015" max="11015" width="16.125" style="324" customWidth="1"/>
    <col min="11016" max="11016" width="4.75" style="324" customWidth="1"/>
    <col min="11017" max="11017" width="3.625" style="324" customWidth="1"/>
    <col min="11018" max="11018" width="5.125" style="324" customWidth="1"/>
    <col min="11019" max="11019" width="3.125" style="324" customWidth="1"/>
    <col min="11020" max="11020" width="4.625" style="324" customWidth="1"/>
    <col min="11021" max="11021" width="5" style="324" customWidth="1"/>
    <col min="11022" max="11023" width="9.75" style="324" customWidth="1"/>
    <col min="11024" max="11025" width="7.875" style="324" customWidth="1"/>
    <col min="11026" max="11256" width="9" style="324"/>
    <col min="11257" max="11257" width="3.125" style="324" customWidth="1"/>
    <col min="11258" max="11258" width="7.625" style="324" customWidth="1"/>
    <col min="11259" max="11259" width="4.125" style="324" customWidth="1"/>
    <col min="11260" max="11260" width="17" style="324" customWidth="1"/>
    <col min="11261" max="11261" width="3.625" style="324" customWidth="1"/>
    <col min="11262" max="11262" width="9.125" style="324" customWidth="1"/>
    <col min="11263" max="11263" width="3.625" style="324" customWidth="1"/>
    <col min="11264" max="11264" width="4.625" style="324" customWidth="1"/>
    <col min="11265" max="11265" width="9.625" style="324" customWidth="1"/>
    <col min="11266" max="11266" width="10.125" style="324" customWidth="1"/>
    <col min="11267" max="11267" width="10.25" style="324" customWidth="1"/>
    <col min="11268" max="11268" width="4.625" style="324" customWidth="1"/>
    <col min="11269" max="11269" width="5" style="324" customWidth="1"/>
    <col min="11270" max="11270" width="11.125" style="324" customWidth="1"/>
    <col min="11271" max="11271" width="16.125" style="324" customWidth="1"/>
    <col min="11272" max="11272" width="4.75" style="324" customWidth="1"/>
    <col min="11273" max="11273" width="3.625" style="324" customWidth="1"/>
    <col min="11274" max="11274" width="5.125" style="324" customWidth="1"/>
    <col min="11275" max="11275" width="3.125" style="324" customWidth="1"/>
    <col min="11276" max="11276" width="4.625" style="324" customWidth="1"/>
    <col min="11277" max="11277" width="5" style="324" customWidth="1"/>
    <col min="11278" max="11279" width="9.75" style="324" customWidth="1"/>
    <col min="11280" max="11281" width="7.875" style="324" customWidth="1"/>
    <col min="11282" max="11512" width="9" style="324"/>
    <col min="11513" max="11513" width="3.125" style="324" customWidth="1"/>
    <col min="11514" max="11514" width="7.625" style="324" customWidth="1"/>
    <col min="11515" max="11515" width="4.125" style="324" customWidth="1"/>
    <col min="11516" max="11516" width="17" style="324" customWidth="1"/>
    <col min="11517" max="11517" width="3.625" style="324" customWidth="1"/>
    <col min="11518" max="11518" width="9.125" style="324" customWidth="1"/>
    <col min="11519" max="11519" width="3.625" style="324" customWidth="1"/>
    <col min="11520" max="11520" width="4.625" style="324" customWidth="1"/>
    <col min="11521" max="11521" width="9.625" style="324" customWidth="1"/>
    <col min="11522" max="11522" width="10.125" style="324" customWidth="1"/>
    <col min="11523" max="11523" width="10.25" style="324" customWidth="1"/>
    <col min="11524" max="11524" width="4.625" style="324" customWidth="1"/>
    <col min="11525" max="11525" width="5" style="324" customWidth="1"/>
    <col min="11526" max="11526" width="11.125" style="324" customWidth="1"/>
    <col min="11527" max="11527" width="16.125" style="324" customWidth="1"/>
    <col min="11528" max="11528" width="4.75" style="324" customWidth="1"/>
    <col min="11529" max="11529" width="3.625" style="324" customWidth="1"/>
    <col min="11530" max="11530" width="5.125" style="324" customWidth="1"/>
    <col min="11531" max="11531" width="3.125" style="324" customWidth="1"/>
    <col min="11532" max="11532" width="4.625" style="324" customWidth="1"/>
    <col min="11533" max="11533" width="5" style="324" customWidth="1"/>
    <col min="11534" max="11535" width="9.75" style="324" customWidth="1"/>
    <col min="11536" max="11537" width="7.875" style="324" customWidth="1"/>
    <col min="11538" max="11768" width="9" style="324"/>
    <col min="11769" max="11769" width="3.125" style="324" customWidth="1"/>
    <col min="11770" max="11770" width="7.625" style="324" customWidth="1"/>
    <col min="11771" max="11771" width="4.125" style="324" customWidth="1"/>
    <col min="11772" max="11772" width="17" style="324" customWidth="1"/>
    <col min="11773" max="11773" width="3.625" style="324" customWidth="1"/>
    <col min="11774" max="11774" width="9.125" style="324" customWidth="1"/>
    <col min="11775" max="11775" width="3.625" style="324" customWidth="1"/>
    <col min="11776" max="11776" width="4.625" style="324" customWidth="1"/>
    <col min="11777" max="11777" width="9.625" style="324" customWidth="1"/>
    <col min="11778" max="11778" width="10.125" style="324" customWidth="1"/>
    <col min="11779" max="11779" width="10.25" style="324" customWidth="1"/>
    <col min="11780" max="11780" width="4.625" style="324" customWidth="1"/>
    <col min="11781" max="11781" width="5" style="324" customWidth="1"/>
    <col min="11782" max="11782" width="11.125" style="324" customWidth="1"/>
    <col min="11783" max="11783" width="16.125" style="324" customWidth="1"/>
    <col min="11784" max="11784" width="4.75" style="324" customWidth="1"/>
    <col min="11785" max="11785" width="3.625" style="324" customWidth="1"/>
    <col min="11786" max="11786" width="5.125" style="324" customWidth="1"/>
    <col min="11787" max="11787" width="3.125" style="324" customWidth="1"/>
    <col min="11788" max="11788" width="4.625" style="324" customWidth="1"/>
    <col min="11789" max="11789" width="5" style="324" customWidth="1"/>
    <col min="11790" max="11791" width="9.75" style="324" customWidth="1"/>
    <col min="11792" max="11793" width="7.875" style="324" customWidth="1"/>
    <col min="11794" max="12024" width="9" style="324"/>
    <col min="12025" max="12025" width="3.125" style="324" customWidth="1"/>
    <col min="12026" max="12026" width="7.625" style="324" customWidth="1"/>
    <col min="12027" max="12027" width="4.125" style="324" customWidth="1"/>
    <col min="12028" max="12028" width="17" style="324" customWidth="1"/>
    <col min="12029" max="12029" width="3.625" style="324" customWidth="1"/>
    <col min="12030" max="12030" width="9.125" style="324" customWidth="1"/>
    <col min="12031" max="12031" width="3.625" style="324" customWidth="1"/>
    <col min="12032" max="12032" width="4.625" style="324" customWidth="1"/>
    <col min="12033" max="12033" width="9.625" style="324" customWidth="1"/>
    <col min="12034" max="12034" width="10.125" style="324" customWidth="1"/>
    <col min="12035" max="12035" width="10.25" style="324" customWidth="1"/>
    <col min="12036" max="12036" width="4.625" style="324" customWidth="1"/>
    <col min="12037" max="12037" width="5" style="324" customWidth="1"/>
    <col min="12038" max="12038" width="11.125" style="324" customWidth="1"/>
    <col min="12039" max="12039" width="16.125" style="324" customWidth="1"/>
    <col min="12040" max="12040" width="4.75" style="324" customWidth="1"/>
    <col min="12041" max="12041" width="3.625" style="324" customWidth="1"/>
    <col min="12042" max="12042" width="5.125" style="324" customWidth="1"/>
    <col min="12043" max="12043" width="3.125" style="324" customWidth="1"/>
    <col min="12044" max="12044" width="4.625" style="324" customWidth="1"/>
    <col min="12045" max="12045" width="5" style="324" customWidth="1"/>
    <col min="12046" max="12047" width="9.75" style="324" customWidth="1"/>
    <col min="12048" max="12049" width="7.875" style="324" customWidth="1"/>
    <col min="12050" max="12280" width="9" style="324"/>
    <col min="12281" max="12281" width="3.125" style="324" customWidth="1"/>
    <col min="12282" max="12282" width="7.625" style="324" customWidth="1"/>
    <col min="12283" max="12283" width="4.125" style="324" customWidth="1"/>
    <col min="12284" max="12284" width="17" style="324" customWidth="1"/>
    <col min="12285" max="12285" width="3.625" style="324" customWidth="1"/>
    <col min="12286" max="12286" width="9.125" style="324" customWidth="1"/>
    <col min="12287" max="12287" width="3.625" style="324" customWidth="1"/>
    <col min="12288" max="12288" width="4.625" style="324" customWidth="1"/>
    <col min="12289" max="12289" width="9.625" style="324" customWidth="1"/>
    <col min="12290" max="12290" width="10.125" style="324" customWidth="1"/>
    <col min="12291" max="12291" width="10.25" style="324" customWidth="1"/>
    <col min="12292" max="12292" width="4.625" style="324" customWidth="1"/>
    <col min="12293" max="12293" width="5" style="324" customWidth="1"/>
    <col min="12294" max="12294" width="11.125" style="324" customWidth="1"/>
    <col min="12295" max="12295" width="16.125" style="324" customWidth="1"/>
    <col min="12296" max="12296" width="4.75" style="324" customWidth="1"/>
    <col min="12297" max="12297" width="3.625" style="324" customWidth="1"/>
    <col min="12298" max="12298" width="5.125" style="324" customWidth="1"/>
    <col min="12299" max="12299" width="3.125" style="324" customWidth="1"/>
    <col min="12300" max="12300" width="4.625" style="324" customWidth="1"/>
    <col min="12301" max="12301" width="5" style="324" customWidth="1"/>
    <col min="12302" max="12303" width="9.75" style="324" customWidth="1"/>
    <col min="12304" max="12305" width="7.875" style="324" customWidth="1"/>
    <col min="12306" max="12536" width="9" style="324"/>
    <col min="12537" max="12537" width="3.125" style="324" customWidth="1"/>
    <col min="12538" max="12538" width="7.625" style="324" customWidth="1"/>
    <col min="12539" max="12539" width="4.125" style="324" customWidth="1"/>
    <col min="12540" max="12540" width="17" style="324" customWidth="1"/>
    <col min="12541" max="12541" width="3.625" style="324" customWidth="1"/>
    <col min="12542" max="12542" width="9.125" style="324" customWidth="1"/>
    <col min="12543" max="12543" width="3.625" style="324" customWidth="1"/>
    <col min="12544" max="12544" width="4.625" style="324" customWidth="1"/>
    <col min="12545" max="12545" width="9.625" style="324" customWidth="1"/>
    <col min="12546" max="12546" width="10.125" style="324" customWidth="1"/>
    <col min="12547" max="12547" width="10.25" style="324" customWidth="1"/>
    <col min="12548" max="12548" width="4.625" style="324" customWidth="1"/>
    <col min="12549" max="12549" width="5" style="324" customWidth="1"/>
    <col min="12550" max="12550" width="11.125" style="324" customWidth="1"/>
    <col min="12551" max="12551" width="16.125" style="324" customWidth="1"/>
    <col min="12552" max="12552" width="4.75" style="324" customWidth="1"/>
    <col min="12553" max="12553" width="3.625" style="324" customWidth="1"/>
    <col min="12554" max="12554" width="5.125" style="324" customWidth="1"/>
    <col min="12555" max="12555" width="3.125" style="324" customWidth="1"/>
    <col min="12556" max="12556" width="4.625" style="324" customWidth="1"/>
    <col min="12557" max="12557" width="5" style="324" customWidth="1"/>
    <col min="12558" max="12559" width="9.75" style="324" customWidth="1"/>
    <col min="12560" max="12561" width="7.875" style="324" customWidth="1"/>
    <col min="12562" max="12792" width="9" style="324"/>
    <col min="12793" max="12793" width="3.125" style="324" customWidth="1"/>
    <col min="12794" max="12794" width="7.625" style="324" customWidth="1"/>
    <col min="12795" max="12795" width="4.125" style="324" customWidth="1"/>
    <col min="12796" max="12796" width="17" style="324" customWidth="1"/>
    <col min="12797" max="12797" width="3.625" style="324" customWidth="1"/>
    <col min="12798" max="12798" width="9.125" style="324" customWidth="1"/>
    <col min="12799" max="12799" width="3.625" style="324" customWidth="1"/>
    <col min="12800" max="12800" width="4.625" style="324" customWidth="1"/>
    <col min="12801" max="12801" width="9.625" style="324" customWidth="1"/>
    <col min="12802" max="12802" width="10.125" style="324" customWidth="1"/>
    <col min="12803" max="12803" width="10.25" style="324" customWidth="1"/>
    <col min="12804" max="12804" width="4.625" style="324" customWidth="1"/>
    <col min="12805" max="12805" width="5" style="324" customWidth="1"/>
    <col min="12806" max="12806" width="11.125" style="324" customWidth="1"/>
    <col min="12807" max="12807" width="16.125" style="324" customWidth="1"/>
    <col min="12808" max="12808" width="4.75" style="324" customWidth="1"/>
    <col min="12809" max="12809" width="3.625" style="324" customWidth="1"/>
    <col min="12810" max="12810" width="5.125" style="324" customWidth="1"/>
    <col min="12811" max="12811" width="3.125" style="324" customWidth="1"/>
    <col min="12812" max="12812" width="4.625" style="324" customWidth="1"/>
    <col min="12813" max="12813" width="5" style="324" customWidth="1"/>
    <col min="12814" max="12815" width="9.75" style="324" customWidth="1"/>
    <col min="12816" max="12817" width="7.875" style="324" customWidth="1"/>
    <col min="12818" max="13048" width="9" style="324"/>
    <col min="13049" max="13049" width="3.125" style="324" customWidth="1"/>
    <col min="13050" max="13050" width="7.625" style="324" customWidth="1"/>
    <col min="13051" max="13051" width="4.125" style="324" customWidth="1"/>
    <col min="13052" max="13052" width="17" style="324" customWidth="1"/>
    <col min="13053" max="13053" width="3.625" style="324" customWidth="1"/>
    <col min="13054" max="13054" width="9.125" style="324" customWidth="1"/>
    <col min="13055" max="13055" width="3.625" style="324" customWidth="1"/>
    <col min="13056" max="13056" width="4.625" style="324" customWidth="1"/>
    <col min="13057" max="13057" width="9.625" style="324" customWidth="1"/>
    <col min="13058" max="13058" width="10.125" style="324" customWidth="1"/>
    <col min="13059" max="13059" width="10.25" style="324" customWidth="1"/>
    <col min="13060" max="13060" width="4.625" style="324" customWidth="1"/>
    <col min="13061" max="13061" width="5" style="324" customWidth="1"/>
    <col min="13062" max="13062" width="11.125" style="324" customWidth="1"/>
    <col min="13063" max="13063" width="16.125" style="324" customWidth="1"/>
    <col min="13064" max="13064" width="4.75" style="324" customWidth="1"/>
    <col min="13065" max="13065" width="3.625" style="324" customWidth="1"/>
    <col min="13066" max="13066" width="5.125" style="324" customWidth="1"/>
    <col min="13067" max="13067" width="3.125" style="324" customWidth="1"/>
    <col min="13068" max="13068" width="4.625" style="324" customWidth="1"/>
    <col min="13069" max="13069" width="5" style="324" customWidth="1"/>
    <col min="13070" max="13071" width="9.75" style="324" customWidth="1"/>
    <col min="13072" max="13073" width="7.875" style="324" customWidth="1"/>
    <col min="13074" max="13304" width="9" style="324"/>
    <col min="13305" max="13305" width="3.125" style="324" customWidth="1"/>
    <col min="13306" max="13306" width="7.625" style="324" customWidth="1"/>
    <col min="13307" max="13307" width="4.125" style="324" customWidth="1"/>
    <col min="13308" max="13308" width="17" style="324" customWidth="1"/>
    <col min="13309" max="13309" width="3.625" style="324" customWidth="1"/>
    <col min="13310" max="13310" width="9.125" style="324" customWidth="1"/>
    <col min="13311" max="13311" width="3.625" style="324" customWidth="1"/>
    <col min="13312" max="13312" width="4.625" style="324" customWidth="1"/>
    <col min="13313" max="13313" width="9.625" style="324" customWidth="1"/>
    <col min="13314" max="13314" width="10.125" style="324" customWidth="1"/>
    <col min="13315" max="13315" width="10.25" style="324" customWidth="1"/>
    <col min="13316" max="13316" width="4.625" style="324" customWidth="1"/>
    <col min="13317" max="13317" width="5" style="324" customWidth="1"/>
    <col min="13318" max="13318" width="11.125" style="324" customWidth="1"/>
    <col min="13319" max="13319" width="16.125" style="324" customWidth="1"/>
    <col min="13320" max="13320" width="4.75" style="324" customWidth="1"/>
    <col min="13321" max="13321" width="3.625" style="324" customWidth="1"/>
    <col min="13322" max="13322" width="5.125" style="324" customWidth="1"/>
    <col min="13323" max="13323" width="3.125" style="324" customWidth="1"/>
    <col min="13324" max="13324" width="4.625" style="324" customWidth="1"/>
    <col min="13325" max="13325" width="5" style="324" customWidth="1"/>
    <col min="13326" max="13327" width="9.75" style="324" customWidth="1"/>
    <col min="13328" max="13329" width="7.875" style="324" customWidth="1"/>
    <col min="13330" max="13560" width="9" style="324"/>
    <col min="13561" max="13561" width="3.125" style="324" customWidth="1"/>
    <col min="13562" max="13562" width="7.625" style="324" customWidth="1"/>
    <col min="13563" max="13563" width="4.125" style="324" customWidth="1"/>
    <col min="13564" max="13564" width="17" style="324" customWidth="1"/>
    <col min="13565" max="13565" width="3.625" style="324" customWidth="1"/>
    <col min="13566" max="13566" width="9.125" style="324" customWidth="1"/>
    <col min="13567" max="13567" width="3.625" style="324" customWidth="1"/>
    <col min="13568" max="13568" width="4.625" style="324" customWidth="1"/>
    <col min="13569" max="13569" width="9.625" style="324" customWidth="1"/>
    <col min="13570" max="13570" width="10.125" style="324" customWidth="1"/>
    <col min="13571" max="13571" width="10.25" style="324" customWidth="1"/>
    <col min="13572" max="13572" width="4.625" style="324" customWidth="1"/>
    <col min="13573" max="13573" width="5" style="324" customWidth="1"/>
    <col min="13574" max="13574" width="11.125" style="324" customWidth="1"/>
    <col min="13575" max="13575" width="16.125" style="324" customWidth="1"/>
    <col min="13576" max="13576" width="4.75" style="324" customWidth="1"/>
    <col min="13577" max="13577" width="3.625" style="324" customWidth="1"/>
    <col min="13578" max="13578" width="5.125" style="324" customWidth="1"/>
    <col min="13579" max="13579" width="3.125" style="324" customWidth="1"/>
    <col min="13580" max="13580" width="4.625" style="324" customWidth="1"/>
    <col min="13581" max="13581" width="5" style="324" customWidth="1"/>
    <col min="13582" max="13583" width="9.75" style="324" customWidth="1"/>
    <col min="13584" max="13585" width="7.875" style="324" customWidth="1"/>
    <col min="13586" max="13816" width="9" style="324"/>
    <col min="13817" max="13817" width="3.125" style="324" customWidth="1"/>
    <col min="13818" max="13818" width="7.625" style="324" customWidth="1"/>
    <col min="13819" max="13819" width="4.125" style="324" customWidth="1"/>
    <col min="13820" max="13820" width="17" style="324" customWidth="1"/>
    <col min="13821" max="13821" width="3.625" style="324" customWidth="1"/>
    <col min="13822" max="13822" width="9.125" style="324" customWidth="1"/>
    <col min="13823" max="13823" width="3.625" style="324" customWidth="1"/>
    <col min="13824" max="13824" width="4.625" style="324" customWidth="1"/>
    <col min="13825" max="13825" width="9.625" style="324" customWidth="1"/>
    <col min="13826" max="13826" width="10.125" style="324" customWidth="1"/>
    <col min="13827" max="13827" width="10.25" style="324" customWidth="1"/>
    <col min="13828" max="13828" width="4.625" style="324" customWidth="1"/>
    <col min="13829" max="13829" width="5" style="324" customWidth="1"/>
    <col min="13830" max="13830" width="11.125" style="324" customWidth="1"/>
    <col min="13831" max="13831" width="16.125" style="324" customWidth="1"/>
    <col min="13832" max="13832" width="4.75" style="324" customWidth="1"/>
    <col min="13833" max="13833" width="3.625" style="324" customWidth="1"/>
    <col min="13834" max="13834" width="5.125" style="324" customWidth="1"/>
    <col min="13835" max="13835" width="3.125" style="324" customWidth="1"/>
    <col min="13836" max="13836" width="4.625" style="324" customWidth="1"/>
    <col min="13837" max="13837" width="5" style="324" customWidth="1"/>
    <col min="13838" max="13839" width="9.75" style="324" customWidth="1"/>
    <col min="13840" max="13841" width="7.875" style="324" customWidth="1"/>
    <col min="13842" max="14072" width="9" style="324"/>
    <col min="14073" max="14073" width="3.125" style="324" customWidth="1"/>
    <col min="14074" max="14074" width="7.625" style="324" customWidth="1"/>
    <col min="14075" max="14075" width="4.125" style="324" customWidth="1"/>
    <col min="14076" max="14076" width="17" style="324" customWidth="1"/>
    <col min="14077" max="14077" width="3.625" style="324" customWidth="1"/>
    <col min="14078" max="14078" width="9.125" style="324" customWidth="1"/>
    <col min="14079" max="14079" width="3.625" style="324" customWidth="1"/>
    <col min="14080" max="14080" width="4.625" style="324" customWidth="1"/>
    <col min="14081" max="14081" width="9.625" style="324" customWidth="1"/>
    <col min="14082" max="14082" width="10.125" style="324" customWidth="1"/>
    <col min="14083" max="14083" width="10.25" style="324" customWidth="1"/>
    <col min="14084" max="14084" width="4.625" style="324" customWidth="1"/>
    <col min="14085" max="14085" width="5" style="324" customWidth="1"/>
    <col min="14086" max="14086" width="11.125" style="324" customWidth="1"/>
    <col min="14087" max="14087" width="16.125" style="324" customWidth="1"/>
    <col min="14088" max="14088" width="4.75" style="324" customWidth="1"/>
    <col min="14089" max="14089" width="3.625" style="324" customWidth="1"/>
    <col min="14090" max="14090" width="5.125" style="324" customWidth="1"/>
    <col min="14091" max="14091" width="3.125" style="324" customWidth="1"/>
    <col min="14092" max="14092" width="4.625" style="324" customWidth="1"/>
    <col min="14093" max="14093" width="5" style="324" customWidth="1"/>
    <col min="14094" max="14095" width="9.75" style="324" customWidth="1"/>
    <col min="14096" max="14097" width="7.875" style="324" customWidth="1"/>
    <col min="14098" max="14328" width="9" style="324"/>
    <col min="14329" max="14329" width="3.125" style="324" customWidth="1"/>
    <col min="14330" max="14330" width="7.625" style="324" customWidth="1"/>
    <col min="14331" max="14331" width="4.125" style="324" customWidth="1"/>
    <col min="14332" max="14332" width="17" style="324" customWidth="1"/>
    <col min="14333" max="14333" width="3.625" style="324" customWidth="1"/>
    <col min="14334" max="14334" width="9.125" style="324" customWidth="1"/>
    <col min="14335" max="14335" width="3.625" style="324" customWidth="1"/>
    <col min="14336" max="14336" width="4.625" style="324" customWidth="1"/>
    <col min="14337" max="14337" width="9.625" style="324" customWidth="1"/>
    <col min="14338" max="14338" width="10.125" style="324" customWidth="1"/>
    <col min="14339" max="14339" width="10.25" style="324" customWidth="1"/>
    <col min="14340" max="14340" width="4.625" style="324" customWidth="1"/>
    <col min="14341" max="14341" width="5" style="324" customWidth="1"/>
    <col min="14342" max="14342" width="11.125" style="324" customWidth="1"/>
    <col min="14343" max="14343" width="16.125" style="324" customWidth="1"/>
    <col min="14344" max="14344" width="4.75" style="324" customWidth="1"/>
    <col min="14345" max="14345" width="3.625" style="324" customWidth="1"/>
    <col min="14346" max="14346" width="5.125" style="324" customWidth="1"/>
    <col min="14347" max="14347" width="3.125" style="324" customWidth="1"/>
    <col min="14348" max="14348" width="4.625" style="324" customWidth="1"/>
    <col min="14349" max="14349" width="5" style="324" customWidth="1"/>
    <col min="14350" max="14351" width="9.75" style="324" customWidth="1"/>
    <col min="14352" max="14353" width="7.875" style="324" customWidth="1"/>
    <col min="14354" max="14584" width="9" style="324"/>
    <col min="14585" max="14585" width="3.125" style="324" customWidth="1"/>
    <col min="14586" max="14586" width="7.625" style="324" customWidth="1"/>
    <col min="14587" max="14587" width="4.125" style="324" customWidth="1"/>
    <col min="14588" max="14588" width="17" style="324" customWidth="1"/>
    <col min="14589" max="14589" width="3.625" style="324" customWidth="1"/>
    <col min="14590" max="14590" width="9.125" style="324" customWidth="1"/>
    <col min="14591" max="14591" width="3.625" style="324" customWidth="1"/>
    <col min="14592" max="14592" width="4.625" style="324" customWidth="1"/>
    <col min="14593" max="14593" width="9.625" style="324" customWidth="1"/>
    <col min="14594" max="14594" width="10.125" style="324" customWidth="1"/>
    <col min="14595" max="14595" width="10.25" style="324" customWidth="1"/>
    <col min="14596" max="14596" width="4.625" style="324" customWidth="1"/>
    <col min="14597" max="14597" width="5" style="324" customWidth="1"/>
    <col min="14598" max="14598" width="11.125" style="324" customWidth="1"/>
    <col min="14599" max="14599" width="16.125" style="324" customWidth="1"/>
    <col min="14600" max="14600" width="4.75" style="324" customWidth="1"/>
    <col min="14601" max="14601" width="3.625" style="324" customWidth="1"/>
    <col min="14602" max="14602" width="5.125" style="324" customWidth="1"/>
    <col min="14603" max="14603" width="3.125" style="324" customWidth="1"/>
    <col min="14604" max="14604" width="4.625" style="324" customWidth="1"/>
    <col min="14605" max="14605" width="5" style="324" customWidth="1"/>
    <col min="14606" max="14607" width="9.75" style="324" customWidth="1"/>
    <col min="14608" max="14609" width="7.875" style="324" customWidth="1"/>
    <col min="14610" max="14840" width="9" style="324"/>
    <col min="14841" max="14841" width="3.125" style="324" customWidth="1"/>
    <col min="14842" max="14842" width="7.625" style="324" customWidth="1"/>
    <col min="14843" max="14843" width="4.125" style="324" customWidth="1"/>
    <col min="14844" max="14844" width="17" style="324" customWidth="1"/>
    <col min="14845" max="14845" width="3.625" style="324" customWidth="1"/>
    <col min="14846" max="14846" width="9.125" style="324" customWidth="1"/>
    <col min="14847" max="14847" width="3.625" style="324" customWidth="1"/>
    <col min="14848" max="14848" width="4.625" style="324" customWidth="1"/>
    <col min="14849" max="14849" width="9.625" style="324" customWidth="1"/>
    <col min="14850" max="14850" width="10.125" style="324" customWidth="1"/>
    <col min="14851" max="14851" width="10.25" style="324" customWidth="1"/>
    <col min="14852" max="14852" width="4.625" style="324" customWidth="1"/>
    <col min="14853" max="14853" width="5" style="324" customWidth="1"/>
    <col min="14854" max="14854" width="11.125" style="324" customWidth="1"/>
    <col min="14855" max="14855" width="16.125" style="324" customWidth="1"/>
    <col min="14856" max="14856" width="4.75" style="324" customWidth="1"/>
    <col min="14857" max="14857" width="3.625" style="324" customWidth="1"/>
    <col min="14858" max="14858" width="5.125" style="324" customWidth="1"/>
    <col min="14859" max="14859" width="3.125" style="324" customWidth="1"/>
    <col min="14860" max="14860" width="4.625" style="324" customWidth="1"/>
    <col min="14861" max="14861" width="5" style="324" customWidth="1"/>
    <col min="14862" max="14863" width="9.75" style="324" customWidth="1"/>
    <col min="14864" max="14865" width="7.875" style="324" customWidth="1"/>
    <col min="14866" max="15096" width="9" style="324"/>
    <col min="15097" max="15097" width="3.125" style="324" customWidth="1"/>
    <col min="15098" max="15098" width="7.625" style="324" customWidth="1"/>
    <col min="15099" max="15099" width="4.125" style="324" customWidth="1"/>
    <col min="15100" max="15100" width="17" style="324" customWidth="1"/>
    <col min="15101" max="15101" width="3.625" style="324" customWidth="1"/>
    <col min="15102" max="15102" width="9.125" style="324" customWidth="1"/>
    <col min="15103" max="15103" width="3.625" style="324" customWidth="1"/>
    <col min="15104" max="15104" width="4.625" style="324" customWidth="1"/>
    <col min="15105" max="15105" width="9.625" style="324" customWidth="1"/>
    <col min="15106" max="15106" width="10.125" style="324" customWidth="1"/>
    <col min="15107" max="15107" width="10.25" style="324" customWidth="1"/>
    <col min="15108" max="15108" width="4.625" style="324" customWidth="1"/>
    <col min="15109" max="15109" width="5" style="324" customWidth="1"/>
    <col min="15110" max="15110" width="11.125" style="324" customWidth="1"/>
    <col min="15111" max="15111" width="16.125" style="324" customWidth="1"/>
    <col min="15112" max="15112" width="4.75" style="324" customWidth="1"/>
    <col min="15113" max="15113" width="3.625" style="324" customWidth="1"/>
    <col min="15114" max="15114" width="5.125" style="324" customWidth="1"/>
    <col min="15115" max="15115" width="3.125" style="324" customWidth="1"/>
    <col min="15116" max="15116" width="4.625" style="324" customWidth="1"/>
    <col min="15117" max="15117" width="5" style="324" customWidth="1"/>
    <col min="15118" max="15119" width="9.75" style="324" customWidth="1"/>
    <col min="15120" max="15121" width="7.875" style="324" customWidth="1"/>
    <col min="15122" max="15352" width="9" style="324"/>
    <col min="15353" max="15353" width="3.125" style="324" customWidth="1"/>
    <col min="15354" max="15354" width="7.625" style="324" customWidth="1"/>
    <col min="15355" max="15355" width="4.125" style="324" customWidth="1"/>
    <col min="15356" max="15356" width="17" style="324" customWidth="1"/>
    <col min="15357" max="15357" width="3.625" style="324" customWidth="1"/>
    <col min="15358" max="15358" width="9.125" style="324" customWidth="1"/>
    <col min="15359" max="15359" width="3.625" style="324" customWidth="1"/>
    <col min="15360" max="15360" width="4.625" style="324" customWidth="1"/>
    <col min="15361" max="15361" width="9.625" style="324" customWidth="1"/>
    <col min="15362" max="15362" width="10.125" style="324" customWidth="1"/>
    <col min="15363" max="15363" width="10.25" style="324" customWidth="1"/>
    <col min="15364" max="15364" width="4.625" style="324" customWidth="1"/>
    <col min="15365" max="15365" width="5" style="324" customWidth="1"/>
    <col min="15366" max="15366" width="11.125" style="324" customWidth="1"/>
    <col min="15367" max="15367" width="16.125" style="324" customWidth="1"/>
    <col min="15368" max="15368" width="4.75" style="324" customWidth="1"/>
    <col min="15369" max="15369" width="3.625" style="324" customWidth="1"/>
    <col min="15370" max="15370" width="5.125" style="324" customWidth="1"/>
    <col min="15371" max="15371" width="3.125" style="324" customWidth="1"/>
    <col min="15372" max="15372" width="4.625" style="324" customWidth="1"/>
    <col min="15373" max="15373" width="5" style="324" customWidth="1"/>
    <col min="15374" max="15375" width="9.75" style="324" customWidth="1"/>
    <col min="15376" max="15377" width="7.875" style="324" customWidth="1"/>
    <col min="15378" max="15608" width="9" style="324"/>
    <col min="15609" max="15609" width="3.125" style="324" customWidth="1"/>
    <col min="15610" max="15610" width="7.625" style="324" customWidth="1"/>
    <col min="15611" max="15611" width="4.125" style="324" customWidth="1"/>
    <col min="15612" max="15612" width="17" style="324" customWidth="1"/>
    <col min="15613" max="15613" width="3.625" style="324" customWidth="1"/>
    <col min="15614" max="15614" width="9.125" style="324" customWidth="1"/>
    <col min="15615" max="15615" width="3.625" style="324" customWidth="1"/>
    <col min="15616" max="15616" width="4.625" style="324" customWidth="1"/>
    <col min="15617" max="15617" width="9.625" style="324" customWidth="1"/>
    <col min="15618" max="15618" width="10.125" style="324" customWidth="1"/>
    <col min="15619" max="15619" width="10.25" style="324" customWidth="1"/>
    <col min="15620" max="15620" width="4.625" style="324" customWidth="1"/>
    <col min="15621" max="15621" width="5" style="324" customWidth="1"/>
    <col min="15622" max="15622" width="11.125" style="324" customWidth="1"/>
    <col min="15623" max="15623" width="16.125" style="324" customWidth="1"/>
    <col min="15624" max="15624" width="4.75" style="324" customWidth="1"/>
    <col min="15625" max="15625" width="3.625" style="324" customWidth="1"/>
    <col min="15626" max="15626" width="5.125" style="324" customWidth="1"/>
    <col min="15627" max="15627" width="3.125" style="324" customWidth="1"/>
    <col min="15628" max="15628" width="4.625" style="324" customWidth="1"/>
    <col min="15629" max="15629" width="5" style="324" customWidth="1"/>
    <col min="15630" max="15631" width="9.75" style="324" customWidth="1"/>
    <col min="15632" max="15633" width="7.875" style="324" customWidth="1"/>
    <col min="15634" max="15864" width="9" style="324"/>
    <col min="15865" max="15865" width="3.125" style="324" customWidth="1"/>
    <col min="15866" max="15866" width="7.625" style="324" customWidth="1"/>
    <col min="15867" max="15867" width="4.125" style="324" customWidth="1"/>
    <col min="15868" max="15868" width="17" style="324" customWidth="1"/>
    <col min="15869" max="15869" width="3.625" style="324" customWidth="1"/>
    <col min="15870" max="15870" width="9.125" style="324" customWidth="1"/>
    <col min="15871" max="15871" width="3.625" style="324" customWidth="1"/>
    <col min="15872" max="15872" width="4.625" style="324" customWidth="1"/>
    <col min="15873" max="15873" width="9.625" style="324" customWidth="1"/>
    <col min="15874" max="15874" width="10.125" style="324" customWidth="1"/>
    <col min="15875" max="15875" width="10.25" style="324" customWidth="1"/>
    <col min="15876" max="15876" width="4.625" style="324" customWidth="1"/>
    <col min="15877" max="15877" width="5" style="324" customWidth="1"/>
    <col min="15878" max="15878" width="11.125" style="324" customWidth="1"/>
    <col min="15879" max="15879" width="16.125" style="324" customWidth="1"/>
    <col min="15880" max="15880" width="4.75" style="324" customWidth="1"/>
    <col min="15881" max="15881" width="3.625" style="324" customWidth="1"/>
    <col min="15882" max="15882" width="5.125" style="324" customWidth="1"/>
    <col min="15883" max="15883" width="3.125" style="324" customWidth="1"/>
    <col min="15884" max="15884" width="4.625" style="324" customWidth="1"/>
    <col min="15885" max="15885" width="5" style="324" customWidth="1"/>
    <col min="15886" max="15887" width="9.75" style="324" customWidth="1"/>
    <col min="15888" max="15889" width="7.875" style="324" customWidth="1"/>
    <col min="15890" max="16120" width="9" style="324"/>
    <col min="16121" max="16121" width="3.125" style="324" customWidth="1"/>
    <col min="16122" max="16122" width="7.625" style="324" customWidth="1"/>
    <col min="16123" max="16123" width="4.125" style="324" customWidth="1"/>
    <col min="16124" max="16124" width="17" style="324" customWidth="1"/>
    <col min="16125" max="16125" width="3.625" style="324" customWidth="1"/>
    <col min="16126" max="16126" width="9.125" style="324" customWidth="1"/>
    <col min="16127" max="16127" width="3.625" style="324" customWidth="1"/>
    <col min="16128" max="16128" width="4.625" style="324" customWidth="1"/>
    <col min="16129" max="16129" width="9.625" style="324" customWidth="1"/>
    <col min="16130" max="16130" width="10.125" style="324" customWidth="1"/>
    <col min="16131" max="16131" width="10.25" style="324" customWidth="1"/>
    <col min="16132" max="16132" width="4.625" style="324" customWidth="1"/>
    <col min="16133" max="16133" width="5" style="324" customWidth="1"/>
    <col min="16134" max="16134" width="11.125" style="324" customWidth="1"/>
    <col min="16135" max="16135" width="16.125" style="324" customWidth="1"/>
    <col min="16136" max="16136" width="4.75" style="324" customWidth="1"/>
    <col min="16137" max="16137" width="3.625" style="324" customWidth="1"/>
    <col min="16138" max="16138" width="5.125" style="324" customWidth="1"/>
    <col min="16139" max="16139" width="3.125" style="324" customWidth="1"/>
    <col min="16140" max="16140" width="4.625" style="324" customWidth="1"/>
    <col min="16141" max="16141" width="5" style="324" customWidth="1"/>
    <col min="16142" max="16143" width="9.75" style="324" customWidth="1"/>
    <col min="16144" max="16145" width="7.875" style="324" customWidth="1"/>
    <col min="16146" max="16384" width="9" style="324"/>
  </cols>
  <sheetData>
    <row r="1" s="321" customFormat="1" ht="16.5" customHeight="1" spans="1:29">
      <c r="A1" s="325"/>
      <c r="B1" s="325"/>
      <c r="C1" s="325"/>
      <c r="D1" s="325"/>
      <c r="E1" s="325"/>
      <c r="F1" s="325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77"/>
    </row>
    <row r="2" s="321" customFormat="1" ht="30.75" customHeight="1" spans="1:29">
      <c r="A2" s="327"/>
      <c r="B2" s="328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75"/>
      <c r="T2" s="375"/>
      <c r="U2" s="375"/>
      <c r="V2" s="375"/>
      <c r="W2" s="376" t="s">
        <v>0</v>
      </c>
      <c r="X2" s="376"/>
      <c r="Y2" s="376"/>
      <c r="Z2" s="376"/>
      <c r="AA2" s="399"/>
      <c r="AB2" s="326"/>
      <c r="AC2" s="377"/>
    </row>
    <row r="3" s="321" customFormat="1" ht="34.5" customHeight="1" spans="1:28">
      <c r="A3" s="330" t="s">
        <v>1</v>
      </c>
      <c r="B3" s="331"/>
      <c r="C3" s="332"/>
      <c r="D3" s="332"/>
      <c r="E3" s="332"/>
      <c r="F3" s="333" t="s">
        <v>2</v>
      </c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77"/>
      <c r="T3" s="377"/>
      <c r="U3" s="377"/>
      <c r="V3" s="377"/>
      <c r="W3" s="378"/>
      <c r="X3" s="378"/>
      <c r="Y3" s="378"/>
      <c r="Z3" s="378"/>
      <c r="AA3" s="400"/>
      <c r="AB3" s="377"/>
    </row>
    <row r="4" s="322" customFormat="1" ht="28.5" customHeight="1" spans="1:29">
      <c r="A4" s="334" t="s">
        <v>3</v>
      </c>
      <c r="B4" s="334"/>
      <c r="C4" s="335" t="s">
        <v>4</v>
      </c>
      <c r="D4" s="336"/>
      <c r="E4" s="337"/>
      <c r="F4" s="338" t="s">
        <v>5</v>
      </c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79"/>
      <c r="U4" s="380" t="s">
        <v>6</v>
      </c>
      <c r="V4" s="381"/>
      <c r="W4" s="382" t="s">
        <v>7</v>
      </c>
      <c r="X4" s="382" t="s">
        <v>8</v>
      </c>
      <c r="Y4" s="382" t="s">
        <v>9</v>
      </c>
      <c r="Z4" s="401" t="s">
        <v>10</v>
      </c>
      <c r="AA4" s="402" t="s">
        <v>11</v>
      </c>
      <c r="AB4" s="403"/>
      <c r="AC4" s="404"/>
    </row>
    <row r="5" s="322" customFormat="1" ht="36" customHeight="1" spans="1:29">
      <c r="A5" s="334"/>
      <c r="B5" s="334"/>
      <c r="C5" s="335"/>
      <c r="D5" s="336"/>
      <c r="E5" s="339"/>
      <c r="F5" s="340" t="s">
        <v>12</v>
      </c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83"/>
      <c r="T5" s="384"/>
      <c r="U5" s="385"/>
      <c r="V5" s="386"/>
      <c r="W5" s="387"/>
      <c r="X5" s="387"/>
      <c r="Y5" s="405"/>
      <c r="Z5" s="406"/>
      <c r="AA5" s="407"/>
      <c r="AB5" s="403"/>
      <c r="AC5" s="404"/>
    </row>
    <row r="6" ht="36.75" customHeight="1" spans="1:27">
      <c r="A6" s="341" t="s">
        <v>13</v>
      </c>
      <c r="B6" s="341"/>
      <c r="C6" s="341"/>
      <c r="D6" s="342" t="s">
        <v>14</v>
      </c>
      <c r="E6" s="343" t="s">
        <v>15</v>
      </c>
      <c r="F6" s="343"/>
      <c r="G6" s="343"/>
      <c r="H6" s="343"/>
      <c r="I6" s="343" t="s">
        <v>16</v>
      </c>
      <c r="J6" s="343"/>
      <c r="K6" s="343"/>
      <c r="L6" s="343"/>
      <c r="M6" s="343"/>
      <c r="N6" s="343" t="s">
        <v>17</v>
      </c>
      <c r="O6" s="343"/>
      <c r="P6" s="343"/>
      <c r="Q6" s="343"/>
      <c r="R6" s="343"/>
      <c r="S6" s="343"/>
      <c r="T6" s="343"/>
      <c r="U6" s="343" t="s">
        <v>18</v>
      </c>
      <c r="V6" s="343"/>
      <c r="W6" s="388" t="s">
        <v>19</v>
      </c>
      <c r="X6" s="389"/>
      <c r="Y6" s="408"/>
      <c r="Z6" s="388" t="s">
        <v>20</v>
      </c>
      <c r="AA6" s="409"/>
    </row>
    <row r="7" ht="27.75" customHeight="1" spans="1:27">
      <c r="A7" s="342"/>
      <c r="B7" s="342"/>
      <c r="C7" s="342"/>
      <c r="D7" s="342">
        <v>1</v>
      </c>
      <c r="E7" s="344" t="s">
        <v>21</v>
      </c>
      <c r="F7" s="344"/>
      <c r="G7" s="344"/>
      <c r="H7" s="344"/>
      <c r="I7" s="344" t="s">
        <v>22</v>
      </c>
      <c r="J7" s="344"/>
      <c r="K7" s="344"/>
      <c r="L7" s="344"/>
      <c r="M7" s="344"/>
      <c r="N7" s="363" t="s">
        <v>23</v>
      </c>
      <c r="O7" s="363"/>
      <c r="P7" s="363"/>
      <c r="Q7" s="363"/>
      <c r="R7" s="363"/>
      <c r="S7" s="363"/>
      <c r="T7" s="363"/>
      <c r="U7" s="390">
        <v>1</v>
      </c>
      <c r="V7" s="391"/>
      <c r="W7" s="392"/>
      <c r="X7" s="393"/>
      <c r="Y7" s="410"/>
      <c r="Z7" s="345"/>
      <c r="AA7" s="411"/>
    </row>
    <row r="8" ht="27.75" customHeight="1" spans="1:27">
      <c r="A8" s="342"/>
      <c r="B8" s="342"/>
      <c r="C8" s="342"/>
      <c r="D8" s="342">
        <v>2</v>
      </c>
      <c r="E8" s="344" t="s">
        <v>24</v>
      </c>
      <c r="F8" s="344"/>
      <c r="G8" s="344"/>
      <c r="H8" s="344"/>
      <c r="I8" s="344" t="s">
        <v>25</v>
      </c>
      <c r="J8" s="344"/>
      <c r="K8" s="344"/>
      <c r="L8" s="344"/>
      <c r="M8" s="344"/>
      <c r="N8" s="363" t="s">
        <v>26</v>
      </c>
      <c r="O8" s="363"/>
      <c r="P8" s="363"/>
      <c r="Q8" s="363"/>
      <c r="R8" s="363"/>
      <c r="S8" s="363"/>
      <c r="T8" s="363"/>
      <c r="U8" s="390">
        <v>1</v>
      </c>
      <c r="V8" s="391"/>
      <c r="W8" s="392"/>
      <c r="X8" s="393"/>
      <c r="Y8" s="410"/>
      <c r="Z8" s="345"/>
      <c r="AA8" s="411"/>
    </row>
    <row r="9" ht="27.75" customHeight="1" spans="1:27">
      <c r="A9" s="342"/>
      <c r="B9" s="342"/>
      <c r="C9" s="342"/>
      <c r="D9" s="342">
        <v>3</v>
      </c>
      <c r="E9" s="344" t="s">
        <v>27</v>
      </c>
      <c r="F9" s="344"/>
      <c r="G9" s="344"/>
      <c r="H9" s="344"/>
      <c r="I9" s="344"/>
      <c r="J9" s="344"/>
      <c r="K9" s="344"/>
      <c r="L9" s="344"/>
      <c r="M9" s="344"/>
      <c r="N9" s="363"/>
      <c r="O9" s="363"/>
      <c r="P9" s="363"/>
      <c r="Q9" s="363"/>
      <c r="R9" s="363"/>
      <c r="S9" s="363"/>
      <c r="T9" s="363"/>
      <c r="U9" s="390"/>
      <c r="V9" s="391"/>
      <c r="W9" s="392"/>
      <c r="X9" s="393"/>
      <c r="Y9" s="410"/>
      <c r="Z9" s="345"/>
      <c r="AA9" s="411"/>
    </row>
    <row r="10" ht="27.75" customHeight="1" spans="1:27">
      <c r="A10" s="342"/>
      <c r="B10" s="342"/>
      <c r="C10" s="342"/>
      <c r="D10" s="342">
        <v>4</v>
      </c>
      <c r="E10" s="345"/>
      <c r="F10" s="345"/>
      <c r="G10" s="345"/>
      <c r="H10" s="345"/>
      <c r="I10" s="344"/>
      <c r="J10" s="344"/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90"/>
      <c r="V10" s="391"/>
      <c r="W10" s="392"/>
      <c r="X10" s="393"/>
      <c r="Y10" s="410"/>
      <c r="Z10" s="345"/>
      <c r="AA10" s="411"/>
    </row>
    <row r="11" ht="27.75" customHeight="1" spans="1:27">
      <c r="A11" s="342"/>
      <c r="B11" s="342"/>
      <c r="C11" s="342"/>
      <c r="D11" s="342">
        <v>5</v>
      </c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/>
      <c r="U11" s="390"/>
      <c r="V11" s="391"/>
      <c r="W11" s="392"/>
      <c r="X11" s="393"/>
      <c r="Y11" s="410"/>
      <c r="Z11" s="345"/>
      <c r="AA11" s="411"/>
    </row>
    <row r="12" ht="27.75" customHeight="1" spans="1:27">
      <c r="A12" s="342"/>
      <c r="B12" s="342"/>
      <c r="C12" s="342"/>
      <c r="D12" s="342">
        <v>6</v>
      </c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  <c r="T12" s="344"/>
      <c r="U12" s="390"/>
      <c r="V12" s="391"/>
      <c r="W12" s="392"/>
      <c r="X12" s="393"/>
      <c r="Y12" s="410"/>
      <c r="Z12" s="345"/>
      <c r="AA12" s="411"/>
    </row>
    <row r="13" ht="27.75" customHeight="1" spans="1:27">
      <c r="A13" s="342"/>
      <c r="B13" s="342"/>
      <c r="C13" s="342"/>
      <c r="D13" s="342">
        <v>7</v>
      </c>
      <c r="E13" s="344"/>
      <c r="F13" s="344"/>
      <c r="G13" s="344"/>
      <c r="H13" s="344"/>
      <c r="I13" s="344"/>
      <c r="J13" s="344"/>
      <c r="K13" s="344"/>
      <c r="L13" s="344"/>
      <c r="M13" s="344"/>
      <c r="N13" s="363"/>
      <c r="O13" s="363"/>
      <c r="P13" s="363"/>
      <c r="Q13" s="363"/>
      <c r="R13" s="363"/>
      <c r="S13" s="363"/>
      <c r="T13" s="363"/>
      <c r="U13" s="344"/>
      <c r="V13" s="344"/>
      <c r="W13" s="394"/>
      <c r="X13" s="394"/>
      <c r="Y13" s="394"/>
      <c r="Z13" s="412"/>
      <c r="AA13" s="411"/>
    </row>
    <row r="14" s="323" customFormat="1" ht="29.25" customHeight="1" spans="1:27">
      <c r="A14" s="346" t="s">
        <v>28</v>
      </c>
      <c r="B14" s="347"/>
      <c r="C14" s="347"/>
      <c r="D14" s="348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413"/>
      <c r="AA14" s="414"/>
    </row>
    <row r="15" s="323" customFormat="1" ht="33.75" customHeight="1" spans="1:27">
      <c r="A15" s="350" t="s">
        <v>29</v>
      </c>
      <c r="B15" s="347" t="s">
        <v>30</v>
      </c>
      <c r="C15" s="347"/>
      <c r="D15" s="351" t="s">
        <v>31</v>
      </c>
      <c r="E15" s="351"/>
      <c r="F15" s="351" t="s">
        <v>32</v>
      </c>
      <c r="G15" s="351" t="s">
        <v>33</v>
      </c>
      <c r="H15" s="351"/>
      <c r="I15" s="351"/>
      <c r="J15" s="351"/>
      <c r="K15" s="351" t="s">
        <v>34</v>
      </c>
      <c r="L15" s="351" t="s">
        <v>35</v>
      </c>
      <c r="M15" s="351"/>
      <c r="N15" s="351"/>
      <c r="O15" s="351" t="s">
        <v>29</v>
      </c>
      <c r="P15" s="351" t="s">
        <v>36</v>
      </c>
      <c r="Q15" s="351"/>
      <c r="R15" s="351" t="s">
        <v>31</v>
      </c>
      <c r="S15" s="351"/>
      <c r="T15" s="351" t="s">
        <v>32</v>
      </c>
      <c r="U15" s="351" t="s">
        <v>33</v>
      </c>
      <c r="V15" s="351"/>
      <c r="W15" s="351"/>
      <c r="X15" s="351" t="s">
        <v>34</v>
      </c>
      <c r="Y15" s="351"/>
      <c r="Z15" s="415" t="s">
        <v>35</v>
      </c>
      <c r="AA15" s="416"/>
    </row>
    <row r="16" s="323" customFormat="1" ht="37.5" customHeight="1" spans="1:27">
      <c r="A16" s="352">
        <v>1</v>
      </c>
      <c r="B16" s="353" t="s">
        <v>37</v>
      </c>
      <c r="C16" s="353"/>
      <c r="D16" s="354" t="s">
        <v>38</v>
      </c>
      <c r="E16" s="355"/>
      <c r="F16" s="165" t="s">
        <v>39</v>
      </c>
      <c r="G16" s="354" t="s">
        <v>40</v>
      </c>
      <c r="H16" s="356"/>
      <c r="I16" s="356"/>
      <c r="J16" s="355"/>
      <c r="K16" s="357"/>
      <c r="L16" s="364"/>
      <c r="M16" s="365"/>
      <c r="N16" s="366"/>
      <c r="O16" s="352">
        <v>16</v>
      </c>
      <c r="P16" s="367" t="s">
        <v>41</v>
      </c>
      <c r="Q16" s="395"/>
      <c r="R16" s="396" t="s">
        <v>42</v>
      </c>
      <c r="S16" s="397"/>
      <c r="T16" s="358" t="s">
        <v>43</v>
      </c>
      <c r="U16" s="358" t="s">
        <v>44</v>
      </c>
      <c r="V16" s="358"/>
      <c r="W16" s="358"/>
      <c r="X16" s="358"/>
      <c r="Y16" s="358"/>
      <c r="Z16" s="397"/>
      <c r="AA16" s="417"/>
    </row>
    <row r="17" s="323" customFormat="1" ht="45" customHeight="1" spans="1:27">
      <c r="A17" s="352">
        <v>2</v>
      </c>
      <c r="B17" s="353" t="s">
        <v>37</v>
      </c>
      <c r="C17" s="353"/>
      <c r="D17" s="354" t="s">
        <v>45</v>
      </c>
      <c r="E17" s="355"/>
      <c r="F17" s="165" t="s">
        <v>46</v>
      </c>
      <c r="G17" s="354" t="s">
        <v>47</v>
      </c>
      <c r="H17" s="356"/>
      <c r="I17" s="356"/>
      <c r="J17" s="355"/>
      <c r="K17" s="357"/>
      <c r="L17" s="364"/>
      <c r="M17" s="365"/>
      <c r="N17" s="366"/>
      <c r="O17" s="352">
        <v>17</v>
      </c>
      <c r="P17" s="367" t="s">
        <v>48</v>
      </c>
      <c r="Q17" s="395"/>
      <c r="R17" s="396" t="s">
        <v>49</v>
      </c>
      <c r="S17" s="397"/>
      <c r="T17" s="358" t="s">
        <v>50</v>
      </c>
      <c r="U17" s="354" t="s">
        <v>51</v>
      </c>
      <c r="V17" s="356"/>
      <c r="W17" s="355"/>
      <c r="X17" s="396"/>
      <c r="Y17" s="397"/>
      <c r="Z17" s="418"/>
      <c r="AA17" s="419"/>
    </row>
    <row r="18" s="323" customFormat="1" ht="67.5" customHeight="1" spans="1:27">
      <c r="A18" s="352">
        <v>3</v>
      </c>
      <c r="B18" s="353" t="s">
        <v>37</v>
      </c>
      <c r="C18" s="353"/>
      <c r="D18" s="354" t="s">
        <v>52</v>
      </c>
      <c r="E18" s="355"/>
      <c r="F18" s="165" t="s">
        <v>53</v>
      </c>
      <c r="G18" s="354" t="s">
        <v>54</v>
      </c>
      <c r="H18" s="356"/>
      <c r="I18" s="356"/>
      <c r="J18" s="355"/>
      <c r="K18" s="357"/>
      <c r="L18" s="364"/>
      <c r="M18" s="365"/>
      <c r="N18" s="366"/>
      <c r="O18" s="352">
        <v>18</v>
      </c>
      <c r="P18" s="367" t="s">
        <v>55</v>
      </c>
      <c r="Q18" s="395"/>
      <c r="R18" s="358" t="s">
        <v>56</v>
      </c>
      <c r="S18" s="358"/>
      <c r="T18" s="358" t="s">
        <v>57</v>
      </c>
      <c r="U18" s="357" t="s">
        <v>58</v>
      </c>
      <c r="V18" s="357"/>
      <c r="W18" s="357"/>
      <c r="X18" s="396"/>
      <c r="Y18" s="397"/>
      <c r="Z18" s="396" t="s">
        <v>59</v>
      </c>
      <c r="AA18" s="420"/>
    </row>
    <row r="19" s="323" customFormat="1" ht="26.1" customHeight="1" spans="1:27">
      <c r="A19" s="352">
        <v>4</v>
      </c>
      <c r="B19" s="353" t="s">
        <v>37</v>
      </c>
      <c r="C19" s="353"/>
      <c r="D19" s="354" t="s">
        <v>60</v>
      </c>
      <c r="E19" s="355"/>
      <c r="F19" s="165" t="s">
        <v>61</v>
      </c>
      <c r="G19" s="354" t="s">
        <v>54</v>
      </c>
      <c r="H19" s="356"/>
      <c r="I19" s="356"/>
      <c r="J19" s="355"/>
      <c r="K19" s="357"/>
      <c r="L19" s="364"/>
      <c r="M19" s="365"/>
      <c r="N19" s="366"/>
      <c r="O19" s="352">
        <v>19</v>
      </c>
      <c r="P19" s="367" t="s">
        <v>62</v>
      </c>
      <c r="Q19" s="395"/>
      <c r="R19" s="358"/>
      <c r="S19" s="358"/>
      <c r="T19" s="358"/>
      <c r="U19" s="357" t="s">
        <v>63</v>
      </c>
      <c r="V19" s="357"/>
      <c r="W19" s="357"/>
      <c r="X19" s="396"/>
      <c r="Y19" s="397"/>
      <c r="Z19" s="396" t="s">
        <v>64</v>
      </c>
      <c r="AA19" s="420"/>
    </row>
    <row r="20" s="323" customFormat="1" ht="26.1" customHeight="1" spans="1:27">
      <c r="A20" s="352">
        <v>5</v>
      </c>
      <c r="B20" s="353" t="s">
        <v>37</v>
      </c>
      <c r="C20" s="353"/>
      <c r="D20" s="357" t="s">
        <v>65</v>
      </c>
      <c r="E20" s="357"/>
      <c r="F20" s="357" t="s">
        <v>66</v>
      </c>
      <c r="G20" s="354" t="s">
        <v>67</v>
      </c>
      <c r="H20" s="356"/>
      <c r="I20" s="356"/>
      <c r="J20" s="355"/>
      <c r="K20" s="357"/>
      <c r="L20" s="364"/>
      <c r="M20" s="365"/>
      <c r="N20" s="366"/>
      <c r="O20" s="352">
        <v>20</v>
      </c>
      <c r="P20" s="368"/>
      <c r="Q20" s="368"/>
      <c r="R20" s="352"/>
      <c r="S20" s="352"/>
      <c r="T20" s="358"/>
      <c r="U20" s="352"/>
      <c r="V20" s="352"/>
      <c r="W20" s="352"/>
      <c r="X20" s="364"/>
      <c r="Y20" s="366"/>
      <c r="Z20" s="364"/>
      <c r="AA20" s="421"/>
    </row>
    <row r="21" s="323" customFormat="1" ht="26.1" customHeight="1" spans="1:27">
      <c r="A21" s="352">
        <v>6</v>
      </c>
      <c r="B21" s="353" t="s">
        <v>68</v>
      </c>
      <c r="C21" s="353"/>
      <c r="D21" s="357" t="s">
        <v>69</v>
      </c>
      <c r="E21" s="357"/>
      <c r="F21" s="357" t="s">
        <v>70</v>
      </c>
      <c r="G21" s="354" t="s">
        <v>71</v>
      </c>
      <c r="H21" s="356"/>
      <c r="I21" s="356"/>
      <c r="J21" s="355"/>
      <c r="K21" s="357"/>
      <c r="L21" s="364"/>
      <c r="M21" s="365"/>
      <c r="N21" s="366"/>
      <c r="O21" s="352">
        <v>21</v>
      </c>
      <c r="P21" s="368"/>
      <c r="Q21" s="368"/>
      <c r="R21" s="352"/>
      <c r="S21" s="352"/>
      <c r="T21" s="358"/>
      <c r="U21" s="352"/>
      <c r="V21" s="352"/>
      <c r="W21" s="352"/>
      <c r="X21" s="364"/>
      <c r="Y21" s="366"/>
      <c r="Z21" s="364"/>
      <c r="AA21" s="421"/>
    </row>
    <row r="22" s="323" customFormat="1" ht="26.1" customHeight="1" spans="1:27">
      <c r="A22" s="352">
        <v>7</v>
      </c>
      <c r="B22" s="353" t="s">
        <v>68</v>
      </c>
      <c r="C22" s="353"/>
      <c r="D22" s="357" t="s">
        <v>72</v>
      </c>
      <c r="E22" s="357"/>
      <c r="F22" s="357" t="s">
        <v>73</v>
      </c>
      <c r="G22" s="354" t="s">
        <v>71</v>
      </c>
      <c r="H22" s="356"/>
      <c r="I22" s="356"/>
      <c r="J22" s="355"/>
      <c r="K22" s="357"/>
      <c r="L22" s="364"/>
      <c r="M22" s="365"/>
      <c r="N22" s="366"/>
      <c r="O22" s="352">
        <v>22</v>
      </c>
      <c r="P22" s="368"/>
      <c r="Q22" s="368"/>
      <c r="R22" s="352"/>
      <c r="S22" s="352"/>
      <c r="T22" s="358"/>
      <c r="U22" s="352"/>
      <c r="V22" s="352"/>
      <c r="W22" s="352"/>
      <c r="X22" s="364"/>
      <c r="Y22" s="366"/>
      <c r="Z22" s="364"/>
      <c r="AA22" s="421"/>
    </row>
    <row r="23" s="323" customFormat="1" ht="27.75" customHeight="1" spans="1:27">
      <c r="A23" s="352">
        <v>8</v>
      </c>
      <c r="B23" s="353" t="s">
        <v>68</v>
      </c>
      <c r="C23" s="353"/>
      <c r="D23" s="357" t="s">
        <v>74</v>
      </c>
      <c r="E23" s="357"/>
      <c r="F23" s="165" t="s">
        <v>75</v>
      </c>
      <c r="G23" s="354" t="s">
        <v>76</v>
      </c>
      <c r="H23" s="356"/>
      <c r="I23" s="356"/>
      <c r="J23" s="355"/>
      <c r="K23" s="357"/>
      <c r="L23" s="364"/>
      <c r="M23" s="365"/>
      <c r="N23" s="366"/>
      <c r="O23" s="352">
        <v>23</v>
      </c>
      <c r="P23" s="368"/>
      <c r="Q23" s="368"/>
      <c r="R23" s="352"/>
      <c r="S23" s="352"/>
      <c r="T23" s="358"/>
      <c r="U23" s="352"/>
      <c r="V23" s="352"/>
      <c r="W23" s="352"/>
      <c r="X23" s="364"/>
      <c r="Y23" s="366"/>
      <c r="Z23" s="364"/>
      <c r="AA23" s="421"/>
    </row>
    <row r="24" s="323" customFormat="1" ht="26.1" customHeight="1" spans="1:27">
      <c r="A24" s="352">
        <v>9</v>
      </c>
      <c r="B24" s="353" t="s">
        <v>68</v>
      </c>
      <c r="C24" s="353"/>
      <c r="D24" s="357" t="s">
        <v>77</v>
      </c>
      <c r="E24" s="357"/>
      <c r="F24" s="165" t="s">
        <v>78</v>
      </c>
      <c r="G24" s="354" t="s">
        <v>76</v>
      </c>
      <c r="H24" s="356"/>
      <c r="I24" s="356"/>
      <c r="J24" s="355"/>
      <c r="K24" s="357"/>
      <c r="L24" s="364"/>
      <c r="M24" s="365"/>
      <c r="N24" s="366"/>
      <c r="O24" s="352">
        <v>24</v>
      </c>
      <c r="P24" s="368"/>
      <c r="Q24" s="368"/>
      <c r="R24" s="352"/>
      <c r="S24" s="352"/>
      <c r="T24" s="358"/>
      <c r="U24" s="352"/>
      <c r="V24" s="352"/>
      <c r="W24" s="352"/>
      <c r="X24" s="364"/>
      <c r="Y24" s="366"/>
      <c r="Z24" s="364"/>
      <c r="AA24" s="421"/>
    </row>
    <row r="25" s="323" customFormat="1" ht="26.1" customHeight="1" spans="1:27">
      <c r="A25" s="352">
        <v>10</v>
      </c>
      <c r="B25" s="353" t="s">
        <v>68</v>
      </c>
      <c r="C25" s="353"/>
      <c r="D25" s="357" t="s">
        <v>79</v>
      </c>
      <c r="E25" s="357"/>
      <c r="F25" s="165" t="s">
        <v>80</v>
      </c>
      <c r="G25" s="354" t="s">
        <v>76</v>
      </c>
      <c r="H25" s="356"/>
      <c r="I25" s="356"/>
      <c r="J25" s="355"/>
      <c r="K25" s="358"/>
      <c r="L25" s="364"/>
      <c r="M25" s="365"/>
      <c r="N25" s="366"/>
      <c r="O25" s="352">
        <v>25</v>
      </c>
      <c r="P25" s="368"/>
      <c r="Q25" s="368"/>
      <c r="R25" s="352"/>
      <c r="S25" s="352"/>
      <c r="T25" s="358"/>
      <c r="U25" s="352"/>
      <c r="V25" s="352"/>
      <c r="W25" s="352"/>
      <c r="X25" s="364"/>
      <c r="Y25" s="366"/>
      <c r="Z25" s="364"/>
      <c r="AA25" s="421"/>
    </row>
    <row r="26" s="323" customFormat="1" ht="26.1" customHeight="1" spans="1:27">
      <c r="A26" s="352">
        <v>11</v>
      </c>
      <c r="B26" s="353" t="s">
        <v>68</v>
      </c>
      <c r="C26" s="353"/>
      <c r="D26" s="357" t="s">
        <v>81</v>
      </c>
      <c r="E26" s="357"/>
      <c r="F26" s="165" t="s">
        <v>82</v>
      </c>
      <c r="G26" s="354" t="s">
        <v>83</v>
      </c>
      <c r="H26" s="356"/>
      <c r="I26" s="356"/>
      <c r="J26" s="355"/>
      <c r="K26" s="358"/>
      <c r="L26" s="364"/>
      <c r="M26" s="365"/>
      <c r="N26" s="366"/>
      <c r="O26" s="352">
        <v>26</v>
      </c>
      <c r="P26" s="368"/>
      <c r="Q26" s="368"/>
      <c r="R26" s="352"/>
      <c r="S26" s="352"/>
      <c r="T26" s="398"/>
      <c r="U26" s="352"/>
      <c r="V26" s="352"/>
      <c r="W26" s="352"/>
      <c r="X26" s="364"/>
      <c r="Y26" s="366"/>
      <c r="Z26" s="364"/>
      <c r="AA26" s="421"/>
    </row>
    <row r="27" s="323" customFormat="1" ht="26.1" customHeight="1" spans="1:27">
      <c r="A27" s="352">
        <v>12</v>
      </c>
      <c r="B27" s="353" t="s">
        <v>68</v>
      </c>
      <c r="C27" s="353"/>
      <c r="D27" s="358" t="s">
        <v>84</v>
      </c>
      <c r="E27" s="358"/>
      <c r="F27" s="358" t="s">
        <v>85</v>
      </c>
      <c r="G27" s="354" t="s">
        <v>86</v>
      </c>
      <c r="H27" s="356"/>
      <c r="I27" s="356"/>
      <c r="J27" s="355"/>
      <c r="K27" s="358"/>
      <c r="L27" s="364"/>
      <c r="M27" s="365"/>
      <c r="N27" s="366"/>
      <c r="O27" s="352">
        <v>27</v>
      </c>
      <c r="P27" s="368"/>
      <c r="Q27" s="368"/>
      <c r="R27" s="352"/>
      <c r="S27" s="352"/>
      <c r="T27" s="358"/>
      <c r="U27" s="352"/>
      <c r="V27" s="352"/>
      <c r="W27" s="352"/>
      <c r="X27" s="364"/>
      <c r="Y27" s="366"/>
      <c r="Z27" s="364"/>
      <c r="AA27" s="421"/>
    </row>
    <row r="28" s="323" customFormat="1" ht="26.1" customHeight="1" spans="1:27">
      <c r="A28" s="352">
        <v>13</v>
      </c>
      <c r="B28" s="353" t="s">
        <v>41</v>
      </c>
      <c r="C28" s="353"/>
      <c r="D28" s="358" t="s">
        <v>87</v>
      </c>
      <c r="E28" s="358"/>
      <c r="F28" s="358" t="s">
        <v>88</v>
      </c>
      <c r="G28" s="354" t="s">
        <v>44</v>
      </c>
      <c r="H28" s="356"/>
      <c r="I28" s="356"/>
      <c r="J28" s="355"/>
      <c r="K28" s="358"/>
      <c r="L28" s="364"/>
      <c r="M28" s="365"/>
      <c r="N28" s="366"/>
      <c r="O28" s="352">
        <v>28</v>
      </c>
      <c r="P28" s="368"/>
      <c r="Q28" s="368"/>
      <c r="R28" s="352"/>
      <c r="S28" s="352"/>
      <c r="T28" s="398"/>
      <c r="U28" s="352"/>
      <c r="V28" s="352"/>
      <c r="W28" s="352"/>
      <c r="X28" s="364"/>
      <c r="Y28" s="366"/>
      <c r="Z28" s="364"/>
      <c r="AA28" s="421"/>
    </row>
    <row r="29" s="323" customFormat="1" ht="26.1" customHeight="1" spans="1:27">
      <c r="A29" s="352">
        <v>12</v>
      </c>
      <c r="B29" s="353" t="s">
        <v>41</v>
      </c>
      <c r="C29" s="353"/>
      <c r="D29" s="358" t="s">
        <v>89</v>
      </c>
      <c r="E29" s="358"/>
      <c r="F29" s="358" t="s">
        <v>90</v>
      </c>
      <c r="G29" s="354" t="s">
        <v>44</v>
      </c>
      <c r="H29" s="356"/>
      <c r="I29" s="356"/>
      <c r="J29" s="355"/>
      <c r="K29" s="358"/>
      <c r="L29" s="364"/>
      <c r="M29" s="365"/>
      <c r="N29" s="366"/>
      <c r="O29" s="352">
        <v>27</v>
      </c>
      <c r="P29" s="368"/>
      <c r="Q29" s="368"/>
      <c r="R29" s="352"/>
      <c r="S29" s="352"/>
      <c r="T29" s="358"/>
      <c r="U29" s="352"/>
      <c r="V29" s="352"/>
      <c r="W29" s="352"/>
      <c r="X29" s="364"/>
      <c r="Y29" s="366"/>
      <c r="Z29" s="364"/>
      <c r="AA29" s="421"/>
    </row>
    <row r="30" s="323" customFormat="1" ht="26.1" customHeight="1" spans="1:27">
      <c r="A30" s="352">
        <v>13</v>
      </c>
      <c r="B30" s="353" t="s">
        <v>41</v>
      </c>
      <c r="C30" s="353"/>
      <c r="D30" s="358" t="s">
        <v>91</v>
      </c>
      <c r="E30" s="358"/>
      <c r="F30" s="358" t="s">
        <v>92</v>
      </c>
      <c r="G30" s="354" t="s">
        <v>44</v>
      </c>
      <c r="H30" s="356"/>
      <c r="I30" s="356"/>
      <c r="J30" s="355"/>
      <c r="K30" s="358"/>
      <c r="L30" s="364"/>
      <c r="M30" s="365"/>
      <c r="N30" s="366"/>
      <c r="O30" s="352">
        <v>28</v>
      </c>
      <c r="P30" s="368"/>
      <c r="Q30" s="368"/>
      <c r="R30" s="352"/>
      <c r="S30" s="352"/>
      <c r="T30" s="398"/>
      <c r="U30" s="352"/>
      <c r="V30" s="352"/>
      <c r="W30" s="352"/>
      <c r="X30" s="364"/>
      <c r="Y30" s="366"/>
      <c r="Z30" s="364"/>
      <c r="AA30" s="421"/>
    </row>
    <row r="31" s="323" customFormat="1" ht="26.1" customHeight="1" spans="1:27">
      <c r="A31" s="352">
        <v>14</v>
      </c>
      <c r="B31" s="353" t="s">
        <v>41</v>
      </c>
      <c r="C31" s="353"/>
      <c r="D31" s="358" t="s">
        <v>93</v>
      </c>
      <c r="E31" s="358"/>
      <c r="F31" s="358" t="s">
        <v>94</v>
      </c>
      <c r="G31" s="354" t="s">
        <v>44</v>
      </c>
      <c r="H31" s="356"/>
      <c r="I31" s="356"/>
      <c r="J31" s="355"/>
      <c r="K31" s="358"/>
      <c r="L31" s="364"/>
      <c r="M31" s="365"/>
      <c r="N31" s="366"/>
      <c r="O31" s="352">
        <v>29</v>
      </c>
      <c r="P31" s="368"/>
      <c r="Q31" s="368"/>
      <c r="R31" s="352"/>
      <c r="S31" s="352"/>
      <c r="T31" s="358"/>
      <c r="U31" s="352"/>
      <c r="V31" s="352"/>
      <c r="W31" s="352"/>
      <c r="X31" s="364"/>
      <c r="Y31" s="366"/>
      <c r="Z31" s="364"/>
      <c r="AA31" s="421"/>
    </row>
    <row r="32" s="323" customFormat="1" ht="26.1" customHeight="1" spans="1:27">
      <c r="A32" s="352">
        <v>15</v>
      </c>
      <c r="B32" s="359" t="s">
        <v>41</v>
      </c>
      <c r="C32" s="359"/>
      <c r="D32" s="360" t="s">
        <v>95</v>
      </c>
      <c r="E32" s="360"/>
      <c r="F32" s="360" t="s">
        <v>96</v>
      </c>
      <c r="G32" s="361" t="s">
        <v>44</v>
      </c>
      <c r="H32" s="362"/>
      <c r="I32" s="362"/>
      <c r="J32" s="369"/>
      <c r="K32" s="360"/>
      <c r="L32" s="370"/>
      <c r="M32" s="371"/>
      <c r="N32" s="372"/>
      <c r="O32" s="373">
        <v>30</v>
      </c>
      <c r="P32" s="374"/>
      <c r="Q32" s="374"/>
      <c r="R32" s="373"/>
      <c r="S32" s="373"/>
      <c r="T32" s="360"/>
      <c r="U32" s="373"/>
      <c r="V32" s="373"/>
      <c r="W32" s="373"/>
      <c r="X32" s="370"/>
      <c r="Y32" s="372"/>
      <c r="Z32" s="370"/>
      <c r="AA32" s="422"/>
    </row>
  </sheetData>
  <mergeCells count="233">
    <mergeCell ref="A1:B1"/>
    <mergeCell ref="C1:F1"/>
    <mergeCell ref="G1:V1"/>
    <mergeCell ref="A2:B2"/>
    <mergeCell ref="C2:F2"/>
    <mergeCell ref="G2:R2"/>
    <mergeCell ref="F3:R3"/>
    <mergeCell ref="F4:S4"/>
    <mergeCell ref="U4:V4"/>
    <mergeCell ref="F5:R5"/>
    <mergeCell ref="U5:V5"/>
    <mergeCell ref="A6:C6"/>
    <mergeCell ref="E6:H6"/>
    <mergeCell ref="I6:M6"/>
    <mergeCell ref="N6:T6"/>
    <mergeCell ref="U6:V6"/>
    <mergeCell ref="W6:Y6"/>
    <mergeCell ref="Z6:AA6"/>
    <mergeCell ref="E7:H7"/>
    <mergeCell ref="I7:M7"/>
    <mergeCell ref="N7:T7"/>
    <mergeCell ref="U7:V7"/>
    <mergeCell ref="W7:Y7"/>
    <mergeCell ref="Z7:AA7"/>
    <mergeCell ref="E8:H8"/>
    <mergeCell ref="I8:M8"/>
    <mergeCell ref="N8:T8"/>
    <mergeCell ref="U8:V8"/>
    <mergeCell ref="W8:Y8"/>
    <mergeCell ref="Z8:AA8"/>
    <mergeCell ref="E9:H9"/>
    <mergeCell ref="I9:M9"/>
    <mergeCell ref="N9:T9"/>
    <mergeCell ref="U9:V9"/>
    <mergeCell ref="W9:Y9"/>
    <mergeCell ref="Z9:AA9"/>
    <mergeCell ref="E10:H10"/>
    <mergeCell ref="I10:M10"/>
    <mergeCell ref="N10:T10"/>
    <mergeCell ref="U10:V10"/>
    <mergeCell ref="W10:Y10"/>
    <mergeCell ref="Z10:AA10"/>
    <mergeCell ref="E11:H11"/>
    <mergeCell ref="I11:M11"/>
    <mergeCell ref="N11:T11"/>
    <mergeCell ref="U11:V11"/>
    <mergeCell ref="W11:Y11"/>
    <mergeCell ref="Z11:AA11"/>
    <mergeCell ref="E12:H12"/>
    <mergeCell ref="I12:M12"/>
    <mergeCell ref="N12:T12"/>
    <mergeCell ref="U12:V12"/>
    <mergeCell ref="W12:Y12"/>
    <mergeCell ref="Z12:AA12"/>
    <mergeCell ref="E13:H13"/>
    <mergeCell ref="I13:M13"/>
    <mergeCell ref="N13:T13"/>
    <mergeCell ref="U13:V13"/>
    <mergeCell ref="W13:Y13"/>
    <mergeCell ref="Z13:AA13"/>
    <mergeCell ref="A14:C14"/>
    <mergeCell ref="E14:H14"/>
    <mergeCell ref="I14:M14"/>
    <mergeCell ref="N14:T14"/>
    <mergeCell ref="U14:V14"/>
    <mergeCell ref="W14:Y14"/>
    <mergeCell ref="Z14:AA14"/>
    <mergeCell ref="B15:C15"/>
    <mergeCell ref="D15:E15"/>
    <mergeCell ref="G15:J15"/>
    <mergeCell ref="L15:N15"/>
    <mergeCell ref="P15:Q15"/>
    <mergeCell ref="R15:S15"/>
    <mergeCell ref="U15:W15"/>
    <mergeCell ref="X15:Y15"/>
    <mergeCell ref="Z15:AA15"/>
    <mergeCell ref="B16:C16"/>
    <mergeCell ref="D16:E16"/>
    <mergeCell ref="G16:J16"/>
    <mergeCell ref="L16:N16"/>
    <mergeCell ref="P16:Q16"/>
    <mergeCell ref="R16:S16"/>
    <mergeCell ref="U16:W16"/>
    <mergeCell ref="X16:Y16"/>
    <mergeCell ref="Z16:AA16"/>
    <mergeCell ref="B17:C17"/>
    <mergeCell ref="D17:E17"/>
    <mergeCell ref="G17:J17"/>
    <mergeCell ref="L17:N17"/>
    <mergeCell ref="P17:Q17"/>
    <mergeCell ref="R17:S17"/>
    <mergeCell ref="U17:W17"/>
    <mergeCell ref="X17:Y17"/>
    <mergeCell ref="Z17:AA17"/>
    <mergeCell ref="B18:C18"/>
    <mergeCell ref="D18:E18"/>
    <mergeCell ref="G18:J18"/>
    <mergeCell ref="L18:N18"/>
    <mergeCell ref="P18:Q18"/>
    <mergeCell ref="R18:S18"/>
    <mergeCell ref="U18:W18"/>
    <mergeCell ref="X18:Y18"/>
    <mergeCell ref="Z18:AA18"/>
    <mergeCell ref="B19:C19"/>
    <mergeCell ref="D19:E19"/>
    <mergeCell ref="G19:J19"/>
    <mergeCell ref="L19:N19"/>
    <mergeCell ref="P19:Q19"/>
    <mergeCell ref="R19:S19"/>
    <mergeCell ref="U19:W19"/>
    <mergeCell ref="X19:Y19"/>
    <mergeCell ref="Z19:AA19"/>
    <mergeCell ref="B20:C20"/>
    <mergeCell ref="D20:E20"/>
    <mergeCell ref="G20:J20"/>
    <mergeCell ref="L20:N20"/>
    <mergeCell ref="P20:Q20"/>
    <mergeCell ref="R20:S20"/>
    <mergeCell ref="U20:W20"/>
    <mergeCell ref="X20:Y20"/>
    <mergeCell ref="Z20:AA20"/>
    <mergeCell ref="B21:C21"/>
    <mergeCell ref="D21:E21"/>
    <mergeCell ref="G21:J21"/>
    <mergeCell ref="L21:N21"/>
    <mergeCell ref="P21:Q21"/>
    <mergeCell ref="R21:S21"/>
    <mergeCell ref="U21:W21"/>
    <mergeCell ref="X21:Y21"/>
    <mergeCell ref="Z21:AA21"/>
    <mergeCell ref="B22:C22"/>
    <mergeCell ref="D22:E22"/>
    <mergeCell ref="G22:J22"/>
    <mergeCell ref="L22:N22"/>
    <mergeCell ref="P22:Q22"/>
    <mergeCell ref="R22:S22"/>
    <mergeCell ref="U22:W22"/>
    <mergeCell ref="X22:Y22"/>
    <mergeCell ref="Z22:AA22"/>
    <mergeCell ref="B23:C23"/>
    <mergeCell ref="D23:E23"/>
    <mergeCell ref="G23:J23"/>
    <mergeCell ref="L23:N23"/>
    <mergeCell ref="P23:Q23"/>
    <mergeCell ref="R23:S23"/>
    <mergeCell ref="U23:W23"/>
    <mergeCell ref="X23:Y23"/>
    <mergeCell ref="Z23:AA23"/>
    <mergeCell ref="B24:C24"/>
    <mergeCell ref="D24:E24"/>
    <mergeCell ref="G24:J24"/>
    <mergeCell ref="L24:N24"/>
    <mergeCell ref="P24:Q24"/>
    <mergeCell ref="R24:S24"/>
    <mergeCell ref="U24:W24"/>
    <mergeCell ref="X24:Y24"/>
    <mergeCell ref="Z24:AA24"/>
    <mergeCell ref="B25:C25"/>
    <mergeCell ref="D25:E25"/>
    <mergeCell ref="G25:J25"/>
    <mergeCell ref="L25:N25"/>
    <mergeCell ref="P25:Q25"/>
    <mergeCell ref="R25:S25"/>
    <mergeCell ref="U25:W25"/>
    <mergeCell ref="X25:Y25"/>
    <mergeCell ref="Z25:AA25"/>
    <mergeCell ref="B26:C26"/>
    <mergeCell ref="D26:E26"/>
    <mergeCell ref="G26:J26"/>
    <mergeCell ref="L26:N26"/>
    <mergeCell ref="P26:Q26"/>
    <mergeCell ref="R26:S26"/>
    <mergeCell ref="U26:W26"/>
    <mergeCell ref="X26:Y26"/>
    <mergeCell ref="Z26:AA26"/>
    <mergeCell ref="B27:C27"/>
    <mergeCell ref="D27:E27"/>
    <mergeCell ref="G27:J27"/>
    <mergeCell ref="L27:N27"/>
    <mergeCell ref="P27:Q27"/>
    <mergeCell ref="R27:S27"/>
    <mergeCell ref="U27:W27"/>
    <mergeCell ref="X27:Y27"/>
    <mergeCell ref="Z27:AA27"/>
    <mergeCell ref="B28:C28"/>
    <mergeCell ref="D28:E28"/>
    <mergeCell ref="G28:J28"/>
    <mergeCell ref="L28:N28"/>
    <mergeCell ref="P28:Q28"/>
    <mergeCell ref="R28:S28"/>
    <mergeCell ref="U28:W28"/>
    <mergeCell ref="X28:Y28"/>
    <mergeCell ref="Z28:AA28"/>
    <mergeCell ref="B29:C29"/>
    <mergeCell ref="D29:E29"/>
    <mergeCell ref="G29:J29"/>
    <mergeCell ref="L29:N29"/>
    <mergeCell ref="P29:Q29"/>
    <mergeCell ref="R29:S29"/>
    <mergeCell ref="U29:W29"/>
    <mergeCell ref="X29:Y29"/>
    <mergeCell ref="Z29:AA29"/>
    <mergeCell ref="B30:C30"/>
    <mergeCell ref="D30:E30"/>
    <mergeCell ref="G30:J30"/>
    <mergeCell ref="L30:N30"/>
    <mergeCell ref="P30:Q30"/>
    <mergeCell ref="R30:S30"/>
    <mergeCell ref="U30:W30"/>
    <mergeCell ref="X30:Y30"/>
    <mergeCell ref="Z30:AA30"/>
    <mergeCell ref="B31:C31"/>
    <mergeCell ref="D31:E31"/>
    <mergeCell ref="G31:J31"/>
    <mergeCell ref="L31:N31"/>
    <mergeCell ref="P31:Q31"/>
    <mergeCell ref="R31:S31"/>
    <mergeCell ref="U31:W31"/>
    <mergeCell ref="X31:Y31"/>
    <mergeCell ref="Z31:AA31"/>
    <mergeCell ref="B32:C32"/>
    <mergeCell ref="D32:E32"/>
    <mergeCell ref="G32:J32"/>
    <mergeCell ref="L32:N32"/>
    <mergeCell ref="P32:Q32"/>
    <mergeCell ref="R32:S32"/>
    <mergeCell ref="U32:W32"/>
    <mergeCell ref="X32:Y32"/>
    <mergeCell ref="Z32:AA32"/>
    <mergeCell ref="W2:AA3"/>
    <mergeCell ref="A4:B5"/>
    <mergeCell ref="C4:D5"/>
    <mergeCell ref="A7:C13"/>
  </mergeCells>
  <printOptions horizontalCentered="1" verticalCentered="1"/>
  <pageMargins left="0.708661417322835" right="0.708661417322835" top="0.748031496062992" bottom="0.748031496062992" header="0.31496062992126" footer="0.31496062992126"/>
  <pageSetup paperSize="8" scale="7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278"/>
  <sheetViews>
    <sheetView tabSelected="1" view="pageBreakPreview" zoomScale="90" zoomScaleNormal="85" topLeftCell="U4" workbookViewId="0">
      <selection activeCell="N11" sqref="N11"/>
    </sheetView>
  </sheetViews>
  <sheetFormatPr defaultColWidth="9" defaultRowHeight="14.25"/>
  <cols>
    <col min="1" max="1" width="4.5" style="6" customWidth="1"/>
    <col min="2" max="11" width="2.625" style="6" customWidth="1"/>
    <col min="12" max="12" width="13.25" style="6" customWidth="1"/>
    <col min="13" max="13" width="13" style="5" customWidth="1"/>
    <col min="14" max="14" width="17.375" style="5" customWidth="1"/>
    <col min="15" max="15" width="10.5" style="7" customWidth="1" outlineLevel="1"/>
    <col min="16" max="16" width="8" style="6" customWidth="1" outlineLevel="1"/>
    <col min="17" max="17" width="5.25" style="6" customWidth="1" outlineLevel="1"/>
    <col min="18" max="18" width="9.75" style="6" customWidth="1" outlineLevel="1"/>
    <col min="19" max="19" width="6.125" style="6" customWidth="1" outlineLevel="1"/>
    <col min="20" max="20" width="13" style="6" customWidth="1" outlineLevel="1"/>
    <col min="21" max="21" width="10.75" style="6" customWidth="1" outlineLevel="1"/>
    <col min="22" max="22" width="7.625" style="8" customWidth="1" outlineLevel="1"/>
    <col min="23" max="23" width="7.75" style="8" customWidth="1" outlineLevel="1"/>
    <col min="24" max="24" width="14.25" style="9" customWidth="1" outlineLevel="1"/>
    <col min="25" max="25" width="17.25" style="9" customWidth="1" outlineLevel="1"/>
    <col min="26" max="26" width="12.5" style="6" customWidth="1" outlineLevel="1"/>
    <col min="27" max="27" width="8.25" style="10" customWidth="1" outlineLevel="1"/>
    <col min="28" max="28" width="7" style="6" customWidth="1" outlineLevel="1"/>
    <col min="29" max="29" width="7" style="6" customWidth="1" outlineLevel="1" collapsed="1"/>
    <col min="30" max="31" width="7" style="6" customWidth="1" outlineLevel="1"/>
    <col min="32" max="32" width="5.75" style="6" customWidth="1" outlineLevel="1"/>
    <col min="33" max="33" width="9" style="11" customWidth="1" outlineLevel="1"/>
    <col min="34" max="34" width="7.75" style="11" customWidth="1" outlineLevel="1"/>
    <col min="35" max="35" width="5.75" style="12" customWidth="1" outlineLevel="1"/>
    <col min="36" max="36" width="7.625" style="11" customWidth="1" outlineLevel="1"/>
    <col min="37" max="38" width="7.25" style="6" customWidth="1" outlineLevel="1"/>
    <col min="39" max="39" width="10.625" style="6" customWidth="1"/>
    <col min="40" max="40" width="14.375" style="6" customWidth="1"/>
    <col min="41" max="41" width="7.25" style="6" customWidth="1"/>
    <col min="42" max="42" width="10" style="6" customWidth="1"/>
    <col min="43" max="43" width="14.25" style="6" customWidth="1"/>
    <col min="44" max="44" width="15.125" style="6" customWidth="1"/>
    <col min="45" max="16384" width="9" style="6"/>
  </cols>
  <sheetData>
    <row r="1" ht="15" spans="1:4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ht="18.75" spans="1:44">
      <c r="A2" s="14" t="s">
        <v>97</v>
      </c>
      <c r="B2" s="15"/>
      <c r="C2" s="15"/>
      <c r="D2" s="15"/>
      <c r="E2" s="15"/>
      <c r="F2" s="16" t="s">
        <v>98</v>
      </c>
      <c r="G2" s="16"/>
      <c r="H2" s="16"/>
      <c r="I2" s="16"/>
      <c r="J2" s="16"/>
      <c r="K2" s="16"/>
      <c r="L2" s="16"/>
      <c r="M2" s="33" t="s">
        <v>99</v>
      </c>
      <c r="N2" s="34"/>
      <c r="O2" s="35" t="s">
        <v>100</v>
      </c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133" t="s">
        <v>31</v>
      </c>
      <c r="AQ2" s="134" t="s">
        <v>101</v>
      </c>
      <c r="AR2" s="135" t="s">
        <v>102</v>
      </c>
    </row>
    <row r="3" ht="18.75" spans="1:44">
      <c r="A3" s="17" t="s">
        <v>103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136" t="s">
        <v>104</v>
      </c>
      <c r="AQ3" s="137" t="s">
        <v>22</v>
      </c>
      <c r="AR3" s="138" t="s">
        <v>105</v>
      </c>
    </row>
    <row r="4" ht="18.75" spans="1:44">
      <c r="A4" s="19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2" t="s">
        <v>107</v>
      </c>
      <c r="N4" s="20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136" t="s">
        <v>108</v>
      </c>
      <c r="AQ4" s="46" t="s">
        <v>109</v>
      </c>
      <c r="AR4" s="139" t="s">
        <v>110</v>
      </c>
    </row>
    <row r="5" ht="18.75" spans="1:44">
      <c r="A5" s="21" t="s">
        <v>111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136" t="s">
        <v>19</v>
      </c>
      <c r="AQ5" s="140"/>
      <c r="AR5" s="141"/>
    </row>
    <row r="6" ht="17.25" customHeight="1" spans="1:44">
      <c r="A6" s="23" t="s">
        <v>112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142" t="s">
        <v>113</v>
      </c>
      <c r="AQ6" s="143">
        <f>AA11+AA102+AA128+AA146+AA147+AA148+AA149+AA155*2+AA156+AA157+AA158+AA159+AA160+AA161+AA162+AA154</f>
        <v>29.8519</v>
      </c>
      <c r="AR6" s="144">
        <f>AA163</f>
        <v>4.5317</v>
      </c>
    </row>
    <row r="7" spans="1:44">
      <c r="A7" s="2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142" t="s">
        <v>114</v>
      </c>
      <c r="AQ7" s="145"/>
      <c r="AR7" s="141"/>
    </row>
    <row r="8" ht="30" customHeight="1" spans="1:44">
      <c r="A8" s="25" t="s">
        <v>115</v>
      </c>
      <c r="B8" s="26" t="s">
        <v>116</v>
      </c>
      <c r="C8" s="27"/>
      <c r="D8" s="27"/>
      <c r="E8" s="27"/>
      <c r="F8" s="27"/>
      <c r="G8" s="27"/>
      <c r="H8" s="27"/>
      <c r="I8" s="27"/>
      <c r="J8" s="27"/>
      <c r="K8" s="37"/>
      <c r="L8" s="38" t="s">
        <v>117</v>
      </c>
      <c r="M8" s="39" t="s">
        <v>31</v>
      </c>
      <c r="N8" s="40" t="s">
        <v>104</v>
      </c>
      <c r="O8" s="38" t="s">
        <v>118</v>
      </c>
      <c r="P8" s="38" t="s">
        <v>119</v>
      </c>
      <c r="Q8" s="38" t="s">
        <v>120</v>
      </c>
      <c r="R8" s="38" t="s">
        <v>13</v>
      </c>
      <c r="S8" s="60" t="s">
        <v>121</v>
      </c>
      <c r="T8" s="61" t="s">
        <v>122</v>
      </c>
      <c r="U8" s="60" t="s">
        <v>123</v>
      </c>
      <c r="V8" s="62" t="s">
        <v>124</v>
      </c>
      <c r="W8" s="62" t="s">
        <v>125</v>
      </c>
      <c r="X8" s="63" t="s">
        <v>126</v>
      </c>
      <c r="Y8" s="63" t="s">
        <v>127</v>
      </c>
      <c r="Z8" s="38" t="s">
        <v>128</v>
      </c>
      <c r="AA8" s="86" t="s">
        <v>129</v>
      </c>
      <c r="AB8" s="38" t="s">
        <v>130</v>
      </c>
      <c r="AC8" s="87" t="s">
        <v>131</v>
      </c>
      <c r="AD8" s="88" t="s">
        <v>132</v>
      </c>
      <c r="AE8" s="89"/>
      <c r="AF8" s="90"/>
      <c r="AG8" s="110" t="s">
        <v>133</v>
      </c>
      <c r="AH8" s="111" t="s">
        <v>134</v>
      </c>
      <c r="AI8" s="112" t="s">
        <v>135</v>
      </c>
      <c r="AJ8" s="110" t="s">
        <v>136</v>
      </c>
      <c r="AK8" s="87" t="s">
        <v>137</v>
      </c>
      <c r="AL8" s="113" t="s">
        <v>138</v>
      </c>
      <c r="AM8" s="114" t="s">
        <v>139</v>
      </c>
      <c r="AN8" s="114" t="s">
        <v>140</v>
      </c>
      <c r="AO8" s="146" t="s">
        <v>114</v>
      </c>
      <c r="AP8" s="147" t="s">
        <v>141</v>
      </c>
      <c r="AQ8" s="148" t="s">
        <v>142</v>
      </c>
      <c r="AR8" s="149" t="s">
        <v>142</v>
      </c>
    </row>
    <row r="9" s="1" customFormat="1" ht="18" customHeight="1" spans="1:44">
      <c r="A9" s="28"/>
      <c r="B9" s="29">
        <v>0</v>
      </c>
      <c r="C9" s="29">
        <v>1</v>
      </c>
      <c r="D9" s="29">
        <v>2</v>
      </c>
      <c r="E9" s="29">
        <v>3</v>
      </c>
      <c r="F9" s="29">
        <v>4</v>
      </c>
      <c r="G9" s="29">
        <v>5</v>
      </c>
      <c r="H9" s="29">
        <v>6</v>
      </c>
      <c r="I9" s="29">
        <v>7</v>
      </c>
      <c r="J9" s="29">
        <v>8</v>
      </c>
      <c r="K9" s="41">
        <v>9</v>
      </c>
      <c r="L9" s="42"/>
      <c r="M9" s="43"/>
      <c r="N9" s="44"/>
      <c r="O9" s="42"/>
      <c r="P9" s="42"/>
      <c r="Q9" s="42"/>
      <c r="R9" s="42"/>
      <c r="S9" s="64"/>
      <c r="T9" s="65"/>
      <c r="U9" s="64"/>
      <c r="V9" s="66"/>
      <c r="W9" s="66"/>
      <c r="X9" s="67"/>
      <c r="Y9" s="67"/>
      <c r="Z9" s="42"/>
      <c r="AA9" s="91"/>
      <c r="AB9" s="42"/>
      <c r="AC9" s="92"/>
      <c r="AD9" s="93" t="s">
        <v>143</v>
      </c>
      <c r="AE9" s="93" t="s">
        <v>144</v>
      </c>
      <c r="AF9" s="93" t="s">
        <v>145</v>
      </c>
      <c r="AG9" s="115"/>
      <c r="AH9" s="116"/>
      <c r="AI9" s="117"/>
      <c r="AJ9" s="115"/>
      <c r="AK9" s="92"/>
      <c r="AL9" s="118"/>
      <c r="AM9" s="114"/>
      <c r="AN9" s="114"/>
      <c r="AO9" s="150"/>
      <c r="AP9" s="151"/>
      <c r="AQ9" s="42"/>
      <c r="AR9" s="152"/>
    </row>
    <row r="10" s="1" customFormat="1" ht="27.75" customHeight="1" spans="1:44">
      <c r="A10" s="28"/>
      <c r="B10" s="29">
        <v>0</v>
      </c>
      <c r="C10" s="29"/>
      <c r="D10" s="29"/>
      <c r="E10" s="29"/>
      <c r="F10" s="29"/>
      <c r="G10" s="29"/>
      <c r="H10" s="29"/>
      <c r="I10" s="29"/>
      <c r="J10" s="29"/>
      <c r="K10" s="41"/>
      <c r="L10" s="45" t="s">
        <v>101</v>
      </c>
      <c r="M10" s="42" t="s">
        <v>109</v>
      </c>
      <c r="N10" s="42" t="s">
        <v>22</v>
      </c>
      <c r="O10" s="42" t="s">
        <v>146</v>
      </c>
      <c r="P10" s="31" t="s">
        <v>147</v>
      </c>
      <c r="Q10" s="68" t="s">
        <v>148</v>
      </c>
      <c r="R10" s="69"/>
      <c r="S10" s="70" t="s">
        <v>149</v>
      </c>
      <c r="T10" s="42" t="s">
        <v>109</v>
      </c>
      <c r="U10" s="56" t="s">
        <v>150</v>
      </c>
      <c r="V10" s="56" t="s">
        <v>151</v>
      </c>
      <c r="W10" s="56" t="s">
        <v>152</v>
      </c>
      <c r="X10" s="56" t="s">
        <v>153</v>
      </c>
      <c r="Y10" s="56" t="s">
        <v>154</v>
      </c>
      <c r="Z10" s="56" t="s">
        <v>155</v>
      </c>
      <c r="AA10" s="56">
        <v>24.8562</v>
      </c>
      <c r="AB10" s="42"/>
      <c r="AC10" s="94" t="s">
        <v>156</v>
      </c>
      <c r="AD10" s="95"/>
      <c r="AE10" s="95"/>
      <c r="AF10" s="95"/>
      <c r="AG10" s="119"/>
      <c r="AH10" s="120"/>
      <c r="AI10" s="95"/>
      <c r="AJ10" s="119"/>
      <c r="AK10" s="121"/>
      <c r="AL10" s="122"/>
      <c r="AM10" s="123" t="s">
        <v>157</v>
      </c>
      <c r="AN10" s="123" t="s">
        <v>158</v>
      </c>
      <c r="AO10" s="150"/>
      <c r="AP10" s="151"/>
      <c r="AQ10" s="153">
        <v>1</v>
      </c>
      <c r="AR10" s="154">
        <v>0</v>
      </c>
    </row>
    <row r="11" s="2" customFormat="1" ht="30" customHeight="1" spans="1:44">
      <c r="A11" s="30">
        <v>1</v>
      </c>
      <c r="B11" s="31"/>
      <c r="C11" s="31"/>
      <c r="D11" s="32"/>
      <c r="E11" s="32"/>
      <c r="F11" s="32"/>
      <c r="G11" s="32"/>
      <c r="H11" s="32"/>
      <c r="I11" s="32"/>
      <c r="J11" s="32"/>
      <c r="K11" s="31"/>
      <c r="L11" s="31"/>
      <c r="M11" s="46" t="s">
        <v>159</v>
      </c>
      <c r="N11" s="32" t="s">
        <v>160</v>
      </c>
      <c r="O11" s="31" t="s">
        <v>161</v>
      </c>
      <c r="P11" s="31" t="s">
        <v>147</v>
      </c>
      <c r="Q11" s="68" t="s">
        <v>148</v>
      </c>
      <c r="R11" s="71"/>
      <c r="S11" s="71" t="s">
        <v>149</v>
      </c>
      <c r="T11" s="46" t="s">
        <v>159</v>
      </c>
      <c r="U11" s="56" t="s">
        <v>150</v>
      </c>
      <c r="V11" s="72" t="s">
        <v>151</v>
      </c>
      <c r="W11" s="32" t="s">
        <v>152</v>
      </c>
      <c r="X11" s="32" t="s">
        <v>153</v>
      </c>
      <c r="Y11" s="32" t="s">
        <v>154</v>
      </c>
      <c r="Z11" s="32" t="s">
        <v>155</v>
      </c>
      <c r="AA11" s="96">
        <f>AA12+AA13+AA14+AA15+AA22+AA23+AA24+AA25+AA26+AA99+AA100+AA101</f>
        <v>18.0568</v>
      </c>
      <c r="AB11" s="32"/>
      <c r="AC11" s="97"/>
      <c r="AD11" s="95"/>
      <c r="AE11" s="95"/>
      <c r="AF11" s="95"/>
      <c r="AG11" s="119"/>
      <c r="AH11" s="120"/>
      <c r="AI11" s="95"/>
      <c r="AJ11" s="119"/>
      <c r="AK11" s="121"/>
      <c r="AL11" s="122"/>
      <c r="AM11" s="123" t="s">
        <v>162</v>
      </c>
      <c r="AN11" s="123" t="s">
        <v>158</v>
      </c>
      <c r="AO11" s="155"/>
      <c r="AP11" s="56"/>
      <c r="AQ11" s="156">
        <v>1</v>
      </c>
      <c r="AR11" s="157">
        <v>0</v>
      </c>
    </row>
    <row r="12" s="2" customFormat="1" ht="30" customHeight="1" spans="1:44">
      <c r="A12" s="30">
        <f>A11+1</f>
        <v>2</v>
      </c>
      <c r="B12" s="31"/>
      <c r="C12" s="31">
        <v>1</v>
      </c>
      <c r="D12" s="32"/>
      <c r="E12" s="32"/>
      <c r="F12" s="32"/>
      <c r="G12" s="32"/>
      <c r="H12" s="32"/>
      <c r="I12" s="32"/>
      <c r="J12" s="32"/>
      <c r="K12" s="32"/>
      <c r="L12" s="46" t="s">
        <v>163</v>
      </c>
      <c r="M12" s="46" t="s">
        <v>163</v>
      </c>
      <c r="N12" s="46" t="s">
        <v>164</v>
      </c>
      <c r="O12" s="32"/>
      <c r="P12" s="47" t="s">
        <v>147</v>
      </c>
      <c r="Q12" s="68" t="s">
        <v>148</v>
      </c>
      <c r="R12" s="71"/>
      <c r="S12" s="71" t="s">
        <v>149</v>
      </c>
      <c r="T12" s="46" t="s">
        <v>163</v>
      </c>
      <c r="U12" s="56" t="s">
        <v>150</v>
      </c>
      <c r="V12" s="72" t="s">
        <v>151</v>
      </c>
      <c r="W12" s="32" t="s">
        <v>165</v>
      </c>
      <c r="X12" s="32" t="s">
        <v>153</v>
      </c>
      <c r="Y12" s="32" t="s">
        <v>154</v>
      </c>
      <c r="Z12" s="32" t="s">
        <v>166</v>
      </c>
      <c r="AA12" s="96">
        <v>0.85</v>
      </c>
      <c r="AB12" s="32" t="s">
        <v>154</v>
      </c>
      <c r="AC12" s="98"/>
      <c r="AD12" s="98"/>
      <c r="AE12" s="98"/>
      <c r="AF12" s="99"/>
      <c r="AG12" s="124"/>
      <c r="AH12" s="124"/>
      <c r="AI12" s="125"/>
      <c r="AJ12" s="124"/>
      <c r="AK12" s="99"/>
      <c r="AL12" s="99"/>
      <c r="AM12" s="123" t="s">
        <v>157</v>
      </c>
      <c r="AN12" s="123" t="s">
        <v>167</v>
      </c>
      <c r="AO12" s="155"/>
      <c r="AP12" s="56"/>
      <c r="AQ12" s="156">
        <v>1</v>
      </c>
      <c r="AR12" s="157">
        <v>0</v>
      </c>
    </row>
    <row r="13" s="2" customFormat="1" ht="30" customHeight="1" spans="1:44">
      <c r="A13" s="30">
        <f t="shared" ref="A13:A77" si="0">A12+1</f>
        <v>3</v>
      </c>
      <c r="B13" s="31"/>
      <c r="C13" s="31">
        <v>1</v>
      </c>
      <c r="D13" s="32"/>
      <c r="E13" s="32"/>
      <c r="F13" s="32"/>
      <c r="G13" s="32"/>
      <c r="H13" s="32"/>
      <c r="I13" s="32"/>
      <c r="J13" s="32"/>
      <c r="K13" s="32"/>
      <c r="L13" s="46" t="s">
        <v>168</v>
      </c>
      <c r="M13" s="46" t="s">
        <v>168</v>
      </c>
      <c r="N13" s="46" t="s">
        <v>169</v>
      </c>
      <c r="O13" s="32" t="s">
        <v>170</v>
      </c>
      <c r="P13" s="47" t="s">
        <v>171</v>
      </c>
      <c r="Q13" s="68" t="s">
        <v>148</v>
      </c>
      <c r="R13" s="71"/>
      <c r="S13" s="71" t="s">
        <v>149</v>
      </c>
      <c r="T13" s="46" t="s">
        <v>168</v>
      </c>
      <c r="U13" s="56" t="s">
        <v>150</v>
      </c>
      <c r="V13" s="72" t="s">
        <v>151</v>
      </c>
      <c r="W13" s="73" t="s">
        <v>172</v>
      </c>
      <c r="X13" s="32" t="s">
        <v>173</v>
      </c>
      <c r="Y13" s="32" t="s">
        <v>154</v>
      </c>
      <c r="Z13" s="75" t="s">
        <v>174</v>
      </c>
      <c r="AA13" s="100">
        <v>0.479</v>
      </c>
      <c r="AB13" s="32"/>
      <c r="AC13" s="97" t="s">
        <v>175</v>
      </c>
      <c r="AD13" s="95">
        <v>760</v>
      </c>
      <c r="AE13" s="95">
        <v>535</v>
      </c>
      <c r="AF13" s="95">
        <v>1</v>
      </c>
      <c r="AG13" s="119"/>
      <c r="AH13" s="120"/>
      <c r="AI13" s="95"/>
      <c r="AJ13" s="119"/>
      <c r="AK13" s="121"/>
      <c r="AL13" s="122"/>
      <c r="AM13" s="123" t="s">
        <v>176</v>
      </c>
      <c r="AN13" s="123" t="s">
        <v>177</v>
      </c>
      <c r="AO13" s="155"/>
      <c r="AP13" s="56"/>
      <c r="AQ13" s="156">
        <v>1</v>
      </c>
      <c r="AR13" s="157">
        <v>0</v>
      </c>
    </row>
    <row r="14" s="2" customFormat="1" ht="30" customHeight="1" spans="1:44">
      <c r="A14" s="30">
        <f t="shared" si="0"/>
        <v>4</v>
      </c>
      <c r="B14" s="31"/>
      <c r="C14" s="31">
        <v>1</v>
      </c>
      <c r="D14" s="32"/>
      <c r="E14" s="32"/>
      <c r="F14" s="32"/>
      <c r="G14" s="32"/>
      <c r="H14" s="32"/>
      <c r="I14" s="32"/>
      <c r="J14" s="32"/>
      <c r="K14" s="32"/>
      <c r="L14" s="48" t="s">
        <v>178</v>
      </c>
      <c r="M14" s="48" t="s">
        <v>178</v>
      </c>
      <c r="N14" s="49" t="s">
        <v>179</v>
      </c>
      <c r="O14" s="32"/>
      <c r="P14" s="47" t="s">
        <v>171</v>
      </c>
      <c r="Q14" s="68" t="s">
        <v>148</v>
      </c>
      <c r="R14" s="71"/>
      <c r="S14" s="71" t="s">
        <v>149</v>
      </c>
      <c r="T14" s="48" t="s">
        <v>178</v>
      </c>
      <c r="U14" s="56" t="s">
        <v>150</v>
      </c>
      <c r="V14" s="72" t="s">
        <v>151</v>
      </c>
      <c r="W14" s="73" t="s">
        <v>172</v>
      </c>
      <c r="X14" s="32" t="s">
        <v>154</v>
      </c>
      <c r="Y14" s="32" t="s">
        <v>154</v>
      </c>
      <c r="Z14" s="32" t="s">
        <v>154</v>
      </c>
      <c r="AA14" s="96">
        <v>0.003</v>
      </c>
      <c r="AB14" s="32"/>
      <c r="AC14" s="97"/>
      <c r="AD14" s="95"/>
      <c r="AE14" s="95"/>
      <c r="AF14" s="95"/>
      <c r="AG14" s="119"/>
      <c r="AH14" s="120"/>
      <c r="AI14" s="95"/>
      <c r="AJ14" s="119"/>
      <c r="AK14" s="121"/>
      <c r="AL14" s="122"/>
      <c r="AM14" s="123" t="s">
        <v>176</v>
      </c>
      <c r="AN14" s="123"/>
      <c r="AO14" s="155"/>
      <c r="AP14" s="56"/>
      <c r="AQ14" s="156">
        <v>1</v>
      </c>
      <c r="AR14" s="157">
        <v>0</v>
      </c>
    </row>
    <row r="15" s="2" customFormat="1" ht="30" customHeight="1" spans="1:44">
      <c r="A15" s="30">
        <f t="shared" si="0"/>
        <v>5</v>
      </c>
      <c r="B15" s="32"/>
      <c r="C15" s="32">
        <v>1</v>
      </c>
      <c r="D15" s="32"/>
      <c r="E15" s="32"/>
      <c r="F15" s="32"/>
      <c r="G15" s="32"/>
      <c r="H15" s="32"/>
      <c r="I15" s="32"/>
      <c r="J15" s="32"/>
      <c r="K15" s="32"/>
      <c r="L15" s="46" t="s">
        <v>180</v>
      </c>
      <c r="M15" s="46" t="s">
        <v>180</v>
      </c>
      <c r="N15" s="46" t="s">
        <v>181</v>
      </c>
      <c r="O15" s="32" t="s">
        <v>161</v>
      </c>
      <c r="P15" s="47" t="s">
        <v>147</v>
      </c>
      <c r="Q15" s="68" t="s">
        <v>148</v>
      </c>
      <c r="R15" s="71"/>
      <c r="S15" s="71" t="s">
        <v>149</v>
      </c>
      <c r="T15" s="46" t="s">
        <v>180</v>
      </c>
      <c r="U15" s="56" t="s">
        <v>150</v>
      </c>
      <c r="V15" s="72" t="s">
        <v>151</v>
      </c>
      <c r="W15" s="32" t="s">
        <v>165</v>
      </c>
      <c r="X15" s="68" t="s">
        <v>153</v>
      </c>
      <c r="Y15" s="32" t="s">
        <v>154</v>
      </c>
      <c r="Z15" s="32" t="s">
        <v>166</v>
      </c>
      <c r="AA15" s="96">
        <f>AA16+AA17*2+AA18+AA19+AA20+AA21+AA22</f>
        <v>2.6004</v>
      </c>
      <c r="AB15" s="32" t="s">
        <v>154</v>
      </c>
      <c r="AC15" s="101" t="s">
        <v>182</v>
      </c>
      <c r="AD15" s="95"/>
      <c r="AE15" s="95"/>
      <c r="AF15" s="95"/>
      <c r="AG15" s="119"/>
      <c r="AH15" s="120"/>
      <c r="AI15" s="95"/>
      <c r="AJ15" s="119"/>
      <c r="AK15" s="121">
        <f>0.0025*60</f>
        <v>0.15</v>
      </c>
      <c r="AL15" s="122">
        <v>18</v>
      </c>
      <c r="AM15" s="123" t="s">
        <v>157</v>
      </c>
      <c r="AN15" s="123" t="s">
        <v>183</v>
      </c>
      <c r="AO15" s="155"/>
      <c r="AP15" s="56"/>
      <c r="AQ15" s="156">
        <v>1</v>
      </c>
      <c r="AR15" s="157">
        <v>0</v>
      </c>
    </row>
    <row r="16" s="2" customFormat="1" ht="30" customHeight="1" spans="1:44">
      <c r="A16" s="30">
        <f t="shared" si="0"/>
        <v>6</v>
      </c>
      <c r="B16" s="32"/>
      <c r="C16" s="32"/>
      <c r="D16" s="32">
        <v>2</v>
      </c>
      <c r="E16" s="32"/>
      <c r="F16" s="32"/>
      <c r="G16" s="32"/>
      <c r="H16" s="32"/>
      <c r="I16" s="32"/>
      <c r="J16" s="32"/>
      <c r="K16" s="32"/>
      <c r="L16" s="32"/>
      <c r="M16" s="46" t="s">
        <v>184</v>
      </c>
      <c r="N16" s="46" t="s">
        <v>185</v>
      </c>
      <c r="O16" s="32"/>
      <c r="P16" s="47" t="s">
        <v>147</v>
      </c>
      <c r="Q16" s="68" t="s">
        <v>148</v>
      </c>
      <c r="R16" s="71"/>
      <c r="S16" s="71" t="s">
        <v>149</v>
      </c>
      <c r="T16" s="46" t="s">
        <v>184</v>
      </c>
      <c r="U16" s="56" t="s">
        <v>150</v>
      </c>
      <c r="V16" s="72" t="s">
        <v>151</v>
      </c>
      <c r="W16" s="32" t="s">
        <v>186</v>
      </c>
      <c r="X16" s="68" t="s">
        <v>187</v>
      </c>
      <c r="Y16" s="32" t="s">
        <v>154</v>
      </c>
      <c r="Z16" s="32" t="s">
        <v>166</v>
      </c>
      <c r="AA16" s="96">
        <v>1.66</v>
      </c>
      <c r="AB16" s="72" t="s">
        <v>154</v>
      </c>
      <c r="AC16" s="101"/>
      <c r="AD16" s="95"/>
      <c r="AE16" s="95"/>
      <c r="AF16" s="95"/>
      <c r="AG16" s="119">
        <v>1.65</v>
      </c>
      <c r="AH16" s="120"/>
      <c r="AI16" s="95"/>
      <c r="AJ16" s="119"/>
      <c r="AK16" s="121"/>
      <c r="AL16" s="122"/>
      <c r="AM16" s="123"/>
      <c r="AN16" s="123"/>
      <c r="AO16" s="155"/>
      <c r="AP16" s="56"/>
      <c r="AQ16" s="156">
        <v>1</v>
      </c>
      <c r="AR16" s="157">
        <v>0</v>
      </c>
    </row>
    <row r="17" s="2" customFormat="1" ht="30" customHeight="1" spans="1:44">
      <c r="A17" s="30">
        <f t="shared" si="0"/>
        <v>7</v>
      </c>
      <c r="B17" s="32"/>
      <c r="C17" s="32"/>
      <c r="D17" s="32">
        <v>2</v>
      </c>
      <c r="E17" s="32"/>
      <c r="F17" s="32"/>
      <c r="G17" s="32"/>
      <c r="H17" s="32"/>
      <c r="I17" s="32"/>
      <c r="J17" s="32"/>
      <c r="K17" s="32"/>
      <c r="L17" s="32" t="s">
        <v>188</v>
      </c>
      <c r="M17" s="46" t="s">
        <v>188</v>
      </c>
      <c r="N17" s="46" t="s">
        <v>189</v>
      </c>
      <c r="O17" s="32" t="s">
        <v>190</v>
      </c>
      <c r="P17" s="47" t="s">
        <v>147</v>
      </c>
      <c r="Q17" s="68" t="s">
        <v>148</v>
      </c>
      <c r="R17" s="71"/>
      <c r="S17" s="71" t="s">
        <v>149</v>
      </c>
      <c r="T17" s="46" t="s">
        <v>188</v>
      </c>
      <c r="U17" s="56" t="s">
        <v>150</v>
      </c>
      <c r="V17" s="72" t="s">
        <v>151</v>
      </c>
      <c r="W17" s="32" t="s">
        <v>190</v>
      </c>
      <c r="X17" s="74" t="s">
        <v>191</v>
      </c>
      <c r="Y17" s="68" t="s">
        <v>192</v>
      </c>
      <c r="Z17" s="32" t="s">
        <v>154</v>
      </c>
      <c r="AA17" s="96">
        <v>0.0128</v>
      </c>
      <c r="AB17" s="72" t="s">
        <v>154</v>
      </c>
      <c r="AC17" s="101" t="s">
        <v>193</v>
      </c>
      <c r="AD17" s="95"/>
      <c r="AE17" s="95"/>
      <c r="AF17" s="95"/>
      <c r="AG17" s="119">
        <f>AA17</f>
        <v>0.0128</v>
      </c>
      <c r="AH17" s="120"/>
      <c r="AI17" s="95"/>
      <c r="AJ17" s="119"/>
      <c r="AK17" s="121"/>
      <c r="AL17" s="122"/>
      <c r="AM17" s="123" t="s">
        <v>176</v>
      </c>
      <c r="AN17" s="123" t="s">
        <v>194</v>
      </c>
      <c r="AO17" s="155"/>
      <c r="AP17" s="56"/>
      <c r="AQ17" s="156">
        <v>2</v>
      </c>
      <c r="AR17" s="157">
        <v>0</v>
      </c>
    </row>
    <row r="18" s="2" customFormat="1" ht="30" customHeight="1" spans="1:44">
      <c r="A18" s="30">
        <f t="shared" si="0"/>
        <v>8</v>
      </c>
      <c r="B18" s="32"/>
      <c r="C18" s="32"/>
      <c r="D18" s="32">
        <v>2</v>
      </c>
      <c r="E18" s="32"/>
      <c r="F18" s="32"/>
      <c r="G18" s="32"/>
      <c r="H18" s="32"/>
      <c r="I18" s="32"/>
      <c r="J18" s="32"/>
      <c r="K18" s="32"/>
      <c r="L18" s="32" t="s">
        <v>195</v>
      </c>
      <c r="M18" s="46" t="s">
        <v>195</v>
      </c>
      <c r="N18" s="46" t="s">
        <v>196</v>
      </c>
      <c r="O18" s="32" t="s">
        <v>190</v>
      </c>
      <c r="P18" s="47" t="s">
        <v>147</v>
      </c>
      <c r="Q18" s="68" t="s">
        <v>148</v>
      </c>
      <c r="R18" s="71"/>
      <c r="S18" s="71" t="s">
        <v>149</v>
      </c>
      <c r="T18" s="46" t="s">
        <v>195</v>
      </c>
      <c r="U18" s="56" t="s">
        <v>151</v>
      </c>
      <c r="V18" s="72" t="s">
        <v>150</v>
      </c>
      <c r="W18" s="32" t="s">
        <v>190</v>
      </c>
      <c r="X18" s="74" t="s">
        <v>191</v>
      </c>
      <c r="Y18" s="68" t="s">
        <v>192</v>
      </c>
      <c r="Z18" s="32" t="s">
        <v>154</v>
      </c>
      <c r="AA18" s="96">
        <v>0.007</v>
      </c>
      <c r="AB18" s="72" t="s">
        <v>154</v>
      </c>
      <c r="AC18" s="101"/>
      <c r="AD18" s="95"/>
      <c r="AE18" s="95"/>
      <c r="AF18" s="95"/>
      <c r="AG18" s="119">
        <f>AA18</f>
        <v>0.007</v>
      </c>
      <c r="AH18" s="120"/>
      <c r="AI18" s="95"/>
      <c r="AJ18" s="119"/>
      <c r="AK18" s="121"/>
      <c r="AL18" s="122"/>
      <c r="AM18" s="123" t="s">
        <v>176</v>
      </c>
      <c r="AN18" s="123" t="s">
        <v>194</v>
      </c>
      <c r="AO18" s="155"/>
      <c r="AP18" s="56"/>
      <c r="AQ18" s="156">
        <v>1</v>
      </c>
      <c r="AR18" s="157">
        <v>0</v>
      </c>
    </row>
    <row r="19" s="2" customFormat="1" ht="30" customHeight="1" spans="1:44">
      <c r="A19" s="30">
        <f t="shared" si="0"/>
        <v>9</v>
      </c>
      <c r="B19" s="32"/>
      <c r="C19" s="32"/>
      <c r="D19" s="32">
        <v>2</v>
      </c>
      <c r="E19" s="32"/>
      <c r="F19" s="32"/>
      <c r="G19" s="32"/>
      <c r="H19" s="32"/>
      <c r="I19" s="32"/>
      <c r="J19" s="32"/>
      <c r="K19" s="32"/>
      <c r="L19" s="32" t="s">
        <v>197</v>
      </c>
      <c r="M19" s="46" t="s">
        <v>197</v>
      </c>
      <c r="N19" s="46" t="s">
        <v>198</v>
      </c>
      <c r="O19" s="32"/>
      <c r="P19" s="47" t="s">
        <v>171</v>
      </c>
      <c r="Q19" s="68" t="s">
        <v>148</v>
      </c>
      <c r="R19" s="71"/>
      <c r="S19" s="71" t="s">
        <v>149</v>
      </c>
      <c r="T19" s="46" t="s">
        <v>197</v>
      </c>
      <c r="U19" s="56" t="s">
        <v>150</v>
      </c>
      <c r="V19" s="72" t="s">
        <v>151</v>
      </c>
      <c r="W19" s="75" t="s">
        <v>154</v>
      </c>
      <c r="X19" s="75" t="s">
        <v>154</v>
      </c>
      <c r="Y19" s="75" t="s">
        <v>154</v>
      </c>
      <c r="Z19" s="75" t="s">
        <v>199</v>
      </c>
      <c r="AA19" s="100">
        <v>0.0025</v>
      </c>
      <c r="AB19" s="72"/>
      <c r="AC19" s="101" t="s">
        <v>175</v>
      </c>
      <c r="AD19" s="95">
        <v>235</v>
      </c>
      <c r="AE19" s="95">
        <v>12</v>
      </c>
      <c r="AF19" s="95"/>
      <c r="AG19" s="119"/>
      <c r="AH19" s="120"/>
      <c r="AI19" s="95"/>
      <c r="AJ19" s="119"/>
      <c r="AK19" s="121"/>
      <c r="AL19" s="122"/>
      <c r="AM19" s="123" t="s">
        <v>176</v>
      </c>
      <c r="AN19" s="123" t="s">
        <v>200</v>
      </c>
      <c r="AO19" s="155"/>
      <c r="AP19" s="56"/>
      <c r="AQ19" s="156">
        <v>2</v>
      </c>
      <c r="AR19" s="157">
        <v>0</v>
      </c>
    </row>
    <row r="20" s="2" customFormat="1" ht="30" customHeight="1" spans="1:44">
      <c r="A20" s="30">
        <f t="shared" si="0"/>
        <v>10</v>
      </c>
      <c r="B20" s="32"/>
      <c r="C20" s="32"/>
      <c r="D20" s="32">
        <v>2</v>
      </c>
      <c r="E20" s="32"/>
      <c r="F20" s="32"/>
      <c r="G20" s="32"/>
      <c r="H20" s="32"/>
      <c r="I20" s="32"/>
      <c r="J20" s="32"/>
      <c r="K20" s="32"/>
      <c r="L20" s="32" t="s">
        <v>201</v>
      </c>
      <c r="M20" s="46" t="s">
        <v>201</v>
      </c>
      <c r="N20" s="46" t="s">
        <v>202</v>
      </c>
      <c r="O20" s="32"/>
      <c r="P20" s="47" t="s">
        <v>171</v>
      </c>
      <c r="Q20" s="68" t="s">
        <v>148</v>
      </c>
      <c r="R20" s="71"/>
      <c r="S20" s="71" t="s">
        <v>149</v>
      </c>
      <c r="T20" s="46" t="s">
        <v>201</v>
      </c>
      <c r="U20" s="56" t="s">
        <v>150</v>
      </c>
      <c r="V20" s="72" t="s">
        <v>151</v>
      </c>
      <c r="W20" s="75" t="s">
        <v>154</v>
      </c>
      <c r="X20" s="75" t="s">
        <v>154</v>
      </c>
      <c r="Y20" s="75" t="s">
        <v>154</v>
      </c>
      <c r="Z20" s="75" t="s">
        <v>203</v>
      </c>
      <c r="AA20" s="100">
        <v>0.0024</v>
      </c>
      <c r="AB20" s="72"/>
      <c r="AC20" s="101" t="s">
        <v>175</v>
      </c>
      <c r="AD20" s="95">
        <v>110</v>
      </c>
      <c r="AE20" s="95">
        <v>12</v>
      </c>
      <c r="AF20" s="95"/>
      <c r="AG20" s="119"/>
      <c r="AH20" s="120"/>
      <c r="AI20" s="95"/>
      <c r="AJ20" s="119"/>
      <c r="AK20" s="121"/>
      <c r="AL20" s="122"/>
      <c r="AM20" s="123" t="s">
        <v>176</v>
      </c>
      <c r="AN20" s="123" t="s">
        <v>200</v>
      </c>
      <c r="AO20" s="155"/>
      <c r="AP20" s="56"/>
      <c r="AQ20" s="156">
        <v>2</v>
      </c>
      <c r="AR20" s="157">
        <v>0</v>
      </c>
    </row>
    <row r="21" s="2" customFormat="1" ht="30" customHeight="1" spans="1:44">
      <c r="A21" s="30">
        <f t="shared" si="0"/>
        <v>11</v>
      </c>
      <c r="B21" s="32"/>
      <c r="C21" s="32"/>
      <c r="D21" s="32">
        <v>2</v>
      </c>
      <c r="E21" s="32"/>
      <c r="F21" s="32"/>
      <c r="G21" s="32"/>
      <c r="H21" s="32"/>
      <c r="I21" s="32"/>
      <c r="J21" s="32"/>
      <c r="K21" s="32"/>
      <c r="L21" s="32" t="s">
        <v>204</v>
      </c>
      <c r="M21" s="46" t="s">
        <v>204</v>
      </c>
      <c r="N21" s="46" t="s">
        <v>205</v>
      </c>
      <c r="O21" s="32"/>
      <c r="P21" s="47" t="s">
        <v>171</v>
      </c>
      <c r="Q21" s="68" t="s">
        <v>148</v>
      </c>
      <c r="R21" s="71"/>
      <c r="S21" s="71" t="s">
        <v>149</v>
      </c>
      <c r="T21" s="46" t="s">
        <v>204</v>
      </c>
      <c r="U21" s="56" t="s">
        <v>150</v>
      </c>
      <c r="V21" s="72" t="s">
        <v>151</v>
      </c>
      <c r="W21" s="75" t="s">
        <v>154</v>
      </c>
      <c r="X21" s="75" t="s">
        <v>154</v>
      </c>
      <c r="Y21" s="75" t="s">
        <v>154</v>
      </c>
      <c r="Z21" s="75" t="s">
        <v>206</v>
      </c>
      <c r="AA21" s="100">
        <v>0.0029</v>
      </c>
      <c r="AB21" s="72"/>
      <c r="AC21" s="101" t="s">
        <v>175</v>
      </c>
      <c r="AD21" s="95">
        <v>300</v>
      </c>
      <c r="AE21" s="95">
        <v>12</v>
      </c>
      <c r="AF21" s="95"/>
      <c r="AG21" s="119"/>
      <c r="AH21" s="120"/>
      <c r="AI21" s="95"/>
      <c r="AJ21" s="119"/>
      <c r="AK21" s="121"/>
      <c r="AL21" s="122"/>
      <c r="AM21" s="123" t="s">
        <v>176</v>
      </c>
      <c r="AN21" s="123" t="s">
        <v>200</v>
      </c>
      <c r="AO21" s="155"/>
      <c r="AP21" s="56"/>
      <c r="AQ21" s="156">
        <v>1</v>
      </c>
      <c r="AR21" s="157">
        <v>0</v>
      </c>
    </row>
    <row r="22" s="2" customFormat="1" ht="30" customHeight="1" spans="1:44">
      <c r="A22" s="30">
        <f t="shared" si="0"/>
        <v>12</v>
      </c>
      <c r="B22" s="32"/>
      <c r="C22" s="32">
        <v>1</v>
      </c>
      <c r="D22" s="32"/>
      <c r="E22" s="32"/>
      <c r="F22" s="32"/>
      <c r="G22" s="32"/>
      <c r="H22" s="32"/>
      <c r="I22" s="32"/>
      <c r="J22" s="32"/>
      <c r="K22" s="32"/>
      <c r="L22" s="46" t="s">
        <v>207</v>
      </c>
      <c r="M22" s="46" t="s">
        <v>207</v>
      </c>
      <c r="N22" s="46" t="s">
        <v>208</v>
      </c>
      <c r="O22" s="32"/>
      <c r="P22" s="47" t="s">
        <v>149</v>
      </c>
      <c r="Q22" s="68" t="s">
        <v>148</v>
      </c>
      <c r="R22" s="71"/>
      <c r="S22" s="71" t="s">
        <v>149</v>
      </c>
      <c r="T22" s="46" t="s">
        <v>209</v>
      </c>
      <c r="U22" s="56" t="s">
        <v>150</v>
      </c>
      <c r="V22" s="72" t="s">
        <v>151</v>
      </c>
      <c r="W22" s="32" t="s">
        <v>210</v>
      </c>
      <c r="X22" s="74" t="s">
        <v>153</v>
      </c>
      <c r="Y22" s="75" t="s">
        <v>154</v>
      </c>
      <c r="Z22" s="72"/>
      <c r="AA22" s="96">
        <v>0.9</v>
      </c>
      <c r="AB22" s="72"/>
      <c r="AC22" s="102"/>
      <c r="AD22" s="102"/>
      <c r="AE22" s="102"/>
      <c r="AF22" s="98"/>
      <c r="AG22" s="124"/>
      <c r="AH22" s="124"/>
      <c r="AI22" s="125"/>
      <c r="AJ22" s="124"/>
      <c r="AK22" s="99"/>
      <c r="AL22" s="99"/>
      <c r="AM22" s="123" t="s">
        <v>176</v>
      </c>
      <c r="AN22" s="123" t="s">
        <v>211</v>
      </c>
      <c r="AO22" s="155"/>
      <c r="AP22" s="56"/>
      <c r="AQ22" s="156">
        <v>1</v>
      </c>
      <c r="AR22" s="157">
        <v>0</v>
      </c>
    </row>
    <row r="23" s="2" customFormat="1" ht="30" customHeight="1" spans="1:44">
      <c r="A23" s="30">
        <f t="shared" si="0"/>
        <v>13</v>
      </c>
      <c r="B23" s="32"/>
      <c r="C23" s="32">
        <v>1</v>
      </c>
      <c r="D23" s="32"/>
      <c r="E23" s="32"/>
      <c r="F23" s="32"/>
      <c r="G23" s="32"/>
      <c r="H23" s="32"/>
      <c r="I23" s="32"/>
      <c r="J23" s="32"/>
      <c r="K23" s="32"/>
      <c r="L23" s="50" t="s">
        <v>212</v>
      </c>
      <c r="M23" s="50" t="s">
        <v>212</v>
      </c>
      <c r="N23" s="49" t="s">
        <v>213</v>
      </c>
      <c r="O23" s="50" t="s">
        <v>214</v>
      </c>
      <c r="P23" s="47" t="s">
        <v>149</v>
      </c>
      <c r="Q23" s="68" t="s">
        <v>148</v>
      </c>
      <c r="R23" s="71"/>
      <c r="S23" s="71" t="s">
        <v>149</v>
      </c>
      <c r="T23" s="50" t="str">
        <f>M23</f>
        <v>SHT0014042</v>
      </c>
      <c r="U23" s="56" t="s">
        <v>150</v>
      </c>
      <c r="V23" s="72" t="s">
        <v>151</v>
      </c>
      <c r="W23" s="32" t="s">
        <v>210</v>
      </c>
      <c r="X23" s="74"/>
      <c r="Y23" s="75" t="s">
        <v>154</v>
      </c>
      <c r="Z23" s="72"/>
      <c r="AA23" s="96">
        <v>0.05</v>
      </c>
      <c r="AB23" s="72"/>
      <c r="AC23" s="102"/>
      <c r="AD23" s="102"/>
      <c r="AE23" s="102"/>
      <c r="AF23" s="98"/>
      <c r="AG23" s="124"/>
      <c r="AH23" s="124"/>
      <c r="AI23" s="125"/>
      <c r="AJ23" s="124"/>
      <c r="AK23" s="99"/>
      <c r="AL23" s="99"/>
      <c r="AM23" s="123" t="s">
        <v>176</v>
      </c>
      <c r="AN23" s="126"/>
      <c r="AO23" s="155"/>
      <c r="AP23" s="56"/>
      <c r="AQ23" s="156">
        <v>1</v>
      </c>
      <c r="AR23" s="157">
        <v>0</v>
      </c>
    </row>
    <row r="24" s="2" customFormat="1" ht="30" customHeight="1" spans="1:44">
      <c r="A24" s="30">
        <f t="shared" si="0"/>
        <v>14</v>
      </c>
      <c r="B24" s="32"/>
      <c r="C24" s="32">
        <v>1</v>
      </c>
      <c r="D24" s="32"/>
      <c r="E24" s="32"/>
      <c r="F24" s="32"/>
      <c r="G24" s="32"/>
      <c r="H24" s="32"/>
      <c r="I24" s="32"/>
      <c r="J24" s="32"/>
      <c r="K24" s="32"/>
      <c r="L24" s="50" t="s">
        <v>215</v>
      </c>
      <c r="M24" s="50" t="s">
        <v>215</v>
      </c>
      <c r="N24" s="49" t="s">
        <v>216</v>
      </c>
      <c r="O24" s="50" t="s">
        <v>214</v>
      </c>
      <c r="P24" s="47" t="s">
        <v>149</v>
      </c>
      <c r="Q24" s="68" t="s">
        <v>148</v>
      </c>
      <c r="R24" s="71"/>
      <c r="S24" s="71" t="s">
        <v>149</v>
      </c>
      <c r="T24" s="50" t="str">
        <f t="shared" ref="T24:T25" si="1">M24</f>
        <v>SHT0014044</v>
      </c>
      <c r="U24" s="56" t="s">
        <v>150</v>
      </c>
      <c r="V24" s="72" t="s">
        <v>151</v>
      </c>
      <c r="W24" s="32" t="s">
        <v>210</v>
      </c>
      <c r="X24" s="74"/>
      <c r="Y24" s="75" t="s">
        <v>154</v>
      </c>
      <c r="Z24" s="72"/>
      <c r="AA24" s="96">
        <v>0.0056</v>
      </c>
      <c r="AB24" s="72"/>
      <c r="AC24" s="102"/>
      <c r="AD24" s="102"/>
      <c r="AE24" s="102"/>
      <c r="AF24" s="98"/>
      <c r="AG24" s="124"/>
      <c r="AH24" s="124"/>
      <c r="AI24" s="125"/>
      <c r="AJ24" s="124"/>
      <c r="AK24" s="99"/>
      <c r="AL24" s="99"/>
      <c r="AM24" s="123" t="s">
        <v>176</v>
      </c>
      <c r="AN24" s="126"/>
      <c r="AO24" s="155"/>
      <c r="AP24" s="56"/>
      <c r="AQ24" s="156">
        <v>1</v>
      </c>
      <c r="AR24" s="157">
        <v>0</v>
      </c>
    </row>
    <row r="25" s="2" customFormat="1" ht="30" customHeight="1" spans="1:44">
      <c r="A25" s="30">
        <f t="shared" si="0"/>
        <v>15</v>
      </c>
      <c r="B25" s="32"/>
      <c r="C25" s="32">
        <v>1</v>
      </c>
      <c r="D25" s="32"/>
      <c r="E25" s="32"/>
      <c r="F25" s="32"/>
      <c r="G25" s="32"/>
      <c r="H25" s="32"/>
      <c r="I25" s="32"/>
      <c r="J25" s="32"/>
      <c r="K25" s="32"/>
      <c r="L25" s="50" t="s">
        <v>217</v>
      </c>
      <c r="M25" s="50" t="s">
        <v>217</v>
      </c>
      <c r="N25" s="49" t="s">
        <v>218</v>
      </c>
      <c r="O25" s="50" t="s">
        <v>214</v>
      </c>
      <c r="P25" s="47" t="s">
        <v>149</v>
      </c>
      <c r="Q25" s="68" t="s">
        <v>148</v>
      </c>
      <c r="R25" s="71"/>
      <c r="S25" s="71" t="s">
        <v>149</v>
      </c>
      <c r="T25" s="50" t="str">
        <f t="shared" si="1"/>
        <v>SHT0014043</v>
      </c>
      <c r="U25" s="56" t="s">
        <v>150</v>
      </c>
      <c r="V25" s="72" t="s">
        <v>151</v>
      </c>
      <c r="W25" s="32" t="s">
        <v>210</v>
      </c>
      <c r="X25" s="74"/>
      <c r="Y25" s="75" t="s">
        <v>154</v>
      </c>
      <c r="Z25" s="72"/>
      <c r="AA25" s="96">
        <v>0.0364</v>
      </c>
      <c r="AB25" s="72"/>
      <c r="AC25" s="102"/>
      <c r="AD25" s="102"/>
      <c r="AE25" s="102"/>
      <c r="AF25" s="98"/>
      <c r="AG25" s="124"/>
      <c r="AH25" s="124"/>
      <c r="AI25" s="125"/>
      <c r="AJ25" s="124"/>
      <c r="AK25" s="99"/>
      <c r="AL25" s="99"/>
      <c r="AM25" s="123" t="s">
        <v>176</v>
      </c>
      <c r="AN25" s="126"/>
      <c r="AO25" s="155"/>
      <c r="AP25" s="56"/>
      <c r="AQ25" s="156">
        <v>1</v>
      </c>
      <c r="AR25" s="157">
        <v>0</v>
      </c>
    </row>
    <row r="26" s="2" customFormat="1" ht="30" customHeight="1" spans="1:44">
      <c r="A26" s="30">
        <f t="shared" si="0"/>
        <v>16</v>
      </c>
      <c r="B26" s="32"/>
      <c r="C26" s="32">
        <v>1</v>
      </c>
      <c r="D26" s="32"/>
      <c r="E26" s="32"/>
      <c r="F26" s="32"/>
      <c r="G26" s="32"/>
      <c r="H26" s="32"/>
      <c r="I26" s="32"/>
      <c r="J26" s="32"/>
      <c r="K26" s="32"/>
      <c r="L26" s="46" t="s">
        <v>219</v>
      </c>
      <c r="M26" s="46" t="s">
        <v>219</v>
      </c>
      <c r="N26" s="32" t="s">
        <v>220</v>
      </c>
      <c r="O26" s="31" t="s">
        <v>221</v>
      </c>
      <c r="P26" s="32" t="s">
        <v>149</v>
      </c>
      <c r="Q26" s="68" t="s">
        <v>148</v>
      </c>
      <c r="R26" s="71"/>
      <c r="S26" s="71" t="s">
        <v>149</v>
      </c>
      <c r="T26" s="46" t="s">
        <v>219</v>
      </c>
      <c r="U26" s="56" t="s">
        <v>150</v>
      </c>
      <c r="V26" s="72" t="s">
        <v>151</v>
      </c>
      <c r="W26" s="32" t="s">
        <v>152</v>
      </c>
      <c r="X26" s="68" t="s">
        <v>153</v>
      </c>
      <c r="Y26" s="32" t="s">
        <v>154</v>
      </c>
      <c r="Z26" s="72" t="s">
        <v>222</v>
      </c>
      <c r="AA26" s="96">
        <f>AA28+AA91+AA92+AA93+AA94+AA95+AA96+AA97+AA98</f>
        <v>12.1814</v>
      </c>
      <c r="AB26" s="72" t="s">
        <v>223</v>
      </c>
      <c r="AC26" s="101" t="s">
        <v>156</v>
      </c>
      <c r="AD26" s="95"/>
      <c r="AE26" s="95"/>
      <c r="AF26" s="95"/>
      <c r="AG26" s="119"/>
      <c r="AH26" s="120"/>
      <c r="AI26" s="95"/>
      <c r="AJ26" s="119"/>
      <c r="AK26" s="121"/>
      <c r="AL26" s="122">
        <v>1</v>
      </c>
      <c r="AM26" s="123" t="s">
        <v>157</v>
      </c>
      <c r="AN26" s="123" t="s">
        <v>224</v>
      </c>
      <c r="AO26" s="155"/>
      <c r="AP26" s="56" t="s">
        <v>225</v>
      </c>
      <c r="AQ26" s="156">
        <v>1</v>
      </c>
      <c r="AR26" s="157">
        <v>0</v>
      </c>
    </row>
    <row r="27" s="2" customFormat="1" ht="30" customHeight="1" spans="1:44">
      <c r="A27" s="30"/>
      <c r="B27" s="32"/>
      <c r="C27" s="32"/>
      <c r="D27" s="32">
        <v>2</v>
      </c>
      <c r="E27" s="32"/>
      <c r="F27" s="32"/>
      <c r="G27" s="32"/>
      <c r="H27" s="32"/>
      <c r="I27" s="32"/>
      <c r="J27" s="32"/>
      <c r="K27" s="32"/>
      <c r="L27" s="46" t="s">
        <v>226</v>
      </c>
      <c r="M27" s="46"/>
      <c r="N27" s="32" t="s">
        <v>227</v>
      </c>
      <c r="O27" s="31"/>
      <c r="P27" s="51" t="s">
        <v>147</v>
      </c>
      <c r="Q27" s="76" t="s">
        <v>228</v>
      </c>
      <c r="R27" s="77"/>
      <c r="S27" s="77" t="s">
        <v>149</v>
      </c>
      <c r="T27" s="78" t="s">
        <v>229</v>
      </c>
      <c r="U27" s="79" t="s">
        <v>150</v>
      </c>
      <c r="V27" s="80" t="s">
        <v>151</v>
      </c>
      <c r="W27" s="51" t="s">
        <v>230</v>
      </c>
      <c r="X27" s="81" t="s">
        <v>153</v>
      </c>
      <c r="Y27" s="51" t="s">
        <v>154</v>
      </c>
      <c r="Z27" s="51" t="s">
        <v>222</v>
      </c>
      <c r="AA27" s="103">
        <f>AA28</f>
        <v>11.7243</v>
      </c>
      <c r="AB27" s="103"/>
      <c r="AC27" s="101" t="s">
        <v>231</v>
      </c>
      <c r="AD27" s="95"/>
      <c r="AE27" s="95"/>
      <c r="AF27" s="95"/>
      <c r="AG27" s="119"/>
      <c r="AH27" s="120"/>
      <c r="AI27" s="95"/>
      <c r="AJ27" s="119">
        <v>1.276</v>
      </c>
      <c r="AK27" s="121"/>
      <c r="AL27" s="122"/>
      <c r="AM27" s="123" t="s">
        <v>157</v>
      </c>
      <c r="AN27" s="123" t="s">
        <v>232</v>
      </c>
      <c r="AO27" s="155"/>
      <c r="AP27" s="56"/>
      <c r="AQ27" s="156">
        <v>1</v>
      </c>
      <c r="AR27" s="157">
        <v>0</v>
      </c>
    </row>
    <row r="28" s="2" customFormat="1" ht="30" customHeight="1" spans="1:44">
      <c r="A28" s="30">
        <f>A26+1</f>
        <v>17</v>
      </c>
      <c r="B28" s="32"/>
      <c r="C28" s="32"/>
      <c r="D28" s="32"/>
      <c r="E28" s="32">
        <v>3</v>
      </c>
      <c r="F28" s="32"/>
      <c r="G28" s="32"/>
      <c r="H28" s="32"/>
      <c r="I28" s="32"/>
      <c r="J28" s="32"/>
      <c r="K28" s="32"/>
      <c r="L28" s="32" t="s">
        <v>229</v>
      </c>
      <c r="M28" s="31" t="s">
        <v>229</v>
      </c>
      <c r="N28" s="32" t="s">
        <v>233</v>
      </c>
      <c r="O28" s="31" t="s">
        <v>234</v>
      </c>
      <c r="P28" s="32" t="s">
        <v>147</v>
      </c>
      <c r="Q28" s="68" t="s">
        <v>148</v>
      </c>
      <c r="R28" s="71"/>
      <c r="S28" s="71" t="s">
        <v>149</v>
      </c>
      <c r="T28" s="31" t="s">
        <v>229</v>
      </c>
      <c r="U28" s="56" t="s">
        <v>150</v>
      </c>
      <c r="V28" s="72" t="s">
        <v>151</v>
      </c>
      <c r="W28" s="32" t="s">
        <v>230</v>
      </c>
      <c r="X28" s="68" t="s">
        <v>153</v>
      </c>
      <c r="Y28" s="32" t="s">
        <v>154</v>
      </c>
      <c r="Z28" s="32" t="s">
        <v>222</v>
      </c>
      <c r="AA28" s="104">
        <f>AA29+AA47+AA66*2+AA67+AA72+AA73+AA74+AA75+AA78+AA81+AA82+AA83+AA84+AA87+AA90*2</f>
        <v>11.7243</v>
      </c>
      <c r="AB28" s="72" t="s">
        <v>154</v>
      </c>
      <c r="AC28" s="101" t="s">
        <v>235</v>
      </c>
      <c r="AD28" s="95"/>
      <c r="AE28" s="95"/>
      <c r="AF28" s="95"/>
      <c r="AG28" s="119"/>
      <c r="AH28" s="120"/>
      <c r="AI28" s="95">
        <v>66</v>
      </c>
      <c r="AJ28" s="119"/>
      <c r="AK28" s="121"/>
      <c r="AL28" s="122"/>
      <c r="AM28" s="123" t="s">
        <v>157</v>
      </c>
      <c r="AN28" s="123" t="s">
        <v>236</v>
      </c>
      <c r="AO28" s="155"/>
      <c r="AP28" s="56" t="s">
        <v>225</v>
      </c>
      <c r="AQ28" s="156">
        <v>1</v>
      </c>
      <c r="AR28" s="157">
        <v>0</v>
      </c>
    </row>
    <row r="29" s="2" customFormat="1" ht="30" customHeight="1" spans="1:44">
      <c r="A29" s="30">
        <f t="shared" si="0"/>
        <v>18</v>
      </c>
      <c r="B29" s="32"/>
      <c r="C29" s="32"/>
      <c r="D29" s="32"/>
      <c r="E29" s="32"/>
      <c r="F29" s="32">
        <v>4</v>
      </c>
      <c r="G29" s="32"/>
      <c r="H29" s="32"/>
      <c r="I29" s="32"/>
      <c r="J29" s="32"/>
      <c r="K29" s="32"/>
      <c r="L29" s="32" t="s">
        <v>237</v>
      </c>
      <c r="M29" s="31" t="s">
        <v>237</v>
      </c>
      <c r="N29" s="32" t="s">
        <v>238</v>
      </c>
      <c r="O29" s="31"/>
      <c r="P29" s="32" t="s">
        <v>147</v>
      </c>
      <c r="Q29" s="68" t="s">
        <v>148</v>
      </c>
      <c r="R29" s="71"/>
      <c r="S29" s="71" t="s">
        <v>149</v>
      </c>
      <c r="T29" s="31" t="s">
        <v>237</v>
      </c>
      <c r="U29" s="56" t="s">
        <v>150</v>
      </c>
      <c r="V29" s="72" t="s">
        <v>151</v>
      </c>
      <c r="W29" s="32" t="s">
        <v>230</v>
      </c>
      <c r="X29" s="68" t="s">
        <v>153</v>
      </c>
      <c r="Y29" s="32" t="s">
        <v>154</v>
      </c>
      <c r="Z29" s="32"/>
      <c r="AA29" s="104">
        <f>AA30+AA31+AA32+AA36+AA39</f>
        <v>4.5537</v>
      </c>
      <c r="AB29" s="72"/>
      <c r="AC29" s="101" t="s">
        <v>235</v>
      </c>
      <c r="AD29" s="95"/>
      <c r="AE29" s="95"/>
      <c r="AF29" s="95"/>
      <c r="AG29" s="119"/>
      <c r="AH29" s="120"/>
      <c r="AI29" s="95">
        <v>15</v>
      </c>
      <c r="AJ29" s="119"/>
      <c r="AK29" s="121"/>
      <c r="AL29" s="122"/>
      <c r="AM29" s="123" t="s">
        <v>162</v>
      </c>
      <c r="AN29" s="123" t="s">
        <v>236</v>
      </c>
      <c r="AO29" s="155"/>
      <c r="AP29" s="56" t="s">
        <v>225</v>
      </c>
      <c r="AQ29" s="156">
        <v>1</v>
      </c>
      <c r="AR29" s="157">
        <v>0</v>
      </c>
    </row>
    <row r="30" s="2" customFormat="1" ht="30" customHeight="1" spans="1:44">
      <c r="A30" s="30">
        <f t="shared" si="0"/>
        <v>19</v>
      </c>
      <c r="B30" s="32"/>
      <c r="C30" s="32"/>
      <c r="D30" s="32"/>
      <c r="E30" s="32"/>
      <c r="F30" s="32"/>
      <c r="G30" s="32">
        <v>5</v>
      </c>
      <c r="H30" s="32"/>
      <c r="I30" s="32"/>
      <c r="J30" s="32"/>
      <c r="K30" s="32"/>
      <c r="L30" s="32" t="s">
        <v>239</v>
      </c>
      <c r="M30" s="31" t="s">
        <v>239</v>
      </c>
      <c r="N30" s="32" t="s">
        <v>240</v>
      </c>
      <c r="O30" s="31"/>
      <c r="P30" s="32" t="s">
        <v>147</v>
      </c>
      <c r="Q30" s="68" t="s">
        <v>148</v>
      </c>
      <c r="R30" s="71"/>
      <c r="S30" s="71" t="s">
        <v>149</v>
      </c>
      <c r="T30" s="31" t="s">
        <v>239</v>
      </c>
      <c r="U30" s="56" t="s">
        <v>151</v>
      </c>
      <c r="V30" s="72" t="s">
        <v>150</v>
      </c>
      <c r="W30" s="32" t="s">
        <v>241</v>
      </c>
      <c r="X30" s="82" t="s">
        <v>242</v>
      </c>
      <c r="Y30" s="32" t="s">
        <v>243</v>
      </c>
      <c r="Z30" s="32" t="s">
        <v>244</v>
      </c>
      <c r="AA30" s="104">
        <v>0.0154</v>
      </c>
      <c r="AB30" s="72"/>
      <c r="AC30" s="105" t="s">
        <v>245</v>
      </c>
      <c r="AD30" s="106">
        <v>67</v>
      </c>
      <c r="AE30" s="106">
        <v>23</v>
      </c>
      <c r="AF30" s="105">
        <v>2</v>
      </c>
      <c r="AG30" s="127">
        <f>AD30*AE30*AF30*7860/1000000000</f>
        <v>0.02422452</v>
      </c>
      <c r="AH30" s="128">
        <f t="shared" ref="AH30" si="2">AA30/AG30</f>
        <v>0.635719510644587</v>
      </c>
      <c r="AI30" s="106"/>
      <c r="AJ30" s="129"/>
      <c r="AK30" s="121"/>
      <c r="AL30" s="122"/>
      <c r="AM30" s="114" t="s">
        <v>176</v>
      </c>
      <c r="AN30" s="114" t="s">
        <v>246</v>
      </c>
      <c r="AO30" s="155"/>
      <c r="AP30" s="56" t="s">
        <v>247</v>
      </c>
      <c r="AQ30" s="156">
        <v>1</v>
      </c>
      <c r="AR30" s="157">
        <v>0</v>
      </c>
    </row>
    <row r="31" s="2" customFormat="1" ht="30" customHeight="1" spans="1:44">
      <c r="A31" s="30">
        <f t="shared" si="0"/>
        <v>20</v>
      </c>
      <c r="B31" s="32"/>
      <c r="C31" s="32"/>
      <c r="D31" s="32"/>
      <c r="E31" s="32"/>
      <c r="F31" s="32"/>
      <c r="G31" s="32">
        <v>5</v>
      </c>
      <c r="H31" s="32"/>
      <c r="I31" s="32"/>
      <c r="J31" s="32"/>
      <c r="K31" s="32"/>
      <c r="L31" s="32" t="s">
        <v>248</v>
      </c>
      <c r="M31" s="31" t="s">
        <v>248</v>
      </c>
      <c r="N31" s="32" t="s">
        <v>249</v>
      </c>
      <c r="O31" s="31" t="s">
        <v>250</v>
      </c>
      <c r="P31" s="32" t="s">
        <v>149</v>
      </c>
      <c r="Q31" s="68" t="s">
        <v>148</v>
      </c>
      <c r="R31" s="71"/>
      <c r="S31" s="71" t="s">
        <v>149</v>
      </c>
      <c r="T31" s="31" t="s">
        <v>248</v>
      </c>
      <c r="U31" s="56" t="s">
        <v>150</v>
      </c>
      <c r="V31" s="72" t="s">
        <v>151</v>
      </c>
      <c r="W31" s="32" t="s">
        <v>161</v>
      </c>
      <c r="X31" s="68" t="s">
        <v>153</v>
      </c>
      <c r="Y31" s="32" t="s">
        <v>154</v>
      </c>
      <c r="Z31" s="32"/>
      <c r="AA31" s="104">
        <v>0.4933</v>
      </c>
      <c r="AB31" s="72"/>
      <c r="AC31" s="101"/>
      <c r="AD31" s="95"/>
      <c r="AE31" s="95"/>
      <c r="AF31" s="95"/>
      <c r="AG31" s="119"/>
      <c r="AH31" s="120"/>
      <c r="AI31" s="95"/>
      <c r="AJ31" s="119"/>
      <c r="AK31" s="121"/>
      <c r="AL31" s="122"/>
      <c r="AM31" s="114" t="s">
        <v>176</v>
      </c>
      <c r="AN31" s="114" t="s">
        <v>251</v>
      </c>
      <c r="AO31" s="155"/>
      <c r="AP31" s="56"/>
      <c r="AQ31" s="156">
        <v>1</v>
      </c>
      <c r="AR31" s="157">
        <v>0</v>
      </c>
    </row>
    <row r="32" s="2" customFormat="1" ht="30" customHeight="1" spans="1:44">
      <c r="A32" s="30">
        <f t="shared" si="0"/>
        <v>21</v>
      </c>
      <c r="B32" s="32"/>
      <c r="C32" s="32"/>
      <c r="D32" s="32"/>
      <c r="E32" s="32"/>
      <c r="F32" s="32"/>
      <c r="G32" s="32">
        <v>5</v>
      </c>
      <c r="H32" s="32"/>
      <c r="I32" s="32"/>
      <c r="J32" s="32"/>
      <c r="K32" s="32"/>
      <c r="L32" s="32" t="s">
        <v>252</v>
      </c>
      <c r="M32" s="31" t="s">
        <v>252</v>
      </c>
      <c r="N32" s="32" t="s">
        <v>253</v>
      </c>
      <c r="O32" s="31"/>
      <c r="P32" s="32" t="s">
        <v>147</v>
      </c>
      <c r="Q32" s="68" t="s">
        <v>148</v>
      </c>
      <c r="R32" s="71"/>
      <c r="S32" s="71" t="s">
        <v>149</v>
      </c>
      <c r="T32" s="31" t="s">
        <v>252</v>
      </c>
      <c r="U32" s="56" t="s">
        <v>150</v>
      </c>
      <c r="V32" s="72" t="s">
        <v>151</v>
      </c>
      <c r="W32" s="32" t="s">
        <v>230</v>
      </c>
      <c r="X32" s="68" t="s">
        <v>153</v>
      </c>
      <c r="Y32" s="32" t="s">
        <v>154</v>
      </c>
      <c r="Z32" s="32"/>
      <c r="AA32" s="104">
        <f>AA33+AA34+AA35</f>
        <v>0.1055</v>
      </c>
      <c r="AB32" s="72"/>
      <c r="AC32" s="101" t="s">
        <v>235</v>
      </c>
      <c r="AD32" s="95"/>
      <c r="AE32" s="95"/>
      <c r="AF32" s="95"/>
      <c r="AG32" s="119"/>
      <c r="AH32" s="120"/>
      <c r="AI32" s="95">
        <v>9</v>
      </c>
      <c r="AJ32" s="119"/>
      <c r="AK32" s="121"/>
      <c r="AL32" s="122"/>
      <c r="AM32" s="123" t="s">
        <v>162</v>
      </c>
      <c r="AN32" s="123" t="s">
        <v>236</v>
      </c>
      <c r="AO32" s="155"/>
      <c r="AP32" s="56"/>
      <c r="AQ32" s="156">
        <v>1</v>
      </c>
      <c r="AR32" s="157">
        <v>0</v>
      </c>
    </row>
    <row r="33" s="2" customFormat="1" ht="30" customHeight="1" spans="1:44">
      <c r="A33" s="30">
        <f t="shared" si="0"/>
        <v>22</v>
      </c>
      <c r="B33" s="32"/>
      <c r="C33" s="32"/>
      <c r="D33" s="32"/>
      <c r="E33" s="32"/>
      <c r="F33" s="32"/>
      <c r="G33" s="32"/>
      <c r="H33" s="32">
        <v>6</v>
      </c>
      <c r="I33" s="32"/>
      <c r="J33" s="32"/>
      <c r="K33" s="32"/>
      <c r="L33" s="32" t="s">
        <v>254</v>
      </c>
      <c r="M33" s="31" t="s">
        <v>254</v>
      </c>
      <c r="N33" s="32" t="s">
        <v>255</v>
      </c>
      <c r="O33" s="31"/>
      <c r="P33" s="32" t="s">
        <v>147</v>
      </c>
      <c r="Q33" s="68" t="s">
        <v>148</v>
      </c>
      <c r="R33" s="71"/>
      <c r="S33" s="71" t="s">
        <v>149</v>
      </c>
      <c r="T33" s="31" t="s">
        <v>256</v>
      </c>
      <c r="U33" s="56" t="s">
        <v>150</v>
      </c>
      <c r="V33" s="72" t="s">
        <v>151</v>
      </c>
      <c r="W33" s="32" t="s">
        <v>241</v>
      </c>
      <c r="X33" s="74" t="s">
        <v>257</v>
      </c>
      <c r="Y33" s="74" t="s">
        <v>258</v>
      </c>
      <c r="Z33" s="32" t="s">
        <v>259</v>
      </c>
      <c r="AA33" s="104">
        <v>0.079</v>
      </c>
      <c r="AB33" s="72"/>
      <c r="AC33" s="105" t="s">
        <v>245</v>
      </c>
      <c r="AD33" s="106">
        <v>89</v>
      </c>
      <c r="AE33" s="106">
        <v>72</v>
      </c>
      <c r="AF33" s="105">
        <v>3</v>
      </c>
      <c r="AG33" s="127">
        <f t="shared" ref="AG33" si="3">AD33*AE33*AF33*7860/1000000000</f>
        <v>0.15110064</v>
      </c>
      <c r="AH33" s="128">
        <f t="shared" ref="AH33:AH35" si="4">AA33/AG33</f>
        <v>0.522830346714613</v>
      </c>
      <c r="AI33" s="106"/>
      <c r="AJ33" s="129"/>
      <c r="AK33" s="121"/>
      <c r="AL33" s="122"/>
      <c r="AM33" s="130" t="s">
        <v>176</v>
      </c>
      <c r="AN33" s="130" t="s">
        <v>260</v>
      </c>
      <c r="AO33" s="155"/>
      <c r="AP33" s="56"/>
      <c r="AQ33" s="156">
        <v>1</v>
      </c>
      <c r="AR33" s="157">
        <v>0</v>
      </c>
    </row>
    <row r="34" s="2" customFormat="1" ht="30" customHeight="1" spans="1:44">
      <c r="A34" s="30">
        <f t="shared" si="0"/>
        <v>23</v>
      </c>
      <c r="B34" s="32"/>
      <c r="C34" s="32"/>
      <c r="D34" s="32"/>
      <c r="E34" s="32"/>
      <c r="F34" s="32"/>
      <c r="G34" s="32"/>
      <c r="H34" s="32">
        <v>6</v>
      </c>
      <c r="I34" s="32"/>
      <c r="J34" s="32"/>
      <c r="K34" s="32"/>
      <c r="L34" s="32" t="s">
        <v>261</v>
      </c>
      <c r="M34" s="31" t="s">
        <v>261</v>
      </c>
      <c r="N34" s="32" t="s">
        <v>262</v>
      </c>
      <c r="O34" s="31"/>
      <c r="P34" s="32" t="s">
        <v>147</v>
      </c>
      <c r="Q34" s="68" t="s">
        <v>148</v>
      </c>
      <c r="R34" s="71"/>
      <c r="S34" s="71" t="s">
        <v>149</v>
      </c>
      <c r="T34" s="31" t="s">
        <v>261</v>
      </c>
      <c r="U34" s="56" t="s">
        <v>150</v>
      </c>
      <c r="V34" s="72" t="s">
        <v>151</v>
      </c>
      <c r="W34" s="32" t="s">
        <v>263</v>
      </c>
      <c r="X34" s="82" t="s">
        <v>264</v>
      </c>
      <c r="Y34" s="32" t="s">
        <v>265</v>
      </c>
      <c r="Z34" s="32" t="s">
        <v>266</v>
      </c>
      <c r="AA34" s="104">
        <v>0.0185</v>
      </c>
      <c r="AB34" s="72"/>
      <c r="AC34" s="105" t="s">
        <v>263</v>
      </c>
      <c r="AD34" s="106">
        <v>20</v>
      </c>
      <c r="AE34" s="105">
        <v>18</v>
      </c>
      <c r="AF34" s="105"/>
      <c r="AG34" s="129">
        <f>AE34/2*AE34/2*AD34*3.14*7860/1000000000</f>
        <v>0.039982248</v>
      </c>
      <c r="AH34" s="128">
        <f t="shared" si="4"/>
        <v>0.462705348633724</v>
      </c>
      <c r="AI34" s="131"/>
      <c r="AJ34" s="129"/>
      <c r="AK34" s="121"/>
      <c r="AL34" s="122"/>
      <c r="AM34" s="123" t="s">
        <v>176</v>
      </c>
      <c r="AN34" s="123" t="s">
        <v>267</v>
      </c>
      <c r="AO34" s="155"/>
      <c r="AP34" s="56"/>
      <c r="AQ34" s="156">
        <v>1</v>
      </c>
      <c r="AR34" s="157">
        <v>0</v>
      </c>
    </row>
    <row r="35" s="2" customFormat="1" ht="30" customHeight="1" spans="1:44">
      <c r="A35" s="30">
        <f t="shared" si="0"/>
        <v>24</v>
      </c>
      <c r="B35" s="32"/>
      <c r="C35" s="32"/>
      <c r="D35" s="32"/>
      <c r="E35" s="32"/>
      <c r="F35" s="32"/>
      <c r="G35" s="32"/>
      <c r="H35" s="32">
        <v>6</v>
      </c>
      <c r="I35" s="32"/>
      <c r="J35" s="32"/>
      <c r="K35" s="32"/>
      <c r="L35" s="32" t="s">
        <v>268</v>
      </c>
      <c r="M35" s="31" t="s">
        <v>268</v>
      </c>
      <c r="N35" s="32" t="s">
        <v>269</v>
      </c>
      <c r="O35" s="31"/>
      <c r="P35" s="32" t="s">
        <v>147</v>
      </c>
      <c r="Q35" s="68" t="s">
        <v>148</v>
      </c>
      <c r="R35" s="71"/>
      <c r="S35" s="71" t="s">
        <v>149</v>
      </c>
      <c r="T35" s="31" t="s">
        <v>268</v>
      </c>
      <c r="U35" s="56" t="s">
        <v>150</v>
      </c>
      <c r="V35" s="72" t="s">
        <v>151</v>
      </c>
      <c r="W35" s="32" t="s">
        <v>263</v>
      </c>
      <c r="X35" s="82" t="s">
        <v>264</v>
      </c>
      <c r="Y35" s="32" t="s">
        <v>265</v>
      </c>
      <c r="Z35" s="32" t="s">
        <v>270</v>
      </c>
      <c r="AA35" s="104">
        <v>0.008</v>
      </c>
      <c r="AB35" s="72"/>
      <c r="AC35" s="105" t="s">
        <v>263</v>
      </c>
      <c r="AD35" s="106">
        <v>17</v>
      </c>
      <c r="AE35" s="105">
        <v>10</v>
      </c>
      <c r="AF35" s="105"/>
      <c r="AG35" s="129">
        <f>AE35/2*AE35/2*AD35*3.14*7860/1000000000</f>
        <v>0.01048917</v>
      </c>
      <c r="AH35" s="128">
        <f t="shared" si="4"/>
        <v>0.762691423630278</v>
      </c>
      <c r="AI35" s="131"/>
      <c r="AJ35" s="129"/>
      <c r="AK35" s="121"/>
      <c r="AL35" s="122"/>
      <c r="AM35" s="123" t="s">
        <v>176</v>
      </c>
      <c r="AN35" s="123" t="s">
        <v>267</v>
      </c>
      <c r="AO35" s="155"/>
      <c r="AP35" s="56"/>
      <c r="AQ35" s="156">
        <v>1</v>
      </c>
      <c r="AR35" s="157">
        <v>0</v>
      </c>
    </row>
    <row r="36" s="2" customFormat="1" ht="30" customHeight="1" spans="1:44">
      <c r="A36" s="30">
        <f t="shared" si="0"/>
        <v>25</v>
      </c>
      <c r="B36" s="32"/>
      <c r="C36" s="32"/>
      <c r="D36" s="32"/>
      <c r="E36" s="32"/>
      <c r="F36" s="32"/>
      <c r="G36" s="32">
        <v>5</v>
      </c>
      <c r="H36" s="32"/>
      <c r="I36" s="32"/>
      <c r="J36" s="32"/>
      <c r="K36" s="32"/>
      <c r="L36" s="32" t="s">
        <v>271</v>
      </c>
      <c r="M36" s="31" t="s">
        <v>271</v>
      </c>
      <c r="N36" s="32" t="s">
        <v>272</v>
      </c>
      <c r="O36" s="31"/>
      <c r="P36" s="32" t="s">
        <v>147</v>
      </c>
      <c r="Q36" s="68" t="s">
        <v>148</v>
      </c>
      <c r="R36" s="71"/>
      <c r="S36" s="71" t="s">
        <v>149</v>
      </c>
      <c r="T36" s="31" t="s">
        <v>271</v>
      </c>
      <c r="U36" s="56" t="s">
        <v>150</v>
      </c>
      <c r="V36" s="72" t="s">
        <v>151</v>
      </c>
      <c r="W36" s="32" t="s">
        <v>230</v>
      </c>
      <c r="X36" s="68" t="s">
        <v>153</v>
      </c>
      <c r="Y36" s="32" t="s">
        <v>154</v>
      </c>
      <c r="Z36" s="32"/>
      <c r="AA36" s="104">
        <f>AA37+AA38</f>
        <v>3.4186</v>
      </c>
      <c r="AB36" s="72"/>
      <c r="AC36" s="101" t="s">
        <v>235</v>
      </c>
      <c r="AD36" s="95"/>
      <c r="AE36" s="95"/>
      <c r="AF36" s="95"/>
      <c r="AG36" s="119"/>
      <c r="AH36" s="120"/>
      <c r="AI36" s="95">
        <v>33</v>
      </c>
      <c r="AJ36" s="119"/>
      <c r="AK36" s="99"/>
      <c r="AL36" s="99"/>
      <c r="AM36" s="123" t="s">
        <v>162</v>
      </c>
      <c r="AN36" s="123" t="s">
        <v>236</v>
      </c>
      <c r="AO36" s="155"/>
      <c r="AP36" s="56" t="s">
        <v>273</v>
      </c>
      <c r="AQ36" s="156">
        <v>1</v>
      </c>
      <c r="AR36" s="157">
        <v>0</v>
      </c>
    </row>
    <row r="37" s="2" customFormat="1" ht="30" customHeight="1" spans="1:44">
      <c r="A37" s="30">
        <f t="shared" si="0"/>
        <v>26</v>
      </c>
      <c r="B37" s="32"/>
      <c r="C37" s="32"/>
      <c r="D37" s="32"/>
      <c r="E37" s="32"/>
      <c r="F37" s="32"/>
      <c r="G37" s="32"/>
      <c r="H37" s="32">
        <v>6</v>
      </c>
      <c r="I37" s="32"/>
      <c r="J37" s="32"/>
      <c r="K37" s="32"/>
      <c r="L37" s="32" t="s">
        <v>274</v>
      </c>
      <c r="M37" s="31" t="s">
        <v>274</v>
      </c>
      <c r="N37" s="32" t="s">
        <v>275</v>
      </c>
      <c r="O37" s="31"/>
      <c r="P37" s="32" t="s">
        <v>147</v>
      </c>
      <c r="Q37" s="68" t="s">
        <v>148</v>
      </c>
      <c r="R37" s="71"/>
      <c r="S37" s="71" t="s">
        <v>149</v>
      </c>
      <c r="T37" s="31" t="s">
        <v>274</v>
      </c>
      <c r="U37" s="56" t="s">
        <v>151</v>
      </c>
      <c r="V37" s="72" t="s">
        <v>150</v>
      </c>
      <c r="W37" s="32" t="s">
        <v>241</v>
      </c>
      <c r="X37" s="74" t="s">
        <v>276</v>
      </c>
      <c r="Y37" s="74" t="s">
        <v>277</v>
      </c>
      <c r="Z37" s="56" t="s">
        <v>278</v>
      </c>
      <c r="AA37" s="104">
        <v>0.8182</v>
      </c>
      <c r="AB37" s="72"/>
      <c r="AC37" s="105" t="s">
        <v>245</v>
      </c>
      <c r="AD37" s="106">
        <v>529</v>
      </c>
      <c r="AE37" s="106">
        <v>146</v>
      </c>
      <c r="AF37" s="105">
        <v>2</v>
      </c>
      <c r="AG37" s="127">
        <f t="shared" ref="AG37:AG38" si="5">AD37*AE37*AF37*7860/1000000000</f>
        <v>1.21411848</v>
      </c>
      <c r="AH37" s="128">
        <f t="shared" ref="AH37:AH42" si="6">AA37/AG37</f>
        <v>0.673904576429806</v>
      </c>
      <c r="AI37" s="106"/>
      <c r="AJ37" s="129"/>
      <c r="AK37" s="99"/>
      <c r="AL37" s="99"/>
      <c r="AM37" s="130" t="s">
        <v>176</v>
      </c>
      <c r="AN37" s="130" t="s">
        <v>279</v>
      </c>
      <c r="AO37" s="155"/>
      <c r="AP37" s="56" t="s">
        <v>247</v>
      </c>
      <c r="AQ37" s="156">
        <v>1</v>
      </c>
      <c r="AR37" s="157">
        <v>0</v>
      </c>
    </row>
    <row r="38" s="2" customFormat="1" ht="30" customHeight="1" spans="1:44">
      <c r="A38" s="30">
        <f t="shared" si="0"/>
        <v>27</v>
      </c>
      <c r="B38" s="32"/>
      <c r="C38" s="32"/>
      <c r="D38" s="32"/>
      <c r="E38" s="32"/>
      <c r="F38" s="32"/>
      <c r="G38" s="32"/>
      <c r="H38" s="32">
        <v>6</v>
      </c>
      <c r="I38" s="32"/>
      <c r="J38" s="32"/>
      <c r="K38" s="32"/>
      <c r="L38" s="32" t="s">
        <v>87</v>
      </c>
      <c r="M38" s="31" t="s">
        <v>87</v>
      </c>
      <c r="N38" s="32" t="s">
        <v>88</v>
      </c>
      <c r="O38" s="31"/>
      <c r="P38" s="32" t="s">
        <v>147</v>
      </c>
      <c r="Q38" s="68" t="s">
        <v>148</v>
      </c>
      <c r="R38" s="71"/>
      <c r="S38" s="71" t="s">
        <v>149</v>
      </c>
      <c r="T38" s="31" t="s">
        <v>280</v>
      </c>
      <c r="U38" s="56" t="s">
        <v>151</v>
      </c>
      <c r="V38" s="72" t="s">
        <v>150</v>
      </c>
      <c r="W38" s="72" t="s">
        <v>241</v>
      </c>
      <c r="X38" s="73" t="s">
        <v>281</v>
      </c>
      <c r="Y38" s="73" t="s">
        <v>282</v>
      </c>
      <c r="Z38" s="84" t="str">
        <f t="shared" ref="Z38:AA38" si="7">Z15</f>
        <v>182*540*866</v>
      </c>
      <c r="AA38" s="107">
        <f t="shared" si="7"/>
        <v>2.6004</v>
      </c>
      <c r="AB38" s="72"/>
      <c r="AC38" s="105" t="s">
        <v>245</v>
      </c>
      <c r="AD38" s="106">
        <v>242</v>
      </c>
      <c r="AE38" s="106">
        <v>142</v>
      </c>
      <c r="AF38" s="105">
        <v>1.6</v>
      </c>
      <c r="AG38" s="127">
        <f t="shared" si="5"/>
        <v>0.432161664</v>
      </c>
      <c r="AH38" s="128">
        <f t="shared" si="6"/>
        <v>6.01719267722923</v>
      </c>
      <c r="AI38" s="106"/>
      <c r="AJ38" s="129"/>
      <c r="AK38" s="99"/>
      <c r="AL38" s="99"/>
      <c r="AM38" s="130" t="s">
        <v>176</v>
      </c>
      <c r="AN38" s="130" t="s">
        <v>283</v>
      </c>
      <c r="AO38" s="155"/>
      <c r="AP38" s="56" t="s">
        <v>284</v>
      </c>
      <c r="AQ38" s="156">
        <v>1</v>
      </c>
      <c r="AR38" s="157">
        <v>0</v>
      </c>
    </row>
    <row r="39" s="2" customFormat="1" ht="30" customHeight="1" spans="1:44">
      <c r="A39" s="30">
        <f t="shared" si="0"/>
        <v>28</v>
      </c>
      <c r="B39" s="32"/>
      <c r="C39" s="32"/>
      <c r="D39" s="32"/>
      <c r="E39" s="32"/>
      <c r="F39" s="32"/>
      <c r="G39" s="32">
        <v>5</v>
      </c>
      <c r="H39" s="32"/>
      <c r="I39" s="32"/>
      <c r="J39" s="32"/>
      <c r="K39" s="32"/>
      <c r="L39" s="32" t="s">
        <v>285</v>
      </c>
      <c r="M39" s="31" t="s">
        <v>285</v>
      </c>
      <c r="N39" s="32" t="s">
        <v>286</v>
      </c>
      <c r="O39" s="31"/>
      <c r="P39" s="32" t="s">
        <v>149</v>
      </c>
      <c r="Q39" s="68" t="s">
        <v>148</v>
      </c>
      <c r="R39" s="71"/>
      <c r="S39" s="71" t="s">
        <v>149</v>
      </c>
      <c r="T39" s="31" t="s">
        <v>285</v>
      </c>
      <c r="U39" s="56" t="s">
        <v>150</v>
      </c>
      <c r="V39" s="72" t="s">
        <v>151</v>
      </c>
      <c r="W39" s="32" t="s">
        <v>230</v>
      </c>
      <c r="X39" s="68" t="s">
        <v>153</v>
      </c>
      <c r="Y39" s="32" t="s">
        <v>154</v>
      </c>
      <c r="Z39" s="32"/>
      <c r="AA39" s="104">
        <f>AA40+AA44</f>
        <v>0.5209</v>
      </c>
      <c r="AB39" s="72"/>
      <c r="AC39" s="105" t="s">
        <v>235</v>
      </c>
      <c r="AD39" s="106"/>
      <c r="AE39" s="106"/>
      <c r="AF39" s="105"/>
      <c r="AG39" s="127"/>
      <c r="AH39" s="128"/>
      <c r="AI39" s="106">
        <v>15</v>
      </c>
      <c r="AJ39" s="105"/>
      <c r="AK39" s="99"/>
      <c r="AL39" s="99"/>
      <c r="AM39" s="123" t="s">
        <v>162</v>
      </c>
      <c r="AN39" s="123" t="s">
        <v>236</v>
      </c>
      <c r="AO39" s="155"/>
      <c r="AP39" s="56"/>
      <c r="AQ39" s="156">
        <v>1</v>
      </c>
      <c r="AR39" s="157">
        <v>0</v>
      </c>
    </row>
    <row r="40" s="2" customFormat="1" ht="30" customHeight="1" spans="1:44">
      <c r="A40" s="30">
        <f t="shared" si="0"/>
        <v>29</v>
      </c>
      <c r="B40" s="32"/>
      <c r="C40" s="32"/>
      <c r="D40" s="32"/>
      <c r="E40" s="32"/>
      <c r="F40" s="32"/>
      <c r="G40" s="32"/>
      <c r="H40" s="32">
        <v>6</v>
      </c>
      <c r="I40" s="32"/>
      <c r="J40" s="32"/>
      <c r="K40" s="32"/>
      <c r="L40" s="32" t="s">
        <v>52</v>
      </c>
      <c r="M40" s="31" t="s">
        <v>52</v>
      </c>
      <c r="N40" s="32" t="s">
        <v>53</v>
      </c>
      <c r="O40" s="31"/>
      <c r="P40" s="32" t="s">
        <v>149</v>
      </c>
      <c r="Q40" s="68" t="s">
        <v>148</v>
      </c>
      <c r="R40" s="71"/>
      <c r="S40" s="71" t="s">
        <v>171</v>
      </c>
      <c r="T40" s="31" t="s">
        <v>52</v>
      </c>
      <c r="U40" s="56" t="s">
        <v>150</v>
      </c>
      <c r="V40" s="72" t="s">
        <v>151</v>
      </c>
      <c r="W40" s="32" t="s">
        <v>230</v>
      </c>
      <c r="X40" s="68" t="s">
        <v>153</v>
      </c>
      <c r="Y40" s="32"/>
      <c r="Z40" s="53"/>
      <c r="AA40" s="108">
        <f>AA41+AA42+AA43+AA44</f>
        <v>0.5113</v>
      </c>
      <c r="AB40" s="72"/>
      <c r="AC40" s="105" t="s">
        <v>235</v>
      </c>
      <c r="AD40" s="106"/>
      <c r="AE40" s="106"/>
      <c r="AF40" s="105"/>
      <c r="AG40" s="127"/>
      <c r="AH40" s="128"/>
      <c r="AI40" s="106">
        <v>8</v>
      </c>
      <c r="AJ40" s="105"/>
      <c r="AK40" s="99"/>
      <c r="AL40" s="99"/>
      <c r="AM40" s="123" t="s">
        <v>162</v>
      </c>
      <c r="AN40" s="123" t="s">
        <v>236</v>
      </c>
      <c r="AO40" s="155"/>
      <c r="AP40" s="56"/>
      <c r="AQ40" s="156">
        <v>1</v>
      </c>
      <c r="AR40" s="157">
        <v>0</v>
      </c>
    </row>
    <row r="41" s="2" customFormat="1" ht="30" customHeight="1" spans="1:44">
      <c r="A41" s="30">
        <f t="shared" si="0"/>
        <v>30</v>
      </c>
      <c r="B41" s="32"/>
      <c r="C41" s="32"/>
      <c r="D41" s="32"/>
      <c r="E41" s="32"/>
      <c r="F41" s="32"/>
      <c r="G41" s="32"/>
      <c r="H41" s="32"/>
      <c r="I41" s="32">
        <v>7</v>
      </c>
      <c r="J41" s="32"/>
      <c r="K41" s="32"/>
      <c r="L41" s="32" t="s">
        <v>91</v>
      </c>
      <c r="M41" s="31" t="s">
        <v>91</v>
      </c>
      <c r="N41" s="52" t="s">
        <v>92</v>
      </c>
      <c r="O41" s="31"/>
      <c r="P41" s="32" t="s">
        <v>149</v>
      </c>
      <c r="Q41" s="68" t="s">
        <v>148</v>
      </c>
      <c r="R41" s="71"/>
      <c r="S41" s="71" t="s">
        <v>149</v>
      </c>
      <c r="T41" s="31" t="s">
        <v>95</v>
      </c>
      <c r="U41" s="56" t="s">
        <v>151</v>
      </c>
      <c r="V41" s="72" t="s">
        <v>150</v>
      </c>
      <c r="W41" s="32" t="s">
        <v>241</v>
      </c>
      <c r="X41" s="74" t="s">
        <v>287</v>
      </c>
      <c r="Y41" s="74" t="s">
        <v>282</v>
      </c>
      <c r="Z41" s="52" t="s">
        <v>288</v>
      </c>
      <c r="AA41" s="104">
        <v>0.4498</v>
      </c>
      <c r="AB41" s="72"/>
      <c r="AC41" s="105" t="s">
        <v>245</v>
      </c>
      <c r="AD41" s="106">
        <v>264</v>
      </c>
      <c r="AE41" s="106">
        <v>255</v>
      </c>
      <c r="AF41" s="105">
        <v>1.6</v>
      </c>
      <c r="AG41" s="127">
        <f t="shared" ref="AG41" si="8">AD41*AE41*AF41*7860/1000000000</f>
        <v>0.84661632</v>
      </c>
      <c r="AH41" s="128">
        <f t="shared" si="6"/>
        <v>0.531291435534812</v>
      </c>
      <c r="AI41" s="106"/>
      <c r="AJ41" s="129"/>
      <c r="AK41" s="99"/>
      <c r="AL41" s="99"/>
      <c r="AM41" s="130" t="s">
        <v>176</v>
      </c>
      <c r="AN41" s="130" t="s">
        <v>260</v>
      </c>
      <c r="AO41" s="155"/>
      <c r="AP41" s="56" t="s">
        <v>247</v>
      </c>
      <c r="AQ41" s="156">
        <v>1</v>
      </c>
      <c r="AR41" s="157">
        <v>0</v>
      </c>
    </row>
    <row r="42" s="2" customFormat="1" ht="30" customHeight="1" spans="1:44">
      <c r="A42" s="30">
        <f t="shared" si="0"/>
        <v>31</v>
      </c>
      <c r="B42" s="32"/>
      <c r="C42" s="32"/>
      <c r="D42" s="32"/>
      <c r="E42" s="32"/>
      <c r="F42" s="32"/>
      <c r="G42" s="32"/>
      <c r="H42" s="32"/>
      <c r="I42" s="32">
        <v>7</v>
      </c>
      <c r="J42" s="32"/>
      <c r="K42" s="32"/>
      <c r="L42" s="32" t="s">
        <v>56</v>
      </c>
      <c r="M42" s="31" t="s">
        <v>56</v>
      </c>
      <c r="N42" s="32" t="s">
        <v>57</v>
      </c>
      <c r="O42" s="31"/>
      <c r="P42" s="32" t="s">
        <v>147</v>
      </c>
      <c r="Q42" s="68" t="s">
        <v>148</v>
      </c>
      <c r="R42" s="71"/>
      <c r="S42" s="71" t="s">
        <v>147</v>
      </c>
      <c r="T42" s="31" t="s">
        <v>56</v>
      </c>
      <c r="U42" s="56" t="s">
        <v>150</v>
      </c>
      <c r="V42" s="72" t="s">
        <v>151</v>
      </c>
      <c r="W42" s="32" t="s">
        <v>263</v>
      </c>
      <c r="X42" s="82" t="s">
        <v>289</v>
      </c>
      <c r="Y42" s="32" t="s">
        <v>290</v>
      </c>
      <c r="Z42" s="32"/>
      <c r="AA42" s="104">
        <v>0.035</v>
      </c>
      <c r="AB42" s="72"/>
      <c r="AC42" s="105" t="s">
        <v>263</v>
      </c>
      <c r="AD42" s="106">
        <v>65</v>
      </c>
      <c r="AE42" s="106"/>
      <c r="AF42" s="105">
        <v>10</v>
      </c>
      <c r="AG42" s="129">
        <f>AF42/2*AF42/2*3.14*AD42*7860/1000000000</f>
        <v>0.04010565</v>
      </c>
      <c r="AH42" s="128">
        <f t="shared" si="6"/>
        <v>0.872694994346183</v>
      </c>
      <c r="AI42" s="131"/>
      <c r="AJ42" s="129"/>
      <c r="AK42" s="121"/>
      <c r="AL42" s="122"/>
      <c r="AM42" s="114" t="s">
        <v>176</v>
      </c>
      <c r="AN42" s="114" t="s">
        <v>267</v>
      </c>
      <c r="AO42" s="155"/>
      <c r="AP42" s="56"/>
      <c r="AQ42" s="156">
        <v>1</v>
      </c>
      <c r="AR42" s="157">
        <v>0</v>
      </c>
    </row>
    <row r="43" s="2" customFormat="1" ht="30" customHeight="1" spans="1:44">
      <c r="A43" s="30">
        <f t="shared" si="0"/>
        <v>32</v>
      </c>
      <c r="B43" s="32"/>
      <c r="C43" s="32"/>
      <c r="D43" s="32"/>
      <c r="E43" s="32"/>
      <c r="F43" s="32"/>
      <c r="G43" s="32"/>
      <c r="H43" s="32"/>
      <c r="I43" s="32">
        <v>7</v>
      </c>
      <c r="J43" s="32"/>
      <c r="K43" s="32"/>
      <c r="L43" s="53" t="s">
        <v>84</v>
      </c>
      <c r="M43" s="54" t="s">
        <v>84</v>
      </c>
      <c r="N43" s="55" t="s">
        <v>85</v>
      </c>
      <c r="O43" s="31"/>
      <c r="P43" s="32" t="s">
        <v>149</v>
      </c>
      <c r="Q43" s="68" t="s">
        <v>148</v>
      </c>
      <c r="R43" s="71"/>
      <c r="S43" s="71" t="s">
        <v>149</v>
      </c>
      <c r="T43" s="54" t="s">
        <v>84</v>
      </c>
      <c r="U43" s="56" t="s">
        <v>151</v>
      </c>
      <c r="V43" s="72" t="s">
        <v>150</v>
      </c>
      <c r="W43" s="82" t="s">
        <v>291</v>
      </c>
      <c r="X43" s="82"/>
      <c r="Y43" s="32"/>
      <c r="Z43" s="84" t="s">
        <v>292</v>
      </c>
      <c r="AA43" s="104">
        <v>0.0169</v>
      </c>
      <c r="AB43" s="84" t="s">
        <v>292</v>
      </c>
      <c r="AC43" s="101"/>
      <c r="AD43" s="95"/>
      <c r="AE43" s="95"/>
      <c r="AF43" s="95"/>
      <c r="AG43" s="119"/>
      <c r="AH43" s="120"/>
      <c r="AI43" s="95"/>
      <c r="AJ43" s="119"/>
      <c r="AK43" s="121"/>
      <c r="AL43" s="122"/>
      <c r="AM43" s="114" t="s">
        <v>176</v>
      </c>
      <c r="AN43" s="114" t="s">
        <v>293</v>
      </c>
      <c r="AO43" s="155"/>
      <c r="AP43" s="56" t="s">
        <v>247</v>
      </c>
      <c r="AQ43" s="156">
        <v>1</v>
      </c>
      <c r="AR43" s="157">
        <v>0</v>
      </c>
    </row>
    <row r="44" s="2" customFormat="1" ht="30" customHeight="1" spans="1:44">
      <c r="A44" s="30">
        <f t="shared" si="0"/>
        <v>33</v>
      </c>
      <c r="B44" s="32"/>
      <c r="C44" s="32"/>
      <c r="D44" s="32"/>
      <c r="E44" s="32"/>
      <c r="F44" s="32"/>
      <c r="G44" s="32"/>
      <c r="H44" s="32"/>
      <c r="I44" s="32">
        <v>7</v>
      </c>
      <c r="J44" s="32"/>
      <c r="K44" s="32"/>
      <c r="L44" s="32" t="s">
        <v>65</v>
      </c>
      <c r="M44" s="31" t="s">
        <v>65</v>
      </c>
      <c r="N44" s="32" t="s">
        <v>66</v>
      </c>
      <c r="O44" s="31"/>
      <c r="P44" s="32" t="s">
        <v>147</v>
      </c>
      <c r="Q44" s="68" t="s">
        <v>148</v>
      </c>
      <c r="R44" s="71"/>
      <c r="S44" s="71" t="s">
        <v>149</v>
      </c>
      <c r="T44" s="31" t="s">
        <v>65</v>
      </c>
      <c r="U44" s="56" t="s">
        <v>151</v>
      </c>
      <c r="V44" s="72" t="s">
        <v>150</v>
      </c>
      <c r="W44" s="32" t="s">
        <v>241</v>
      </c>
      <c r="X44" s="53" t="s">
        <v>294</v>
      </c>
      <c r="Y44" s="74" t="s">
        <v>295</v>
      </c>
      <c r="Z44" s="74"/>
      <c r="AA44" s="108">
        <v>0.0096</v>
      </c>
      <c r="AB44" s="72"/>
      <c r="AC44" s="105" t="s">
        <v>245</v>
      </c>
      <c r="AD44" s="106">
        <v>51</v>
      </c>
      <c r="AE44" s="106">
        <v>21</v>
      </c>
      <c r="AF44" s="105">
        <v>2</v>
      </c>
      <c r="AG44" s="127">
        <f t="shared" ref="AG44:AG46" si="9">AD44*AE44*AF44*7860/1000000000</f>
        <v>0.01683612</v>
      </c>
      <c r="AH44" s="128">
        <f t="shared" ref="AH44:AH46" si="10">AA44/AG44</f>
        <v>0.570202635761684</v>
      </c>
      <c r="AI44" s="106"/>
      <c r="AJ44" s="129"/>
      <c r="AK44" s="121"/>
      <c r="AL44" s="122"/>
      <c r="AM44" s="114" t="s">
        <v>176</v>
      </c>
      <c r="AN44" s="114" t="s">
        <v>296</v>
      </c>
      <c r="AO44" s="155"/>
      <c r="AP44" s="56" t="s">
        <v>247</v>
      </c>
      <c r="AQ44" s="156">
        <v>1</v>
      </c>
      <c r="AR44" s="157">
        <v>0</v>
      </c>
    </row>
    <row r="45" s="2" customFormat="1" ht="30" customHeight="1" spans="1:44">
      <c r="A45" s="30">
        <f t="shared" si="0"/>
        <v>34</v>
      </c>
      <c r="B45" s="32"/>
      <c r="C45" s="32"/>
      <c r="D45" s="32"/>
      <c r="E45" s="32"/>
      <c r="F45" s="32"/>
      <c r="G45" s="32"/>
      <c r="H45" s="32">
        <v>6</v>
      </c>
      <c r="I45" s="32"/>
      <c r="J45" s="32"/>
      <c r="K45" s="32"/>
      <c r="L45" s="32" t="s">
        <v>93</v>
      </c>
      <c r="M45" s="31" t="s">
        <v>93</v>
      </c>
      <c r="N45" s="52" t="s">
        <v>94</v>
      </c>
      <c r="O45" s="31"/>
      <c r="P45" s="32" t="s">
        <v>147</v>
      </c>
      <c r="Q45" s="68" t="s">
        <v>148</v>
      </c>
      <c r="R45" s="71"/>
      <c r="S45" s="71" t="s">
        <v>149</v>
      </c>
      <c r="T45" s="31" t="s">
        <v>42</v>
      </c>
      <c r="U45" s="56" t="s">
        <v>151</v>
      </c>
      <c r="V45" s="72" t="s">
        <v>150</v>
      </c>
      <c r="W45" s="32" t="s">
        <v>241</v>
      </c>
      <c r="X45" s="74" t="s">
        <v>287</v>
      </c>
      <c r="Y45" s="74" t="s">
        <v>282</v>
      </c>
      <c r="Z45" s="52" t="s">
        <v>288</v>
      </c>
      <c r="AA45" s="104">
        <v>0.3889</v>
      </c>
      <c r="AB45" s="72"/>
      <c r="AC45" s="105" t="s">
        <v>245</v>
      </c>
      <c r="AD45" s="106">
        <v>234</v>
      </c>
      <c r="AE45" s="106">
        <v>225</v>
      </c>
      <c r="AF45" s="105">
        <v>1.6</v>
      </c>
      <c r="AG45" s="127">
        <f t="shared" si="9"/>
        <v>0.6621264</v>
      </c>
      <c r="AH45" s="128">
        <f t="shared" si="10"/>
        <v>0.587350089046442</v>
      </c>
      <c r="AI45" s="106"/>
      <c r="AJ45" s="129"/>
      <c r="AK45" s="121"/>
      <c r="AL45" s="122"/>
      <c r="AM45" s="130" t="s">
        <v>176</v>
      </c>
      <c r="AN45" s="130" t="s">
        <v>283</v>
      </c>
      <c r="AO45" s="155"/>
      <c r="AP45" s="56" t="s">
        <v>247</v>
      </c>
      <c r="AQ45" s="156">
        <v>1</v>
      </c>
      <c r="AR45" s="157">
        <v>0</v>
      </c>
    </row>
    <row r="46" s="2" customFormat="1" ht="30" customHeight="1" spans="1:44">
      <c r="A46" s="30">
        <f t="shared" si="0"/>
        <v>35</v>
      </c>
      <c r="B46" s="32"/>
      <c r="C46" s="32"/>
      <c r="D46" s="32"/>
      <c r="E46" s="32"/>
      <c r="F46" s="32"/>
      <c r="G46" s="32"/>
      <c r="H46" s="32">
        <v>6</v>
      </c>
      <c r="I46" s="32"/>
      <c r="J46" s="32"/>
      <c r="K46" s="32"/>
      <c r="L46" s="32" t="s">
        <v>297</v>
      </c>
      <c r="M46" s="31" t="s">
        <v>297</v>
      </c>
      <c r="N46" s="32" t="s">
        <v>298</v>
      </c>
      <c r="O46" s="31"/>
      <c r="P46" s="32" t="s">
        <v>147</v>
      </c>
      <c r="Q46" s="68" t="s">
        <v>148</v>
      </c>
      <c r="R46" s="71"/>
      <c r="S46" s="71" t="s">
        <v>149</v>
      </c>
      <c r="T46" s="31" t="s">
        <v>297</v>
      </c>
      <c r="U46" s="56" t="s">
        <v>150</v>
      </c>
      <c r="V46" s="72" t="s">
        <v>151</v>
      </c>
      <c r="W46" s="32" t="s">
        <v>241</v>
      </c>
      <c r="X46" s="72" t="s">
        <v>299</v>
      </c>
      <c r="Y46" s="72" t="s">
        <v>300</v>
      </c>
      <c r="Z46" s="52" t="s">
        <v>301</v>
      </c>
      <c r="AA46" s="109">
        <v>0.012</v>
      </c>
      <c r="AB46" s="72"/>
      <c r="AC46" s="105" t="s">
        <v>245</v>
      </c>
      <c r="AD46" s="106">
        <v>50</v>
      </c>
      <c r="AE46" s="106">
        <v>20</v>
      </c>
      <c r="AF46" s="105">
        <v>3</v>
      </c>
      <c r="AG46" s="127">
        <f t="shared" si="9"/>
        <v>0.02358</v>
      </c>
      <c r="AH46" s="128">
        <f t="shared" si="10"/>
        <v>0.508905852417303</v>
      </c>
      <c r="AI46" s="106"/>
      <c r="AJ46" s="129"/>
      <c r="AK46" s="121"/>
      <c r="AL46" s="122"/>
      <c r="AM46" s="123" t="s">
        <v>176</v>
      </c>
      <c r="AN46" s="123" t="s">
        <v>302</v>
      </c>
      <c r="AO46" s="155"/>
      <c r="AP46" s="56" t="s">
        <v>225</v>
      </c>
      <c r="AQ46" s="156">
        <v>1</v>
      </c>
      <c r="AR46" s="157">
        <v>0</v>
      </c>
    </row>
    <row r="47" s="2" customFormat="1" ht="30" customHeight="1" spans="1:44">
      <c r="A47" s="30">
        <f t="shared" si="0"/>
        <v>36</v>
      </c>
      <c r="B47" s="32"/>
      <c r="C47" s="32"/>
      <c r="D47" s="32"/>
      <c r="E47" s="32"/>
      <c r="F47" s="32">
        <v>4</v>
      </c>
      <c r="G47" s="32"/>
      <c r="H47" s="32"/>
      <c r="I47" s="32"/>
      <c r="J47" s="32"/>
      <c r="K47" s="32"/>
      <c r="L47" s="32" t="s">
        <v>303</v>
      </c>
      <c r="M47" s="31" t="s">
        <v>303</v>
      </c>
      <c r="N47" s="32" t="s">
        <v>304</v>
      </c>
      <c r="O47" s="31"/>
      <c r="P47" s="32"/>
      <c r="Q47" s="68" t="s">
        <v>148</v>
      </c>
      <c r="R47" s="71"/>
      <c r="S47" s="71" t="s">
        <v>149</v>
      </c>
      <c r="T47" s="31" t="s">
        <v>303</v>
      </c>
      <c r="U47" s="56" t="s">
        <v>150</v>
      </c>
      <c r="V47" s="72" t="s">
        <v>151</v>
      </c>
      <c r="W47" s="32" t="s">
        <v>230</v>
      </c>
      <c r="X47" s="68" t="s">
        <v>153</v>
      </c>
      <c r="Y47" s="32" t="s">
        <v>154</v>
      </c>
      <c r="Z47" s="32"/>
      <c r="AA47" s="104">
        <f>AA48+AA49+AA52+AA55+AA58</f>
        <v>2.7534</v>
      </c>
      <c r="AB47" s="72"/>
      <c r="AC47" s="105" t="s">
        <v>235</v>
      </c>
      <c r="AD47" s="106"/>
      <c r="AE47" s="106"/>
      <c r="AF47" s="105"/>
      <c r="AG47" s="127"/>
      <c r="AH47" s="128"/>
      <c r="AI47" s="106">
        <v>15</v>
      </c>
      <c r="AJ47" s="119"/>
      <c r="AK47" s="99"/>
      <c r="AL47" s="99"/>
      <c r="AM47" s="123" t="s">
        <v>162</v>
      </c>
      <c r="AN47" s="123" t="s">
        <v>236</v>
      </c>
      <c r="AO47" s="155"/>
      <c r="AP47" s="56" t="s">
        <v>225</v>
      </c>
      <c r="AQ47" s="156">
        <v>1</v>
      </c>
      <c r="AR47" s="157">
        <v>0</v>
      </c>
    </row>
    <row r="48" s="2" customFormat="1" ht="30" customHeight="1" spans="1:44">
      <c r="A48" s="30">
        <f t="shared" si="0"/>
        <v>37</v>
      </c>
      <c r="B48" s="32"/>
      <c r="C48" s="32"/>
      <c r="D48" s="32"/>
      <c r="E48" s="32"/>
      <c r="F48" s="32"/>
      <c r="G48" s="32">
        <v>5</v>
      </c>
      <c r="H48" s="32"/>
      <c r="I48" s="32"/>
      <c r="J48" s="32"/>
      <c r="K48" s="32"/>
      <c r="L48" s="32" t="s">
        <v>305</v>
      </c>
      <c r="M48" s="31" t="s">
        <v>305</v>
      </c>
      <c r="N48" s="32" t="s">
        <v>306</v>
      </c>
      <c r="O48" s="31"/>
      <c r="P48" s="32" t="s">
        <v>149</v>
      </c>
      <c r="Q48" s="68" t="s">
        <v>148</v>
      </c>
      <c r="R48" s="71"/>
      <c r="S48" s="71" t="s">
        <v>149</v>
      </c>
      <c r="T48" s="31" t="s">
        <v>305</v>
      </c>
      <c r="U48" s="56" t="s">
        <v>150</v>
      </c>
      <c r="V48" s="72" t="s">
        <v>151</v>
      </c>
      <c r="W48" s="32" t="s">
        <v>161</v>
      </c>
      <c r="X48" s="82" t="s">
        <v>153</v>
      </c>
      <c r="Y48" s="32" t="s">
        <v>154</v>
      </c>
      <c r="Z48" s="32"/>
      <c r="AA48" s="104">
        <v>0.4933</v>
      </c>
      <c r="AB48" s="72"/>
      <c r="AC48" s="105"/>
      <c r="AD48" s="106"/>
      <c r="AE48" s="106"/>
      <c r="AF48" s="105"/>
      <c r="AG48" s="127"/>
      <c r="AH48" s="128"/>
      <c r="AI48" s="106"/>
      <c r="AJ48" s="119"/>
      <c r="AK48" s="99"/>
      <c r="AL48" s="99"/>
      <c r="AM48" s="114" t="s">
        <v>176</v>
      </c>
      <c r="AN48" s="114" t="s">
        <v>251</v>
      </c>
      <c r="AO48" s="155"/>
      <c r="AP48" s="56"/>
      <c r="AQ48" s="156">
        <v>1</v>
      </c>
      <c r="AR48" s="157">
        <v>0</v>
      </c>
    </row>
    <row r="49" s="2" customFormat="1" ht="30" customHeight="1" spans="1:44">
      <c r="A49" s="30">
        <f t="shared" si="0"/>
        <v>38</v>
      </c>
      <c r="B49" s="32"/>
      <c r="C49" s="32"/>
      <c r="D49" s="32"/>
      <c r="E49" s="32"/>
      <c r="F49" s="32"/>
      <c r="G49" s="32">
        <v>5</v>
      </c>
      <c r="H49" s="32"/>
      <c r="I49" s="32"/>
      <c r="J49" s="32"/>
      <c r="K49" s="32"/>
      <c r="L49" s="32" t="s">
        <v>307</v>
      </c>
      <c r="M49" s="31" t="s">
        <v>307</v>
      </c>
      <c r="N49" s="32" t="s">
        <v>308</v>
      </c>
      <c r="O49" s="31"/>
      <c r="P49" s="32" t="s">
        <v>147</v>
      </c>
      <c r="Q49" s="68" t="s">
        <v>148</v>
      </c>
      <c r="R49" s="71"/>
      <c r="S49" s="71" t="s">
        <v>149</v>
      </c>
      <c r="T49" s="31" t="s">
        <v>307</v>
      </c>
      <c r="U49" s="56" t="s">
        <v>150</v>
      </c>
      <c r="V49" s="72" t="s">
        <v>151</v>
      </c>
      <c r="W49" s="32" t="s">
        <v>230</v>
      </c>
      <c r="X49" s="68" t="s">
        <v>153</v>
      </c>
      <c r="Y49" s="32" t="s">
        <v>154</v>
      </c>
      <c r="Z49" s="32" t="s">
        <v>309</v>
      </c>
      <c r="AA49" s="104">
        <f>AA50+AA51</f>
        <v>0.0975</v>
      </c>
      <c r="AB49" s="72"/>
      <c r="AC49" s="105" t="s">
        <v>235</v>
      </c>
      <c r="AD49" s="106"/>
      <c r="AE49" s="106"/>
      <c r="AF49" s="105"/>
      <c r="AG49" s="127"/>
      <c r="AH49" s="128"/>
      <c r="AI49" s="106">
        <v>6</v>
      </c>
      <c r="AJ49" s="119"/>
      <c r="AK49" s="99"/>
      <c r="AL49" s="99"/>
      <c r="AM49" s="123" t="s">
        <v>162</v>
      </c>
      <c r="AN49" s="123" t="s">
        <v>236</v>
      </c>
      <c r="AO49" s="155"/>
      <c r="AP49" s="56"/>
      <c r="AQ49" s="156">
        <v>1</v>
      </c>
      <c r="AR49" s="157">
        <v>0</v>
      </c>
    </row>
    <row r="50" s="2" customFormat="1" ht="30" customHeight="1" spans="1:44">
      <c r="A50" s="30">
        <f t="shared" si="0"/>
        <v>39</v>
      </c>
      <c r="B50" s="32"/>
      <c r="C50" s="32"/>
      <c r="D50" s="32"/>
      <c r="E50" s="32"/>
      <c r="F50" s="32"/>
      <c r="G50" s="32"/>
      <c r="H50" s="32">
        <v>6</v>
      </c>
      <c r="I50" s="32"/>
      <c r="J50" s="32"/>
      <c r="K50" s="32"/>
      <c r="L50" s="32" t="s">
        <v>256</v>
      </c>
      <c r="M50" s="31" t="s">
        <v>256</v>
      </c>
      <c r="N50" s="32" t="s">
        <v>310</v>
      </c>
      <c r="O50" s="31"/>
      <c r="P50" s="32" t="s">
        <v>147</v>
      </c>
      <c r="Q50" s="68" t="s">
        <v>148</v>
      </c>
      <c r="R50" s="71"/>
      <c r="S50" s="71" t="s">
        <v>149</v>
      </c>
      <c r="T50" s="31" t="s">
        <v>256</v>
      </c>
      <c r="U50" s="56" t="s">
        <v>150</v>
      </c>
      <c r="V50" s="72" t="s">
        <v>151</v>
      </c>
      <c r="W50" s="32" t="s">
        <v>241</v>
      </c>
      <c r="X50" s="74" t="s">
        <v>257</v>
      </c>
      <c r="Y50" s="74" t="s">
        <v>311</v>
      </c>
      <c r="Z50" s="32" t="s">
        <v>259</v>
      </c>
      <c r="AA50" s="104">
        <v>0.079</v>
      </c>
      <c r="AB50" s="72"/>
      <c r="AC50" s="105" t="s">
        <v>245</v>
      </c>
      <c r="AD50" s="106">
        <v>89</v>
      </c>
      <c r="AE50" s="106">
        <v>72</v>
      </c>
      <c r="AF50" s="105">
        <v>3</v>
      </c>
      <c r="AG50" s="127">
        <f t="shared" ref="AG50:AG54" si="11">AD50*AE50*AF50*7860/1000000000</f>
        <v>0.15110064</v>
      </c>
      <c r="AH50" s="128">
        <f t="shared" ref="AH50:AH54" si="12">AA50/AG50</f>
        <v>0.522830346714613</v>
      </c>
      <c r="AI50" s="106"/>
      <c r="AJ50" s="129"/>
      <c r="AK50" s="99"/>
      <c r="AL50" s="99"/>
      <c r="AM50" s="132" t="s">
        <v>176</v>
      </c>
      <c r="AN50" s="130" t="s">
        <v>260</v>
      </c>
      <c r="AO50" s="155"/>
      <c r="AP50" s="56"/>
      <c r="AQ50" s="156">
        <v>1</v>
      </c>
      <c r="AR50" s="157">
        <v>0</v>
      </c>
    </row>
    <row r="51" s="2" customFormat="1" ht="30" customHeight="1" spans="1:44">
      <c r="A51" s="30">
        <f t="shared" si="0"/>
        <v>40</v>
      </c>
      <c r="B51" s="32"/>
      <c r="C51" s="32"/>
      <c r="D51" s="32"/>
      <c r="E51" s="32"/>
      <c r="F51" s="32"/>
      <c r="G51" s="32"/>
      <c r="H51" s="32">
        <v>6</v>
      </c>
      <c r="I51" s="32"/>
      <c r="J51" s="32"/>
      <c r="K51" s="32"/>
      <c r="L51" s="32" t="s">
        <v>261</v>
      </c>
      <c r="M51" s="31" t="s">
        <v>261</v>
      </c>
      <c r="N51" s="32" t="s">
        <v>262</v>
      </c>
      <c r="O51" s="31"/>
      <c r="P51" s="32" t="s">
        <v>147</v>
      </c>
      <c r="Q51" s="68" t="s">
        <v>148</v>
      </c>
      <c r="R51" s="71"/>
      <c r="S51" s="71" t="s">
        <v>149</v>
      </c>
      <c r="T51" s="31" t="s">
        <v>261</v>
      </c>
      <c r="U51" s="56" t="s">
        <v>150</v>
      </c>
      <c r="V51" s="72" t="s">
        <v>151</v>
      </c>
      <c r="W51" s="32" t="s">
        <v>263</v>
      </c>
      <c r="X51" s="82" t="s">
        <v>264</v>
      </c>
      <c r="Y51" s="32" t="s">
        <v>265</v>
      </c>
      <c r="Z51" s="32" t="s">
        <v>266</v>
      </c>
      <c r="AA51" s="104">
        <v>0.0185</v>
      </c>
      <c r="AB51" s="72"/>
      <c r="AC51" s="105" t="s">
        <v>263</v>
      </c>
      <c r="AD51" s="106">
        <v>20</v>
      </c>
      <c r="AE51" s="106"/>
      <c r="AF51" s="105">
        <v>18</v>
      </c>
      <c r="AG51" s="129">
        <f>AF51/2*AF51/2*3.14*AD51*7860/1000000000</f>
        <v>0.039982248</v>
      </c>
      <c r="AH51" s="128">
        <f t="shared" si="12"/>
        <v>0.462705348633724</v>
      </c>
      <c r="AI51" s="131"/>
      <c r="AJ51" s="129"/>
      <c r="AK51" s="99"/>
      <c r="AL51" s="99"/>
      <c r="AM51" s="123" t="s">
        <v>176</v>
      </c>
      <c r="AN51" s="123" t="s">
        <v>267</v>
      </c>
      <c r="AO51" s="155"/>
      <c r="AP51" s="56"/>
      <c r="AQ51" s="156">
        <v>1</v>
      </c>
      <c r="AR51" s="157">
        <v>0</v>
      </c>
    </row>
    <row r="52" s="2" customFormat="1" ht="30" customHeight="1" spans="1:44">
      <c r="A52" s="30">
        <f t="shared" si="0"/>
        <v>41</v>
      </c>
      <c r="B52" s="32"/>
      <c r="C52" s="32"/>
      <c r="D52" s="32"/>
      <c r="E52" s="32"/>
      <c r="F52" s="32"/>
      <c r="G52" s="32">
        <v>5</v>
      </c>
      <c r="H52" s="32"/>
      <c r="I52" s="32"/>
      <c r="J52" s="32"/>
      <c r="K52" s="32"/>
      <c r="L52" s="32" t="s">
        <v>312</v>
      </c>
      <c r="M52" s="31" t="s">
        <v>312</v>
      </c>
      <c r="N52" s="32" t="s">
        <v>313</v>
      </c>
      <c r="O52" s="31"/>
      <c r="P52" s="32" t="s">
        <v>147</v>
      </c>
      <c r="Q52" s="68" t="s">
        <v>148</v>
      </c>
      <c r="R52" s="71"/>
      <c r="S52" s="71" t="s">
        <v>149</v>
      </c>
      <c r="T52" s="31" t="s">
        <v>271</v>
      </c>
      <c r="U52" s="56" t="s">
        <v>150</v>
      </c>
      <c r="V52" s="72" t="s">
        <v>151</v>
      </c>
      <c r="W52" s="32" t="s">
        <v>230</v>
      </c>
      <c r="X52" s="68" t="s">
        <v>153</v>
      </c>
      <c r="Y52" s="32" t="s">
        <v>154</v>
      </c>
      <c r="Z52" s="32"/>
      <c r="AA52" s="104">
        <f>AA53+AA54</f>
        <v>1.0622</v>
      </c>
      <c r="AB52" s="72"/>
      <c r="AC52" s="105" t="s">
        <v>235</v>
      </c>
      <c r="AD52" s="106"/>
      <c r="AE52" s="106"/>
      <c r="AF52" s="105"/>
      <c r="AG52" s="127"/>
      <c r="AH52" s="128"/>
      <c r="AI52" s="106">
        <v>33</v>
      </c>
      <c r="AJ52" s="105"/>
      <c r="AK52" s="99"/>
      <c r="AL52" s="99"/>
      <c r="AM52" s="123" t="s">
        <v>162</v>
      </c>
      <c r="AN52" s="123" t="s">
        <v>236</v>
      </c>
      <c r="AO52" s="155"/>
      <c r="AP52" s="56"/>
      <c r="AQ52" s="156">
        <v>1</v>
      </c>
      <c r="AR52" s="157">
        <v>0</v>
      </c>
    </row>
    <row r="53" s="2" customFormat="1" ht="30" customHeight="1" spans="1:44">
      <c r="A53" s="30">
        <f t="shared" si="0"/>
        <v>42</v>
      </c>
      <c r="B53" s="32"/>
      <c r="C53" s="32"/>
      <c r="D53" s="32"/>
      <c r="E53" s="32"/>
      <c r="F53" s="32"/>
      <c r="G53" s="32"/>
      <c r="H53" s="32">
        <v>6</v>
      </c>
      <c r="I53" s="32"/>
      <c r="J53" s="32"/>
      <c r="K53" s="32"/>
      <c r="L53" s="32" t="s">
        <v>274</v>
      </c>
      <c r="M53" s="31" t="s">
        <v>274</v>
      </c>
      <c r="N53" s="32" t="s">
        <v>275</v>
      </c>
      <c r="O53" s="31"/>
      <c r="P53" s="32" t="s">
        <v>149</v>
      </c>
      <c r="Q53" s="68" t="s">
        <v>148</v>
      </c>
      <c r="R53" s="71"/>
      <c r="S53" s="71" t="s">
        <v>149</v>
      </c>
      <c r="T53" s="31" t="s">
        <v>274</v>
      </c>
      <c r="U53" s="56" t="s">
        <v>151</v>
      </c>
      <c r="V53" s="72" t="s">
        <v>150</v>
      </c>
      <c r="W53" s="32" t="s">
        <v>241</v>
      </c>
      <c r="X53" s="74" t="s">
        <v>276</v>
      </c>
      <c r="Y53" s="74" t="s">
        <v>277</v>
      </c>
      <c r="Z53" s="56" t="s">
        <v>278</v>
      </c>
      <c r="AA53" s="104">
        <v>0.8182</v>
      </c>
      <c r="AB53" s="72"/>
      <c r="AC53" s="105" t="s">
        <v>245</v>
      </c>
      <c r="AD53" s="106">
        <v>529</v>
      </c>
      <c r="AE53" s="106">
        <v>146</v>
      </c>
      <c r="AF53" s="105">
        <v>2</v>
      </c>
      <c r="AG53" s="127">
        <f t="shared" si="11"/>
        <v>1.21411848</v>
      </c>
      <c r="AH53" s="128">
        <f t="shared" si="12"/>
        <v>0.673904576429806</v>
      </c>
      <c r="AI53" s="106"/>
      <c r="AJ53" s="129"/>
      <c r="AK53" s="99"/>
      <c r="AL53" s="99"/>
      <c r="AM53" s="114" t="s">
        <v>176</v>
      </c>
      <c r="AN53" s="114" t="s">
        <v>279</v>
      </c>
      <c r="AO53" s="155"/>
      <c r="AP53" s="56" t="s">
        <v>247</v>
      </c>
      <c r="AQ53" s="156">
        <v>1</v>
      </c>
      <c r="AR53" s="157">
        <v>0</v>
      </c>
    </row>
    <row r="54" s="2" customFormat="1" ht="30" customHeight="1" spans="1:44">
      <c r="A54" s="30">
        <f t="shared" si="0"/>
        <v>43</v>
      </c>
      <c r="B54" s="32"/>
      <c r="C54" s="32"/>
      <c r="D54" s="32"/>
      <c r="E54" s="32"/>
      <c r="F54" s="32"/>
      <c r="G54" s="32"/>
      <c r="H54" s="32">
        <v>6</v>
      </c>
      <c r="I54" s="32"/>
      <c r="J54" s="32"/>
      <c r="K54" s="32"/>
      <c r="L54" s="32" t="s">
        <v>89</v>
      </c>
      <c r="M54" s="31" t="s">
        <v>89</v>
      </c>
      <c r="N54" s="32" t="s">
        <v>90</v>
      </c>
      <c r="O54" s="31"/>
      <c r="P54" s="32" t="s">
        <v>149</v>
      </c>
      <c r="Q54" s="68" t="s">
        <v>148</v>
      </c>
      <c r="R54" s="71"/>
      <c r="S54" s="71" t="s">
        <v>149</v>
      </c>
      <c r="T54" s="31" t="s">
        <v>280</v>
      </c>
      <c r="U54" s="56" t="s">
        <v>151</v>
      </c>
      <c r="V54" s="72" t="s">
        <v>150</v>
      </c>
      <c r="W54" s="32" t="s">
        <v>241</v>
      </c>
      <c r="X54" s="74" t="s">
        <v>287</v>
      </c>
      <c r="Y54" s="74" t="s">
        <v>314</v>
      </c>
      <c r="Z54" s="32"/>
      <c r="AA54" s="104">
        <v>0.244</v>
      </c>
      <c r="AB54" s="72"/>
      <c r="AC54" s="105" t="s">
        <v>245</v>
      </c>
      <c r="AD54" s="106">
        <v>242</v>
      </c>
      <c r="AE54" s="106">
        <v>142</v>
      </c>
      <c r="AF54" s="105">
        <v>1.6</v>
      </c>
      <c r="AG54" s="127">
        <f t="shared" si="11"/>
        <v>0.432161664</v>
      </c>
      <c r="AH54" s="128">
        <f t="shared" si="12"/>
        <v>0.564603527628031</v>
      </c>
      <c r="AI54" s="106"/>
      <c r="AJ54" s="129"/>
      <c r="AK54" s="99"/>
      <c r="AL54" s="99"/>
      <c r="AM54" s="130" t="s">
        <v>176</v>
      </c>
      <c r="AN54" s="130" t="s">
        <v>283</v>
      </c>
      <c r="AO54" s="155"/>
      <c r="AP54" s="56" t="s">
        <v>284</v>
      </c>
      <c r="AQ54" s="156">
        <v>1</v>
      </c>
      <c r="AR54" s="157">
        <v>0</v>
      </c>
    </row>
    <row r="55" s="2" customFormat="1" ht="30" customHeight="1" spans="1:44">
      <c r="A55" s="30">
        <f t="shared" si="0"/>
        <v>44</v>
      </c>
      <c r="B55" s="32"/>
      <c r="C55" s="32"/>
      <c r="D55" s="32"/>
      <c r="E55" s="32"/>
      <c r="F55" s="32"/>
      <c r="G55" s="32">
        <v>5</v>
      </c>
      <c r="H55" s="32"/>
      <c r="I55" s="32"/>
      <c r="J55" s="32"/>
      <c r="K55" s="32"/>
      <c r="L55" s="32" t="s">
        <v>315</v>
      </c>
      <c r="M55" s="31" t="s">
        <v>315</v>
      </c>
      <c r="N55" s="56" t="s">
        <v>316</v>
      </c>
      <c r="O55" s="31"/>
      <c r="P55" s="32" t="s">
        <v>147</v>
      </c>
      <c r="Q55" s="68" t="s">
        <v>148</v>
      </c>
      <c r="R55" s="71"/>
      <c r="S55" s="71" t="s">
        <v>149</v>
      </c>
      <c r="T55" s="31" t="s">
        <v>317</v>
      </c>
      <c r="U55" s="56" t="s">
        <v>150</v>
      </c>
      <c r="V55" s="72" t="s">
        <v>151</v>
      </c>
      <c r="W55" s="32" t="s">
        <v>230</v>
      </c>
      <c r="X55" s="68" t="s">
        <v>153</v>
      </c>
      <c r="Y55" s="32" t="s">
        <v>154</v>
      </c>
      <c r="Z55" s="32"/>
      <c r="AA55" s="104">
        <f>AA56+AA57</f>
        <v>0.1929</v>
      </c>
      <c r="AB55" s="72"/>
      <c r="AC55" s="105" t="s">
        <v>235</v>
      </c>
      <c r="AD55" s="106"/>
      <c r="AE55" s="106"/>
      <c r="AF55" s="105"/>
      <c r="AG55" s="127"/>
      <c r="AH55" s="128"/>
      <c r="AI55" s="106">
        <v>7</v>
      </c>
      <c r="AJ55" s="105"/>
      <c r="AK55" s="99"/>
      <c r="AL55" s="99"/>
      <c r="AM55" s="123" t="s">
        <v>162</v>
      </c>
      <c r="AN55" s="123" t="s">
        <v>236</v>
      </c>
      <c r="AO55" s="155"/>
      <c r="AP55" s="56"/>
      <c r="AQ55" s="156">
        <v>1</v>
      </c>
      <c r="AR55" s="157">
        <v>0</v>
      </c>
    </row>
    <row r="56" s="2" customFormat="1" ht="30" customHeight="1" spans="1:44">
      <c r="A56" s="30">
        <f t="shared" si="0"/>
        <v>45</v>
      </c>
      <c r="B56" s="32"/>
      <c r="C56" s="32"/>
      <c r="D56" s="32"/>
      <c r="E56" s="32"/>
      <c r="F56" s="32"/>
      <c r="G56" s="32"/>
      <c r="H56" s="32">
        <v>6</v>
      </c>
      <c r="I56" s="32"/>
      <c r="J56" s="32"/>
      <c r="K56" s="32"/>
      <c r="L56" s="32" t="s">
        <v>318</v>
      </c>
      <c r="M56" s="31" t="s">
        <v>318</v>
      </c>
      <c r="N56" s="56" t="s">
        <v>319</v>
      </c>
      <c r="O56" s="31"/>
      <c r="P56" s="32" t="s">
        <v>147</v>
      </c>
      <c r="Q56" s="68" t="s">
        <v>148</v>
      </c>
      <c r="R56" s="71"/>
      <c r="S56" s="71" t="s">
        <v>149</v>
      </c>
      <c r="T56" s="31" t="s">
        <v>320</v>
      </c>
      <c r="U56" s="56" t="s">
        <v>150</v>
      </c>
      <c r="V56" s="72" t="s">
        <v>151</v>
      </c>
      <c r="W56" s="32" t="s">
        <v>241</v>
      </c>
      <c r="X56" s="74" t="s">
        <v>257</v>
      </c>
      <c r="Y56" s="74" t="s">
        <v>311</v>
      </c>
      <c r="Z56" s="52" t="s">
        <v>321</v>
      </c>
      <c r="AA56" s="109">
        <v>0.1746</v>
      </c>
      <c r="AB56" s="72"/>
      <c r="AC56" s="105" t="s">
        <v>245</v>
      </c>
      <c r="AD56" s="106">
        <v>149</v>
      </c>
      <c r="AE56" s="106">
        <v>88</v>
      </c>
      <c r="AF56" s="105">
        <v>3</v>
      </c>
      <c r="AG56" s="127">
        <f t="shared" ref="AG56:AG57" si="13">AD56*AE56*AF56*7860/1000000000</f>
        <v>0.30918096</v>
      </c>
      <c r="AH56" s="128">
        <f t="shared" ref="AH56:AH57" si="14">AA56/AG56</f>
        <v>0.564717827384972</v>
      </c>
      <c r="AI56" s="106"/>
      <c r="AJ56" s="129"/>
      <c r="AK56" s="99"/>
      <c r="AL56" s="99"/>
      <c r="AM56" s="130" t="s">
        <v>176</v>
      </c>
      <c r="AN56" s="130" t="s">
        <v>260</v>
      </c>
      <c r="AO56" s="155"/>
      <c r="AP56" s="56"/>
      <c r="AQ56" s="156">
        <v>1</v>
      </c>
      <c r="AR56" s="157">
        <v>0</v>
      </c>
    </row>
    <row r="57" s="2" customFormat="1" ht="30" customHeight="1" spans="1:44">
      <c r="A57" s="30">
        <f t="shared" si="0"/>
        <v>46</v>
      </c>
      <c r="B57" s="32"/>
      <c r="C57" s="32"/>
      <c r="D57" s="32"/>
      <c r="E57" s="32"/>
      <c r="F57" s="32"/>
      <c r="G57" s="32"/>
      <c r="H57" s="32">
        <v>6</v>
      </c>
      <c r="I57" s="32"/>
      <c r="J57" s="32"/>
      <c r="K57" s="32"/>
      <c r="L57" s="32" t="s">
        <v>322</v>
      </c>
      <c r="M57" s="31" t="s">
        <v>322</v>
      </c>
      <c r="N57" s="56" t="s">
        <v>323</v>
      </c>
      <c r="O57" s="31"/>
      <c r="P57" s="32" t="s">
        <v>147</v>
      </c>
      <c r="Q57" s="68" t="s">
        <v>148</v>
      </c>
      <c r="R57" s="71"/>
      <c r="S57" s="71" t="s">
        <v>149</v>
      </c>
      <c r="T57" s="31" t="s">
        <v>322</v>
      </c>
      <c r="U57" s="56" t="s">
        <v>151</v>
      </c>
      <c r="V57" s="72" t="s">
        <v>150</v>
      </c>
      <c r="W57" s="32" t="s">
        <v>241</v>
      </c>
      <c r="X57" s="74" t="s">
        <v>257</v>
      </c>
      <c r="Y57" s="74" t="s">
        <v>311</v>
      </c>
      <c r="Z57" s="52" t="s">
        <v>324</v>
      </c>
      <c r="AA57" s="109">
        <v>0.0183</v>
      </c>
      <c r="AB57" s="72"/>
      <c r="AC57" s="105" t="s">
        <v>245</v>
      </c>
      <c r="AD57" s="106">
        <v>57</v>
      </c>
      <c r="AE57" s="106">
        <v>28</v>
      </c>
      <c r="AF57" s="105">
        <v>3</v>
      </c>
      <c r="AG57" s="127">
        <f t="shared" si="13"/>
        <v>0.03763368</v>
      </c>
      <c r="AH57" s="128">
        <f t="shared" si="14"/>
        <v>0.486266556977686</v>
      </c>
      <c r="AI57" s="106"/>
      <c r="AJ57" s="129"/>
      <c r="AK57" s="99"/>
      <c r="AL57" s="99"/>
      <c r="AM57" s="114" t="s">
        <v>176</v>
      </c>
      <c r="AN57" s="114" t="s">
        <v>325</v>
      </c>
      <c r="AO57" s="155"/>
      <c r="AP57" s="56" t="s">
        <v>247</v>
      </c>
      <c r="AQ57" s="156">
        <v>1</v>
      </c>
      <c r="AR57" s="157">
        <v>0</v>
      </c>
    </row>
    <row r="58" s="2" customFormat="1" ht="30" customHeight="1" spans="1:44">
      <c r="A58" s="30">
        <f t="shared" si="0"/>
        <v>47</v>
      </c>
      <c r="B58" s="32"/>
      <c r="C58" s="32"/>
      <c r="D58" s="32"/>
      <c r="E58" s="32"/>
      <c r="F58" s="32"/>
      <c r="G58" s="32">
        <v>5</v>
      </c>
      <c r="H58" s="32"/>
      <c r="I58" s="32"/>
      <c r="J58" s="32"/>
      <c r="K58" s="32"/>
      <c r="L58" s="32" t="s">
        <v>326</v>
      </c>
      <c r="M58" s="31" t="s">
        <v>326</v>
      </c>
      <c r="N58" s="32" t="s">
        <v>327</v>
      </c>
      <c r="O58" s="31"/>
      <c r="P58" s="32" t="s">
        <v>149</v>
      </c>
      <c r="Q58" s="68" t="s">
        <v>148</v>
      </c>
      <c r="R58" s="71"/>
      <c r="S58" s="71" t="s">
        <v>149</v>
      </c>
      <c r="T58" s="31" t="s">
        <v>326</v>
      </c>
      <c r="U58" s="56" t="s">
        <v>150</v>
      </c>
      <c r="V58" s="56" t="s">
        <v>151</v>
      </c>
      <c r="W58" s="32" t="s">
        <v>230</v>
      </c>
      <c r="X58" s="68" t="s">
        <v>153</v>
      </c>
      <c r="Y58" s="32" t="s">
        <v>154</v>
      </c>
      <c r="Z58" s="32"/>
      <c r="AA58" s="104">
        <f>AA59+AA63+AA64+AA65</f>
        <v>0.9075</v>
      </c>
      <c r="AB58" s="72"/>
      <c r="AC58" s="105" t="s">
        <v>235</v>
      </c>
      <c r="AD58" s="106"/>
      <c r="AE58" s="106"/>
      <c r="AF58" s="105"/>
      <c r="AG58" s="127"/>
      <c r="AH58" s="128"/>
      <c r="AI58" s="106">
        <v>15</v>
      </c>
      <c r="AJ58" s="105"/>
      <c r="AK58" s="121"/>
      <c r="AL58" s="122"/>
      <c r="AM58" s="123" t="s">
        <v>162</v>
      </c>
      <c r="AN58" s="123" t="s">
        <v>236</v>
      </c>
      <c r="AO58" s="155"/>
      <c r="AP58" s="56" t="s">
        <v>225</v>
      </c>
      <c r="AQ58" s="156">
        <v>1</v>
      </c>
      <c r="AR58" s="157">
        <v>0</v>
      </c>
    </row>
    <row r="59" s="2" customFormat="1" ht="30" customHeight="1" spans="1:44">
      <c r="A59" s="30">
        <f t="shared" si="0"/>
        <v>48</v>
      </c>
      <c r="B59" s="32"/>
      <c r="C59" s="32"/>
      <c r="D59" s="32"/>
      <c r="E59" s="32"/>
      <c r="F59" s="32"/>
      <c r="G59" s="32"/>
      <c r="H59" s="32">
        <v>6</v>
      </c>
      <c r="I59" s="32"/>
      <c r="J59" s="32"/>
      <c r="K59" s="32"/>
      <c r="L59" s="32" t="s">
        <v>60</v>
      </c>
      <c r="M59" s="31" t="s">
        <v>60</v>
      </c>
      <c r="N59" s="32" t="s">
        <v>61</v>
      </c>
      <c r="O59" s="31"/>
      <c r="P59" s="32" t="s">
        <v>149</v>
      </c>
      <c r="Q59" s="68" t="s">
        <v>148</v>
      </c>
      <c r="R59" s="71"/>
      <c r="S59" s="71" t="s">
        <v>149</v>
      </c>
      <c r="T59" s="31" t="s">
        <v>328</v>
      </c>
      <c r="U59" s="56" t="s">
        <v>150</v>
      </c>
      <c r="V59" s="72" t="s">
        <v>151</v>
      </c>
      <c r="W59" s="32" t="s">
        <v>230</v>
      </c>
      <c r="X59" s="68"/>
      <c r="Y59" s="32"/>
      <c r="Z59" s="32"/>
      <c r="AA59" s="104">
        <f>AA60+AA61+AA62</f>
        <v>0.497</v>
      </c>
      <c r="AB59" s="72"/>
      <c r="AC59" s="105" t="s">
        <v>235</v>
      </c>
      <c r="AD59" s="106"/>
      <c r="AE59" s="106"/>
      <c r="AF59" s="105"/>
      <c r="AG59" s="127"/>
      <c r="AH59" s="128"/>
      <c r="AI59" s="106">
        <v>8</v>
      </c>
      <c r="AJ59" s="105"/>
      <c r="AK59" s="121"/>
      <c r="AL59" s="122"/>
      <c r="AM59" s="123" t="s">
        <v>162</v>
      </c>
      <c r="AN59" s="123" t="s">
        <v>236</v>
      </c>
      <c r="AO59" s="155"/>
      <c r="AP59" s="56"/>
      <c r="AQ59" s="156">
        <v>1</v>
      </c>
      <c r="AR59" s="157">
        <v>0</v>
      </c>
    </row>
    <row r="60" s="2" customFormat="1" ht="30" customHeight="1" spans="1:44">
      <c r="A60" s="30">
        <f t="shared" si="0"/>
        <v>49</v>
      </c>
      <c r="B60" s="32"/>
      <c r="C60" s="32"/>
      <c r="D60" s="32"/>
      <c r="E60" s="32"/>
      <c r="F60" s="32"/>
      <c r="G60" s="32"/>
      <c r="H60" s="32"/>
      <c r="I60" s="32">
        <v>7</v>
      </c>
      <c r="J60" s="32"/>
      <c r="K60" s="32"/>
      <c r="L60" s="32" t="s">
        <v>95</v>
      </c>
      <c r="M60" s="31" t="s">
        <v>95</v>
      </c>
      <c r="N60" s="52" t="s">
        <v>96</v>
      </c>
      <c r="O60" s="31"/>
      <c r="P60" s="32" t="s">
        <v>149</v>
      </c>
      <c r="Q60" s="68" t="s">
        <v>148</v>
      </c>
      <c r="R60" s="71"/>
      <c r="S60" s="71" t="s">
        <v>149</v>
      </c>
      <c r="T60" s="31" t="s">
        <v>95</v>
      </c>
      <c r="U60" s="56" t="s">
        <v>151</v>
      </c>
      <c r="V60" s="72" t="s">
        <v>150</v>
      </c>
      <c r="W60" s="32" t="s">
        <v>241</v>
      </c>
      <c r="X60" s="74" t="s">
        <v>287</v>
      </c>
      <c r="Y60" s="74" t="s">
        <v>282</v>
      </c>
      <c r="Z60" s="52" t="s">
        <v>288</v>
      </c>
      <c r="AA60" s="104">
        <v>0.4498</v>
      </c>
      <c r="AB60" s="72"/>
      <c r="AC60" s="105" t="s">
        <v>245</v>
      </c>
      <c r="AD60" s="106">
        <v>264</v>
      </c>
      <c r="AE60" s="106">
        <v>255</v>
      </c>
      <c r="AF60" s="105">
        <v>1.6</v>
      </c>
      <c r="AG60" s="127">
        <f t="shared" ref="AG60" si="15">AD60*AE60*AF60*7860/1000000000</f>
        <v>0.84661632</v>
      </c>
      <c r="AH60" s="128">
        <f t="shared" ref="AH60" si="16">AA60/AG60</f>
        <v>0.531291435534812</v>
      </c>
      <c r="AI60" s="106"/>
      <c r="AJ60" s="129"/>
      <c r="AK60" s="121"/>
      <c r="AL60" s="122"/>
      <c r="AM60" s="114" t="s">
        <v>176</v>
      </c>
      <c r="AN60" s="114" t="s">
        <v>260</v>
      </c>
      <c r="AO60" s="155"/>
      <c r="AP60" s="56" t="s">
        <v>247</v>
      </c>
      <c r="AQ60" s="156">
        <v>1</v>
      </c>
      <c r="AR60" s="157">
        <v>0</v>
      </c>
    </row>
    <row r="61" s="2" customFormat="1" ht="30" customHeight="1" spans="1:44">
      <c r="A61" s="30">
        <f t="shared" si="0"/>
        <v>50</v>
      </c>
      <c r="B61" s="32"/>
      <c r="C61" s="32"/>
      <c r="D61" s="32"/>
      <c r="E61" s="32"/>
      <c r="F61" s="32"/>
      <c r="G61" s="32"/>
      <c r="H61" s="32"/>
      <c r="I61" s="32">
        <v>7</v>
      </c>
      <c r="J61" s="32"/>
      <c r="K61" s="32"/>
      <c r="L61" s="32" t="s">
        <v>84</v>
      </c>
      <c r="M61" s="57" t="s">
        <v>84</v>
      </c>
      <c r="N61" s="58" t="s">
        <v>85</v>
      </c>
      <c r="O61" s="59"/>
      <c r="P61" s="59" t="s">
        <v>149</v>
      </c>
      <c r="Q61" s="83" t="s">
        <v>148</v>
      </c>
      <c r="R61" s="59"/>
      <c r="S61" s="57" t="s">
        <v>149</v>
      </c>
      <c r="T61" s="84" t="s">
        <v>329</v>
      </c>
      <c r="U61" s="57"/>
      <c r="V61" s="85"/>
      <c r="W61" s="82" t="s">
        <v>291</v>
      </c>
      <c r="X61" s="72"/>
      <c r="Y61" s="73"/>
      <c r="Z61" s="84" t="s">
        <v>292</v>
      </c>
      <c r="AA61" s="104">
        <v>0.0169</v>
      </c>
      <c r="AB61" s="84" t="s">
        <v>292</v>
      </c>
      <c r="AC61" s="105"/>
      <c r="AD61" s="106"/>
      <c r="AE61" s="106"/>
      <c r="AF61" s="105"/>
      <c r="AG61" s="127"/>
      <c r="AH61" s="128"/>
      <c r="AI61" s="106"/>
      <c r="AJ61" s="105"/>
      <c r="AK61" s="121"/>
      <c r="AL61" s="122"/>
      <c r="AM61" s="114" t="s">
        <v>176</v>
      </c>
      <c r="AN61" s="114" t="s">
        <v>293</v>
      </c>
      <c r="AO61" s="155"/>
      <c r="AP61" s="56" t="s">
        <v>284</v>
      </c>
      <c r="AQ61" s="156">
        <v>1</v>
      </c>
      <c r="AR61" s="157">
        <v>0</v>
      </c>
    </row>
    <row r="62" s="2" customFormat="1" ht="30" customHeight="1" spans="1:44">
      <c r="A62" s="30">
        <f t="shared" si="0"/>
        <v>51</v>
      </c>
      <c r="B62" s="32"/>
      <c r="C62" s="32"/>
      <c r="D62" s="32"/>
      <c r="E62" s="32"/>
      <c r="F62" s="32"/>
      <c r="G62" s="32"/>
      <c r="H62" s="32"/>
      <c r="I62" s="32">
        <v>7</v>
      </c>
      <c r="J62" s="32"/>
      <c r="K62" s="32"/>
      <c r="L62" s="32" t="s">
        <v>330</v>
      </c>
      <c r="M62" s="31" t="s">
        <v>330</v>
      </c>
      <c r="N62" s="32" t="s">
        <v>331</v>
      </c>
      <c r="O62" s="31"/>
      <c r="P62" s="32" t="s">
        <v>147</v>
      </c>
      <c r="Q62" s="68" t="s">
        <v>148</v>
      </c>
      <c r="R62" s="71"/>
      <c r="S62" s="71" t="s">
        <v>149</v>
      </c>
      <c r="T62" s="31" t="s">
        <v>330</v>
      </c>
      <c r="U62" s="56" t="s">
        <v>151</v>
      </c>
      <c r="V62" s="72" t="s">
        <v>150</v>
      </c>
      <c r="W62" s="32" t="s">
        <v>241</v>
      </c>
      <c r="X62" s="74" t="s">
        <v>257</v>
      </c>
      <c r="Y62" s="74" t="s">
        <v>311</v>
      </c>
      <c r="Z62" s="52" t="s">
        <v>332</v>
      </c>
      <c r="AA62" s="104">
        <v>0.0303</v>
      </c>
      <c r="AB62" s="72"/>
      <c r="AC62" s="105" t="s">
        <v>245</v>
      </c>
      <c r="AD62" s="106">
        <v>55</v>
      </c>
      <c r="AE62" s="106">
        <v>34</v>
      </c>
      <c r="AF62" s="105">
        <v>3</v>
      </c>
      <c r="AG62" s="127">
        <f t="shared" ref="AG62:AG65" si="17">AD62*AE62*AF62*7860/1000000000</f>
        <v>0.0440946</v>
      </c>
      <c r="AH62" s="128">
        <f t="shared" ref="AH62:AH66" si="18">AA62/AG62</f>
        <v>0.687158971846893</v>
      </c>
      <c r="AI62" s="106"/>
      <c r="AJ62" s="129"/>
      <c r="AK62" s="121"/>
      <c r="AL62" s="122"/>
      <c r="AM62" s="114" t="s">
        <v>176</v>
      </c>
      <c r="AN62" s="114" t="s">
        <v>325</v>
      </c>
      <c r="AO62" s="155"/>
      <c r="AP62" s="56" t="s">
        <v>284</v>
      </c>
      <c r="AQ62" s="156">
        <v>1</v>
      </c>
      <c r="AR62" s="157">
        <v>0</v>
      </c>
    </row>
    <row r="63" s="2" customFormat="1" ht="30" customHeight="1" spans="1:44">
      <c r="A63" s="30">
        <f t="shared" si="0"/>
        <v>52</v>
      </c>
      <c r="B63" s="32"/>
      <c r="C63" s="32"/>
      <c r="D63" s="32"/>
      <c r="E63" s="32"/>
      <c r="F63" s="32"/>
      <c r="G63" s="32"/>
      <c r="H63" s="32"/>
      <c r="I63" s="32">
        <v>7</v>
      </c>
      <c r="J63" s="32"/>
      <c r="K63" s="32"/>
      <c r="L63" s="32" t="s">
        <v>65</v>
      </c>
      <c r="M63" s="31" t="s">
        <v>65</v>
      </c>
      <c r="N63" s="32" t="s">
        <v>66</v>
      </c>
      <c r="O63" s="31"/>
      <c r="P63" s="32" t="s">
        <v>147</v>
      </c>
      <c r="Q63" s="68" t="s">
        <v>148</v>
      </c>
      <c r="R63" s="71"/>
      <c r="S63" s="71" t="s">
        <v>149</v>
      </c>
      <c r="T63" s="31" t="s">
        <v>65</v>
      </c>
      <c r="U63" s="56" t="s">
        <v>151</v>
      </c>
      <c r="V63" s="72" t="s">
        <v>150</v>
      </c>
      <c r="W63" s="32" t="s">
        <v>241</v>
      </c>
      <c r="X63" s="53" t="s">
        <v>333</v>
      </c>
      <c r="Y63" s="74" t="s">
        <v>295</v>
      </c>
      <c r="Z63" s="74"/>
      <c r="AA63" s="108">
        <v>0.0096</v>
      </c>
      <c r="AB63" s="72"/>
      <c r="AC63" s="105" t="s">
        <v>245</v>
      </c>
      <c r="AD63" s="106">
        <v>51</v>
      </c>
      <c r="AE63" s="106">
        <v>21</v>
      </c>
      <c r="AF63" s="105">
        <v>2</v>
      </c>
      <c r="AG63" s="127">
        <f t="shared" si="17"/>
        <v>0.01683612</v>
      </c>
      <c r="AH63" s="128">
        <f t="shared" si="18"/>
        <v>0.570202635761684</v>
      </c>
      <c r="AI63" s="106"/>
      <c r="AJ63" s="129"/>
      <c r="AK63" s="121"/>
      <c r="AL63" s="122"/>
      <c r="AM63" s="114" t="s">
        <v>176</v>
      </c>
      <c r="AN63" s="114" t="s">
        <v>296</v>
      </c>
      <c r="AO63" s="155"/>
      <c r="AP63" s="56" t="s">
        <v>334</v>
      </c>
      <c r="AQ63" s="156">
        <v>1</v>
      </c>
      <c r="AR63" s="157">
        <v>0</v>
      </c>
    </row>
    <row r="64" s="2" customFormat="1" ht="30" customHeight="1" spans="1:44">
      <c r="A64" s="30">
        <f t="shared" si="0"/>
        <v>53</v>
      </c>
      <c r="B64" s="32"/>
      <c r="C64" s="32"/>
      <c r="D64" s="32"/>
      <c r="E64" s="32"/>
      <c r="F64" s="32"/>
      <c r="G64" s="32"/>
      <c r="H64" s="32">
        <v>6</v>
      </c>
      <c r="I64" s="32"/>
      <c r="J64" s="32"/>
      <c r="K64" s="32"/>
      <c r="L64" s="32" t="s">
        <v>42</v>
      </c>
      <c r="M64" s="31" t="s">
        <v>42</v>
      </c>
      <c r="N64" s="52" t="s">
        <v>43</v>
      </c>
      <c r="O64" s="31"/>
      <c r="P64" s="32" t="s">
        <v>147</v>
      </c>
      <c r="Q64" s="68" t="s">
        <v>148</v>
      </c>
      <c r="R64" s="71"/>
      <c r="S64" s="71" t="s">
        <v>149</v>
      </c>
      <c r="T64" s="31" t="s">
        <v>42</v>
      </c>
      <c r="U64" s="56" t="s">
        <v>151</v>
      </c>
      <c r="V64" s="72" t="s">
        <v>150</v>
      </c>
      <c r="W64" s="32" t="s">
        <v>241</v>
      </c>
      <c r="X64" s="74" t="s">
        <v>287</v>
      </c>
      <c r="Y64" s="74" t="s">
        <v>282</v>
      </c>
      <c r="Z64" s="52" t="s">
        <v>288</v>
      </c>
      <c r="AA64" s="104">
        <v>0.3889</v>
      </c>
      <c r="AB64" s="72"/>
      <c r="AC64" s="105" t="s">
        <v>245</v>
      </c>
      <c r="AD64" s="106">
        <v>234</v>
      </c>
      <c r="AE64" s="106">
        <v>225</v>
      </c>
      <c r="AF64" s="105">
        <v>1.6</v>
      </c>
      <c r="AG64" s="127">
        <f t="shared" si="17"/>
        <v>0.6621264</v>
      </c>
      <c r="AH64" s="128">
        <f t="shared" si="18"/>
        <v>0.587350089046442</v>
      </c>
      <c r="AI64" s="106"/>
      <c r="AJ64" s="129"/>
      <c r="AK64" s="121"/>
      <c r="AL64" s="122"/>
      <c r="AM64" s="123" t="s">
        <v>176</v>
      </c>
      <c r="AN64" s="114" t="s">
        <v>283</v>
      </c>
      <c r="AO64" s="155"/>
      <c r="AP64" s="56" t="s">
        <v>247</v>
      </c>
      <c r="AQ64" s="156">
        <v>1</v>
      </c>
      <c r="AR64" s="157">
        <v>0</v>
      </c>
    </row>
    <row r="65" s="2" customFormat="1" ht="30" customHeight="1" spans="1:44">
      <c r="A65" s="30">
        <f t="shared" si="0"/>
        <v>54</v>
      </c>
      <c r="B65" s="32"/>
      <c r="C65" s="32"/>
      <c r="D65" s="32"/>
      <c r="E65" s="32"/>
      <c r="F65" s="32"/>
      <c r="G65" s="32"/>
      <c r="H65" s="32">
        <v>6</v>
      </c>
      <c r="I65" s="32"/>
      <c r="J65" s="32"/>
      <c r="K65" s="32"/>
      <c r="L65" s="32" t="s">
        <v>335</v>
      </c>
      <c r="M65" s="31" t="s">
        <v>335</v>
      </c>
      <c r="N65" s="32" t="s">
        <v>336</v>
      </c>
      <c r="O65" s="31"/>
      <c r="P65" s="32" t="s">
        <v>147</v>
      </c>
      <c r="Q65" s="68" t="s">
        <v>148</v>
      </c>
      <c r="R65" s="71"/>
      <c r="S65" s="71" t="s">
        <v>149</v>
      </c>
      <c r="T65" s="31" t="s">
        <v>297</v>
      </c>
      <c r="U65" s="56" t="s">
        <v>150</v>
      </c>
      <c r="V65" s="72" t="s">
        <v>151</v>
      </c>
      <c r="W65" s="32" t="s">
        <v>241</v>
      </c>
      <c r="X65" s="72" t="s">
        <v>337</v>
      </c>
      <c r="Y65" s="72" t="s">
        <v>300</v>
      </c>
      <c r="Z65" s="52" t="s">
        <v>301</v>
      </c>
      <c r="AA65" s="109">
        <v>0.012</v>
      </c>
      <c r="AB65" s="72"/>
      <c r="AC65" s="105" t="s">
        <v>245</v>
      </c>
      <c r="AD65" s="106">
        <v>50</v>
      </c>
      <c r="AE65" s="106">
        <v>20</v>
      </c>
      <c r="AF65" s="105">
        <v>3</v>
      </c>
      <c r="AG65" s="127">
        <f t="shared" si="17"/>
        <v>0.02358</v>
      </c>
      <c r="AH65" s="128">
        <f t="shared" si="18"/>
        <v>0.508905852417303</v>
      </c>
      <c r="AI65" s="106"/>
      <c r="AJ65" s="129"/>
      <c r="AK65" s="121"/>
      <c r="AL65" s="122"/>
      <c r="AM65" s="123" t="s">
        <v>176</v>
      </c>
      <c r="AN65" s="123" t="s">
        <v>302</v>
      </c>
      <c r="AO65" s="155"/>
      <c r="AP65" s="56" t="s">
        <v>225</v>
      </c>
      <c r="AQ65" s="156">
        <v>1</v>
      </c>
      <c r="AR65" s="157">
        <v>0</v>
      </c>
    </row>
    <row r="66" s="2" customFormat="1" ht="30" customHeight="1" spans="1:44">
      <c r="A66" s="30">
        <f t="shared" si="0"/>
        <v>55</v>
      </c>
      <c r="B66" s="32"/>
      <c r="C66" s="32"/>
      <c r="D66" s="32"/>
      <c r="E66" s="32"/>
      <c r="F66" s="32">
        <v>4</v>
      </c>
      <c r="G66" s="32"/>
      <c r="H66" s="32"/>
      <c r="I66" s="32"/>
      <c r="J66" s="32"/>
      <c r="K66" s="32"/>
      <c r="L66" s="32" t="s">
        <v>338</v>
      </c>
      <c r="M66" s="31" t="s">
        <v>338</v>
      </c>
      <c r="N66" s="32" t="s">
        <v>339</v>
      </c>
      <c r="O66" s="31"/>
      <c r="P66" s="32"/>
      <c r="Q66" s="68" t="s">
        <v>148</v>
      </c>
      <c r="R66" s="71"/>
      <c r="S66" s="71" t="s">
        <v>149</v>
      </c>
      <c r="T66" s="31" t="s">
        <v>338</v>
      </c>
      <c r="U66" s="56" t="s">
        <v>151</v>
      </c>
      <c r="V66" s="72" t="s">
        <v>150</v>
      </c>
      <c r="W66" s="32" t="s">
        <v>190</v>
      </c>
      <c r="X66" s="72" t="s">
        <v>340</v>
      </c>
      <c r="Y66" s="68" t="s">
        <v>341</v>
      </c>
      <c r="Z66" s="52"/>
      <c r="AA66" s="109">
        <v>0.1379</v>
      </c>
      <c r="AB66" s="72"/>
      <c r="AC66" s="105" t="s">
        <v>193</v>
      </c>
      <c r="AD66" s="106">
        <v>430</v>
      </c>
      <c r="AE66" s="106">
        <v>8</v>
      </c>
      <c r="AF66" s="105"/>
      <c r="AG66" s="129">
        <f>AE66/2*AE66/2*3.14*AD66*7860/1000000000</f>
        <v>0.169801152</v>
      </c>
      <c r="AH66" s="128">
        <f t="shared" si="18"/>
        <v>0.812126410072883</v>
      </c>
      <c r="AI66" s="131"/>
      <c r="AJ66" s="129"/>
      <c r="AK66" s="121"/>
      <c r="AL66" s="122"/>
      <c r="AM66" s="114" t="s">
        <v>176</v>
      </c>
      <c r="AN66" s="114" t="s">
        <v>194</v>
      </c>
      <c r="AO66" s="155"/>
      <c r="AP66" s="56" t="s">
        <v>342</v>
      </c>
      <c r="AQ66" s="156">
        <v>2</v>
      </c>
      <c r="AR66" s="157">
        <v>0</v>
      </c>
    </row>
    <row r="67" s="2" customFormat="1" ht="30" customHeight="1" spans="1:44">
      <c r="A67" s="30">
        <f t="shared" si="0"/>
        <v>56</v>
      </c>
      <c r="B67" s="32"/>
      <c r="C67" s="32"/>
      <c r="D67" s="32"/>
      <c r="E67" s="32"/>
      <c r="F67" s="32">
        <v>4</v>
      </c>
      <c r="G67" s="32"/>
      <c r="H67" s="32"/>
      <c r="I67" s="32"/>
      <c r="J67" s="32"/>
      <c r="K67" s="32"/>
      <c r="L67" s="32" t="s">
        <v>38</v>
      </c>
      <c r="M67" s="31" t="s">
        <v>38</v>
      </c>
      <c r="N67" s="32" t="s">
        <v>39</v>
      </c>
      <c r="O67" s="31"/>
      <c r="P67" s="32"/>
      <c r="Q67" s="68"/>
      <c r="R67" s="71"/>
      <c r="S67" s="71" t="s">
        <v>149</v>
      </c>
      <c r="T67" s="31" t="s">
        <v>38</v>
      </c>
      <c r="U67" s="56"/>
      <c r="V67" s="72"/>
      <c r="W67" s="32" t="s">
        <v>230</v>
      </c>
      <c r="X67" s="68" t="s">
        <v>153</v>
      </c>
      <c r="Y67" s="72"/>
      <c r="Z67" s="52"/>
      <c r="AA67" s="109">
        <f>AA68+AA69+AA70+AA71</f>
        <v>2.4026</v>
      </c>
      <c r="AB67" s="72"/>
      <c r="AC67" s="105" t="s">
        <v>235</v>
      </c>
      <c r="AD67" s="106"/>
      <c r="AE67" s="106"/>
      <c r="AF67" s="105"/>
      <c r="AG67" s="127"/>
      <c r="AH67" s="128"/>
      <c r="AI67" s="106">
        <v>26</v>
      </c>
      <c r="AJ67" s="105"/>
      <c r="AK67" s="121"/>
      <c r="AL67" s="122"/>
      <c r="AM67" s="123" t="s">
        <v>162</v>
      </c>
      <c r="AN67" s="123" t="s">
        <v>236</v>
      </c>
      <c r="AO67" s="155"/>
      <c r="AP67" s="56"/>
      <c r="AQ67" s="156">
        <v>1</v>
      </c>
      <c r="AR67" s="157">
        <v>0</v>
      </c>
    </row>
    <row r="68" s="2" customFormat="1" ht="30" customHeight="1" spans="1:44">
      <c r="A68" s="30">
        <f t="shared" si="0"/>
        <v>57</v>
      </c>
      <c r="B68" s="32"/>
      <c r="C68" s="32"/>
      <c r="D68" s="32"/>
      <c r="E68" s="32"/>
      <c r="F68" s="32"/>
      <c r="G68" s="32">
        <v>5</v>
      </c>
      <c r="H68" s="32"/>
      <c r="I68" s="32"/>
      <c r="J68" s="32"/>
      <c r="K68" s="32"/>
      <c r="L68" s="32" t="s">
        <v>343</v>
      </c>
      <c r="M68" s="161" t="s">
        <v>343</v>
      </c>
      <c r="N68" s="56" t="s">
        <v>344</v>
      </c>
      <c r="O68" s="31"/>
      <c r="P68" s="32" t="s">
        <v>147</v>
      </c>
      <c r="Q68" s="68" t="s">
        <v>148</v>
      </c>
      <c r="R68" s="71"/>
      <c r="S68" s="71" t="s">
        <v>149</v>
      </c>
      <c r="T68" s="161" t="s">
        <v>343</v>
      </c>
      <c r="U68" s="56" t="s">
        <v>151</v>
      </c>
      <c r="V68" s="72" t="s">
        <v>150</v>
      </c>
      <c r="W68" s="32" t="s">
        <v>234</v>
      </c>
      <c r="X68" s="46" t="s">
        <v>345</v>
      </c>
      <c r="Y68" s="68"/>
      <c r="Z68" s="56" t="s">
        <v>346</v>
      </c>
      <c r="AA68" s="104">
        <v>0.9895</v>
      </c>
      <c r="AB68" s="72"/>
      <c r="AC68" s="105" t="s">
        <v>347</v>
      </c>
      <c r="AD68" s="106">
        <f>AA68/0.888*1000+10</f>
        <v>1124.3018018018</v>
      </c>
      <c r="AE68" s="105">
        <v>20</v>
      </c>
      <c r="AF68" s="105">
        <v>2</v>
      </c>
      <c r="AG68" s="127">
        <f>AD68*0.888/1000</f>
        <v>0.99838</v>
      </c>
      <c r="AH68" s="128">
        <f t="shared" ref="AH68:AH74" si="19">AA68/AG68</f>
        <v>0.991105591057513</v>
      </c>
      <c r="AI68" s="106"/>
      <c r="AJ68" s="129"/>
      <c r="AK68" s="99"/>
      <c r="AL68" s="99"/>
      <c r="AM68" s="126" t="s">
        <v>157</v>
      </c>
      <c r="AN68" s="126" t="s">
        <v>348</v>
      </c>
      <c r="AO68" s="155"/>
      <c r="AP68" s="56" t="s">
        <v>349</v>
      </c>
      <c r="AQ68" s="156">
        <v>1</v>
      </c>
      <c r="AR68" s="157">
        <v>0</v>
      </c>
    </row>
    <row r="69" s="2" customFormat="1" ht="30" customHeight="1" spans="1:44">
      <c r="A69" s="30">
        <f t="shared" si="0"/>
        <v>58</v>
      </c>
      <c r="B69" s="32"/>
      <c r="C69" s="32"/>
      <c r="D69" s="32"/>
      <c r="E69" s="32"/>
      <c r="F69" s="32"/>
      <c r="G69" s="32">
        <v>5</v>
      </c>
      <c r="H69" s="32"/>
      <c r="I69" s="32"/>
      <c r="J69" s="32"/>
      <c r="K69" s="32"/>
      <c r="L69" s="32" t="s">
        <v>72</v>
      </c>
      <c r="M69" s="161" t="s">
        <v>72</v>
      </c>
      <c r="N69" s="56" t="s">
        <v>73</v>
      </c>
      <c r="O69" s="31"/>
      <c r="P69" s="32" t="s">
        <v>147</v>
      </c>
      <c r="Q69" s="68" t="s">
        <v>148</v>
      </c>
      <c r="R69" s="71"/>
      <c r="S69" s="71" t="s">
        <v>149</v>
      </c>
      <c r="T69" s="161" t="s">
        <v>72</v>
      </c>
      <c r="U69" s="56" t="s">
        <v>151</v>
      </c>
      <c r="V69" s="72" t="s">
        <v>150</v>
      </c>
      <c r="W69" s="32" t="s">
        <v>234</v>
      </c>
      <c r="X69" s="163" t="s">
        <v>350</v>
      </c>
      <c r="Y69" s="68" t="s">
        <v>351</v>
      </c>
      <c r="Z69" s="189" t="s">
        <v>352</v>
      </c>
      <c r="AA69" s="104">
        <v>1.0219</v>
      </c>
      <c r="AB69" s="72"/>
      <c r="AC69" s="105" t="s">
        <v>347</v>
      </c>
      <c r="AD69" s="106">
        <f>AA69/1.134*1000+10</f>
        <v>911.146384479718</v>
      </c>
      <c r="AE69" s="105">
        <v>25</v>
      </c>
      <c r="AF69" s="105">
        <v>2</v>
      </c>
      <c r="AG69" s="127">
        <f>AD69*1.134/1000</f>
        <v>1.03324</v>
      </c>
      <c r="AH69" s="128">
        <f t="shared" si="19"/>
        <v>0.989024815144594</v>
      </c>
      <c r="AI69" s="106"/>
      <c r="AJ69" s="129"/>
      <c r="AK69" s="99"/>
      <c r="AL69" s="99"/>
      <c r="AM69" s="126" t="s">
        <v>157</v>
      </c>
      <c r="AN69" s="126" t="s">
        <v>348</v>
      </c>
      <c r="AO69" s="155"/>
      <c r="AP69" s="56" t="s">
        <v>353</v>
      </c>
      <c r="AQ69" s="156">
        <v>1</v>
      </c>
      <c r="AR69" s="157">
        <v>0</v>
      </c>
    </row>
    <row r="70" s="2" customFormat="1" ht="30" customHeight="1" spans="1:44">
      <c r="A70" s="30">
        <f t="shared" si="0"/>
        <v>59</v>
      </c>
      <c r="B70" s="32"/>
      <c r="C70" s="32"/>
      <c r="D70" s="32"/>
      <c r="E70" s="32"/>
      <c r="F70" s="32"/>
      <c r="G70" s="32">
        <v>5</v>
      </c>
      <c r="H70" s="32"/>
      <c r="I70" s="32"/>
      <c r="J70" s="32"/>
      <c r="K70" s="32"/>
      <c r="L70" s="32" t="s">
        <v>354</v>
      </c>
      <c r="M70" s="161" t="s">
        <v>354</v>
      </c>
      <c r="N70" s="56" t="s">
        <v>355</v>
      </c>
      <c r="O70" s="31"/>
      <c r="P70" s="32" t="s">
        <v>147</v>
      </c>
      <c r="Q70" s="68" t="s">
        <v>148</v>
      </c>
      <c r="R70" s="71"/>
      <c r="S70" s="71" t="s">
        <v>149</v>
      </c>
      <c r="T70" s="161" t="s">
        <v>354</v>
      </c>
      <c r="U70" s="56" t="s">
        <v>151</v>
      </c>
      <c r="V70" s="72" t="s">
        <v>150</v>
      </c>
      <c r="W70" s="32" t="s">
        <v>234</v>
      </c>
      <c r="X70" s="46" t="s">
        <v>356</v>
      </c>
      <c r="Y70" s="74"/>
      <c r="Z70" s="162" t="s">
        <v>357</v>
      </c>
      <c r="AA70" s="109">
        <v>0.324</v>
      </c>
      <c r="AB70" s="72"/>
      <c r="AC70" s="105" t="s">
        <v>358</v>
      </c>
      <c r="AD70" s="106">
        <f>AA70/0.846*1000+10</f>
        <v>392.978723404255</v>
      </c>
      <c r="AE70" s="106">
        <v>20</v>
      </c>
      <c r="AF70" s="105"/>
      <c r="AG70" s="127">
        <f>AD70*0.846/1000</f>
        <v>0.33246</v>
      </c>
      <c r="AH70" s="128">
        <f t="shared" si="19"/>
        <v>0.974553329723877</v>
      </c>
      <c r="AI70" s="106"/>
      <c r="AJ70" s="127"/>
      <c r="AK70" s="99"/>
      <c r="AL70" s="99"/>
      <c r="AM70" s="126" t="s">
        <v>157</v>
      </c>
      <c r="AN70" s="126" t="s">
        <v>348</v>
      </c>
      <c r="AO70" s="155"/>
      <c r="AP70" s="56" t="s">
        <v>359</v>
      </c>
      <c r="AQ70" s="156">
        <v>1</v>
      </c>
      <c r="AR70" s="157">
        <v>0</v>
      </c>
    </row>
    <row r="71" s="2" customFormat="1" ht="30" customHeight="1" spans="1:44">
      <c r="A71" s="30">
        <f t="shared" si="0"/>
        <v>60</v>
      </c>
      <c r="B71" s="32"/>
      <c r="C71" s="32"/>
      <c r="D71" s="32"/>
      <c r="E71" s="32"/>
      <c r="F71" s="32"/>
      <c r="G71" s="32">
        <v>5</v>
      </c>
      <c r="H71" s="32"/>
      <c r="I71" s="32"/>
      <c r="J71" s="32"/>
      <c r="K71" s="32"/>
      <c r="L71" s="32" t="s">
        <v>45</v>
      </c>
      <c r="M71" s="162" t="s">
        <v>45</v>
      </c>
      <c r="N71" s="56" t="s">
        <v>46</v>
      </c>
      <c r="O71" s="31"/>
      <c r="P71" s="32" t="s">
        <v>147</v>
      </c>
      <c r="Q71" s="68" t="s">
        <v>148</v>
      </c>
      <c r="R71" s="71"/>
      <c r="S71" s="71" t="s">
        <v>149</v>
      </c>
      <c r="T71" s="162" t="s">
        <v>45</v>
      </c>
      <c r="U71" s="56" t="s">
        <v>151</v>
      </c>
      <c r="V71" s="72" t="s">
        <v>150</v>
      </c>
      <c r="W71" s="32" t="s">
        <v>241</v>
      </c>
      <c r="X71" s="46" t="s">
        <v>360</v>
      </c>
      <c r="Y71" s="32" t="s">
        <v>361</v>
      </c>
      <c r="Z71" s="32"/>
      <c r="AA71" s="104">
        <v>0.0672</v>
      </c>
      <c r="AB71" s="72"/>
      <c r="AC71" s="105" t="s">
        <v>245</v>
      </c>
      <c r="AD71" s="106">
        <v>395</v>
      </c>
      <c r="AE71" s="106">
        <v>15</v>
      </c>
      <c r="AF71" s="105">
        <v>1.5</v>
      </c>
      <c r="AG71" s="127">
        <f>AD71*AE71*AF71*7860/1000000000</f>
        <v>0.06985575</v>
      </c>
      <c r="AH71" s="128">
        <f t="shared" si="19"/>
        <v>0.961982370814142</v>
      </c>
      <c r="AI71" s="106"/>
      <c r="AJ71" s="129"/>
      <c r="AK71" s="99"/>
      <c r="AL71" s="99"/>
      <c r="AM71" s="126" t="s">
        <v>157</v>
      </c>
      <c r="AN71" s="126" t="s">
        <v>362</v>
      </c>
      <c r="AO71" s="155"/>
      <c r="AP71" s="56" t="s">
        <v>363</v>
      </c>
      <c r="AQ71" s="156">
        <v>1</v>
      </c>
      <c r="AR71" s="157">
        <v>0</v>
      </c>
    </row>
    <row r="72" s="2" customFormat="1" ht="30" customHeight="1" spans="1:44">
      <c r="A72" s="30">
        <f t="shared" si="0"/>
        <v>61</v>
      </c>
      <c r="B72" s="32"/>
      <c r="C72" s="32"/>
      <c r="D72" s="32"/>
      <c r="E72" s="32"/>
      <c r="F72" s="32">
        <v>4</v>
      </c>
      <c r="G72" s="32"/>
      <c r="H72" s="32"/>
      <c r="I72" s="32"/>
      <c r="J72" s="32"/>
      <c r="K72" s="32"/>
      <c r="L72" s="32" t="s">
        <v>364</v>
      </c>
      <c r="M72" s="161" t="s">
        <v>364</v>
      </c>
      <c r="N72" s="46" t="s">
        <v>365</v>
      </c>
      <c r="O72" s="31"/>
      <c r="P72" s="32" t="s">
        <v>147</v>
      </c>
      <c r="Q72" s="68" t="s">
        <v>148</v>
      </c>
      <c r="R72" s="71"/>
      <c r="S72" s="71" t="s">
        <v>149</v>
      </c>
      <c r="T72" s="161" t="s">
        <v>364</v>
      </c>
      <c r="U72" s="56" t="s">
        <v>151</v>
      </c>
      <c r="V72" s="72" t="s">
        <v>150</v>
      </c>
      <c r="W72" s="32" t="s">
        <v>241</v>
      </c>
      <c r="X72" s="46" t="s">
        <v>366</v>
      </c>
      <c r="Y72" s="72"/>
      <c r="Z72" s="162" t="s">
        <v>367</v>
      </c>
      <c r="AA72" s="104">
        <v>0.0503</v>
      </c>
      <c r="AB72" s="72"/>
      <c r="AC72" s="105" t="s">
        <v>358</v>
      </c>
      <c r="AD72" s="106">
        <v>330</v>
      </c>
      <c r="AE72" s="106">
        <v>10</v>
      </c>
      <c r="AF72" s="105">
        <v>2</v>
      </c>
      <c r="AG72" s="127">
        <f>AD72*AE72*AF72*7860/1000000000</f>
        <v>0.051876</v>
      </c>
      <c r="AH72" s="128">
        <f t="shared" si="19"/>
        <v>0.969619862749634</v>
      </c>
      <c r="AI72" s="106"/>
      <c r="AJ72" s="129"/>
      <c r="AK72" s="121"/>
      <c r="AL72" s="122"/>
      <c r="AM72" s="114" t="s">
        <v>157</v>
      </c>
      <c r="AN72" s="114" t="s">
        <v>362</v>
      </c>
      <c r="AO72" s="155"/>
      <c r="AP72" s="56" t="s">
        <v>368</v>
      </c>
      <c r="AQ72" s="156">
        <v>1</v>
      </c>
      <c r="AR72" s="157">
        <v>0</v>
      </c>
    </row>
    <row r="73" s="2" customFormat="1" ht="30" customHeight="1" spans="1:44">
      <c r="A73" s="30">
        <f t="shared" si="0"/>
        <v>62</v>
      </c>
      <c r="B73" s="32"/>
      <c r="C73" s="32"/>
      <c r="D73" s="32"/>
      <c r="E73" s="32"/>
      <c r="F73" s="32">
        <v>4</v>
      </c>
      <c r="G73" s="32"/>
      <c r="H73" s="32"/>
      <c r="I73" s="32"/>
      <c r="J73" s="32"/>
      <c r="K73" s="32"/>
      <c r="L73" s="32" t="s">
        <v>369</v>
      </c>
      <c r="M73" s="161" t="s">
        <v>369</v>
      </c>
      <c r="N73" s="56" t="s">
        <v>370</v>
      </c>
      <c r="O73" s="31"/>
      <c r="P73" s="32" t="s">
        <v>147</v>
      </c>
      <c r="Q73" s="68" t="s">
        <v>148</v>
      </c>
      <c r="R73" s="71"/>
      <c r="S73" s="71" t="s">
        <v>149</v>
      </c>
      <c r="T73" s="161" t="s">
        <v>369</v>
      </c>
      <c r="U73" s="56" t="s">
        <v>151</v>
      </c>
      <c r="V73" s="72" t="s">
        <v>150</v>
      </c>
      <c r="W73" s="32" t="s">
        <v>190</v>
      </c>
      <c r="X73" s="46" t="s">
        <v>371</v>
      </c>
      <c r="Y73" s="46" t="s">
        <v>372</v>
      </c>
      <c r="Z73" s="52" t="s">
        <v>373</v>
      </c>
      <c r="AA73" s="104">
        <v>0.064</v>
      </c>
      <c r="AB73" s="72"/>
      <c r="AC73" s="105" t="s">
        <v>193</v>
      </c>
      <c r="AD73" s="106">
        <f t="shared" ref="AD73:AD74" si="20">AA73/0.154*1000</f>
        <v>415.584415584416</v>
      </c>
      <c r="AE73" s="105">
        <v>5</v>
      </c>
      <c r="AF73" s="105"/>
      <c r="AG73" s="129">
        <f t="shared" ref="AG73:AG74" si="21">AE73/2*AE73/2*3.14*AD73*7860/1000000000</f>
        <v>0.0641049350649351</v>
      </c>
      <c r="AH73" s="128">
        <f t="shared" si="19"/>
        <v>0.998363073532033</v>
      </c>
      <c r="AI73" s="131"/>
      <c r="AJ73" s="129"/>
      <c r="AK73" s="121"/>
      <c r="AL73" s="122"/>
      <c r="AM73" s="114" t="s">
        <v>176</v>
      </c>
      <c r="AN73" s="114" t="s">
        <v>194</v>
      </c>
      <c r="AO73" s="155"/>
      <c r="AP73" s="56" t="s">
        <v>374</v>
      </c>
      <c r="AQ73" s="156">
        <v>2</v>
      </c>
      <c r="AR73" s="157">
        <v>0</v>
      </c>
    </row>
    <row r="74" s="2" customFormat="1" ht="30" customHeight="1" spans="1:44">
      <c r="A74" s="30">
        <f t="shared" si="0"/>
        <v>63</v>
      </c>
      <c r="B74" s="32"/>
      <c r="C74" s="32"/>
      <c r="D74" s="32"/>
      <c r="E74" s="32"/>
      <c r="F74" s="32">
        <v>4</v>
      </c>
      <c r="G74" s="32"/>
      <c r="H74" s="32"/>
      <c r="I74" s="32"/>
      <c r="J74" s="32"/>
      <c r="K74" s="32"/>
      <c r="L74" s="32" t="s">
        <v>375</v>
      </c>
      <c r="M74" s="162" t="s">
        <v>375</v>
      </c>
      <c r="N74" s="56" t="s">
        <v>376</v>
      </c>
      <c r="O74" s="32"/>
      <c r="P74" s="32" t="s">
        <v>147</v>
      </c>
      <c r="Q74" s="68" t="s">
        <v>148</v>
      </c>
      <c r="R74" s="71"/>
      <c r="S74" s="71" t="s">
        <v>149</v>
      </c>
      <c r="T74" s="162" t="s">
        <v>377</v>
      </c>
      <c r="U74" s="56" t="s">
        <v>150</v>
      </c>
      <c r="V74" s="72" t="s">
        <v>151</v>
      </c>
      <c r="W74" s="32" t="s">
        <v>190</v>
      </c>
      <c r="X74" s="46" t="s">
        <v>371</v>
      </c>
      <c r="Y74" s="46" t="s">
        <v>372</v>
      </c>
      <c r="Z74" s="52" t="s">
        <v>378</v>
      </c>
      <c r="AA74" s="104">
        <v>0.0462</v>
      </c>
      <c r="AB74" s="72"/>
      <c r="AC74" s="105" t="s">
        <v>193</v>
      </c>
      <c r="AD74" s="106">
        <f t="shared" si="20"/>
        <v>300</v>
      </c>
      <c r="AE74" s="105">
        <v>5</v>
      </c>
      <c r="AF74" s="105"/>
      <c r="AG74" s="129">
        <f t="shared" si="21"/>
        <v>0.04627575</v>
      </c>
      <c r="AH74" s="128">
        <f t="shared" si="19"/>
        <v>0.998363073532034</v>
      </c>
      <c r="AI74" s="131"/>
      <c r="AJ74" s="129"/>
      <c r="AK74" s="121"/>
      <c r="AL74" s="122"/>
      <c r="AM74" s="114" t="s">
        <v>176</v>
      </c>
      <c r="AN74" s="114" t="s">
        <v>194</v>
      </c>
      <c r="AO74" s="155"/>
      <c r="AP74" s="56" t="s">
        <v>379</v>
      </c>
      <c r="AQ74" s="156">
        <v>1</v>
      </c>
      <c r="AR74" s="157">
        <v>0</v>
      </c>
    </row>
    <row r="75" s="2" customFormat="1" ht="30" customHeight="1" spans="1:44">
      <c r="A75" s="30">
        <f t="shared" si="0"/>
        <v>64</v>
      </c>
      <c r="B75" s="31"/>
      <c r="C75" s="31"/>
      <c r="D75" s="32"/>
      <c r="E75" s="32"/>
      <c r="F75" s="32">
        <v>4</v>
      </c>
      <c r="G75" s="32"/>
      <c r="H75" s="32"/>
      <c r="I75" s="32"/>
      <c r="J75" s="32"/>
      <c r="K75" s="32"/>
      <c r="L75" s="32" t="s">
        <v>380</v>
      </c>
      <c r="M75" s="161" t="s">
        <v>380</v>
      </c>
      <c r="N75" s="163" t="s">
        <v>381</v>
      </c>
      <c r="O75" s="32"/>
      <c r="P75" s="32" t="s">
        <v>147</v>
      </c>
      <c r="Q75" s="68" t="s">
        <v>148</v>
      </c>
      <c r="R75" s="71"/>
      <c r="S75" s="71" t="s">
        <v>149</v>
      </c>
      <c r="T75" s="161" t="s">
        <v>380</v>
      </c>
      <c r="U75" s="56" t="s">
        <v>151</v>
      </c>
      <c r="V75" s="72" t="s">
        <v>150</v>
      </c>
      <c r="W75" s="32" t="s">
        <v>230</v>
      </c>
      <c r="X75" s="68" t="s">
        <v>153</v>
      </c>
      <c r="Y75" s="32" t="s">
        <v>154</v>
      </c>
      <c r="Z75" s="32"/>
      <c r="AA75" s="104">
        <f>AA76+AA77</f>
        <v>0.261</v>
      </c>
      <c r="AB75" s="72"/>
      <c r="AC75" s="105" t="s">
        <v>235</v>
      </c>
      <c r="AD75" s="106"/>
      <c r="AE75" s="106"/>
      <c r="AF75" s="105"/>
      <c r="AG75" s="127"/>
      <c r="AH75" s="128"/>
      <c r="AI75" s="106">
        <v>2</v>
      </c>
      <c r="AJ75" s="105"/>
      <c r="AK75" s="121"/>
      <c r="AL75" s="122"/>
      <c r="AM75" s="114" t="s">
        <v>176</v>
      </c>
      <c r="AN75" s="114" t="s">
        <v>194</v>
      </c>
      <c r="AO75" s="155"/>
      <c r="AP75" s="56" t="s">
        <v>247</v>
      </c>
      <c r="AQ75" s="156">
        <v>1</v>
      </c>
      <c r="AR75" s="157">
        <v>0</v>
      </c>
    </row>
    <row r="76" s="2" customFormat="1" ht="30" customHeight="1" spans="1:44">
      <c r="A76" s="30">
        <f t="shared" si="0"/>
        <v>65</v>
      </c>
      <c r="B76" s="31"/>
      <c r="C76" s="31"/>
      <c r="D76" s="32"/>
      <c r="E76" s="32"/>
      <c r="F76" s="32"/>
      <c r="G76" s="32">
        <v>5</v>
      </c>
      <c r="H76" s="32"/>
      <c r="I76" s="32"/>
      <c r="J76" s="32"/>
      <c r="K76" s="32"/>
      <c r="L76" s="32" t="s">
        <v>382</v>
      </c>
      <c r="M76" s="161" t="s">
        <v>382</v>
      </c>
      <c r="N76" s="163" t="s">
        <v>383</v>
      </c>
      <c r="O76" s="32"/>
      <c r="P76" s="32" t="s">
        <v>147</v>
      </c>
      <c r="Q76" s="68" t="s">
        <v>148</v>
      </c>
      <c r="R76" s="71"/>
      <c r="S76" s="71" t="s">
        <v>149</v>
      </c>
      <c r="T76" s="161" t="s">
        <v>382</v>
      </c>
      <c r="U76" s="56" t="s">
        <v>151</v>
      </c>
      <c r="V76" s="72" t="s">
        <v>150</v>
      </c>
      <c r="W76" s="72" t="s">
        <v>384</v>
      </c>
      <c r="X76" s="137" t="s">
        <v>385</v>
      </c>
      <c r="Y76" s="137" t="s">
        <v>386</v>
      </c>
      <c r="Z76" s="190" t="s">
        <v>387</v>
      </c>
      <c r="AA76" s="191">
        <v>0.207</v>
      </c>
      <c r="AB76" s="72"/>
      <c r="AC76" s="105" t="s">
        <v>347</v>
      </c>
      <c r="AD76" s="106">
        <f>AA76/0.314*1000+10</f>
        <v>669.235668789809</v>
      </c>
      <c r="AE76" s="106">
        <v>10</v>
      </c>
      <c r="AF76" s="105">
        <v>1.5</v>
      </c>
      <c r="AG76" s="127">
        <f>AD76*0.314/1000</f>
        <v>0.21014</v>
      </c>
      <c r="AH76" s="128">
        <f t="shared" ref="AH76:AH77" si="22">AA76/AG76</f>
        <v>0.985057580660512</v>
      </c>
      <c r="AI76" s="106"/>
      <c r="AJ76" s="129"/>
      <c r="AK76" s="121"/>
      <c r="AL76" s="122"/>
      <c r="AM76" s="208"/>
      <c r="AN76" s="208"/>
      <c r="AO76" s="155"/>
      <c r="AP76" s="56" t="s">
        <v>284</v>
      </c>
      <c r="AQ76" s="156">
        <v>1</v>
      </c>
      <c r="AR76" s="157">
        <v>0</v>
      </c>
    </row>
    <row r="77" s="2" customFormat="1" ht="30" customHeight="1" spans="1:44">
      <c r="A77" s="30">
        <f t="shared" si="0"/>
        <v>66</v>
      </c>
      <c r="B77" s="31"/>
      <c r="C77" s="31"/>
      <c r="D77" s="32"/>
      <c r="E77" s="32"/>
      <c r="F77" s="32"/>
      <c r="G77" s="32">
        <v>5</v>
      </c>
      <c r="H77" s="32"/>
      <c r="I77" s="32"/>
      <c r="J77" s="32"/>
      <c r="K77" s="32"/>
      <c r="L77" s="32" t="s">
        <v>388</v>
      </c>
      <c r="M77" s="161" t="s">
        <v>388</v>
      </c>
      <c r="N77" s="163" t="s">
        <v>389</v>
      </c>
      <c r="O77" s="32"/>
      <c r="P77" s="32" t="s">
        <v>147</v>
      </c>
      <c r="Q77" s="68" t="s">
        <v>148</v>
      </c>
      <c r="R77" s="71"/>
      <c r="S77" s="71" t="s">
        <v>149</v>
      </c>
      <c r="T77" s="161" t="s">
        <v>388</v>
      </c>
      <c r="U77" s="56" t="s">
        <v>151</v>
      </c>
      <c r="V77" s="72" t="s">
        <v>150</v>
      </c>
      <c r="W77" s="72" t="s">
        <v>384</v>
      </c>
      <c r="X77" s="58" t="s">
        <v>371</v>
      </c>
      <c r="Y77" s="58" t="s">
        <v>372</v>
      </c>
      <c r="Z77" s="84" t="s">
        <v>390</v>
      </c>
      <c r="AA77" s="107">
        <v>0.054</v>
      </c>
      <c r="AB77" s="72"/>
      <c r="AC77" s="105" t="s">
        <v>193</v>
      </c>
      <c r="AD77" s="106">
        <f t="shared" ref="AD77" si="23">AA77/0.154*1000</f>
        <v>350.649350649351</v>
      </c>
      <c r="AE77" s="105">
        <v>5</v>
      </c>
      <c r="AF77" s="105"/>
      <c r="AG77" s="129">
        <f t="shared" ref="AG77" si="24">AE77/2*AE77/2*3.14*AD77*7860/1000000000</f>
        <v>0.054088538961039</v>
      </c>
      <c r="AH77" s="128">
        <f t="shared" si="22"/>
        <v>0.998363073532033</v>
      </c>
      <c r="AI77" s="131"/>
      <c r="AJ77" s="129"/>
      <c r="AK77" s="121"/>
      <c r="AL77" s="122"/>
      <c r="AM77" s="208"/>
      <c r="AN77" s="208"/>
      <c r="AO77" s="155"/>
      <c r="AP77" s="56" t="s">
        <v>334</v>
      </c>
      <c r="AQ77" s="156">
        <v>1</v>
      </c>
      <c r="AR77" s="157">
        <v>0</v>
      </c>
    </row>
    <row r="78" s="2" customFormat="1" ht="30" customHeight="1" spans="1:44">
      <c r="A78" s="30">
        <f t="shared" ref="A78:A143" si="25">A77+1</f>
        <v>67</v>
      </c>
      <c r="B78" s="31"/>
      <c r="C78" s="31"/>
      <c r="D78" s="32"/>
      <c r="E78" s="32"/>
      <c r="F78" s="32">
        <v>4</v>
      </c>
      <c r="G78" s="32"/>
      <c r="H78" s="32"/>
      <c r="I78" s="32"/>
      <c r="J78" s="32"/>
      <c r="K78" s="32"/>
      <c r="L78" s="32" t="s">
        <v>391</v>
      </c>
      <c r="M78" s="161" t="s">
        <v>391</v>
      </c>
      <c r="N78" s="163" t="s">
        <v>392</v>
      </c>
      <c r="O78" s="32"/>
      <c r="P78" s="32" t="s">
        <v>147</v>
      </c>
      <c r="Q78" s="68" t="s">
        <v>148</v>
      </c>
      <c r="R78" s="71"/>
      <c r="S78" s="71" t="s">
        <v>149</v>
      </c>
      <c r="T78" s="161" t="s">
        <v>393</v>
      </c>
      <c r="U78" s="56" t="s">
        <v>150</v>
      </c>
      <c r="V78" s="72" t="s">
        <v>151</v>
      </c>
      <c r="W78" s="32" t="s">
        <v>230</v>
      </c>
      <c r="X78" s="74" t="s">
        <v>153</v>
      </c>
      <c r="Y78" s="74" t="s">
        <v>154</v>
      </c>
      <c r="Z78" s="192"/>
      <c r="AA78" s="109">
        <f>AA79+AA80</f>
        <v>0.7301</v>
      </c>
      <c r="AB78" s="72"/>
      <c r="AC78" s="105" t="s">
        <v>394</v>
      </c>
      <c r="AD78" s="106"/>
      <c r="AE78" s="106"/>
      <c r="AF78" s="105"/>
      <c r="AG78" s="127"/>
      <c r="AH78" s="128"/>
      <c r="AI78" s="106">
        <v>1</v>
      </c>
      <c r="AJ78" s="105"/>
      <c r="AK78" s="121"/>
      <c r="AL78" s="122"/>
      <c r="AM78" s="123" t="s">
        <v>162</v>
      </c>
      <c r="AN78" s="123" t="s">
        <v>236</v>
      </c>
      <c r="AO78" s="155"/>
      <c r="AP78" s="56" t="s">
        <v>225</v>
      </c>
      <c r="AQ78" s="156">
        <v>1</v>
      </c>
      <c r="AR78" s="157">
        <v>0</v>
      </c>
    </row>
    <row r="79" s="2" customFormat="1" ht="30" customHeight="1" spans="1:44">
      <c r="A79" s="30">
        <f t="shared" si="25"/>
        <v>68</v>
      </c>
      <c r="B79" s="31"/>
      <c r="C79" s="31"/>
      <c r="D79" s="32"/>
      <c r="E79" s="32"/>
      <c r="F79" s="32"/>
      <c r="G79" s="32">
        <v>5</v>
      </c>
      <c r="H79" s="32"/>
      <c r="I79" s="32"/>
      <c r="J79" s="32"/>
      <c r="K79" s="32"/>
      <c r="L79" s="32" t="s">
        <v>395</v>
      </c>
      <c r="M79" s="161" t="s">
        <v>395</v>
      </c>
      <c r="N79" s="56" t="s">
        <v>396</v>
      </c>
      <c r="O79" s="32"/>
      <c r="P79" s="32" t="s">
        <v>147</v>
      </c>
      <c r="Q79" s="68" t="s">
        <v>148</v>
      </c>
      <c r="R79" s="71"/>
      <c r="S79" s="71" t="s">
        <v>149</v>
      </c>
      <c r="T79" s="161" t="s">
        <v>393</v>
      </c>
      <c r="U79" s="56" t="s">
        <v>150</v>
      </c>
      <c r="V79" s="72" t="s">
        <v>151</v>
      </c>
      <c r="W79" s="32" t="s">
        <v>241</v>
      </c>
      <c r="X79" s="74" t="s">
        <v>276</v>
      </c>
      <c r="Y79" s="74" t="s">
        <v>277</v>
      </c>
      <c r="Z79" s="52" t="s">
        <v>397</v>
      </c>
      <c r="AA79" s="109">
        <v>0.7195</v>
      </c>
      <c r="AB79" s="72"/>
      <c r="AC79" s="105" t="s">
        <v>245</v>
      </c>
      <c r="AD79" s="106">
        <v>386</v>
      </c>
      <c r="AE79" s="106">
        <v>176</v>
      </c>
      <c r="AF79" s="105">
        <v>2</v>
      </c>
      <c r="AG79" s="127">
        <f>AD79*AE79*AF79*7860/1000000000</f>
        <v>1.06795392</v>
      </c>
      <c r="AH79" s="128">
        <f t="shared" ref="AH79" si="26">AA79/AG79</f>
        <v>0.673718206867952</v>
      </c>
      <c r="AI79" s="106"/>
      <c r="AJ79" s="129"/>
      <c r="AK79" s="121"/>
      <c r="AL79" s="122"/>
      <c r="AM79" s="130" t="s">
        <v>176</v>
      </c>
      <c r="AN79" s="130" t="s">
        <v>260</v>
      </c>
      <c r="AO79" s="155"/>
      <c r="AP79" s="56" t="s">
        <v>225</v>
      </c>
      <c r="AQ79" s="156">
        <v>1</v>
      </c>
      <c r="AR79" s="157">
        <v>0</v>
      </c>
    </row>
    <row r="80" s="2" customFormat="1" ht="30" customHeight="1" spans="1:44">
      <c r="A80" s="30">
        <f t="shared" si="25"/>
        <v>69</v>
      </c>
      <c r="B80" s="32"/>
      <c r="C80" s="32"/>
      <c r="D80" s="32"/>
      <c r="E80" s="32"/>
      <c r="F80" s="32"/>
      <c r="G80" s="32">
        <v>5</v>
      </c>
      <c r="H80" s="32"/>
      <c r="I80" s="32"/>
      <c r="J80" s="32"/>
      <c r="K80" s="32"/>
      <c r="L80" s="32" t="s">
        <v>398</v>
      </c>
      <c r="M80" s="46" t="s">
        <v>398</v>
      </c>
      <c r="N80" s="46" t="s">
        <v>399</v>
      </c>
      <c r="O80" s="31"/>
      <c r="P80" s="32" t="s">
        <v>147</v>
      </c>
      <c r="Q80" s="68" t="s">
        <v>148</v>
      </c>
      <c r="R80" s="71"/>
      <c r="S80" s="71" t="s">
        <v>149</v>
      </c>
      <c r="T80" s="165" t="s">
        <v>398</v>
      </c>
      <c r="U80" s="56" t="s">
        <v>150</v>
      </c>
      <c r="V80" s="72" t="s">
        <v>150</v>
      </c>
      <c r="W80" s="32" t="s">
        <v>400</v>
      </c>
      <c r="X80" s="82"/>
      <c r="Y80" s="32" t="s">
        <v>154</v>
      </c>
      <c r="Z80" s="68" t="s">
        <v>401</v>
      </c>
      <c r="AA80" s="193">
        <v>0.0106</v>
      </c>
      <c r="AB80" s="72"/>
      <c r="AC80" s="101"/>
      <c r="AD80" s="95"/>
      <c r="AE80" s="95"/>
      <c r="AF80" s="95"/>
      <c r="AG80" s="119"/>
      <c r="AH80" s="120"/>
      <c r="AI80" s="95"/>
      <c r="AJ80" s="119"/>
      <c r="AK80" s="121"/>
      <c r="AL80" s="122"/>
      <c r="AM80" s="114" t="s">
        <v>176</v>
      </c>
      <c r="AN80" s="114" t="s">
        <v>402</v>
      </c>
      <c r="AO80" s="155"/>
      <c r="AP80" s="56"/>
      <c r="AQ80" s="156">
        <v>1</v>
      </c>
      <c r="AR80" s="157">
        <v>0</v>
      </c>
    </row>
    <row r="81" s="2" customFormat="1" ht="30" customHeight="1" spans="1:44">
      <c r="A81" s="30">
        <f t="shared" si="25"/>
        <v>70</v>
      </c>
      <c r="B81" s="31"/>
      <c r="C81" s="31"/>
      <c r="D81" s="32"/>
      <c r="E81" s="32"/>
      <c r="F81" s="32">
        <v>4</v>
      </c>
      <c r="G81" s="32"/>
      <c r="H81" s="32"/>
      <c r="I81" s="32"/>
      <c r="J81" s="32"/>
      <c r="K81" s="32"/>
      <c r="L81" s="32" t="s">
        <v>403</v>
      </c>
      <c r="M81" s="161" t="s">
        <v>403</v>
      </c>
      <c r="N81" s="56" t="s">
        <v>404</v>
      </c>
      <c r="O81" s="32"/>
      <c r="P81" s="32" t="s">
        <v>147</v>
      </c>
      <c r="Q81" s="68" t="s">
        <v>148</v>
      </c>
      <c r="R81" s="71"/>
      <c r="S81" s="71" t="s">
        <v>149</v>
      </c>
      <c r="T81" s="161" t="s">
        <v>405</v>
      </c>
      <c r="U81" s="56" t="s">
        <v>150</v>
      </c>
      <c r="V81" s="72" t="s">
        <v>151</v>
      </c>
      <c r="W81" s="32" t="s">
        <v>241</v>
      </c>
      <c r="X81" s="74" t="s">
        <v>276</v>
      </c>
      <c r="Y81" s="74" t="s">
        <v>277</v>
      </c>
      <c r="Z81" s="52"/>
      <c r="AA81" s="109">
        <v>0.0691</v>
      </c>
      <c r="AB81" s="72"/>
      <c r="AC81" s="105" t="s">
        <v>245</v>
      </c>
      <c r="AD81" s="106">
        <v>132</v>
      </c>
      <c r="AE81" s="106">
        <v>55</v>
      </c>
      <c r="AF81" s="105">
        <v>2</v>
      </c>
      <c r="AG81" s="127">
        <f>AD81*AE81*AF81*7860/1000000000</f>
        <v>0.1141272</v>
      </c>
      <c r="AH81" s="128">
        <f t="shared" ref="AH81" si="27">AA81/AG81</f>
        <v>0.605464779649374</v>
      </c>
      <c r="AI81" s="106"/>
      <c r="AJ81" s="129"/>
      <c r="AK81" s="121"/>
      <c r="AL81" s="122"/>
      <c r="AM81" s="130" t="s">
        <v>176</v>
      </c>
      <c r="AN81" s="130" t="s">
        <v>260</v>
      </c>
      <c r="AO81" s="155"/>
      <c r="AP81" s="56"/>
      <c r="AQ81" s="156">
        <v>1</v>
      </c>
      <c r="AR81" s="157">
        <v>0</v>
      </c>
    </row>
    <row r="82" s="2" customFormat="1" ht="30" customHeight="1" spans="1:44">
      <c r="A82" s="30">
        <f t="shared" si="25"/>
        <v>71</v>
      </c>
      <c r="B82" s="158"/>
      <c r="C82" s="159"/>
      <c r="D82" s="158"/>
      <c r="E82" s="158"/>
      <c r="F82" s="158">
        <v>4</v>
      </c>
      <c r="G82" s="159"/>
      <c r="H82" s="159"/>
      <c r="I82" s="159"/>
      <c r="J82" s="159"/>
      <c r="K82" s="164"/>
      <c r="L82" s="164" t="s">
        <v>406</v>
      </c>
      <c r="M82" s="54" t="s">
        <v>407</v>
      </c>
      <c r="N82" s="55" t="s">
        <v>408</v>
      </c>
      <c r="O82" s="55" t="s">
        <v>409</v>
      </c>
      <c r="P82" s="55" t="s">
        <v>171</v>
      </c>
      <c r="Q82" s="68" t="s">
        <v>148</v>
      </c>
      <c r="R82" s="54"/>
      <c r="S82" s="71" t="s">
        <v>149</v>
      </c>
      <c r="T82" s="54" t="s">
        <v>407</v>
      </c>
      <c r="U82" s="56" t="s">
        <v>150</v>
      </c>
      <c r="V82" s="74" t="s">
        <v>151</v>
      </c>
      <c r="W82" s="72" t="s">
        <v>172</v>
      </c>
      <c r="X82" s="182" t="s">
        <v>410</v>
      </c>
      <c r="Y82" s="194"/>
      <c r="Z82" s="194" t="s">
        <v>411</v>
      </c>
      <c r="AA82" s="195">
        <v>0.0012</v>
      </c>
      <c r="AB82" s="74"/>
      <c r="AC82" s="196"/>
      <c r="AD82" s="197"/>
      <c r="AE82" s="198"/>
      <c r="AF82" s="198"/>
      <c r="AG82" s="209"/>
      <c r="AH82" s="210"/>
      <c r="AI82" s="198"/>
      <c r="AJ82" s="209"/>
      <c r="AK82" s="211"/>
      <c r="AL82" s="212"/>
      <c r="AM82" s="114" t="s">
        <v>176</v>
      </c>
      <c r="AN82" s="114" t="s">
        <v>251</v>
      </c>
      <c r="AO82" s="52"/>
      <c r="AP82" s="52"/>
      <c r="AQ82" s="52">
        <v>1</v>
      </c>
      <c r="AR82" s="157">
        <v>0</v>
      </c>
    </row>
    <row r="83" s="2" customFormat="1" ht="30" customHeight="1" spans="1:44">
      <c r="A83" s="30">
        <f t="shared" si="25"/>
        <v>72</v>
      </c>
      <c r="B83" s="31"/>
      <c r="C83" s="31"/>
      <c r="D83" s="32"/>
      <c r="E83" s="32"/>
      <c r="F83" s="32">
        <v>4</v>
      </c>
      <c r="G83" s="32"/>
      <c r="H83" s="32"/>
      <c r="I83" s="32"/>
      <c r="J83" s="32"/>
      <c r="K83" s="32"/>
      <c r="L83" s="32" t="s">
        <v>412</v>
      </c>
      <c r="M83" s="161" t="s">
        <v>412</v>
      </c>
      <c r="N83" s="163" t="s">
        <v>413</v>
      </c>
      <c r="O83" s="32"/>
      <c r="P83" s="32" t="s">
        <v>149</v>
      </c>
      <c r="Q83" s="68" t="s">
        <v>148</v>
      </c>
      <c r="R83" s="71"/>
      <c r="S83" s="71" t="s">
        <v>149</v>
      </c>
      <c r="T83" s="161" t="s">
        <v>412</v>
      </c>
      <c r="U83" s="56" t="s">
        <v>151</v>
      </c>
      <c r="V83" s="72" t="s">
        <v>150</v>
      </c>
      <c r="W83" s="32" t="s">
        <v>234</v>
      </c>
      <c r="X83" s="82" t="s">
        <v>414</v>
      </c>
      <c r="Y83" s="32" t="s">
        <v>154</v>
      </c>
      <c r="Z83" s="68" t="s">
        <v>415</v>
      </c>
      <c r="AA83" s="104">
        <v>0.0793</v>
      </c>
      <c r="AB83" s="72"/>
      <c r="AC83" s="105" t="s">
        <v>358</v>
      </c>
      <c r="AD83" s="106">
        <v>385</v>
      </c>
      <c r="AE83" s="106">
        <v>10</v>
      </c>
      <c r="AF83" s="105">
        <v>1</v>
      </c>
      <c r="AG83" s="127">
        <f>AD83*0.222/1000</f>
        <v>0.08547</v>
      </c>
      <c r="AH83" s="128">
        <f t="shared" ref="AH83" si="28">AA83/AG83</f>
        <v>0.927810927810928</v>
      </c>
      <c r="AI83" s="106"/>
      <c r="AJ83" s="129"/>
      <c r="AK83" s="121"/>
      <c r="AL83" s="122"/>
      <c r="AM83" s="114" t="s">
        <v>176</v>
      </c>
      <c r="AN83" s="114" t="s">
        <v>251</v>
      </c>
      <c r="AO83" s="155"/>
      <c r="AP83" s="56" t="s">
        <v>247</v>
      </c>
      <c r="AQ83" s="156">
        <v>1</v>
      </c>
      <c r="AR83" s="157">
        <v>0</v>
      </c>
    </row>
    <row r="84" s="2" customFormat="1" ht="30" customHeight="1" spans="1:44">
      <c r="A84" s="30">
        <f t="shared" si="25"/>
        <v>73</v>
      </c>
      <c r="B84" s="32"/>
      <c r="C84" s="32"/>
      <c r="D84" s="32"/>
      <c r="E84" s="32"/>
      <c r="F84" s="32">
        <v>4</v>
      </c>
      <c r="G84" s="32"/>
      <c r="H84" s="32"/>
      <c r="I84" s="32"/>
      <c r="J84" s="32"/>
      <c r="K84" s="32"/>
      <c r="L84" s="32" t="s">
        <v>416</v>
      </c>
      <c r="M84" s="162" t="s">
        <v>416</v>
      </c>
      <c r="N84" s="46" t="s">
        <v>417</v>
      </c>
      <c r="O84" s="31"/>
      <c r="P84" s="32" t="s">
        <v>147</v>
      </c>
      <c r="Q84" s="68" t="s">
        <v>148</v>
      </c>
      <c r="R84" s="71"/>
      <c r="S84" s="71" t="s">
        <v>149</v>
      </c>
      <c r="T84" s="162" t="s">
        <v>416</v>
      </c>
      <c r="U84" s="56" t="s">
        <v>150</v>
      </c>
      <c r="V84" s="72" t="s">
        <v>151</v>
      </c>
      <c r="W84" s="32" t="s">
        <v>230</v>
      </c>
      <c r="X84" s="162" t="s">
        <v>153</v>
      </c>
      <c r="Y84" s="32" t="s">
        <v>154</v>
      </c>
      <c r="Z84" s="32"/>
      <c r="AA84" s="199">
        <f>AA85+AA86</f>
        <v>0.1915</v>
      </c>
      <c r="AB84" s="72"/>
      <c r="AC84" s="105" t="s">
        <v>418</v>
      </c>
      <c r="AD84" s="106"/>
      <c r="AE84" s="106"/>
      <c r="AF84" s="105"/>
      <c r="AG84" s="127"/>
      <c r="AH84" s="128"/>
      <c r="AI84" s="106"/>
      <c r="AJ84" s="105"/>
      <c r="AK84" s="121"/>
      <c r="AL84" s="122"/>
      <c r="AM84" s="123" t="s">
        <v>162</v>
      </c>
      <c r="AN84" s="123" t="s">
        <v>362</v>
      </c>
      <c r="AO84" s="155"/>
      <c r="AP84" s="56"/>
      <c r="AQ84" s="156">
        <v>1</v>
      </c>
      <c r="AR84" s="157">
        <v>0</v>
      </c>
    </row>
    <row r="85" s="2" customFormat="1" ht="30" customHeight="1" spans="1:44">
      <c r="A85" s="30">
        <f t="shared" si="25"/>
        <v>74</v>
      </c>
      <c r="B85" s="32"/>
      <c r="C85" s="32"/>
      <c r="D85" s="32"/>
      <c r="E85" s="32"/>
      <c r="F85" s="32"/>
      <c r="G85" s="32">
        <v>5</v>
      </c>
      <c r="H85" s="32"/>
      <c r="I85" s="32"/>
      <c r="J85" s="32"/>
      <c r="K85" s="32"/>
      <c r="L85" s="32" t="s">
        <v>419</v>
      </c>
      <c r="M85" s="46" t="s">
        <v>419</v>
      </c>
      <c r="N85" s="163" t="s">
        <v>420</v>
      </c>
      <c r="O85" s="31"/>
      <c r="P85" s="32" t="s">
        <v>147</v>
      </c>
      <c r="Q85" s="68" t="s">
        <v>148</v>
      </c>
      <c r="R85" s="71"/>
      <c r="S85" s="71" t="s">
        <v>149</v>
      </c>
      <c r="T85" s="46" t="s">
        <v>419</v>
      </c>
      <c r="U85" s="56" t="s">
        <v>150</v>
      </c>
      <c r="V85" s="72" t="s">
        <v>151</v>
      </c>
      <c r="W85" s="32"/>
      <c r="X85" s="82" t="s">
        <v>421</v>
      </c>
      <c r="Y85" s="32" t="s">
        <v>422</v>
      </c>
      <c r="Z85" s="32"/>
      <c r="AA85" s="104">
        <v>0.0036</v>
      </c>
      <c r="AB85" s="72"/>
      <c r="AC85" s="105"/>
      <c r="AD85" s="106"/>
      <c r="AE85" s="106"/>
      <c r="AF85" s="105"/>
      <c r="AG85" s="127"/>
      <c r="AH85" s="128"/>
      <c r="AI85" s="106"/>
      <c r="AJ85" s="105"/>
      <c r="AK85" s="121"/>
      <c r="AL85" s="122"/>
      <c r="AM85" s="114" t="s">
        <v>176</v>
      </c>
      <c r="AN85" s="123" t="s">
        <v>423</v>
      </c>
      <c r="AO85" s="155"/>
      <c r="AP85" s="56"/>
      <c r="AQ85" s="156">
        <v>1</v>
      </c>
      <c r="AR85" s="157">
        <v>0</v>
      </c>
    </row>
    <row r="86" s="2" customFormat="1" ht="30" customHeight="1" spans="1:44">
      <c r="A86" s="30">
        <f t="shared" si="25"/>
        <v>75</v>
      </c>
      <c r="B86" s="32"/>
      <c r="C86" s="32"/>
      <c r="D86" s="32"/>
      <c r="E86" s="32"/>
      <c r="F86" s="32"/>
      <c r="G86" s="32">
        <v>5</v>
      </c>
      <c r="H86" s="32"/>
      <c r="I86" s="32"/>
      <c r="J86" s="32"/>
      <c r="K86" s="32"/>
      <c r="L86" s="32" t="s">
        <v>424</v>
      </c>
      <c r="M86" s="162" t="s">
        <v>424</v>
      </c>
      <c r="N86" s="46" t="s">
        <v>425</v>
      </c>
      <c r="O86" s="31"/>
      <c r="P86" s="32" t="s">
        <v>147</v>
      </c>
      <c r="Q86" s="68" t="s">
        <v>148</v>
      </c>
      <c r="R86" s="71"/>
      <c r="S86" s="71" t="s">
        <v>149</v>
      </c>
      <c r="T86" s="162" t="s">
        <v>424</v>
      </c>
      <c r="U86" s="56" t="s">
        <v>150</v>
      </c>
      <c r="V86" s="72" t="s">
        <v>151</v>
      </c>
      <c r="W86" s="32" t="s">
        <v>241</v>
      </c>
      <c r="X86" s="162" t="s">
        <v>426</v>
      </c>
      <c r="Y86" s="32" t="s">
        <v>154</v>
      </c>
      <c r="Z86" s="32"/>
      <c r="AA86" s="104">
        <v>0.1879</v>
      </c>
      <c r="AB86" s="72"/>
      <c r="AC86" s="105" t="s">
        <v>245</v>
      </c>
      <c r="AD86" s="106">
        <v>120</v>
      </c>
      <c r="AE86" s="106">
        <v>60</v>
      </c>
      <c r="AF86" s="105">
        <v>5</v>
      </c>
      <c r="AG86" s="127">
        <f>AD86*AE86*AF86*7860/1000000000</f>
        <v>0.28296</v>
      </c>
      <c r="AH86" s="128">
        <f t="shared" ref="AH86" si="29">AA86/AG86</f>
        <v>0.664051456036189</v>
      </c>
      <c r="AI86" s="106"/>
      <c r="AJ86" s="129"/>
      <c r="AK86" s="121"/>
      <c r="AL86" s="122"/>
      <c r="AM86" s="130" t="s">
        <v>176</v>
      </c>
      <c r="AN86" s="130" t="s">
        <v>260</v>
      </c>
      <c r="AO86" s="155"/>
      <c r="AP86" s="56"/>
      <c r="AQ86" s="156">
        <v>1</v>
      </c>
      <c r="AR86" s="157">
        <v>0</v>
      </c>
    </row>
    <row r="87" s="2" customFormat="1" ht="30" customHeight="1" spans="1:44">
      <c r="A87" s="30">
        <f t="shared" si="25"/>
        <v>76</v>
      </c>
      <c r="B87" s="32"/>
      <c r="C87" s="32"/>
      <c r="D87" s="32"/>
      <c r="E87" s="32"/>
      <c r="F87" s="32">
        <v>4</v>
      </c>
      <c r="G87" s="32"/>
      <c r="H87" s="32"/>
      <c r="I87" s="32"/>
      <c r="J87" s="32"/>
      <c r="K87" s="32"/>
      <c r="L87" s="32" t="s">
        <v>427</v>
      </c>
      <c r="M87" s="162" t="s">
        <v>427</v>
      </c>
      <c r="N87" s="46" t="s">
        <v>428</v>
      </c>
      <c r="O87" s="31"/>
      <c r="P87" s="32" t="s">
        <v>147</v>
      </c>
      <c r="Q87" s="68" t="s">
        <v>148</v>
      </c>
      <c r="R87" s="71"/>
      <c r="S87" s="71" t="s">
        <v>149</v>
      </c>
      <c r="T87" s="162" t="s">
        <v>427</v>
      </c>
      <c r="U87" s="56" t="s">
        <v>150</v>
      </c>
      <c r="V87" s="72" t="s">
        <v>151</v>
      </c>
      <c r="W87" s="32" t="s">
        <v>230</v>
      </c>
      <c r="X87" s="82" t="s">
        <v>153</v>
      </c>
      <c r="Y87" s="32" t="s">
        <v>154</v>
      </c>
      <c r="Z87" s="32"/>
      <c r="AA87" s="104">
        <f>AA88+AA89</f>
        <v>0.2385</v>
      </c>
      <c r="AB87" s="72"/>
      <c r="AC87" s="105" t="s">
        <v>418</v>
      </c>
      <c r="AD87" s="106"/>
      <c r="AE87" s="106"/>
      <c r="AF87" s="105"/>
      <c r="AG87" s="127"/>
      <c r="AH87" s="128"/>
      <c r="AI87" s="106"/>
      <c r="AJ87" s="105"/>
      <c r="AK87" s="121"/>
      <c r="AL87" s="122"/>
      <c r="AM87" s="123" t="s">
        <v>162</v>
      </c>
      <c r="AN87" s="123" t="s">
        <v>362</v>
      </c>
      <c r="AO87" s="155"/>
      <c r="AP87" s="56"/>
      <c r="AQ87" s="156">
        <v>1</v>
      </c>
      <c r="AR87" s="157">
        <v>0</v>
      </c>
    </row>
    <row r="88" s="2" customFormat="1" ht="30" customHeight="1" spans="1:44">
      <c r="A88" s="30">
        <f t="shared" si="25"/>
        <v>77</v>
      </c>
      <c r="B88" s="32"/>
      <c r="C88" s="32"/>
      <c r="D88" s="32"/>
      <c r="E88" s="32"/>
      <c r="F88" s="32"/>
      <c r="G88" s="32">
        <v>5</v>
      </c>
      <c r="H88" s="32"/>
      <c r="I88" s="32"/>
      <c r="J88" s="32"/>
      <c r="K88" s="32"/>
      <c r="L88" s="32" t="s">
        <v>419</v>
      </c>
      <c r="M88" s="46" t="s">
        <v>419</v>
      </c>
      <c r="N88" s="163" t="s">
        <v>420</v>
      </c>
      <c r="O88" s="31"/>
      <c r="P88" s="32" t="s">
        <v>147</v>
      </c>
      <c r="Q88" s="68" t="s">
        <v>148</v>
      </c>
      <c r="R88" s="71"/>
      <c r="S88" s="71" t="s">
        <v>149</v>
      </c>
      <c r="T88" s="46" t="s">
        <v>419</v>
      </c>
      <c r="U88" s="56" t="s">
        <v>150</v>
      </c>
      <c r="V88" s="72" t="s">
        <v>151</v>
      </c>
      <c r="W88" s="32"/>
      <c r="X88" s="82" t="s">
        <v>421</v>
      </c>
      <c r="Y88" s="32" t="s">
        <v>422</v>
      </c>
      <c r="Z88" s="32"/>
      <c r="AA88" s="104">
        <v>0.0036</v>
      </c>
      <c r="AB88" s="72"/>
      <c r="AC88" s="105"/>
      <c r="AD88" s="106"/>
      <c r="AE88" s="106"/>
      <c r="AF88" s="105"/>
      <c r="AG88" s="127"/>
      <c r="AH88" s="128"/>
      <c r="AI88" s="106"/>
      <c r="AJ88" s="105"/>
      <c r="AK88" s="121"/>
      <c r="AL88" s="122"/>
      <c r="AM88" s="114" t="s">
        <v>176</v>
      </c>
      <c r="AN88" s="123" t="s">
        <v>423</v>
      </c>
      <c r="AO88" s="155"/>
      <c r="AP88" s="56"/>
      <c r="AQ88" s="156">
        <v>1</v>
      </c>
      <c r="AR88" s="157">
        <v>0</v>
      </c>
    </row>
    <row r="89" s="2" customFormat="1" ht="30" customHeight="1" spans="1:44">
      <c r="A89" s="30">
        <f t="shared" si="25"/>
        <v>78</v>
      </c>
      <c r="B89" s="31"/>
      <c r="C89" s="31"/>
      <c r="D89" s="32"/>
      <c r="E89" s="32"/>
      <c r="F89" s="32"/>
      <c r="G89" s="32">
        <v>5</v>
      </c>
      <c r="H89" s="32"/>
      <c r="I89" s="32"/>
      <c r="J89" s="32"/>
      <c r="K89" s="32"/>
      <c r="L89" s="32" t="s">
        <v>429</v>
      </c>
      <c r="M89" s="162" t="s">
        <v>429</v>
      </c>
      <c r="N89" s="163" t="s">
        <v>430</v>
      </c>
      <c r="O89" s="32"/>
      <c r="P89" s="32" t="s">
        <v>147</v>
      </c>
      <c r="Q89" s="68" t="s">
        <v>148</v>
      </c>
      <c r="R89" s="71"/>
      <c r="S89" s="71" t="s">
        <v>149</v>
      </c>
      <c r="T89" s="162" t="s">
        <v>429</v>
      </c>
      <c r="U89" s="56" t="s">
        <v>150</v>
      </c>
      <c r="V89" s="72" t="s">
        <v>151</v>
      </c>
      <c r="W89" s="32" t="s">
        <v>241</v>
      </c>
      <c r="X89" s="162" t="s">
        <v>426</v>
      </c>
      <c r="Y89" s="32" t="s">
        <v>154</v>
      </c>
      <c r="Z89" s="32"/>
      <c r="AA89" s="104">
        <v>0.2349</v>
      </c>
      <c r="AB89" s="72"/>
      <c r="AC89" s="105" t="s">
        <v>245</v>
      </c>
      <c r="AD89" s="106">
        <v>120</v>
      </c>
      <c r="AE89" s="106">
        <v>107</v>
      </c>
      <c r="AF89" s="105">
        <v>5</v>
      </c>
      <c r="AG89" s="127">
        <f>AD89*AE89*AF89*7860/1000000000</f>
        <v>0.504612</v>
      </c>
      <c r="AH89" s="128">
        <f>AA89/AG89</f>
        <v>0.465506171077977</v>
      </c>
      <c r="AI89" s="106"/>
      <c r="AJ89" s="129"/>
      <c r="AK89" s="121"/>
      <c r="AL89" s="122"/>
      <c r="AM89" s="130" t="s">
        <v>176</v>
      </c>
      <c r="AN89" s="130" t="s">
        <v>260</v>
      </c>
      <c r="AO89" s="155"/>
      <c r="AP89" s="56"/>
      <c r="AQ89" s="156">
        <v>1</v>
      </c>
      <c r="AR89" s="157">
        <v>0</v>
      </c>
    </row>
    <row r="90" s="2" customFormat="1" ht="30" customHeight="1" spans="1:44">
      <c r="A90" s="30">
        <f t="shared" si="25"/>
        <v>79</v>
      </c>
      <c r="B90" s="31"/>
      <c r="C90" s="31"/>
      <c r="D90" s="32"/>
      <c r="E90" s="32"/>
      <c r="F90" s="32">
        <v>4</v>
      </c>
      <c r="G90" s="32"/>
      <c r="H90" s="32"/>
      <c r="I90" s="32"/>
      <c r="J90" s="32"/>
      <c r="K90" s="32"/>
      <c r="L90" s="32" t="s">
        <v>431</v>
      </c>
      <c r="M90" s="162" t="s">
        <v>431</v>
      </c>
      <c r="N90" s="163" t="s">
        <v>432</v>
      </c>
      <c r="O90" s="56" t="s">
        <v>433</v>
      </c>
      <c r="P90" s="32" t="s">
        <v>147</v>
      </c>
      <c r="Q90" s="68" t="s">
        <v>148</v>
      </c>
      <c r="R90" s="71"/>
      <c r="S90" s="71" t="s">
        <v>149</v>
      </c>
      <c r="T90" s="162" t="s">
        <v>431</v>
      </c>
      <c r="U90" s="56" t="s">
        <v>150</v>
      </c>
      <c r="V90" s="72" t="s">
        <v>151</v>
      </c>
      <c r="W90" s="32" t="s">
        <v>400</v>
      </c>
      <c r="X90" s="82" t="s">
        <v>434</v>
      </c>
      <c r="Y90" s="32" t="s">
        <v>154</v>
      </c>
      <c r="Z90" s="32"/>
      <c r="AA90" s="104">
        <v>0.0038</v>
      </c>
      <c r="AB90" s="72"/>
      <c r="AC90" s="101"/>
      <c r="AD90" s="95"/>
      <c r="AE90" s="95"/>
      <c r="AF90" s="95"/>
      <c r="AG90" s="119"/>
      <c r="AH90" s="120"/>
      <c r="AI90" s="95"/>
      <c r="AJ90" s="119"/>
      <c r="AK90" s="121"/>
      <c r="AL90" s="122"/>
      <c r="AM90" s="114" t="s">
        <v>176</v>
      </c>
      <c r="AN90" s="114" t="s">
        <v>435</v>
      </c>
      <c r="AO90" s="155"/>
      <c r="AP90" s="56"/>
      <c r="AQ90" s="156">
        <v>2</v>
      </c>
      <c r="AR90" s="157">
        <v>0</v>
      </c>
    </row>
    <row r="91" s="2" customFormat="1" ht="30" customHeight="1" spans="1:44">
      <c r="A91" s="30">
        <f t="shared" si="25"/>
        <v>80</v>
      </c>
      <c r="B91" s="31"/>
      <c r="C91" s="31"/>
      <c r="D91" s="32">
        <v>2</v>
      </c>
      <c r="E91" s="32"/>
      <c r="F91" s="32"/>
      <c r="G91" s="32"/>
      <c r="H91" s="32"/>
      <c r="I91" s="32"/>
      <c r="J91" s="32"/>
      <c r="K91" s="32"/>
      <c r="L91" s="32" t="s">
        <v>436</v>
      </c>
      <c r="M91" s="161" t="s">
        <v>436</v>
      </c>
      <c r="N91" s="163" t="s">
        <v>437</v>
      </c>
      <c r="O91" s="56"/>
      <c r="P91" s="32" t="s">
        <v>147</v>
      </c>
      <c r="Q91" s="68" t="s">
        <v>148</v>
      </c>
      <c r="R91" s="71"/>
      <c r="S91" s="71" t="s">
        <v>149</v>
      </c>
      <c r="T91" s="161" t="s">
        <v>436</v>
      </c>
      <c r="U91" s="56" t="s">
        <v>151</v>
      </c>
      <c r="V91" s="72" t="s">
        <v>150</v>
      </c>
      <c r="W91" s="183" t="s">
        <v>438</v>
      </c>
      <c r="X91" s="72" t="s">
        <v>439</v>
      </c>
      <c r="Y91" s="72"/>
      <c r="Z91" s="32"/>
      <c r="AA91" s="104">
        <v>0.0391</v>
      </c>
      <c r="AB91" s="72" t="s">
        <v>440</v>
      </c>
      <c r="AC91" s="105" t="s">
        <v>441</v>
      </c>
      <c r="AD91" s="106"/>
      <c r="AE91" s="106"/>
      <c r="AF91" s="105"/>
      <c r="AG91" s="127">
        <f>AA91*1.05</f>
        <v>0.041055</v>
      </c>
      <c r="AH91" s="120"/>
      <c r="AI91" s="95"/>
      <c r="AJ91" s="119"/>
      <c r="AK91" s="121"/>
      <c r="AL91" s="122"/>
      <c r="AM91" s="123" t="s">
        <v>176</v>
      </c>
      <c r="AN91" s="123" t="s">
        <v>442</v>
      </c>
      <c r="AO91" s="155"/>
      <c r="AP91" s="56" t="s">
        <v>443</v>
      </c>
      <c r="AQ91" s="156">
        <v>1</v>
      </c>
      <c r="AR91" s="157">
        <v>0</v>
      </c>
    </row>
    <row r="92" s="2" customFormat="1" ht="30" customHeight="1" spans="1:44">
      <c r="A92" s="30">
        <f t="shared" si="25"/>
        <v>81</v>
      </c>
      <c r="B92" s="31"/>
      <c r="C92" s="31"/>
      <c r="D92" s="32">
        <v>2</v>
      </c>
      <c r="E92" s="32"/>
      <c r="F92" s="32"/>
      <c r="G92" s="32"/>
      <c r="H92" s="32"/>
      <c r="I92" s="32"/>
      <c r="J92" s="32"/>
      <c r="K92" s="32"/>
      <c r="L92" s="32" t="s">
        <v>444</v>
      </c>
      <c r="M92" s="161" t="s">
        <v>444</v>
      </c>
      <c r="N92" s="163" t="s">
        <v>445</v>
      </c>
      <c r="O92" s="56"/>
      <c r="P92" s="32" t="s">
        <v>147</v>
      </c>
      <c r="Q92" s="68" t="s">
        <v>148</v>
      </c>
      <c r="R92" s="71"/>
      <c r="S92" s="71" t="s">
        <v>149</v>
      </c>
      <c r="T92" s="161" t="s">
        <v>446</v>
      </c>
      <c r="U92" s="56" t="s">
        <v>151</v>
      </c>
      <c r="V92" s="72" t="s">
        <v>150</v>
      </c>
      <c r="W92" s="32" t="s">
        <v>447</v>
      </c>
      <c r="X92" s="82" t="s">
        <v>434</v>
      </c>
      <c r="Y92" s="32" t="s">
        <v>154</v>
      </c>
      <c r="Z92" s="32"/>
      <c r="AA92" s="104">
        <v>0.002</v>
      </c>
      <c r="AB92" s="72"/>
      <c r="AC92" s="105" t="s">
        <v>447</v>
      </c>
      <c r="AD92" s="106"/>
      <c r="AE92" s="106"/>
      <c r="AF92" s="105"/>
      <c r="AG92" s="127">
        <f>AA92</f>
        <v>0.002</v>
      </c>
      <c r="AH92" s="120"/>
      <c r="AI92" s="95"/>
      <c r="AJ92" s="119"/>
      <c r="AK92" s="121"/>
      <c r="AL92" s="122"/>
      <c r="AM92" s="114" t="s">
        <v>176</v>
      </c>
      <c r="AN92" s="114" t="s">
        <v>194</v>
      </c>
      <c r="AO92" s="155"/>
      <c r="AP92" s="56" t="s">
        <v>247</v>
      </c>
      <c r="AQ92" s="156">
        <v>1</v>
      </c>
      <c r="AR92" s="157">
        <v>0</v>
      </c>
    </row>
    <row r="93" s="2" customFormat="1" ht="30" customHeight="1" spans="1:44">
      <c r="A93" s="30">
        <f t="shared" si="25"/>
        <v>82</v>
      </c>
      <c r="B93" s="31"/>
      <c r="C93" s="31"/>
      <c r="D93" s="32">
        <v>2</v>
      </c>
      <c r="E93" s="32"/>
      <c r="F93" s="32"/>
      <c r="G93" s="32"/>
      <c r="H93" s="32"/>
      <c r="I93" s="32"/>
      <c r="J93" s="32"/>
      <c r="K93" s="32"/>
      <c r="L93" s="32" t="s">
        <v>448</v>
      </c>
      <c r="M93" s="165" t="s">
        <v>448</v>
      </c>
      <c r="N93" s="163" t="s">
        <v>432</v>
      </c>
      <c r="O93" s="56" t="s">
        <v>449</v>
      </c>
      <c r="P93" s="32" t="s">
        <v>147</v>
      </c>
      <c r="Q93" s="68" t="s">
        <v>148</v>
      </c>
      <c r="R93" s="71"/>
      <c r="S93" s="71" t="s">
        <v>149</v>
      </c>
      <c r="T93" s="165" t="s">
        <v>448</v>
      </c>
      <c r="U93" s="56" t="s">
        <v>150</v>
      </c>
      <c r="V93" s="72" t="s">
        <v>151</v>
      </c>
      <c r="W93" s="32" t="s">
        <v>400</v>
      </c>
      <c r="X93" s="82" t="s">
        <v>434</v>
      </c>
      <c r="Y93" s="32" t="s">
        <v>154</v>
      </c>
      <c r="Z93" s="32"/>
      <c r="AA93" s="104">
        <v>0.0007</v>
      </c>
      <c r="AB93" s="72"/>
      <c r="AC93" s="101"/>
      <c r="AD93" s="95"/>
      <c r="AE93" s="95"/>
      <c r="AF93" s="95"/>
      <c r="AG93" s="119"/>
      <c r="AH93" s="120"/>
      <c r="AI93" s="95"/>
      <c r="AJ93" s="119"/>
      <c r="AK93" s="121"/>
      <c r="AL93" s="122"/>
      <c r="AM93" s="114" t="s">
        <v>176</v>
      </c>
      <c r="AN93" s="114" t="s">
        <v>435</v>
      </c>
      <c r="AO93" s="155"/>
      <c r="AP93" s="56"/>
      <c r="AQ93" s="156">
        <v>1</v>
      </c>
      <c r="AR93" s="157">
        <v>0</v>
      </c>
    </row>
    <row r="94" s="2" customFormat="1" ht="30" customHeight="1" spans="1:44">
      <c r="A94" s="30">
        <f t="shared" si="25"/>
        <v>83</v>
      </c>
      <c r="B94" s="31"/>
      <c r="C94" s="31"/>
      <c r="D94" s="32">
        <v>2</v>
      </c>
      <c r="E94" s="32"/>
      <c r="F94" s="32"/>
      <c r="G94" s="32"/>
      <c r="H94" s="32"/>
      <c r="I94" s="32"/>
      <c r="J94" s="32"/>
      <c r="K94" s="32"/>
      <c r="L94" s="32" t="s">
        <v>450</v>
      </c>
      <c r="M94" s="47" t="s">
        <v>450</v>
      </c>
      <c r="N94" s="163" t="s">
        <v>451</v>
      </c>
      <c r="O94" s="56" t="s">
        <v>452</v>
      </c>
      <c r="P94" s="32" t="s">
        <v>147</v>
      </c>
      <c r="Q94" s="68" t="s">
        <v>148</v>
      </c>
      <c r="R94" s="71"/>
      <c r="S94" s="71" t="s">
        <v>149</v>
      </c>
      <c r="T94" s="47" t="s">
        <v>453</v>
      </c>
      <c r="U94" s="56" t="s">
        <v>151</v>
      </c>
      <c r="V94" s="72" t="s">
        <v>150</v>
      </c>
      <c r="W94" s="32" t="s">
        <v>447</v>
      </c>
      <c r="X94" s="72" t="s">
        <v>434</v>
      </c>
      <c r="Y94" s="72"/>
      <c r="Z94" s="56" t="s">
        <v>454</v>
      </c>
      <c r="AA94" s="200">
        <v>0.3825</v>
      </c>
      <c r="AB94" s="72"/>
      <c r="AC94" s="105" t="s">
        <v>447</v>
      </c>
      <c r="AD94" s="106"/>
      <c r="AE94" s="106"/>
      <c r="AF94" s="105"/>
      <c r="AG94" s="127">
        <f>AA94</f>
        <v>0.3825</v>
      </c>
      <c r="AH94" s="128"/>
      <c r="AI94" s="106"/>
      <c r="AJ94" s="105"/>
      <c r="AK94" s="121"/>
      <c r="AL94" s="122"/>
      <c r="AM94" s="114" t="s">
        <v>176</v>
      </c>
      <c r="AN94" s="114" t="s">
        <v>194</v>
      </c>
      <c r="AO94" s="155"/>
      <c r="AP94" s="56" t="s">
        <v>247</v>
      </c>
      <c r="AQ94" s="156">
        <v>1</v>
      </c>
      <c r="AR94" s="157">
        <v>0</v>
      </c>
    </row>
    <row r="95" s="2" customFormat="1" ht="30" customHeight="1" spans="1:44">
      <c r="A95" s="30">
        <f t="shared" si="25"/>
        <v>84</v>
      </c>
      <c r="B95" s="31"/>
      <c r="C95" s="31"/>
      <c r="D95" s="32">
        <v>2</v>
      </c>
      <c r="E95" s="32"/>
      <c r="F95" s="32"/>
      <c r="G95" s="32"/>
      <c r="H95" s="32"/>
      <c r="I95" s="32"/>
      <c r="J95" s="32"/>
      <c r="K95" s="32"/>
      <c r="L95" s="32" t="s">
        <v>455</v>
      </c>
      <c r="M95" s="166" t="s">
        <v>455</v>
      </c>
      <c r="N95" s="163" t="s">
        <v>456</v>
      </c>
      <c r="O95" s="46"/>
      <c r="P95" s="32" t="s">
        <v>147</v>
      </c>
      <c r="Q95" s="68" t="s">
        <v>148</v>
      </c>
      <c r="R95" s="71"/>
      <c r="S95" s="71" t="s">
        <v>149</v>
      </c>
      <c r="T95" s="166" t="s">
        <v>455</v>
      </c>
      <c r="U95" s="56" t="s">
        <v>150</v>
      </c>
      <c r="V95" s="72" t="s">
        <v>151</v>
      </c>
      <c r="W95" s="32" t="s">
        <v>263</v>
      </c>
      <c r="X95" s="162" t="s">
        <v>457</v>
      </c>
      <c r="Y95" s="32" t="s">
        <v>154</v>
      </c>
      <c r="Z95" s="32"/>
      <c r="AA95" s="104">
        <v>0.0278</v>
      </c>
      <c r="AB95" s="72"/>
      <c r="AC95" s="105" t="s">
        <v>245</v>
      </c>
      <c r="AD95" s="106">
        <v>53</v>
      </c>
      <c r="AE95" s="106">
        <v>33</v>
      </c>
      <c r="AF95" s="105">
        <v>6</v>
      </c>
      <c r="AG95" s="127">
        <f>AD95*AE95*AF95*7860/1000000000</f>
        <v>0.08248284</v>
      </c>
      <c r="AH95" s="128">
        <f>AA95/AG95</f>
        <v>0.337039801248357</v>
      </c>
      <c r="AI95" s="106"/>
      <c r="AJ95" s="129"/>
      <c r="AK95" s="121"/>
      <c r="AL95" s="122"/>
      <c r="AM95" s="130" t="s">
        <v>176</v>
      </c>
      <c r="AN95" s="130" t="s">
        <v>458</v>
      </c>
      <c r="AO95" s="155"/>
      <c r="AP95" s="56"/>
      <c r="AQ95" s="156">
        <v>1</v>
      </c>
      <c r="AR95" s="157">
        <v>0</v>
      </c>
    </row>
    <row r="96" s="2" customFormat="1" ht="30" customHeight="1" spans="1:44">
      <c r="A96" s="30">
        <f t="shared" si="25"/>
        <v>85</v>
      </c>
      <c r="B96" s="31"/>
      <c r="C96" s="31"/>
      <c r="D96" s="32">
        <v>2</v>
      </c>
      <c r="E96" s="32"/>
      <c r="F96" s="32"/>
      <c r="G96" s="32"/>
      <c r="H96" s="32"/>
      <c r="I96" s="32"/>
      <c r="J96" s="32"/>
      <c r="K96" s="32"/>
      <c r="L96" s="32" t="s">
        <v>459</v>
      </c>
      <c r="M96" s="166" t="s">
        <v>459</v>
      </c>
      <c r="N96" s="163" t="s">
        <v>460</v>
      </c>
      <c r="O96" s="31"/>
      <c r="P96" s="32" t="s">
        <v>147</v>
      </c>
      <c r="Q96" s="68" t="s">
        <v>148</v>
      </c>
      <c r="R96" s="71"/>
      <c r="S96" s="71" t="s">
        <v>149</v>
      </c>
      <c r="T96" s="166" t="s">
        <v>459</v>
      </c>
      <c r="U96" s="56" t="s">
        <v>150</v>
      </c>
      <c r="V96" s="56" t="s">
        <v>150</v>
      </c>
      <c r="W96" s="32" t="s">
        <v>400</v>
      </c>
      <c r="X96" s="82"/>
      <c r="Y96" s="32"/>
      <c r="Z96" s="32"/>
      <c r="AA96" s="104">
        <v>0.003</v>
      </c>
      <c r="AB96" s="72" t="s">
        <v>461</v>
      </c>
      <c r="AC96" s="101"/>
      <c r="AD96" s="95"/>
      <c r="AE96" s="95"/>
      <c r="AF96" s="95"/>
      <c r="AG96" s="119"/>
      <c r="AH96" s="120"/>
      <c r="AI96" s="95"/>
      <c r="AJ96" s="119"/>
      <c r="AK96" s="121"/>
      <c r="AL96" s="122"/>
      <c r="AM96" s="114" t="s">
        <v>176</v>
      </c>
      <c r="AN96" s="114" t="s">
        <v>435</v>
      </c>
      <c r="AO96" s="155"/>
      <c r="AP96" s="56"/>
      <c r="AQ96" s="156">
        <v>1</v>
      </c>
      <c r="AR96" s="157">
        <v>0</v>
      </c>
    </row>
    <row r="97" s="2" customFormat="1" ht="30" customHeight="1" spans="1:44">
      <c r="A97" s="30">
        <f t="shared" si="25"/>
        <v>86</v>
      </c>
      <c r="B97" s="31"/>
      <c r="C97" s="31"/>
      <c r="D97" s="32">
        <v>2</v>
      </c>
      <c r="E97" s="32"/>
      <c r="F97" s="32"/>
      <c r="G97" s="32"/>
      <c r="H97" s="32"/>
      <c r="I97" s="32"/>
      <c r="J97" s="32"/>
      <c r="K97" s="32"/>
      <c r="L97" s="32" t="s">
        <v>462</v>
      </c>
      <c r="M97" s="167" t="s">
        <v>462</v>
      </c>
      <c r="N97" s="163" t="s">
        <v>463</v>
      </c>
      <c r="O97" s="31" t="s">
        <v>464</v>
      </c>
      <c r="P97" s="32" t="s">
        <v>147</v>
      </c>
      <c r="Q97" s="68" t="s">
        <v>148</v>
      </c>
      <c r="R97" s="71"/>
      <c r="S97" s="71" t="s">
        <v>149</v>
      </c>
      <c r="T97" s="167" t="s">
        <v>462</v>
      </c>
      <c r="U97" s="56" t="s">
        <v>150</v>
      </c>
      <c r="V97" s="56" t="s">
        <v>150</v>
      </c>
      <c r="W97" s="32" t="s">
        <v>400</v>
      </c>
      <c r="X97" s="82"/>
      <c r="Y97" s="32" t="s">
        <v>154</v>
      </c>
      <c r="Z97" s="32"/>
      <c r="AA97" s="104">
        <v>0.001</v>
      </c>
      <c r="AB97" s="72" t="s">
        <v>461</v>
      </c>
      <c r="AC97" s="101"/>
      <c r="AD97" s="95"/>
      <c r="AE97" s="95"/>
      <c r="AF97" s="95"/>
      <c r="AG97" s="119"/>
      <c r="AH97" s="120"/>
      <c r="AI97" s="95"/>
      <c r="AJ97" s="119"/>
      <c r="AK97" s="121"/>
      <c r="AL97" s="122"/>
      <c r="AM97" s="114" t="s">
        <v>176</v>
      </c>
      <c r="AN97" s="114" t="s">
        <v>435</v>
      </c>
      <c r="AO97" s="155"/>
      <c r="AP97" s="56"/>
      <c r="AQ97" s="156">
        <v>1</v>
      </c>
      <c r="AR97" s="157">
        <v>0</v>
      </c>
    </row>
    <row r="98" s="2" customFormat="1" ht="30" customHeight="1" spans="1:44">
      <c r="A98" s="30">
        <f t="shared" si="25"/>
        <v>87</v>
      </c>
      <c r="B98" s="31"/>
      <c r="C98" s="31"/>
      <c r="D98" s="32">
        <v>2</v>
      </c>
      <c r="E98" s="32"/>
      <c r="F98" s="32"/>
      <c r="G98" s="32"/>
      <c r="H98" s="32"/>
      <c r="I98" s="32"/>
      <c r="J98" s="32"/>
      <c r="K98" s="32"/>
      <c r="L98" s="32" t="s">
        <v>465</v>
      </c>
      <c r="M98" s="168" t="s">
        <v>465</v>
      </c>
      <c r="N98" s="163" t="s">
        <v>466</v>
      </c>
      <c r="O98" s="32"/>
      <c r="P98" s="32" t="s">
        <v>147</v>
      </c>
      <c r="Q98" s="68" t="s">
        <v>148</v>
      </c>
      <c r="R98" s="71"/>
      <c r="S98" s="71" t="s">
        <v>149</v>
      </c>
      <c r="T98" s="168" t="s">
        <v>467</v>
      </c>
      <c r="U98" s="56" t="s">
        <v>151</v>
      </c>
      <c r="V98" s="72" t="s">
        <v>150</v>
      </c>
      <c r="W98" s="32" t="s">
        <v>447</v>
      </c>
      <c r="X98" s="72" t="s">
        <v>434</v>
      </c>
      <c r="Y98" s="32" t="s">
        <v>154</v>
      </c>
      <c r="Z98" s="32"/>
      <c r="AA98" s="104">
        <v>0.001</v>
      </c>
      <c r="AB98" s="72"/>
      <c r="AC98" s="105" t="s">
        <v>447</v>
      </c>
      <c r="AD98" s="106"/>
      <c r="AE98" s="106"/>
      <c r="AF98" s="105"/>
      <c r="AG98" s="127">
        <f>AA98</f>
        <v>0.001</v>
      </c>
      <c r="AH98" s="120"/>
      <c r="AI98" s="95"/>
      <c r="AJ98" s="119"/>
      <c r="AK98" s="121"/>
      <c r="AL98" s="122"/>
      <c r="AM98" s="114" t="s">
        <v>176</v>
      </c>
      <c r="AN98" s="114" t="s">
        <v>194</v>
      </c>
      <c r="AO98" s="155"/>
      <c r="AP98" s="56" t="s">
        <v>247</v>
      </c>
      <c r="AQ98" s="156">
        <v>1</v>
      </c>
      <c r="AR98" s="157">
        <v>0</v>
      </c>
    </row>
    <row r="99" s="2" customFormat="1" ht="30" customHeight="1" spans="1:44">
      <c r="A99" s="30">
        <f t="shared" si="25"/>
        <v>88</v>
      </c>
      <c r="B99" s="31"/>
      <c r="C99" s="31">
        <v>1</v>
      </c>
      <c r="D99" s="32"/>
      <c r="E99" s="32"/>
      <c r="F99" s="32"/>
      <c r="G99" s="32"/>
      <c r="H99" s="32"/>
      <c r="I99" s="32"/>
      <c r="J99" s="32"/>
      <c r="K99" s="32"/>
      <c r="L99" s="32" t="s">
        <v>468</v>
      </c>
      <c r="M99" s="166" t="s">
        <v>468</v>
      </c>
      <c r="N99" s="163" t="s">
        <v>469</v>
      </c>
      <c r="O99" s="56"/>
      <c r="P99" s="32" t="s">
        <v>147</v>
      </c>
      <c r="Q99" s="68" t="s">
        <v>148</v>
      </c>
      <c r="R99" s="71"/>
      <c r="S99" s="71" t="s">
        <v>149</v>
      </c>
      <c r="T99" s="166" t="s">
        <v>468</v>
      </c>
      <c r="U99" s="56" t="s">
        <v>150</v>
      </c>
      <c r="V99" s="72" t="s">
        <v>151</v>
      </c>
      <c r="W99" s="32" t="s">
        <v>172</v>
      </c>
      <c r="X99" s="82" t="s">
        <v>470</v>
      </c>
      <c r="Y99" s="32" t="s">
        <v>154</v>
      </c>
      <c r="Z99" s="32" t="s">
        <v>471</v>
      </c>
      <c r="AA99" s="104">
        <v>0.148</v>
      </c>
      <c r="AB99" s="72"/>
      <c r="AC99" s="105" t="s">
        <v>472</v>
      </c>
      <c r="AD99" s="106" t="s">
        <v>473</v>
      </c>
      <c r="AE99" s="106"/>
      <c r="AF99" s="106"/>
      <c r="AG99" s="127">
        <f>AA99*1.04</f>
        <v>0.15392</v>
      </c>
      <c r="AH99" s="128">
        <f>AA99/AG99</f>
        <v>0.961538461538461</v>
      </c>
      <c r="AI99" s="95"/>
      <c r="AJ99" s="119"/>
      <c r="AK99" s="121"/>
      <c r="AL99" s="122"/>
      <c r="AM99" s="130" t="s">
        <v>176</v>
      </c>
      <c r="AN99" s="132" t="s">
        <v>474</v>
      </c>
      <c r="AO99" s="155"/>
      <c r="AP99" s="56"/>
      <c r="AQ99" s="156">
        <v>1</v>
      </c>
      <c r="AR99" s="157">
        <v>0</v>
      </c>
    </row>
    <row r="100" s="2" customFormat="1" ht="30" customHeight="1" spans="1:44">
      <c r="A100" s="30">
        <f t="shared" si="25"/>
        <v>89</v>
      </c>
      <c r="B100" s="68"/>
      <c r="C100" s="68">
        <v>1</v>
      </c>
      <c r="D100" s="32"/>
      <c r="E100" s="160"/>
      <c r="F100" s="160"/>
      <c r="G100" s="160"/>
      <c r="H100" s="160"/>
      <c r="I100" s="160"/>
      <c r="J100" s="160"/>
      <c r="K100" s="169"/>
      <c r="L100" s="170" t="s">
        <v>475</v>
      </c>
      <c r="M100" s="171" t="s">
        <v>475</v>
      </c>
      <c r="N100" s="172" t="s">
        <v>476</v>
      </c>
      <c r="O100" s="32" t="s">
        <v>477</v>
      </c>
      <c r="P100" s="32" t="s">
        <v>171</v>
      </c>
      <c r="Q100" s="68" t="s">
        <v>148</v>
      </c>
      <c r="R100" s="56"/>
      <c r="S100" s="71" t="s">
        <v>149</v>
      </c>
      <c r="T100" s="46" t="s">
        <v>475</v>
      </c>
      <c r="U100" s="56" t="s">
        <v>150</v>
      </c>
      <c r="V100" s="56" t="s">
        <v>150</v>
      </c>
      <c r="W100" s="32" t="s">
        <v>400</v>
      </c>
      <c r="X100" s="68"/>
      <c r="Y100" s="68"/>
      <c r="Z100" s="68"/>
      <c r="AA100" s="200">
        <v>0.003</v>
      </c>
      <c r="AB100" s="47" t="s">
        <v>478</v>
      </c>
      <c r="AC100" s="201"/>
      <c r="AD100" s="202"/>
      <c r="AE100" s="202"/>
      <c r="AF100" s="202"/>
      <c r="AG100" s="213"/>
      <c r="AH100" s="214"/>
      <c r="AI100" s="202"/>
      <c r="AJ100" s="213"/>
      <c r="AK100" s="215"/>
      <c r="AL100" s="216"/>
      <c r="AM100" s="114" t="s">
        <v>176</v>
      </c>
      <c r="AN100" s="114" t="s">
        <v>435</v>
      </c>
      <c r="AO100" s="155"/>
      <c r="AP100" s="56"/>
      <c r="AQ100" s="221">
        <v>6</v>
      </c>
      <c r="AR100" s="157">
        <v>0</v>
      </c>
    </row>
    <row r="101" s="2" customFormat="1" ht="30" customHeight="1" spans="1:44">
      <c r="A101" s="30">
        <f t="shared" si="25"/>
        <v>90</v>
      </c>
      <c r="B101" s="68"/>
      <c r="C101" s="68">
        <v>1</v>
      </c>
      <c r="D101" s="68"/>
      <c r="E101" s="68"/>
      <c r="F101" s="68"/>
      <c r="G101" s="56"/>
      <c r="H101" s="56"/>
      <c r="I101" s="56"/>
      <c r="J101" s="56"/>
      <c r="K101" s="56"/>
      <c r="L101" s="56" t="s">
        <v>479</v>
      </c>
      <c r="M101" s="173" t="s">
        <v>479</v>
      </c>
      <c r="N101" s="163" t="s">
        <v>480</v>
      </c>
      <c r="O101" s="56"/>
      <c r="P101" s="47" t="s">
        <v>147</v>
      </c>
      <c r="Q101" s="68" t="s">
        <v>148</v>
      </c>
      <c r="R101" s="184"/>
      <c r="S101" s="71" t="s">
        <v>149</v>
      </c>
      <c r="T101" s="173" t="s">
        <v>479</v>
      </c>
      <c r="U101" s="56" t="s">
        <v>150</v>
      </c>
      <c r="V101" s="32" t="s">
        <v>151</v>
      </c>
      <c r="W101" s="32" t="s">
        <v>186</v>
      </c>
      <c r="X101" s="74" t="s">
        <v>481</v>
      </c>
      <c r="Y101" s="163"/>
      <c r="Z101" s="68"/>
      <c r="AA101" s="96">
        <v>0.8</v>
      </c>
      <c r="AB101" s="47"/>
      <c r="AC101" s="105" t="s">
        <v>472</v>
      </c>
      <c r="AD101" s="106" t="s">
        <v>473</v>
      </c>
      <c r="AE101" s="106"/>
      <c r="AF101" s="106"/>
      <c r="AG101" s="127">
        <f>AA101*1.04</f>
        <v>0.832</v>
      </c>
      <c r="AH101" s="128">
        <f>AA101/AG101</f>
        <v>0.961538461538461</v>
      </c>
      <c r="AI101" s="95"/>
      <c r="AJ101" s="119"/>
      <c r="AK101" s="121"/>
      <c r="AL101" s="122"/>
      <c r="AM101" s="130" t="s">
        <v>176</v>
      </c>
      <c r="AN101" s="132" t="s">
        <v>482</v>
      </c>
      <c r="AO101" s="155"/>
      <c r="AP101" s="56"/>
      <c r="AQ101" s="222">
        <v>1</v>
      </c>
      <c r="AR101" s="157">
        <v>0</v>
      </c>
    </row>
    <row r="102" s="2" customFormat="1" ht="30" customHeight="1" spans="1:44">
      <c r="A102" s="30">
        <f t="shared" si="25"/>
        <v>91</v>
      </c>
      <c r="B102" s="31"/>
      <c r="C102" s="31"/>
      <c r="D102" s="32"/>
      <c r="E102" s="32"/>
      <c r="F102" s="32"/>
      <c r="G102" s="32"/>
      <c r="H102" s="32"/>
      <c r="I102" s="32"/>
      <c r="J102" s="32"/>
      <c r="K102" s="32"/>
      <c r="L102" s="32"/>
      <c r="M102" s="168" t="s">
        <v>483</v>
      </c>
      <c r="N102" s="163" t="s">
        <v>484</v>
      </c>
      <c r="O102" s="32"/>
      <c r="P102" s="32" t="s">
        <v>147</v>
      </c>
      <c r="Q102" s="68" t="s">
        <v>148</v>
      </c>
      <c r="R102" s="71"/>
      <c r="S102" s="71" t="s">
        <v>149</v>
      </c>
      <c r="T102" s="168" t="s">
        <v>483</v>
      </c>
      <c r="U102" s="56" t="s">
        <v>150</v>
      </c>
      <c r="V102" s="72" t="s">
        <v>151</v>
      </c>
      <c r="W102" s="32" t="s">
        <v>152</v>
      </c>
      <c r="X102" s="82" t="s">
        <v>153</v>
      </c>
      <c r="Y102" s="32" t="s">
        <v>154</v>
      </c>
      <c r="Z102" s="32"/>
      <c r="AA102" s="104">
        <v>3.7184</v>
      </c>
      <c r="AB102" s="72"/>
      <c r="AC102" s="101"/>
      <c r="AD102" s="95"/>
      <c r="AE102" s="95"/>
      <c r="AF102" s="95"/>
      <c r="AG102" s="119"/>
      <c r="AH102" s="120"/>
      <c r="AI102" s="95"/>
      <c r="AJ102" s="119"/>
      <c r="AK102" s="121"/>
      <c r="AL102" s="122"/>
      <c r="AM102" s="123" t="s">
        <v>162</v>
      </c>
      <c r="AN102" s="123" t="s">
        <v>158</v>
      </c>
      <c r="AO102" s="155"/>
      <c r="AP102" s="56"/>
      <c r="AQ102" s="156">
        <v>1</v>
      </c>
      <c r="AR102" s="157">
        <v>0</v>
      </c>
    </row>
    <row r="103" s="2" customFormat="1" ht="30" customHeight="1" spans="1:44">
      <c r="A103" s="30">
        <f t="shared" si="25"/>
        <v>92</v>
      </c>
      <c r="B103" s="31"/>
      <c r="C103" s="31">
        <v>1</v>
      </c>
      <c r="D103" s="32"/>
      <c r="E103" s="32"/>
      <c r="F103" s="31"/>
      <c r="G103" s="31"/>
      <c r="H103" s="31"/>
      <c r="I103" s="31"/>
      <c r="J103" s="31"/>
      <c r="K103" s="31"/>
      <c r="L103" s="168" t="s">
        <v>485</v>
      </c>
      <c r="M103" s="168" t="s">
        <v>485</v>
      </c>
      <c r="N103" s="46" t="s">
        <v>486</v>
      </c>
      <c r="O103" s="32"/>
      <c r="P103" s="32" t="s">
        <v>147</v>
      </c>
      <c r="Q103" s="68" t="s">
        <v>148</v>
      </c>
      <c r="R103" s="71"/>
      <c r="S103" s="71" t="s">
        <v>149</v>
      </c>
      <c r="T103" s="168" t="s">
        <v>485</v>
      </c>
      <c r="U103" s="56" t="s">
        <v>150</v>
      </c>
      <c r="V103" s="72" t="s">
        <v>151</v>
      </c>
      <c r="W103" s="32" t="s">
        <v>165</v>
      </c>
      <c r="X103" s="82" t="s">
        <v>153</v>
      </c>
      <c r="Y103" s="32" t="s">
        <v>154</v>
      </c>
      <c r="Z103" s="68" t="s">
        <v>487</v>
      </c>
      <c r="AA103" s="104">
        <v>0.4</v>
      </c>
      <c r="AB103" s="155"/>
      <c r="AC103" s="97" t="s">
        <v>488</v>
      </c>
      <c r="AD103" s="95"/>
      <c r="AE103" s="95"/>
      <c r="AF103" s="95"/>
      <c r="AG103" s="119"/>
      <c r="AH103" s="120"/>
      <c r="AI103" s="95"/>
      <c r="AJ103" s="119"/>
      <c r="AK103" s="121"/>
      <c r="AL103" s="122"/>
      <c r="AM103" s="123" t="s">
        <v>157</v>
      </c>
      <c r="AN103" s="123" t="s">
        <v>167</v>
      </c>
      <c r="AO103" s="155"/>
      <c r="AP103" s="56"/>
      <c r="AQ103" s="156">
        <v>1</v>
      </c>
      <c r="AR103" s="157">
        <v>0</v>
      </c>
    </row>
    <row r="104" s="2" customFormat="1" ht="30" customHeight="1" spans="1:44">
      <c r="A104" s="30">
        <f t="shared" si="25"/>
        <v>93</v>
      </c>
      <c r="B104" s="31"/>
      <c r="C104" s="31">
        <v>1</v>
      </c>
      <c r="D104" s="32"/>
      <c r="E104" s="32"/>
      <c r="F104" s="31"/>
      <c r="G104" s="31"/>
      <c r="H104" s="31"/>
      <c r="I104" s="31"/>
      <c r="J104" s="31"/>
      <c r="K104" s="31"/>
      <c r="L104" s="168" t="s">
        <v>489</v>
      </c>
      <c r="M104" s="168" t="s">
        <v>489</v>
      </c>
      <c r="N104" s="174" t="s">
        <v>490</v>
      </c>
      <c r="O104" s="32"/>
      <c r="P104" s="32" t="s">
        <v>171</v>
      </c>
      <c r="Q104" s="68" t="s">
        <v>148</v>
      </c>
      <c r="R104" s="71"/>
      <c r="S104" s="71" t="s">
        <v>149</v>
      </c>
      <c r="T104" s="168" t="s">
        <v>489</v>
      </c>
      <c r="U104" s="56" t="s">
        <v>150</v>
      </c>
      <c r="V104" s="72" t="s">
        <v>151</v>
      </c>
      <c r="W104" s="32" t="s">
        <v>491</v>
      </c>
      <c r="X104" s="82" t="s">
        <v>153</v>
      </c>
      <c r="Y104" s="32" t="s">
        <v>154</v>
      </c>
      <c r="Z104" s="68" t="s">
        <v>487</v>
      </c>
      <c r="AA104" s="200">
        <f>AA105+AA106*2+AA107</f>
        <v>0.945</v>
      </c>
      <c r="AB104" s="155"/>
      <c r="AC104" s="97" t="s">
        <v>182</v>
      </c>
      <c r="AD104" s="95"/>
      <c r="AE104" s="95"/>
      <c r="AF104" s="95"/>
      <c r="AG104" s="127"/>
      <c r="AH104" s="120"/>
      <c r="AI104" s="95"/>
      <c r="AJ104" s="119"/>
      <c r="AK104" s="121"/>
      <c r="AL104" s="122"/>
      <c r="AM104" s="123" t="s">
        <v>157</v>
      </c>
      <c r="AN104" s="123" t="s">
        <v>183</v>
      </c>
      <c r="AO104" s="155"/>
      <c r="AP104" s="56"/>
      <c r="AQ104" s="156">
        <v>1</v>
      </c>
      <c r="AR104" s="157">
        <v>0</v>
      </c>
    </row>
    <row r="105" s="2" customFormat="1" ht="30" customHeight="1" spans="1:44">
      <c r="A105" s="30">
        <f t="shared" si="25"/>
        <v>94</v>
      </c>
      <c r="B105" s="32"/>
      <c r="C105" s="32"/>
      <c r="D105" s="32">
        <v>2</v>
      </c>
      <c r="E105" s="32"/>
      <c r="F105" s="32"/>
      <c r="G105" s="32"/>
      <c r="H105" s="32"/>
      <c r="I105" s="32"/>
      <c r="J105" s="32"/>
      <c r="K105" s="32"/>
      <c r="L105" s="32"/>
      <c r="M105" s="168" t="s">
        <v>492</v>
      </c>
      <c r="N105" s="56" t="s">
        <v>493</v>
      </c>
      <c r="O105" s="32"/>
      <c r="P105" s="32" t="s">
        <v>171</v>
      </c>
      <c r="Q105" s="68" t="s">
        <v>148</v>
      </c>
      <c r="R105" s="71"/>
      <c r="S105" s="71" t="s">
        <v>149</v>
      </c>
      <c r="T105" s="168" t="s">
        <v>492</v>
      </c>
      <c r="U105" s="56" t="s">
        <v>150</v>
      </c>
      <c r="V105" s="72" t="s">
        <v>151</v>
      </c>
      <c r="W105" s="32" t="s">
        <v>186</v>
      </c>
      <c r="X105" s="177" t="s">
        <v>494</v>
      </c>
      <c r="Y105" s="32" t="s">
        <v>154</v>
      </c>
      <c r="Z105" s="68" t="s">
        <v>487</v>
      </c>
      <c r="AA105" s="104">
        <v>0.92</v>
      </c>
      <c r="AB105" s="155"/>
      <c r="AC105" s="97"/>
      <c r="AD105" s="95"/>
      <c r="AE105" s="95"/>
      <c r="AF105" s="95"/>
      <c r="AG105" s="127">
        <v>0.85</v>
      </c>
      <c r="AH105" s="120"/>
      <c r="AI105" s="95"/>
      <c r="AJ105" s="119"/>
      <c r="AK105" s="121"/>
      <c r="AL105" s="122"/>
      <c r="AM105" s="123"/>
      <c r="AN105" s="123"/>
      <c r="AO105" s="155"/>
      <c r="AP105" s="56"/>
      <c r="AQ105" s="156">
        <v>1</v>
      </c>
      <c r="AR105" s="157">
        <v>0</v>
      </c>
    </row>
    <row r="106" s="2" customFormat="1" ht="30" customHeight="1" spans="1:44">
      <c r="A106" s="30">
        <f t="shared" si="25"/>
        <v>95</v>
      </c>
      <c r="B106" s="32"/>
      <c r="C106" s="32"/>
      <c r="D106" s="32">
        <v>2</v>
      </c>
      <c r="E106" s="32"/>
      <c r="F106" s="32"/>
      <c r="G106" s="32"/>
      <c r="H106" s="32"/>
      <c r="I106" s="32"/>
      <c r="J106" s="32"/>
      <c r="K106" s="32"/>
      <c r="L106" s="168" t="s">
        <v>495</v>
      </c>
      <c r="M106" s="168" t="s">
        <v>495</v>
      </c>
      <c r="N106" s="56" t="s">
        <v>496</v>
      </c>
      <c r="O106" s="32"/>
      <c r="P106" s="32" t="s">
        <v>171</v>
      </c>
      <c r="Q106" s="68" t="s">
        <v>148</v>
      </c>
      <c r="R106" s="71"/>
      <c r="S106" s="71" t="s">
        <v>149</v>
      </c>
      <c r="T106" s="168" t="s">
        <v>495</v>
      </c>
      <c r="U106" s="56" t="s">
        <v>150</v>
      </c>
      <c r="V106" s="72" t="s">
        <v>151</v>
      </c>
      <c r="W106" s="32" t="s">
        <v>190</v>
      </c>
      <c r="X106" s="74" t="s">
        <v>191</v>
      </c>
      <c r="Y106" s="68" t="s">
        <v>192</v>
      </c>
      <c r="Z106" s="52" t="s">
        <v>497</v>
      </c>
      <c r="AA106" s="109">
        <v>0.009</v>
      </c>
      <c r="AB106" s="155"/>
      <c r="AC106" s="94" t="s">
        <v>193</v>
      </c>
      <c r="AD106" s="106"/>
      <c r="AE106" s="106"/>
      <c r="AF106" s="94"/>
      <c r="AG106" s="127">
        <f>AA106</f>
        <v>0.009</v>
      </c>
      <c r="AH106" s="120"/>
      <c r="AI106" s="95"/>
      <c r="AJ106" s="119"/>
      <c r="AK106" s="121"/>
      <c r="AL106" s="122"/>
      <c r="AM106" s="114" t="s">
        <v>176</v>
      </c>
      <c r="AN106" s="114" t="s">
        <v>194</v>
      </c>
      <c r="AO106" s="155"/>
      <c r="AP106" s="56"/>
      <c r="AQ106" s="156">
        <v>1</v>
      </c>
      <c r="AR106" s="157">
        <v>0</v>
      </c>
    </row>
    <row r="107" s="2" customFormat="1" ht="30" customHeight="1" spans="1:44">
      <c r="A107" s="30">
        <f t="shared" si="25"/>
        <v>96</v>
      </c>
      <c r="B107" s="32"/>
      <c r="C107" s="32"/>
      <c r="D107" s="32">
        <v>2</v>
      </c>
      <c r="E107" s="32"/>
      <c r="F107" s="32"/>
      <c r="G107" s="32"/>
      <c r="H107" s="32"/>
      <c r="I107" s="32"/>
      <c r="J107" s="32"/>
      <c r="K107" s="32"/>
      <c r="L107" s="168" t="s">
        <v>195</v>
      </c>
      <c r="M107" s="168" t="s">
        <v>195</v>
      </c>
      <c r="N107" s="56" t="s">
        <v>196</v>
      </c>
      <c r="O107" s="32"/>
      <c r="P107" s="32" t="s">
        <v>171</v>
      </c>
      <c r="Q107" s="68" t="s">
        <v>148</v>
      </c>
      <c r="R107" s="71"/>
      <c r="S107" s="71" t="s">
        <v>149</v>
      </c>
      <c r="T107" s="168" t="s">
        <v>195</v>
      </c>
      <c r="U107" s="56" t="s">
        <v>151</v>
      </c>
      <c r="V107" s="72" t="s">
        <v>150</v>
      </c>
      <c r="W107" s="32" t="s">
        <v>190</v>
      </c>
      <c r="X107" s="74" t="s">
        <v>191</v>
      </c>
      <c r="Y107" s="68" t="s">
        <v>192</v>
      </c>
      <c r="Z107" s="52" t="s">
        <v>498</v>
      </c>
      <c r="AA107" s="109">
        <v>0.007</v>
      </c>
      <c r="AB107" s="155"/>
      <c r="AC107" s="94" t="s">
        <v>193</v>
      </c>
      <c r="AD107" s="106"/>
      <c r="AE107" s="106"/>
      <c r="AF107" s="94"/>
      <c r="AG107" s="127">
        <f>AA107</f>
        <v>0.007</v>
      </c>
      <c r="AH107" s="120"/>
      <c r="AI107" s="95"/>
      <c r="AJ107" s="119"/>
      <c r="AK107" s="121"/>
      <c r="AL107" s="122"/>
      <c r="AM107" s="114" t="s">
        <v>176</v>
      </c>
      <c r="AN107" s="114" t="s">
        <v>194</v>
      </c>
      <c r="AO107" s="155"/>
      <c r="AP107" s="56" t="s">
        <v>499</v>
      </c>
      <c r="AQ107" s="156">
        <v>1</v>
      </c>
      <c r="AR107" s="157">
        <v>0</v>
      </c>
    </row>
    <row r="108" s="2" customFormat="1" ht="30" customHeight="1" spans="1:44">
      <c r="A108" s="30">
        <f t="shared" si="25"/>
        <v>97</v>
      </c>
      <c r="B108" s="32"/>
      <c r="C108" s="32"/>
      <c r="D108" s="32">
        <v>2</v>
      </c>
      <c r="E108" s="32"/>
      <c r="F108" s="56"/>
      <c r="G108" s="32"/>
      <c r="H108" s="32"/>
      <c r="I108" s="32"/>
      <c r="J108" s="32"/>
      <c r="K108" s="32"/>
      <c r="L108" s="168" t="s">
        <v>500</v>
      </c>
      <c r="M108" s="168" t="s">
        <v>500</v>
      </c>
      <c r="N108" s="56" t="s">
        <v>501</v>
      </c>
      <c r="O108" s="32"/>
      <c r="P108" s="32" t="s">
        <v>171</v>
      </c>
      <c r="Q108" s="68" t="s">
        <v>148</v>
      </c>
      <c r="R108" s="71"/>
      <c r="S108" s="71" t="s">
        <v>149</v>
      </c>
      <c r="T108" s="168" t="s">
        <v>500</v>
      </c>
      <c r="U108" s="56" t="s">
        <v>150</v>
      </c>
      <c r="V108" s="72" t="s">
        <v>151</v>
      </c>
      <c r="W108" s="32" t="s">
        <v>154</v>
      </c>
      <c r="X108" s="32" t="s">
        <v>154</v>
      </c>
      <c r="Y108" s="68"/>
      <c r="Z108" s="52"/>
      <c r="AA108" s="109">
        <v>0.03</v>
      </c>
      <c r="AB108" s="32"/>
      <c r="AC108" s="94" t="s">
        <v>175</v>
      </c>
      <c r="AD108" s="106">
        <v>600</v>
      </c>
      <c r="AE108" s="106">
        <v>600</v>
      </c>
      <c r="AF108" s="94"/>
      <c r="AG108" s="127"/>
      <c r="AH108" s="120"/>
      <c r="AI108" s="95"/>
      <c r="AJ108" s="119"/>
      <c r="AK108" s="121"/>
      <c r="AL108" s="122"/>
      <c r="AM108" s="123" t="s">
        <v>176</v>
      </c>
      <c r="AN108" s="123" t="s">
        <v>502</v>
      </c>
      <c r="AO108" s="155"/>
      <c r="AP108" s="56"/>
      <c r="AQ108" s="156">
        <v>2</v>
      </c>
      <c r="AR108" s="157">
        <v>0</v>
      </c>
    </row>
    <row r="109" s="2" customFormat="1" ht="30" customHeight="1" spans="1:44">
      <c r="A109" s="30"/>
      <c r="B109" s="32"/>
      <c r="C109" s="32">
        <v>1</v>
      </c>
      <c r="D109" s="32"/>
      <c r="E109" s="32"/>
      <c r="F109" s="56"/>
      <c r="G109" s="32"/>
      <c r="H109" s="32"/>
      <c r="I109" s="32"/>
      <c r="J109" s="32"/>
      <c r="K109" s="32"/>
      <c r="L109" s="175" t="s">
        <v>503</v>
      </c>
      <c r="M109" s="175"/>
      <c r="N109" s="176" t="s">
        <v>504</v>
      </c>
      <c r="O109" s="32"/>
      <c r="P109" s="32" t="s">
        <v>147</v>
      </c>
      <c r="Q109" s="76" t="s">
        <v>228</v>
      </c>
      <c r="R109" s="77"/>
      <c r="S109" s="77" t="s">
        <v>149</v>
      </c>
      <c r="T109" s="175" t="s">
        <v>505</v>
      </c>
      <c r="U109" s="143" t="s">
        <v>150</v>
      </c>
      <c r="V109" s="73" t="s">
        <v>151</v>
      </c>
      <c r="W109" s="51" t="s">
        <v>506</v>
      </c>
      <c r="X109" s="76" t="s">
        <v>153</v>
      </c>
      <c r="Y109" s="79"/>
      <c r="Z109" s="76"/>
      <c r="AA109" s="203">
        <f>AA110</f>
        <v>2.7664</v>
      </c>
      <c r="AB109" s="79"/>
      <c r="AC109" s="97" t="s">
        <v>231</v>
      </c>
      <c r="AD109" s="95"/>
      <c r="AE109" s="95"/>
      <c r="AF109" s="95"/>
      <c r="AG109" s="119"/>
      <c r="AH109" s="120"/>
      <c r="AI109" s="95"/>
      <c r="AJ109" s="119">
        <v>0.312</v>
      </c>
      <c r="AK109" s="121"/>
      <c r="AL109" s="122"/>
      <c r="AM109" s="123" t="s">
        <v>157</v>
      </c>
      <c r="AN109" s="123" t="s">
        <v>232</v>
      </c>
      <c r="AO109" s="155"/>
      <c r="AP109" s="56"/>
      <c r="AQ109" s="156">
        <v>1</v>
      </c>
      <c r="AR109" s="157">
        <v>0</v>
      </c>
    </row>
    <row r="110" s="2" customFormat="1" ht="30" customHeight="1" spans="1:44">
      <c r="A110" s="30">
        <f>A108+1</f>
        <v>98</v>
      </c>
      <c r="B110" s="32"/>
      <c r="C110" s="32"/>
      <c r="D110" s="32">
        <v>2</v>
      </c>
      <c r="E110" s="32"/>
      <c r="F110" s="32"/>
      <c r="G110" s="32"/>
      <c r="H110" s="32"/>
      <c r="I110" s="32"/>
      <c r="J110" s="32"/>
      <c r="K110" s="32"/>
      <c r="L110" s="31" t="s">
        <v>505</v>
      </c>
      <c r="M110" s="31" t="s">
        <v>505</v>
      </c>
      <c r="N110" s="174" t="s">
        <v>507</v>
      </c>
      <c r="O110" s="32"/>
      <c r="P110" s="32" t="s">
        <v>147</v>
      </c>
      <c r="Q110" s="68" t="s">
        <v>148</v>
      </c>
      <c r="R110" s="71"/>
      <c r="S110" s="71" t="s">
        <v>149</v>
      </c>
      <c r="T110" s="31" t="s">
        <v>505</v>
      </c>
      <c r="U110" s="56" t="s">
        <v>150</v>
      </c>
      <c r="V110" s="72" t="s">
        <v>151</v>
      </c>
      <c r="W110" s="32" t="s">
        <v>230</v>
      </c>
      <c r="X110" s="68" t="s">
        <v>153</v>
      </c>
      <c r="Y110" s="56"/>
      <c r="Z110" s="68"/>
      <c r="AA110" s="200">
        <f>AA111+AA112+AA117+AA120+AA116+AA123*2</f>
        <v>2.7664</v>
      </c>
      <c r="AB110" s="155"/>
      <c r="AC110" s="94" t="s">
        <v>235</v>
      </c>
      <c r="AD110" s="106"/>
      <c r="AE110" s="106"/>
      <c r="AF110" s="94"/>
      <c r="AG110" s="127"/>
      <c r="AH110" s="128"/>
      <c r="AI110" s="106">
        <v>58</v>
      </c>
      <c r="AJ110" s="94"/>
      <c r="AK110" s="121"/>
      <c r="AL110" s="122"/>
      <c r="AM110" s="123" t="s">
        <v>157</v>
      </c>
      <c r="AN110" s="123" t="s">
        <v>236</v>
      </c>
      <c r="AO110" s="155"/>
      <c r="AP110" s="56"/>
      <c r="AQ110" s="156">
        <v>1</v>
      </c>
      <c r="AR110" s="157">
        <v>0</v>
      </c>
    </row>
    <row r="111" s="2" customFormat="1" ht="30" customHeight="1" spans="1:44">
      <c r="A111" s="30">
        <f t="shared" si="25"/>
        <v>99</v>
      </c>
      <c r="B111" s="32"/>
      <c r="C111" s="32"/>
      <c r="D111" s="32"/>
      <c r="E111" s="32">
        <v>3</v>
      </c>
      <c r="F111" s="56"/>
      <c r="G111" s="32"/>
      <c r="H111" s="32"/>
      <c r="I111" s="32"/>
      <c r="J111" s="32"/>
      <c r="K111" s="32"/>
      <c r="L111" s="31" t="s">
        <v>69</v>
      </c>
      <c r="M111" s="31" t="s">
        <v>69</v>
      </c>
      <c r="N111" s="46" t="s">
        <v>70</v>
      </c>
      <c r="O111" s="32"/>
      <c r="P111" s="32" t="s">
        <v>147</v>
      </c>
      <c r="Q111" s="68" t="s">
        <v>148</v>
      </c>
      <c r="R111" s="71"/>
      <c r="S111" s="71" t="s">
        <v>149</v>
      </c>
      <c r="T111" s="31" t="s">
        <v>69</v>
      </c>
      <c r="U111" s="56" t="s">
        <v>150</v>
      </c>
      <c r="V111" s="72" t="s">
        <v>151</v>
      </c>
      <c r="W111" s="32" t="s">
        <v>234</v>
      </c>
      <c r="X111" s="163" t="s">
        <v>508</v>
      </c>
      <c r="Y111" s="68" t="s">
        <v>351</v>
      </c>
      <c r="Z111" s="68"/>
      <c r="AA111" s="104">
        <v>1.3669</v>
      </c>
      <c r="AB111" s="155"/>
      <c r="AC111" s="94" t="s">
        <v>347</v>
      </c>
      <c r="AD111" s="106">
        <f>AA111/1.134*1000+10</f>
        <v>1215.37918871252</v>
      </c>
      <c r="AE111" s="105">
        <v>25</v>
      </c>
      <c r="AF111" s="105"/>
      <c r="AG111" s="127">
        <f>AD111*1.134/1000</f>
        <v>1.37824</v>
      </c>
      <c r="AH111" s="128">
        <f t="shared" ref="AH111" si="30">AA111/AG111</f>
        <v>0.991772115161365</v>
      </c>
      <c r="AI111" s="106"/>
      <c r="AJ111" s="129"/>
      <c r="AK111" s="121"/>
      <c r="AL111" s="122"/>
      <c r="AM111" s="123" t="s">
        <v>157</v>
      </c>
      <c r="AN111" s="123" t="s">
        <v>348</v>
      </c>
      <c r="AO111" s="155"/>
      <c r="AP111" s="56"/>
      <c r="AQ111" s="156">
        <v>1</v>
      </c>
      <c r="AR111" s="157">
        <v>0</v>
      </c>
    </row>
    <row r="112" s="2" customFormat="1" ht="30" customHeight="1" spans="1:44">
      <c r="A112" s="30">
        <f t="shared" si="25"/>
        <v>100</v>
      </c>
      <c r="B112" s="32"/>
      <c r="C112" s="32"/>
      <c r="D112" s="32"/>
      <c r="E112" s="32">
        <v>3</v>
      </c>
      <c r="F112" s="56"/>
      <c r="G112" s="32"/>
      <c r="H112" s="32"/>
      <c r="I112" s="32"/>
      <c r="J112" s="32"/>
      <c r="K112" s="32"/>
      <c r="L112" s="31" t="s">
        <v>509</v>
      </c>
      <c r="M112" s="31" t="s">
        <v>509</v>
      </c>
      <c r="N112" s="46" t="s">
        <v>510</v>
      </c>
      <c r="O112" s="32"/>
      <c r="P112" s="32" t="s">
        <v>147</v>
      </c>
      <c r="Q112" s="68" t="s">
        <v>148</v>
      </c>
      <c r="R112" s="71"/>
      <c r="S112" s="71" t="s">
        <v>149</v>
      </c>
      <c r="T112" s="31" t="s">
        <v>509</v>
      </c>
      <c r="U112" s="56" t="s">
        <v>150</v>
      </c>
      <c r="V112" s="72" t="s">
        <v>151</v>
      </c>
      <c r="W112" s="32" t="s">
        <v>230</v>
      </c>
      <c r="X112" s="163" t="s">
        <v>153</v>
      </c>
      <c r="Y112" s="68"/>
      <c r="Z112" s="68"/>
      <c r="AA112" s="104">
        <f>AA113*2+AA114+AA115</f>
        <v>0.5006</v>
      </c>
      <c r="AB112" s="155"/>
      <c r="AC112" s="94" t="s">
        <v>235</v>
      </c>
      <c r="AD112" s="106"/>
      <c r="AE112" s="106"/>
      <c r="AF112" s="94"/>
      <c r="AG112" s="127"/>
      <c r="AH112" s="128"/>
      <c r="AI112" s="106">
        <v>4</v>
      </c>
      <c r="AJ112" s="94"/>
      <c r="AK112" s="121"/>
      <c r="AL112" s="122"/>
      <c r="AM112" s="123" t="s">
        <v>176</v>
      </c>
      <c r="AN112" s="123" t="s">
        <v>194</v>
      </c>
      <c r="AO112" s="155"/>
      <c r="AP112" s="56"/>
      <c r="AQ112" s="156">
        <v>1</v>
      </c>
      <c r="AR112" s="157">
        <v>0</v>
      </c>
    </row>
    <row r="113" s="2" customFormat="1" ht="30" customHeight="1" spans="1:44">
      <c r="A113" s="30">
        <f t="shared" si="25"/>
        <v>101</v>
      </c>
      <c r="B113" s="32"/>
      <c r="C113" s="32"/>
      <c r="D113" s="32"/>
      <c r="E113" s="32"/>
      <c r="F113" s="56">
        <v>4</v>
      </c>
      <c r="G113" s="32"/>
      <c r="H113" s="32"/>
      <c r="I113" s="32"/>
      <c r="J113" s="32"/>
      <c r="K113" s="32"/>
      <c r="L113" s="32"/>
      <c r="M113" s="31" t="s">
        <v>511</v>
      </c>
      <c r="N113" s="82" t="s">
        <v>512</v>
      </c>
      <c r="O113" s="32"/>
      <c r="P113" s="32" t="s">
        <v>147</v>
      </c>
      <c r="Q113" s="68" t="s">
        <v>148</v>
      </c>
      <c r="R113" s="71"/>
      <c r="S113" s="71" t="s">
        <v>149</v>
      </c>
      <c r="T113" s="31" t="s">
        <v>511</v>
      </c>
      <c r="U113" s="56" t="s">
        <v>150</v>
      </c>
      <c r="V113" s="72" t="s">
        <v>151</v>
      </c>
      <c r="W113" s="32" t="s">
        <v>190</v>
      </c>
      <c r="X113" s="177" t="s">
        <v>513</v>
      </c>
      <c r="Y113" s="68" t="s">
        <v>341</v>
      </c>
      <c r="Z113" s="32"/>
      <c r="AA113" s="104">
        <v>0.1143</v>
      </c>
      <c r="AB113" s="155"/>
      <c r="AC113" s="105" t="s">
        <v>193</v>
      </c>
      <c r="AD113" s="106">
        <f t="shared" ref="AD113:AD115" si="31">AA113/0.2219*1000</f>
        <v>515.096890491212</v>
      </c>
      <c r="AE113" s="106"/>
      <c r="AF113" s="105">
        <v>6</v>
      </c>
      <c r="AG113" s="129">
        <f t="shared" ref="AG113:AG115" si="32">AF113/2*AF113/2*3.14*AD113*7860/1000000000</f>
        <v>0.114415175664714</v>
      </c>
      <c r="AH113" s="128">
        <f t="shared" ref="AH113:AH116" si="33">AA113/AG113</f>
        <v>0.998993353250172</v>
      </c>
      <c r="AI113" s="131"/>
      <c r="AJ113" s="129"/>
      <c r="AK113" s="121"/>
      <c r="AL113" s="122"/>
      <c r="AM113" s="217"/>
      <c r="AN113" s="217"/>
      <c r="AO113" s="155"/>
      <c r="AP113" s="56"/>
      <c r="AQ113" s="156">
        <v>2</v>
      </c>
      <c r="AR113" s="157">
        <v>0</v>
      </c>
    </row>
    <row r="114" s="2" customFormat="1" ht="30" customHeight="1" spans="1:44">
      <c r="A114" s="30">
        <f t="shared" si="25"/>
        <v>102</v>
      </c>
      <c r="B114" s="32"/>
      <c r="C114" s="32"/>
      <c r="D114" s="32"/>
      <c r="E114" s="32"/>
      <c r="F114" s="32">
        <v>4</v>
      </c>
      <c r="G114" s="32"/>
      <c r="H114" s="32"/>
      <c r="I114" s="32"/>
      <c r="J114" s="32"/>
      <c r="K114" s="32"/>
      <c r="L114" s="32"/>
      <c r="M114" s="31" t="s">
        <v>514</v>
      </c>
      <c r="N114" s="177" t="s">
        <v>515</v>
      </c>
      <c r="O114" s="32"/>
      <c r="P114" s="32" t="s">
        <v>147</v>
      </c>
      <c r="Q114" s="68" t="s">
        <v>148</v>
      </c>
      <c r="R114" s="185"/>
      <c r="S114" s="71" t="s">
        <v>149</v>
      </c>
      <c r="T114" s="31" t="s">
        <v>514</v>
      </c>
      <c r="U114" s="56" t="s">
        <v>150</v>
      </c>
      <c r="V114" s="72" t="s">
        <v>151</v>
      </c>
      <c r="W114" s="32" t="s">
        <v>190</v>
      </c>
      <c r="X114" s="177" t="s">
        <v>513</v>
      </c>
      <c r="Y114" s="68" t="s">
        <v>341</v>
      </c>
      <c r="Z114" s="32"/>
      <c r="AA114" s="104">
        <v>0.0751</v>
      </c>
      <c r="AB114" s="155"/>
      <c r="AC114" s="105" t="s">
        <v>193</v>
      </c>
      <c r="AD114" s="106">
        <f t="shared" si="31"/>
        <v>338.440739071654</v>
      </c>
      <c r="AE114" s="106"/>
      <c r="AF114" s="105">
        <v>6</v>
      </c>
      <c r="AG114" s="129">
        <f t="shared" si="32"/>
        <v>0.0751756753492564</v>
      </c>
      <c r="AH114" s="128">
        <f t="shared" si="33"/>
        <v>0.998993353250172</v>
      </c>
      <c r="AI114" s="131"/>
      <c r="AJ114" s="129"/>
      <c r="AK114" s="121"/>
      <c r="AL114" s="122"/>
      <c r="AM114" s="217"/>
      <c r="AN114" s="217"/>
      <c r="AO114" s="155"/>
      <c r="AP114" s="56"/>
      <c r="AQ114" s="156">
        <v>1</v>
      </c>
      <c r="AR114" s="157">
        <v>0</v>
      </c>
    </row>
    <row r="115" s="2" customFormat="1" ht="30" customHeight="1" spans="1:44">
      <c r="A115" s="30">
        <f t="shared" si="25"/>
        <v>103</v>
      </c>
      <c r="B115" s="32"/>
      <c r="C115" s="32"/>
      <c r="D115" s="32"/>
      <c r="E115" s="32"/>
      <c r="F115" s="32">
        <v>4</v>
      </c>
      <c r="G115" s="32"/>
      <c r="H115" s="32"/>
      <c r="I115" s="32"/>
      <c r="J115" s="32"/>
      <c r="K115" s="32"/>
      <c r="L115" s="32"/>
      <c r="M115" s="31" t="s">
        <v>516</v>
      </c>
      <c r="N115" s="177" t="s">
        <v>517</v>
      </c>
      <c r="O115" s="32"/>
      <c r="P115" s="32" t="s">
        <v>147</v>
      </c>
      <c r="Q115" s="68" t="s">
        <v>148</v>
      </c>
      <c r="R115" s="32"/>
      <c r="S115" s="71" t="s">
        <v>149</v>
      </c>
      <c r="T115" s="31" t="s">
        <v>516</v>
      </c>
      <c r="U115" s="56" t="s">
        <v>150</v>
      </c>
      <c r="V115" s="72" t="s">
        <v>151</v>
      </c>
      <c r="W115" s="32" t="s">
        <v>190</v>
      </c>
      <c r="X115" s="177" t="s">
        <v>513</v>
      </c>
      <c r="Y115" s="68" t="s">
        <v>341</v>
      </c>
      <c r="Z115" s="32"/>
      <c r="AA115" s="104">
        <v>0.1969</v>
      </c>
      <c r="AB115" s="155"/>
      <c r="AC115" s="105" t="s">
        <v>193</v>
      </c>
      <c r="AD115" s="106">
        <f t="shared" si="31"/>
        <v>887.336638125282</v>
      </c>
      <c r="AE115" s="106"/>
      <c r="AF115" s="105">
        <v>6</v>
      </c>
      <c r="AG115" s="129">
        <f t="shared" si="32"/>
        <v>0.197098408472285</v>
      </c>
      <c r="AH115" s="128">
        <f t="shared" si="33"/>
        <v>0.998993353250172</v>
      </c>
      <c r="AI115" s="131"/>
      <c r="AJ115" s="129"/>
      <c r="AK115" s="121"/>
      <c r="AL115" s="122"/>
      <c r="AM115" s="217"/>
      <c r="AN115" s="217"/>
      <c r="AO115" s="155"/>
      <c r="AP115" s="56"/>
      <c r="AQ115" s="156">
        <v>1</v>
      </c>
      <c r="AR115" s="157">
        <v>0</v>
      </c>
    </row>
    <row r="116" s="2" customFormat="1" ht="30" customHeight="1" spans="1:44">
      <c r="A116" s="30">
        <f t="shared" si="25"/>
        <v>104</v>
      </c>
      <c r="B116" s="32"/>
      <c r="C116" s="32"/>
      <c r="D116" s="32"/>
      <c r="E116" s="32">
        <v>3</v>
      </c>
      <c r="F116" s="32"/>
      <c r="G116" s="32"/>
      <c r="H116" s="32"/>
      <c r="I116" s="32"/>
      <c r="J116" s="32"/>
      <c r="K116" s="32"/>
      <c r="L116" s="31" t="s">
        <v>518</v>
      </c>
      <c r="M116" s="31" t="s">
        <v>518</v>
      </c>
      <c r="N116" s="82" t="s">
        <v>519</v>
      </c>
      <c r="O116" s="32"/>
      <c r="P116" s="32" t="s">
        <v>147</v>
      </c>
      <c r="Q116" s="68" t="s">
        <v>148</v>
      </c>
      <c r="R116" s="186"/>
      <c r="S116" s="71" t="s">
        <v>149</v>
      </c>
      <c r="T116" s="31" t="s">
        <v>518</v>
      </c>
      <c r="U116" s="56" t="s">
        <v>150</v>
      </c>
      <c r="V116" s="72" t="s">
        <v>151</v>
      </c>
      <c r="W116" s="32" t="s">
        <v>234</v>
      </c>
      <c r="X116" s="177"/>
      <c r="Y116" s="56"/>
      <c r="Z116" s="32"/>
      <c r="AA116" s="104">
        <v>0.3635</v>
      </c>
      <c r="AB116" s="155"/>
      <c r="AC116" s="94" t="s">
        <v>358</v>
      </c>
      <c r="AD116" s="106">
        <f>AA116/1.134*1000+10</f>
        <v>330.546737213404</v>
      </c>
      <c r="AE116" s="106"/>
      <c r="AF116" s="105">
        <v>25</v>
      </c>
      <c r="AG116" s="127">
        <f>AD116*1.134/1000</f>
        <v>0.37484</v>
      </c>
      <c r="AH116" s="128">
        <f t="shared" si="33"/>
        <v>0.969747092092626</v>
      </c>
      <c r="AI116" s="106"/>
      <c r="AJ116" s="129"/>
      <c r="AK116" s="121"/>
      <c r="AL116" s="122"/>
      <c r="AM116" s="123" t="s">
        <v>157</v>
      </c>
      <c r="AN116" s="123" t="s">
        <v>348</v>
      </c>
      <c r="AO116" s="155"/>
      <c r="AP116" s="56"/>
      <c r="AQ116" s="156">
        <v>1</v>
      </c>
      <c r="AR116" s="157">
        <v>0</v>
      </c>
    </row>
    <row r="117" s="2" customFormat="1" ht="30" customHeight="1" spans="1:44">
      <c r="A117" s="30">
        <f t="shared" si="25"/>
        <v>105</v>
      </c>
      <c r="B117" s="32"/>
      <c r="C117" s="32"/>
      <c r="D117" s="32"/>
      <c r="E117" s="32">
        <v>3</v>
      </c>
      <c r="F117" s="32"/>
      <c r="G117" s="32"/>
      <c r="H117" s="32"/>
      <c r="I117" s="32"/>
      <c r="J117" s="32"/>
      <c r="K117" s="32"/>
      <c r="L117" s="32"/>
      <c r="M117" s="31" t="s">
        <v>520</v>
      </c>
      <c r="N117" s="82" t="s">
        <v>521</v>
      </c>
      <c r="O117" s="32"/>
      <c r="P117" s="32" t="s">
        <v>147</v>
      </c>
      <c r="Q117" s="68" t="s">
        <v>148</v>
      </c>
      <c r="R117" s="186"/>
      <c r="S117" s="71" t="s">
        <v>149</v>
      </c>
      <c r="T117" s="31" t="s">
        <v>520</v>
      </c>
      <c r="U117" s="56" t="s">
        <v>150</v>
      </c>
      <c r="V117" s="72" t="s">
        <v>151</v>
      </c>
      <c r="W117" s="32" t="s">
        <v>230</v>
      </c>
      <c r="X117" s="68" t="s">
        <v>153</v>
      </c>
      <c r="Y117" s="56"/>
      <c r="Z117" s="32"/>
      <c r="AA117" s="104">
        <f>AA118+AA119*2</f>
        <v>0.2271</v>
      </c>
      <c r="AB117" s="155"/>
      <c r="AC117" s="94" t="s">
        <v>394</v>
      </c>
      <c r="AD117" s="106"/>
      <c r="AE117" s="106"/>
      <c r="AF117" s="94"/>
      <c r="AG117" s="127"/>
      <c r="AH117" s="128"/>
      <c r="AI117" s="106">
        <v>2</v>
      </c>
      <c r="AJ117" s="94"/>
      <c r="AK117" s="121"/>
      <c r="AL117" s="122"/>
      <c r="AM117" s="123" t="s">
        <v>162</v>
      </c>
      <c r="AN117" s="123" t="s">
        <v>236</v>
      </c>
      <c r="AO117" s="155"/>
      <c r="AP117" s="56"/>
      <c r="AQ117" s="156">
        <v>1</v>
      </c>
      <c r="AR117" s="157">
        <v>0</v>
      </c>
    </row>
    <row r="118" s="2" customFormat="1" ht="30" customHeight="1" spans="1:44">
      <c r="A118" s="30">
        <f t="shared" si="25"/>
        <v>106</v>
      </c>
      <c r="B118" s="32"/>
      <c r="C118" s="32"/>
      <c r="D118" s="32"/>
      <c r="E118" s="32"/>
      <c r="F118" s="32">
        <v>4</v>
      </c>
      <c r="G118" s="32"/>
      <c r="H118" s="32"/>
      <c r="I118" s="32"/>
      <c r="J118" s="32"/>
      <c r="K118" s="32"/>
      <c r="L118" s="31" t="s">
        <v>522</v>
      </c>
      <c r="M118" s="31" t="s">
        <v>522</v>
      </c>
      <c r="N118" s="82" t="s">
        <v>523</v>
      </c>
      <c r="O118" s="32"/>
      <c r="P118" s="47" t="s">
        <v>147</v>
      </c>
      <c r="Q118" s="68" t="s">
        <v>148</v>
      </c>
      <c r="R118" s="186"/>
      <c r="S118" s="71" t="s">
        <v>149</v>
      </c>
      <c r="T118" s="31" t="s">
        <v>520</v>
      </c>
      <c r="U118" s="56" t="s">
        <v>150</v>
      </c>
      <c r="V118" s="72" t="s">
        <v>151</v>
      </c>
      <c r="W118" s="32" t="s">
        <v>241</v>
      </c>
      <c r="X118" s="162" t="s">
        <v>299</v>
      </c>
      <c r="Y118" s="56"/>
      <c r="Z118" s="32"/>
      <c r="AA118" s="104">
        <v>0.2157</v>
      </c>
      <c r="AB118" s="155"/>
      <c r="AC118" s="94" t="s">
        <v>245</v>
      </c>
      <c r="AD118" s="106">
        <v>161</v>
      </c>
      <c r="AE118" s="106">
        <v>96</v>
      </c>
      <c r="AF118" s="105">
        <v>3</v>
      </c>
      <c r="AG118" s="127">
        <f t="shared" ref="AG118" si="34">AD118*AE118*AF118*7860/1000000000</f>
        <v>0.36445248</v>
      </c>
      <c r="AH118" s="128">
        <f t="shared" ref="AH118" si="35">AA118/AG118</f>
        <v>0.591846706599445</v>
      </c>
      <c r="AI118" s="106"/>
      <c r="AJ118" s="129"/>
      <c r="AK118" s="121"/>
      <c r="AL118" s="122"/>
      <c r="AM118" s="130" t="s">
        <v>176</v>
      </c>
      <c r="AN118" s="130" t="s">
        <v>260</v>
      </c>
      <c r="AO118" s="155"/>
      <c r="AP118" s="56"/>
      <c r="AQ118" s="156">
        <v>1</v>
      </c>
      <c r="AR118" s="157">
        <v>0</v>
      </c>
    </row>
    <row r="119" s="2" customFormat="1" ht="30" customHeight="1" spans="1:44">
      <c r="A119" s="30">
        <f t="shared" si="25"/>
        <v>107</v>
      </c>
      <c r="B119" s="32"/>
      <c r="C119" s="32"/>
      <c r="D119" s="32"/>
      <c r="E119" s="32"/>
      <c r="F119" s="32">
        <v>4</v>
      </c>
      <c r="G119" s="32"/>
      <c r="H119" s="32"/>
      <c r="I119" s="32"/>
      <c r="J119" s="32"/>
      <c r="K119" s="56"/>
      <c r="L119" s="165" t="s">
        <v>524</v>
      </c>
      <c r="M119" s="165" t="s">
        <v>524</v>
      </c>
      <c r="N119" s="32" t="s">
        <v>525</v>
      </c>
      <c r="O119" s="32"/>
      <c r="P119" s="32" t="s">
        <v>147</v>
      </c>
      <c r="Q119" s="68" t="s">
        <v>148</v>
      </c>
      <c r="R119" s="72"/>
      <c r="S119" s="71" t="s">
        <v>149</v>
      </c>
      <c r="T119" s="165" t="s">
        <v>524</v>
      </c>
      <c r="U119" s="56" t="s">
        <v>150</v>
      </c>
      <c r="V119" s="72" t="s">
        <v>150</v>
      </c>
      <c r="W119" s="32" t="s">
        <v>400</v>
      </c>
      <c r="X119" s="72" t="s">
        <v>526</v>
      </c>
      <c r="Y119" s="204"/>
      <c r="Z119" s="32" t="s">
        <v>527</v>
      </c>
      <c r="AA119" s="96">
        <v>0.0057</v>
      </c>
      <c r="AB119" s="155" t="s">
        <v>154</v>
      </c>
      <c r="AC119" s="106"/>
      <c r="AD119" s="106"/>
      <c r="AE119" s="106"/>
      <c r="AF119" s="106"/>
      <c r="AG119" s="127"/>
      <c r="AH119" s="128"/>
      <c r="AI119" s="106"/>
      <c r="AJ119" s="106"/>
      <c r="AK119" s="121"/>
      <c r="AL119" s="122"/>
      <c r="AM119" s="114" t="s">
        <v>176</v>
      </c>
      <c r="AN119" s="114" t="s">
        <v>528</v>
      </c>
      <c r="AO119" s="155"/>
      <c r="AP119" s="56"/>
      <c r="AQ119" s="221">
        <v>2</v>
      </c>
      <c r="AR119" s="157">
        <v>0</v>
      </c>
    </row>
    <row r="120" s="2" customFormat="1" ht="30" customHeight="1" spans="1:44">
      <c r="A120" s="30">
        <f t="shared" si="25"/>
        <v>108</v>
      </c>
      <c r="B120" s="32"/>
      <c r="C120" s="32"/>
      <c r="D120" s="32"/>
      <c r="E120" s="32">
        <v>3</v>
      </c>
      <c r="F120" s="32"/>
      <c r="G120" s="32"/>
      <c r="H120" s="32"/>
      <c r="I120" s="32"/>
      <c r="J120" s="32"/>
      <c r="K120" s="32"/>
      <c r="L120" s="32"/>
      <c r="M120" s="31" t="s">
        <v>529</v>
      </c>
      <c r="N120" s="82" t="s">
        <v>530</v>
      </c>
      <c r="O120" s="32"/>
      <c r="P120" s="47" t="s">
        <v>147</v>
      </c>
      <c r="Q120" s="68" t="s">
        <v>148</v>
      </c>
      <c r="R120" s="186"/>
      <c r="S120" s="71" t="s">
        <v>149</v>
      </c>
      <c r="T120" s="31" t="s">
        <v>520</v>
      </c>
      <c r="U120" s="56" t="s">
        <v>150</v>
      </c>
      <c r="V120" s="72" t="s">
        <v>151</v>
      </c>
      <c r="W120" s="32" t="s">
        <v>230</v>
      </c>
      <c r="X120" s="68" t="s">
        <v>153</v>
      </c>
      <c r="Y120" s="56"/>
      <c r="Z120" s="32"/>
      <c r="AA120" s="104">
        <f>AA121+AA122*2</f>
        <v>0.2271</v>
      </c>
      <c r="AB120" s="155"/>
      <c r="AC120" s="94" t="s">
        <v>394</v>
      </c>
      <c r="AD120" s="106"/>
      <c r="AE120" s="106"/>
      <c r="AF120" s="94"/>
      <c r="AG120" s="127"/>
      <c r="AH120" s="128"/>
      <c r="AI120" s="106">
        <v>2</v>
      </c>
      <c r="AJ120" s="94"/>
      <c r="AK120" s="121"/>
      <c r="AL120" s="122"/>
      <c r="AM120" s="123" t="s">
        <v>162</v>
      </c>
      <c r="AN120" s="123" t="s">
        <v>236</v>
      </c>
      <c r="AO120" s="155"/>
      <c r="AP120" s="56"/>
      <c r="AQ120" s="156">
        <v>1</v>
      </c>
      <c r="AR120" s="157">
        <v>0</v>
      </c>
    </row>
    <row r="121" s="2" customFormat="1" ht="30" customHeight="1" spans="1:44">
      <c r="A121" s="30">
        <f t="shared" si="25"/>
        <v>109</v>
      </c>
      <c r="B121" s="32"/>
      <c r="C121" s="32"/>
      <c r="D121" s="32"/>
      <c r="E121" s="32"/>
      <c r="F121" s="32">
        <v>4</v>
      </c>
      <c r="G121" s="32"/>
      <c r="H121" s="32"/>
      <c r="I121" s="32"/>
      <c r="J121" s="32"/>
      <c r="K121" s="32"/>
      <c r="L121" s="31" t="s">
        <v>531</v>
      </c>
      <c r="M121" s="31" t="s">
        <v>531</v>
      </c>
      <c r="N121" s="82" t="s">
        <v>532</v>
      </c>
      <c r="O121" s="32"/>
      <c r="P121" s="47" t="s">
        <v>147</v>
      </c>
      <c r="Q121" s="68" t="s">
        <v>148</v>
      </c>
      <c r="R121" s="186"/>
      <c r="S121" s="71" t="s">
        <v>149</v>
      </c>
      <c r="T121" s="31" t="s">
        <v>520</v>
      </c>
      <c r="U121" s="56" t="s">
        <v>150</v>
      </c>
      <c r="V121" s="72" t="s">
        <v>151</v>
      </c>
      <c r="W121" s="32" t="s">
        <v>241</v>
      </c>
      <c r="X121" s="162" t="s">
        <v>299</v>
      </c>
      <c r="Y121" s="56"/>
      <c r="Z121" s="32"/>
      <c r="AA121" s="104">
        <v>0.2157</v>
      </c>
      <c r="AB121" s="155"/>
      <c r="AC121" s="94" t="s">
        <v>245</v>
      </c>
      <c r="AD121" s="106">
        <v>161</v>
      </c>
      <c r="AE121" s="106">
        <v>96</v>
      </c>
      <c r="AF121" s="105">
        <v>3</v>
      </c>
      <c r="AG121" s="127">
        <f t="shared" ref="AG121:AG123" si="36">AD121*AE121*AF121*7860/1000000000</f>
        <v>0.36445248</v>
      </c>
      <c r="AH121" s="128">
        <f t="shared" ref="AH121:AH123" si="37">AA121/AG121</f>
        <v>0.591846706599445</v>
      </c>
      <c r="AI121" s="106"/>
      <c r="AJ121" s="129"/>
      <c r="AK121" s="121"/>
      <c r="AL121" s="122"/>
      <c r="AM121" s="130" t="s">
        <v>176</v>
      </c>
      <c r="AN121" s="130" t="s">
        <v>260</v>
      </c>
      <c r="AO121" s="155"/>
      <c r="AP121" s="56"/>
      <c r="AQ121" s="156">
        <v>1</v>
      </c>
      <c r="AR121" s="157">
        <v>0</v>
      </c>
    </row>
    <row r="122" s="2" customFormat="1" ht="30" customHeight="1" spans="1:44">
      <c r="A122" s="30">
        <f t="shared" si="25"/>
        <v>110</v>
      </c>
      <c r="B122" s="32"/>
      <c r="C122" s="32"/>
      <c r="D122" s="32"/>
      <c r="E122" s="32"/>
      <c r="F122" s="32">
        <v>4</v>
      </c>
      <c r="G122" s="32"/>
      <c r="H122" s="32"/>
      <c r="I122" s="32"/>
      <c r="J122" s="32"/>
      <c r="K122" s="56"/>
      <c r="L122" s="165" t="s">
        <v>524</v>
      </c>
      <c r="M122" s="165" t="s">
        <v>524</v>
      </c>
      <c r="N122" s="32" t="s">
        <v>525</v>
      </c>
      <c r="O122" s="32"/>
      <c r="P122" s="32" t="s">
        <v>147</v>
      </c>
      <c r="Q122" s="68" t="s">
        <v>148</v>
      </c>
      <c r="R122" s="72"/>
      <c r="S122" s="71" t="s">
        <v>149</v>
      </c>
      <c r="T122" s="165" t="s">
        <v>524</v>
      </c>
      <c r="U122" s="56" t="s">
        <v>150</v>
      </c>
      <c r="V122" s="72" t="s">
        <v>150</v>
      </c>
      <c r="W122" s="32" t="s">
        <v>400</v>
      </c>
      <c r="X122" s="72" t="s">
        <v>526</v>
      </c>
      <c r="Y122" s="204"/>
      <c r="Z122" s="32" t="s">
        <v>527</v>
      </c>
      <c r="AA122" s="96">
        <v>0.0057</v>
      </c>
      <c r="AB122" s="155" t="s">
        <v>154</v>
      </c>
      <c r="AC122" s="122"/>
      <c r="AD122" s="95"/>
      <c r="AE122" s="95"/>
      <c r="AF122" s="95"/>
      <c r="AG122" s="119"/>
      <c r="AH122" s="120"/>
      <c r="AI122" s="95"/>
      <c r="AJ122" s="119"/>
      <c r="AK122" s="121"/>
      <c r="AL122" s="122"/>
      <c r="AM122" s="114" t="s">
        <v>176</v>
      </c>
      <c r="AN122" s="114" t="s">
        <v>528</v>
      </c>
      <c r="AO122" s="155"/>
      <c r="AP122" s="56"/>
      <c r="AQ122" s="221">
        <v>2</v>
      </c>
      <c r="AR122" s="157">
        <v>0</v>
      </c>
    </row>
    <row r="123" s="2" customFormat="1" ht="30" customHeight="1" spans="1:44">
      <c r="A123" s="30">
        <f t="shared" si="25"/>
        <v>111</v>
      </c>
      <c r="B123" s="32"/>
      <c r="C123" s="32"/>
      <c r="D123" s="32"/>
      <c r="E123" s="32">
        <v>3</v>
      </c>
      <c r="F123" s="32"/>
      <c r="G123" s="32"/>
      <c r="H123" s="32"/>
      <c r="I123" s="32"/>
      <c r="J123" s="32"/>
      <c r="K123" s="32"/>
      <c r="L123" s="178" t="s">
        <v>533</v>
      </c>
      <c r="M123" s="178" t="s">
        <v>533</v>
      </c>
      <c r="N123" s="82" t="s">
        <v>534</v>
      </c>
      <c r="O123" s="32"/>
      <c r="P123" s="47" t="s">
        <v>171</v>
      </c>
      <c r="Q123" s="68" t="s">
        <v>148</v>
      </c>
      <c r="R123" s="71"/>
      <c r="S123" s="71" t="s">
        <v>149</v>
      </c>
      <c r="T123" s="178" t="s">
        <v>533</v>
      </c>
      <c r="U123" s="56" t="s">
        <v>150</v>
      </c>
      <c r="V123" s="72" t="s">
        <v>151</v>
      </c>
      <c r="W123" s="32" t="s">
        <v>241</v>
      </c>
      <c r="X123" s="162" t="s">
        <v>299</v>
      </c>
      <c r="Y123" s="32"/>
      <c r="Z123" s="32"/>
      <c r="AA123" s="205">
        <v>0.0406</v>
      </c>
      <c r="AB123" s="155"/>
      <c r="AC123" s="94" t="s">
        <v>245</v>
      </c>
      <c r="AD123" s="106">
        <v>88</v>
      </c>
      <c r="AE123" s="106">
        <v>43</v>
      </c>
      <c r="AF123" s="105">
        <v>3</v>
      </c>
      <c r="AG123" s="127">
        <f t="shared" si="36"/>
        <v>0.08922672</v>
      </c>
      <c r="AH123" s="128">
        <f t="shared" si="37"/>
        <v>0.455020648523223</v>
      </c>
      <c r="AI123" s="106"/>
      <c r="AJ123" s="129"/>
      <c r="AK123" s="121"/>
      <c r="AL123" s="122"/>
      <c r="AM123" s="123" t="s">
        <v>176</v>
      </c>
      <c r="AN123" s="123" t="s">
        <v>296</v>
      </c>
      <c r="AO123" s="155"/>
      <c r="AP123" s="56"/>
      <c r="AQ123" s="221">
        <v>2</v>
      </c>
      <c r="AR123" s="157">
        <v>0</v>
      </c>
    </row>
    <row r="124" s="2" customFormat="1" ht="30" customHeight="1" spans="1:44">
      <c r="A124" s="30">
        <f t="shared" si="25"/>
        <v>112</v>
      </c>
      <c r="B124" s="68"/>
      <c r="C124" s="68">
        <v>1</v>
      </c>
      <c r="D124" s="68"/>
      <c r="E124" s="68"/>
      <c r="F124" s="68"/>
      <c r="G124" s="56"/>
      <c r="H124" s="56"/>
      <c r="I124" s="56"/>
      <c r="J124" s="56"/>
      <c r="K124" s="56"/>
      <c r="L124" s="179" t="s">
        <v>535</v>
      </c>
      <c r="M124" s="179" t="s">
        <v>535</v>
      </c>
      <c r="N124" s="171" t="s">
        <v>536</v>
      </c>
      <c r="O124" s="68"/>
      <c r="P124" s="47" t="s">
        <v>171</v>
      </c>
      <c r="Q124" s="68" t="s">
        <v>148</v>
      </c>
      <c r="R124" s="184"/>
      <c r="S124" s="71" t="s">
        <v>149</v>
      </c>
      <c r="T124" s="162" t="s">
        <v>535</v>
      </c>
      <c r="U124" s="68" t="s">
        <v>150</v>
      </c>
      <c r="V124" s="32" t="s">
        <v>151</v>
      </c>
      <c r="W124" s="32" t="s">
        <v>186</v>
      </c>
      <c r="X124" s="74" t="s">
        <v>481</v>
      </c>
      <c r="Y124" s="46"/>
      <c r="Z124" s="68"/>
      <c r="AA124" s="96">
        <v>0.003</v>
      </c>
      <c r="AB124" s="47"/>
      <c r="AC124" s="206"/>
      <c r="AD124" s="206"/>
      <c r="AE124" s="206"/>
      <c r="AF124" s="99"/>
      <c r="AG124" s="124"/>
      <c r="AH124" s="124"/>
      <c r="AI124" s="218"/>
      <c r="AJ124" s="219"/>
      <c r="AK124" s="99"/>
      <c r="AL124" s="99"/>
      <c r="AM124" s="220" t="s">
        <v>176</v>
      </c>
      <c r="AN124" s="126"/>
      <c r="AO124" s="155"/>
      <c r="AP124" s="56"/>
      <c r="AQ124" s="222">
        <v>2</v>
      </c>
      <c r="AR124" s="157">
        <v>0</v>
      </c>
    </row>
    <row r="125" s="2" customFormat="1" ht="30" customHeight="1" spans="1:44">
      <c r="A125" s="30">
        <f t="shared" si="25"/>
        <v>113</v>
      </c>
      <c r="B125" s="32"/>
      <c r="C125" s="32">
        <v>1</v>
      </c>
      <c r="D125" s="32"/>
      <c r="E125" s="32"/>
      <c r="F125" s="32"/>
      <c r="G125" s="32"/>
      <c r="H125" s="32"/>
      <c r="I125" s="32"/>
      <c r="J125" s="32"/>
      <c r="K125" s="32"/>
      <c r="L125" s="46" t="s">
        <v>49</v>
      </c>
      <c r="M125" s="46" t="s">
        <v>49</v>
      </c>
      <c r="N125" s="46" t="s">
        <v>537</v>
      </c>
      <c r="O125" s="31"/>
      <c r="P125" s="47" t="s">
        <v>171</v>
      </c>
      <c r="Q125" s="68" t="s">
        <v>148</v>
      </c>
      <c r="R125" s="71"/>
      <c r="S125" s="71" t="s">
        <v>149</v>
      </c>
      <c r="T125" s="46" t="s">
        <v>49</v>
      </c>
      <c r="U125" s="72" t="s">
        <v>150</v>
      </c>
      <c r="V125" s="72" t="s">
        <v>150</v>
      </c>
      <c r="W125" s="32" t="s">
        <v>400</v>
      </c>
      <c r="X125" s="46"/>
      <c r="Y125" s="32" t="s">
        <v>538</v>
      </c>
      <c r="Z125" s="68"/>
      <c r="AA125" s="199">
        <v>0.005</v>
      </c>
      <c r="AB125" s="155"/>
      <c r="AC125" s="99"/>
      <c r="AD125" s="99"/>
      <c r="AE125" s="99"/>
      <c r="AF125" s="124"/>
      <c r="AG125" s="124"/>
      <c r="AH125" s="124"/>
      <c r="AI125" s="125"/>
      <c r="AJ125" s="124"/>
      <c r="AK125" s="99"/>
      <c r="AL125" s="99"/>
      <c r="AM125" s="220" t="s">
        <v>176</v>
      </c>
      <c r="AN125" s="114" t="s">
        <v>528</v>
      </c>
      <c r="AO125" s="155"/>
      <c r="AP125" s="56"/>
      <c r="AQ125" s="221">
        <v>2</v>
      </c>
      <c r="AR125" s="157">
        <v>0</v>
      </c>
    </row>
    <row r="126" s="2" customFormat="1" ht="30" customHeight="1" spans="1:44">
      <c r="A126" s="30">
        <f t="shared" si="25"/>
        <v>114</v>
      </c>
      <c r="B126" s="32"/>
      <c r="C126" s="32">
        <v>1</v>
      </c>
      <c r="D126" s="32"/>
      <c r="E126" s="32"/>
      <c r="F126" s="32"/>
      <c r="G126" s="32"/>
      <c r="H126" s="32"/>
      <c r="I126" s="32"/>
      <c r="J126" s="32"/>
      <c r="K126" s="32"/>
      <c r="L126" s="46" t="s">
        <v>539</v>
      </c>
      <c r="M126" s="46" t="s">
        <v>539</v>
      </c>
      <c r="N126" s="46" t="s">
        <v>540</v>
      </c>
      <c r="O126" s="31"/>
      <c r="P126" s="47" t="s">
        <v>171</v>
      </c>
      <c r="Q126" s="68" t="s">
        <v>148</v>
      </c>
      <c r="R126" s="71"/>
      <c r="S126" s="71" t="s">
        <v>149</v>
      </c>
      <c r="T126" s="46" t="s">
        <v>539</v>
      </c>
      <c r="U126" s="72" t="s">
        <v>150</v>
      </c>
      <c r="V126" s="72" t="s">
        <v>150</v>
      </c>
      <c r="W126" s="32" t="s">
        <v>400</v>
      </c>
      <c r="X126" s="46"/>
      <c r="Y126" s="32"/>
      <c r="Z126" s="68"/>
      <c r="AA126" s="199">
        <v>0.005</v>
      </c>
      <c r="AB126" s="155"/>
      <c r="AC126" s="99"/>
      <c r="AD126" s="99"/>
      <c r="AE126" s="99"/>
      <c r="AF126" s="124"/>
      <c r="AG126" s="124"/>
      <c r="AH126" s="124"/>
      <c r="AI126" s="125"/>
      <c r="AJ126" s="124"/>
      <c r="AK126" s="99"/>
      <c r="AL126" s="99"/>
      <c r="AM126" s="220" t="s">
        <v>176</v>
      </c>
      <c r="AN126" s="126"/>
      <c r="AO126" s="155"/>
      <c r="AP126" s="56"/>
      <c r="AQ126" s="221">
        <v>2</v>
      </c>
      <c r="AR126" s="157">
        <v>0</v>
      </c>
    </row>
    <row r="127" s="2" customFormat="1" ht="30" customHeight="1" spans="1:44">
      <c r="A127" s="30"/>
      <c r="B127" s="32"/>
      <c r="C127" s="32">
        <v>1</v>
      </c>
      <c r="D127" s="32"/>
      <c r="E127" s="32"/>
      <c r="F127" s="32"/>
      <c r="G127" s="32"/>
      <c r="H127" s="32"/>
      <c r="I127" s="32"/>
      <c r="J127" s="32"/>
      <c r="K127" s="32"/>
      <c r="L127" s="180" t="s">
        <v>541</v>
      </c>
      <c r="M127" s="180"/>
      <c r="N127" s="180" t="s">
        <v>542</v>
      </c>
      <c r="O127" s="175"/>
      <c r="P127" s="181" t="s">
        <v>147</v>
      </c>
      <c r="Q127" s="81" t="s">
        <v>228</v>
      </c>
      <c r="R127" s="187"/>
      <c r="S127" s="188" t="s">
        <v>149</v>
      </c>
      <c r="T127" s="137" t="s">
        <v>543</v>
      </c>
      <c r="U127" s="143" t="s">
        <v>150</v>
      </c>
      <c r="V127" s="73" t="s">
        <v>151</v>
      </c>
      <c r="W127" s="75" t="s">
        <v>506</v>
      </c>
      <c r="X127" s="81" t="s">
        <v>153</v>
      </c>
      <c r="Y127" s="81"/>
      <c r="Z127" s="81"/>
      <c r="AA127" s="207">
        <f>AA128</f>
        <v>7.0697</v>
      </c>
      <c r="AB127" s="79" t="s">
        <v>544</v>
      </c>
      <c r="AC127" s="99" t="s">
        <v>231</v>
      </c>
      <c r="AD127" s="99"/>
      <c r="AE127" s="99"/>
      <c r="AF127" s="124"/>
      <c r="AG127" s="124"/>
      <c r="AH127" s="124"/>
      <c r="AI127" s="125"/>
      <c r="AJ127" s="124">
        <v>0.638</v>
      </c>
      <c r="AK127" s="99"/>
      <c r="AL127" s="99"/>
      <c r="AM127" s="123" t="s">
        <v>157</v>
      </c>
      <c r="AN127" s="123" t="s">
        <v>232</v>
      </c>
      <c r="AO127" s="155"/>
      <c r="AP127" s="56"/>
      <c r="AQ127" s="221">
        <v>1</v>
      </c>
      <c r="AR127" s="157">
        <v>0</v>
      </c>
    </row>
    <row r="128" s="2" customFormat="1" ht="30" customHeight="1" spans="1:44">
      <c r="A128" s="30">
        <f>A126+1</f>
        <v>115</v>
      </c>
      <c r="B128" s="68"/>
      <c r="C128" s="68"/>
      <c r="D128" s="68">
        <v>2</v>
      </c>
      <c r="E128" s="68"/>
      <c r="F128" s="68"/>
      <c r="G128" s="32"/>
      <c r="H128" s="56"/>
      <c r="I128" s="56"/>
      <c r="J128" s="56"/>
      <c r="K128" s="56"/>
      <c r="L128" s="180" t="s">
        <v>543</v>
      </c>
      <c r="M128" s="162" t="s">
        <v>543</v>
      </c>
      <c r="N128" s="46" t="s">
        <v>545</v>
      </c>
      <c r="O128" s="31"/>
      <c r="P128" s="174" t="s">
        <v>147</v>
      </c>
      <c r="Q128" s="68" t="s">
        <v>148</v>
      </c>
      <c r="R128" s="161"/>
      <c r="S128" s="71" t="s">
        <v>149</v>
      </c>
      <c r="T128" s="162" t="s">
        <v>543</v>
      </c>
      <c r="U128" s="56" t="s">
        <v>150</v>
      </c>
      <c r="V128" s="72" t="s">
        <v>151</v>
      </c>
      <c r="W128" s="32" t="s">
        <v>230</v>
      </c>
      <c r="X128" s="68" t="s">
        <v>153</v>
      </c>
      <c r="Y128" s="68"/>
      <c r="Z128" s="68"/>
      <c r="AA128" s="199">
        <f>AA129+AA134+AA139+AA140+AA141+AA142+AA145</f>
        <v>7.0697</v>
      </c>
      <c r="AB128" s="155"/>
      <c r="AC128" s="99"/>
      <c r="AD128" s="99"/>
      <c r="AE128" s="99"/>
      <c r="AF128" s="124"/>
      <c r="AG128" s="124"/>
      <c r="AH128" s="124"/>
      <c r="AI128" s="125"/>
      <c r="AJ128" s="124"/>
      <c r="AK128" s="99"/>
      <c r="AL128" s="99"/>
      <c r="AM128" s="123" t="s">
        <v>157</v>
      </c>
      <c r="AN128" s="123" t="s">
        <v>236</v>
      </c>
      <c r="AO128" s="155"/>
      <c r="AP128" s="56" t="s">
        <v>225</v>
      </c>
      <c r="AQ128" s="56">
        <v>1</v>
      </c>
      <c r="AR128" s="157">
        <v>0</v>
      </c>
    </row>
    <row r="129" s="2" customFormat="1" ht="30" customHeight="1" spans="1:44">
      <c r="A129" s="30">
        <f t="shared" si="25"/>
        <v>116</v>
      </c>
      <c r="B129" s="68"/>
      <c r="C129" s="68"/>
      <c r="D129" s="68"/>
      <c r="E129" s="68">
        <v>3</v>
      </c>
      <c r="F129" s="68"/>
      <c r="G129" s="32"/>
      <c r="H129" s="56"/>
      <c r="I129" s="56"/>
      <c r="J129" s="56"/>
      <c r="K129" s="56"/>
      <c r="L129" s="230"/>
      <c r="M129" s="179" t="s">
        <v>546</v>
      </c>
      <c r="N129" s="171" t="s">
        <v>547</v>
      </c>
      <c r="O129" s="31"/>
      <c r="P129" s="174" t="s">
        <v>147</v>
      </c>
      <c r="Q129" s="68" t="s">
        <v>148</v>
      </c>
      <c r="R129" s="184"/>
      <c r="S129" s="71"/>
      <c r="T129" s="162" t="str">
        <f>M129</f>
        <v>SHT0010429</v>
      </c>
      <c r="U129" s="56" t="s">
        <v>150</v>
      </c>
      <c r="V129" s="72" t="s">
        <v>151</v>
      </c>
      <c r="W129" s="32" t="s">
        <v>230</v>
      </c>
      <c r="X129" s="68" t="s">
        <v>153</v>
      </c>
      <c r="Y129" s="68"/>
      <c r="Z129" s="68"/>
      <c r="AA129" s="199">
        <f>AA130+AA131</f>
        <v>1.794</v>
      </c>
      <c r="AB129" s="155"/>
      <c r="AC129" s="99"/>
      <c r="AD129" s="99"/>
      <c r="AE129" s="99"/>
      <c r="AF129" s="124"/>
      <c r="AG129" s="124"/>
      <c r="AH129" s="124"/>
      <c r="AI129" s="125"/>
      <c r="AJ129" s="124"/>
      <c r="AK129" s="99"/>
      <c r="AL129" s="99"/>
      <c r="AM129" s="123" t="s">
        <v>162</v>
      </c>
      <c r="AN129" s="123" t="s">
        <v>236</v>
      </c>
      <c r="AO129" s="155"/>
      <c r="AP129" s="56"/>
      <c r="AQ129" s="56">
        <v>1</v>
      </c>
      <c r="AR129" s="157">
        <v>0</v>
      </c>
    </row>
    <row r="130" s="2" customFormat="1" ht="30" customHeight="1" spans="1:44">
      <c r="A130" s="30">
        <f t="shared" si="25"/>
        <v>117</v>
      </c>
      <c r="B130" s="32"/>
      <c r="C130" s="32"/>
      <c r="D130" s="32"/>
      <c r="E130" s="32"/>
      <c r="F130" s="32">
        <v>4</v>
      </c>
      <c r="G130" s="32"/>
      <c r="H130" s="32"/>
      <c r="I130" s="32"/>
      <c r="J130" s="32"/>
      <c r="K130" s="32"/>
      <c r="L130" s="230" t="s">
        <v>548</v>
      </c>
      <c r="M130" s="179" t="s">
        <v>548</v>
      </c>
      <c r="N130" s="171" t="s">
        <v>549</v>
      </c>
      <c r="O130" s="31"/>
      <c r="P130" s="174" t="s">
        <v>147</v>
      </c>
      <c r="Q130" s="68" t="s">
        <v>148</v>
      </c>
      <c r="R130" s="71"/>
      <c r="S130" s="71" t="s">
        <v>149</v>
      </c>
      <c r="T130" s="162" t="s">
        <v>546</v>
      </c>
      <c r="U130" s="56" t="s">
        <v>150</v>
      </c>
      <c r="V130" s="72" t="s">
        <v>151</v>
      </c>
      <c r="W130" s="32" t="s">
        <v>241</v>
      </c>
      <c r="X130" s="82" t="s">
        <v>550</v>
      </c>
      <c r="Y130" s="32"/>
      <c r="Z130" s="32"/>
      <c r="AA130" s="104">
        <v>1.388</v>
      </c>
      <c r="AB130" s="72"/>
      <c r="AC130" s="94" t="s">
        <v>245</v>
      </c>
      <c r="AD130" s="106">
        <v>370</v>
      </c>
      <c r="AE130" s="106">
        <v>340</v>
      </c>
      <c r="AF130" s="105">
        <v>2</v>
      </c>
      <c r="AG130" s="127">
        <f t="shared" ref="AG130" si="38">AD130*AE130*AF130*7860/1000000000</f>
        <v>1.977576</v>
      </c>
      <c r="AH130" s="128">
        <f t="shared" ref="AH130" si="39">AA130/AG130</f>
        <v>0.701869359255978</v>
      </c>
      <c r="AI130" s="106"/>
      <c r="AJ130" s="129"/>
      <c r="AK130" s="121"/>
      <c r="AL130" s="122"/>
      <c r="AM130" s="130" t="s">
        <v>176</v>
      </c>
      <c r="AN130" s="130" t="s">
        <v>279</v>
      </c>
      <c r="AO130" s="155"/>
      <c r="AP130" s="56" t="s">
        <v>225</v>
      </c>
      <c r="AQ130" s="56">
        <v>1</v>
      </c>
      <c r="AR130" s="157">
        <v>0</v>
      </c>
    </row>
    <row r="131" s="2" customFormat="1" ht="30" customHeight="1" spans="1:44">
      <c r="A131" s="30">
        <f t="shared" si="25"/>
        <v>118</v>
      </c>
      <c r="B131" s="68"/>
      <c r="C131" s="68"/>
      <c r="D131" s="68"/>
      <c r="E131" s="68"/>
      <c r="F131" s="68">
        <v>4</v>
      </c>
      <c r="G131" s="32"/>
      <c r="H131" s="56"/>
      <c r="I131" s="56"/>
      <c r="J131" s="56"/>
      <c r="K131" s="56"/>
      <c r="L131" s="230"/>
      <c r="M131" s="179" t="s">
        <v>551</v>
      </c>
      <c r="N131" s="171" t="s">
        <v>552</v>
      </c>
      <c r="O131" s="31"/>
      <c r="P131" s="174" t="s">
        <v>147</v>
      </c>
      <c r="Q131" s="68" t="s">
        <v>148</v>
      </c>
      <c r="R131" s="184"/>
      <c r="S131" s="71" t="s">
        <v>149</v>
      </c>
      <c r="T131" s="162" t="str">
        <f>M131</f>
        <v>SHT0014166</v>
      </c>
      <c r="U131" s="56" t="s">
        <v>150</v>
      </c>
      <c r="V131" s="72" t="s">
        <v>151</v>
      </c>
      <c r="W131" s="32" t="s">
        <v>230</v>
      </c>
      <c r="X131" s="68" t="s">
        <v>153</v>
      </c>
      <c r="Y131" s="68"/>
      <c r="Z131" s="68"/>
      <c r="AA131" s="199">
        <f>AA132+AA133*2</f>
        <v>0.406</v>
      </c>
      <c r="AB131" s="155"/>
      <c r="AC131" s="99"/>
      <c r="AD131" s="99"/>
      <c r="AE131" s="99"/>
      <c r="AF131" s="124"/>
      <c r="AG131" s="124"/>
      <c r="AH131" s="124"/>
      <c r="AI131" s="125"/>
      <c r="AJ131" s="124"/>
      <c r="AK131" s="99"/>
      <c r="AL131" s="99"/>
      <c r="AM131" s="123" t="s">
        <v>162</v>
      </c>
      <c r="AN131" s="123" t="s">
        <v>236</v>
      </c>
      <c r="AO131" s="155"/>
      <c r="AP131" s="56"/>
      <c r="AQ131" s="56">
        <v>1</v>
      </c>
      <c r="AR131" s="157">
        <v>0</v>
      </c>
    </row>
    <row r="132" s="2" customFormat="1" ht="30" customHeight="1" spans="1:44">
      <c r="A132" s="30">
        <f t="shared" si="25"/>
        <v>119</v>
      </c>
      <c r="B132" s="68"/>
      <c r="C132" s="68"/>
      <c r="D132" s="68"/>
      <c r="E132" s="68"/>
      <c r="F132" s="68"/>
      <c r="G132" s="32">
        <v>5</v>
      </c>
      <c r="H132" s="56"/>
      <c r="I132" s="56"/>
      <c r="J132" s="56"/>
      <c r="K132" s="56"/>
      <c r="L132" s="179" t="s">
        <v>553</v>
      </c>
      <c r="M132" s="179" t="s">
        <v>553</v>
      </c>
      <c r="N132" s="171" t="s">
        <v>554</v>
      </c>
      <c r="O132" s="31"/>
      <c r="P132" s="174" t="s">
        <v>147</v>
      </c>
      <c r="Q132" s="68" t="s">
        <v>148</v>
      </c>
      <c r="R132" s="184"/>
      <c r="S132" s="71" t="s">
        <v>149</v>
      </c>
      <c r="T132" s="162" t="str">
        <f t="shared" ref="T132:T137" si="40">M132</f>
        <v>SHT0014099</v>
      </c>
      <c r="U132" s="56" t="s">
        <v>150</v>
      </c>
      <c r="V132" s="72" t="s">
        <v>151</v>
      </c>
      <c r="W132" s="32" t="s">
        <v>241</v>
      </c>
      <c r="X132" s="82" t="s">
        <v>550</v>
      </c>
      <c r="Y132" s="68"/>
      <c r="Z132" s="68"/>
      <c r="AA132" s="199">
        <v>0.384</v>
      </c>
      <c r="AB132" s="155"/>
      <c r="AC132" s="99"/>
      <c r="AD132" s="99"/>
      <c r="AE132" s="99"/>
      <c r="AF132" s="124"/>
      <c r="AG132" s="124"/>
      <c r="AH132" s="124"/>
      <c r="AI132" s="125"/>
      <c r="AJ132" s="124"/>
      <c r="AK132" s="99"/>
      <c r="AL132" s="99"/>
      <c r="AM132" s="114" t="s">
        <v>176</v>
      </c>
      <c r="AN132" s="126" t="s">
        <v>555</v>
      </c>
      <c r="AO132" s="155"/>
      <c r="AP132" s="56"/>
      <c r="AQ132" s="56">
        <v>1</v>
      </c>
      <c r="AR132" s="157">
        <v>0</v>
      </c>
    </row>
    <row r="133" s="2" customFormat="1" ht="30" customHeight="1" spans="1:44">
      <c r="A133" s="30">
        <f t="shared" si="25"/>
        <v>120</v>
      </c>
      <c r="B133" s="68"/>
      <c r="C133" s="68"/>
      <c r="D133" s="68"/>
      <c r="E133" s="68"/>
      <c r="F133" s="68"/>
      <c r="G133" s="32">
        <v>5</v>
      </c>
      <c r="H133" s="56"/>
      <c r="I133" s="56"/>
      <c r="J133" s="56"/>
      <c r="K133" s="56"/>
      <c r="L133" s="171" t="s">
        <v>556</v>
      </c>
      <c r="M133" s="171" t="s">
        <v>556</v>
      </c>
      <c r="N133" s="231" t="s">
        <v>525</v>
      </c>
      <c r="O133" s="56"/>
      <c r="P133" s="174" t="s">
        <v>147</v>
      </c>
      <c r="Q133" s="68" t="s">
        <v>148</v>
      </c>
      <c r="R133" s="71"/>
      <c r="S133" s="71" t="s">
        <v>149</v>
      </c>
      <c r="T133" s="162" t="str">
        <f t="shared" si="40"/>
        <v>BFA0000087</v>
      </c>
      <c r="U133" s="56" t="s">
        <v>150</v>
      </c>
      <c r="V133" s="72" t="s">
        <v>151</v>
      </c>
      <c r="W133" s="32" t="s">
        <v>400</v>
      </c>
      <c r="X133" s="46" t="s">
        <v>557</v>
      </c>
      <c r="Y133" s="56"/>
      <c r="Z133" s="68"/>
      <c r="AA133" s="199">
        <v>0.011</v>
      </c>
      <c r="AB133" s="155"/>
      <c r="AC133" s="99"/>
      <c r="AD133" s="99"/>
      <c r="AE133" s="99"/>
      <c r="AF133" s="206"/>
      <c r="AG133" s="124"/>
      <c r="AH133" s="124"/>
      <c r="AI133" s="125"/>
      <c r="AJ133" s="124"/>
      <c r="AK133" s="99"/>
      <c r="AL133" s="99"/>
      <c r="AM133" s="114" t="s">
        <v>176</v>
      </c>
      <c r="AN133" s="114" t="s">
        <v>402</v>
      </c>
      <c r="AO133" s="155"/>
      <c r="AP133" s="56"/>
      <c r="AQ133" s="56">
        <v>2</v>
      </c>
      <c r="AR133" s="157">
        <v>0</v>
      </c>
    </row>
    <row r="134" s="2" customFormat="1" ht="30" customHeight="1" spans="1:44">
      <c r="A134" s="30">
        <f t="shared" si="25"/>
        <v>121</v>
      </c>
      <c r="B134" s="68"/>
      <c r="C134" s="68"/>
      <c r="D134" s="68"/>
      <c r="E134" s="68">
        <v>3</v>
      </c>
      <c r="F134" s="68"/>
      <c r="G134" s="32"/>
      <c r="H134" s="56"/>
      <c r="I134" s="56"/>
      <c r="J134" s="56"/>
      <c r="K134" s="56"/>
      <c r="L134" s="231"/>
      <c r="M134" s="179" t="s">
        <v>558</v>
      </c>
      <c r="N134" s="231" t="s">
        <v>559</v>
      </c>
      <c r="O134" s="56"/>
      <c r="P134" s="174" t="s">
        <v>147</v>
      </c>
      <c r="Q134" s="68"/>
      <c r="R134" s="71"/>
      <c r="S134" s="71"/>
      <c r="T134" s="162" t="str">
        <f t="shared" si="40"/>
        <v>SHT0010428</v>
      </c>
      <c r="U134" s="56" t="s">
        <v>150</v>
      </c>
      <c r="V134" s="72" t="s">
        <v>151</v>
      </c>
      <c r="W134" s="32" t="s">
        <v>230</v>
      </c>
      <c r="X134" s="82" t="s">
        <v>550</v>
      </c>
      <c r="Y134" s="56"/>
      <c r="Z134" s="68"/>
      <c r="AA134" s="199">
        <f>AA135+AA136</f>
        <v>1.794</v>
      </c>
      <c r="AB134" s="155"/>
      <c r="AC134" s="99"/>
      <c r="AD134" s="99"/>
      <c r="AE134" s="99"/>
      <c r="AF134" s="124"/>
      <c r="AG134" s="124"/>
      <c r="AH134" s="124"/>
      <c r="AI134" s="125"/>
      <c r="AJ134" s="124"/>
      <c r="AK134" s="99"/>
      <c r="AL134" s="99"/>
      <c r="AM134" s="123" t="s">
        <v>162</v>
      </c>
      <c r="AN134" s="123" t="s">
        <v>236</v>
      </c>
      <c r="AO134" s="155"/>
      <c r="AP134" s="56"/>
      <c r="AQ134" s="56">
        <v>1</v>
      </c>
      <c r="AR134" s="157">
        <v>0</v>
      </c>
    </row>
    <row r="135" s="2" customFormat="1" ht="30" customHeight="1" spans="1:44">
      <c r="A135" s="30">
        <f t="shared" si="25"/>
        <v>122</v>
      </c>
      <c r="B135" s="68"/>
      <c r="C135" s="68"/>
      <c r="D135" s="68"/>
      <c r="E135" s="68"/>
      <c r="F135" s="68">
        <v>4</v>
      </c>
      <c r="G135" s="32"/>
      <c r="H135" s="56"/>
      <c r="I135" s="56"/>
      <c r="J135" s="56"/>
      <c r="K135" s="56"/>
      <c r="L135" s="179" t="s">
        <v>560</v>
      </c>
      <c r="M135" s="179" t="s">
        <v>560</v>
      </c>
      <c r="N135" s="171" t="s">
        <v>561</v>
      </c>
      <c r="O135" s="56"/>
      <c r="P135" s="174" t="s">
        <v>147</v>
      </c>
      <c r="Q135" s="68" t="s">
        <v>148</v>
      </c>
      <c r="R135" s="71"/>
      <c r="S135" s="71" t="s">
        <v>149</v>
      </c>
      <c r="T135" s="162" t="s">
        <v>546</v>
      </c>
      <c r="U135" s="56" t="s">
        <v>150</v>
      </c>
      <c r="V135" s="72" t="s">
        <v>151</v>
      </c>
      <c r="W135" s="32" t="s">
        <v>241</v>
      </c>
      <c r="X135" s="82" t="s">
        <v>550</v>
      </c>
      <c r="Y135" s="56"/>
      <c r="Z135" s="68"/>
      <c r="AA135" s="104">
        <v>1.388</v>
      </c>
      <c r="AB135" s="155"/>
      <c r="AC135" s="94" t="s">
        <v>245</v>
      </c>
      <c r="AD135" s="106">
        <v>370</v>
      </c>
      <c r="AE135" s="106">
        <v>340</v>
      </c>
      <c r="AF135" s="105">
        <v>2</v>
      </c>
      <c r="AG135" s="127">
        <f t="shared" ref="AG135" si="41">AD135*AE135*AF135*7860/1000000000</f>
        <v>1.977576</v>
      </c>
      <c r="AH135" s="128">
        <f t="shared" ref="AH135" si="42">AA135/AG135</f>
        <v>0.701869359255978</v>
      </c>
      <c r="AI135" s="106"/>
      <c r="AJ135" s="129"/>
      <c r="AK135" s="121"/>
      <c r="AL135" s="122"/>
      <c r="AM135" s="130" t="s">
        <v>176</v>
      </c>
      <c r="AN135" s="130" t="s">
        <v>279</v>
      </c>
      <c r="AO135" s="155"/>
      <c r="AP135" s="56" t="s">
        <v>225</v>
      </c>
      <c r="AQ135" s="56">
        <v>1</v>
      </c>
      <c r="AR135" s="157">
        <v>0</v>
      </c>
    </row>
    <row r="136" s="2" customFormat="1" ht="30" customHeight="1" spans="1:44">
      <c r="A136" s="30">
        <f t="shared" si="25"/>
        <v>123</v>
      </c>
      <c r="B136" s="68"/>
      <c r="C136" s="68"/>
      <c r="D136" s="68"/>
      <c r="E136" s="68"/>
      <c r="F136" s="68">
        <v>4</v>
      </c>
      <c r="G136" s="32"/>
      <c r="H136" s="56"/>
      <c r="I136" s="56"/>
      <c r="J136" s="56"/>
      <c r="K136" s="56"/>
      <c r="L136" s="231"/>
      <c r="M136" s="179" t="s">
        <v>562</v>
      </c>
      <c r="N136" s="171" t="s">
        <v>563</v>
      </c>
      <c r="O136" s="31"/>
      <c r="P136" s="174" t="s">
        <v>147</v>
      </c>
      <c r="Q136" s="68" t="s">
        <v>148</v>
      </c>
      <c r="R136" s="184"/>
      <c r="S136" s="71" t="s">
        <v>149</v>
      </c>
      <c r="T136" s="162" t="str">
        <f t="shared" si="40"/>
        <v>SHT0014167</v>
      </c>
      <c r="U136" s="56" t="s">
        <v>150</v>
      </c>
      <c r="V136" s="72" t="s">
        <v>151</v>
      </c>
      <c r="W136" s="32" t="s">
        <v>230</v>
      </c>
      <c r="X136" s="68" t="s">
        <v>153</v>
      </c>
      <c r="Y136" s="68"/>
      <c r="Z136" s="68"/>
      <c r="AA136" s="199">
        <f>AA137+AA138*2</f>
        <v>0.406</v>
      </c>
      <c r="AB136" s="155"/>
      <c r="AC136" s="99"/>
      <c r="AD136" s="99"/>
      <c r="AE136" s="99"/>
      <c r="AF136" s="124"/>
      <c r="AG136" s="124"/>
      <c r="AH136" s="124"/>
      <c r="AI136" s="125"/>
      <c r="AJ136" s="124"/>
      <c r="AK136" s="99"/>
      <c r="AL136" s="99"/>
      <c r="AM136" s="123" t="s">
        <v>162</v>
      </c>
      <c r="AN136" s="123" t="s">
        <v>236</v>
      </c>
      <c r="AO136" s="155"/>
      <c r="AP136" s="56"/>
      <c r="AQ136" s="56">
        <v>1</v>
      </c>
      <c r="AR136" s="157">
        <v>0</v>
      </c>
    </row>
    <row r="137" s="2" customFormat="1" ht="30" customHeight="1" spans="1:44">
      <c r="A137" s="30">
        <f t="shared" si="25"/>
        <v>124</v>
      </c>
      <c r="B137" s="68"/>
      <c r="C137" s="68"/>
      <c r="D137" s="68"/>
      <c r="E137" s="68"/>
      <c r="F137" s="68"/>
      <c r="G137" s="32">
        <v>5</v>
      </c>
      <c r="H137" s="56"/>
      <c r="I137" s="56"/>
      <c r="J137" s="56"/>
      <c r="K137" s="56"/>
      <c r="L137" s="179" t="s">
        <v>564</v>
      </c>
      <c r="M137" s="179" t="s">
        <v>564</v>
      </c>
      <c r="N137" s="171" t="s">
        <v>565</v>
      </c>
      <c r="O137" s="31"/>
      <c r="P137" s="174" t="s">
        <v>147</v>
      </c>
      <c r="Q137" s="68" t="s">
        <v>148</v>
      </c>
      <c r="R137" s="184"/>
      <c r="S137" s="71" t="s">
        <v>149</v>
      </c>
      <c r="T137" s="162" t="str">
        <f t="shared" si="40"/>
        <v>SHT0014100</v>
      </c>
      <c r="U137" s="56" t="s">
        <v>150</v>
      </c>
      <c r="V137" s="72" t="s">
        <v>151</v>
      </c>
      <c r="W137" s="32" t="s">
        <v>241</v>
      </c>
      <c r="X137" s="82" t="s">
        <v>550</v>
      </c>
      <c r="Y137" s="68"/>
      <c r="Z137" s="68"/>
      <c r="AA137" s="199">
        <v>0.384</v>
      </c>
      <c r="AB137" s="155"/>
      <c r="AC137" s="99"/>
      <c r="AD137" s="99"/>
      <c r="AE137" s="99"/>
      <c r="AF137" s="124"/>
      <c r="AG137" s="124"/>
      <c r="AH137" s="124"/>
      <c r="AI137" s="125"/>
      <c r="AJ137" s="124"/>
      <c r="AK137" s="99"/>
      <c r="AL137" s="99"/>
      <c r="AM137" s="114" t="s">
        <v>176</v>
      </c>
      <c r="AN137" s="126" t="s">
        <v>555</v>
      </c>
      <c r="AO137" s="155"/>
      <c r="AP137" s="56"/>
      <c r="AQ137" s="56">
        <v>1</v>
      </c>
      <c r="AR137" s="157">
        <v>0</v>
      </c>
    </row>
    <row r="138" s="2" customFormat="1" ht="30" customHeight="1" spans="1:44">
      <c r="A138" s="30">
        <f t="shared" si="25"/>
        <v>125</v>
      </c>
      <c r="B138" s="68"/>
      <c r="C138" s="68"/>
      <c r="D138" s="68"/>
      <c r="E138" s="68"/>
      <c r="F138" s="68"/>
      <c r="G138" s="68">
        <v>5</v>
      </c>
      <c r="H138" s="56"/>
      <c r="I138" s="56"/>
      <c r="J138" s="56"/>
      <c r="K138" s="56"/>
      <c r="L138" s="171" t="s">
        <v>556</v>
      </c>
      <c r="M138" s="171" t="s">
        <v>556</v>
      </c>
      <c r="N138" s="231" t="s">
        <v>525</v>
      </c>
      <c r="O138" s="56"/>
      <c r="P138" s="174" t="s">
        <v>147</v>
      </c>
      <c r="Q138" s="68" t="s">
        <v>148</v>
      </c>
      <c r="R138" s="71"/>
      <c r="S138" s="71" t="s">
        <v>149</v>
      </c>
      <c r="T138" s="46" t="s">
        <v>556</v>
      </c>
      <c r="U138" s="56" t="s">
        <v>150</v>
      </c>
      <c r="V138" s="72" t="s">
        <v>150</v>
      </c>
      <c r="W138" s="32" t="s">
        <v>400</v>
      </c>
      <c r="X138" s="46" t="s">
        <v>557</v>
      </c>
      <c r="Y138" s="68"/>
      <c r="Z138" s="68"/>
      <c r="AA138" s="199">
        <v>0.011</v>
      </c>
      <c r="AB138" s="155"/>
      <c r="AC138" s="99"/>
      <c r="AD138" s="99"/>
      <c r="AE138" s="99"/>
      <c r="AF138" s="206"/>
      <c r="AG138" s="124"/>
      <c r="AH138" s="124"/>
      <c r="AI138" s="125"/>
      <c r="AJ138" s="124"/>
      <c r="AK138" s="99"/>
      <c r="AL138" s="99"/>
      <c r="AM138" s="114" t="s">
        <v>176</v>
      </c>
      <c r="AN138" s="114" t="s">
        <v>402</v>
      </c>
      <c r="AO138" s="155"/>
      <c r="AP138" s="56"/>
      <c r="AQ138" s="56">
        <v>2</v>
      </c>
      <c r="AR138" s="157">
        <v>0</v>
      </c>
    </row>
    <row r="139" s="2" customFormat="1" ht="30" customHeight="1" spans="1:44">
      <c r="A139" s="30">
        <f t="shared" si="25"/>
        <v>126</v>
      </c>
      <c r="B139" s="68"/>
      <c r="C139" s="68"/>
      <c r="D139" s="68"/>
      <c r="E139" s="68">
        <v>3</v>
      </c>
      <c r="F139" s="68"/>
      <c r="G139" s="68"/>
      <c r="H139" s="56"/>
      <c r="I139" s="56"/>
      <c r="J139" s="56"/>
      <c r="K139" s="56"/>
      <c r="L139" s="171" t="s">
        <v>566</v>
      </c>
      <c r="M139" s="171" t="s">
        <v>566</v>
      </c>
      <c r="N139" s="231" t="s">
        <v>567</v>
      </c>
      <c r="O139" s="56"/>
      <c r="P139" s="174" t="s">
        <v>147</v>
      </c>
      <c r="Q139" s="68" t="s">
        <v>148</v>
      </c>
      <c r="R139" s="71"/>
      <c r="S139" s="71"/>
      <c r="T139" s="46" t="s">
        <v>566</v>
      </c>
      <c r="U139" s="56" t="s">
        <v>150</v>
      </c>
      <c r="V139" s="72" t="s">
        <v>150</v>
      </c>
      <c r="W139" s="32" t="s">
        <v>234</v>
      </c>
      <c r="X139" s="163" t="s">
        <v>568</v>
      </c>
      <c r="Y139" s="68"/>
      <c r="Z139" s="68"/>
      <c r="AA139" s="96">
        <v>0.675</v>
      </c>
      <c r="AB139" s="155"/>
      <c r="AC139" s="127" t="s">
        <v>358</v>
      </c>
      <c r="AD139" s="106">
        <v>366</v>
      </c>
      <c r="AE139" s="106">
        <v>20</v>
      </c>
      <c r="AF139" s="106">
        <v>40</v>
      </c>
      <c r="AG139" s="127">
        <f>AD139*1.677/1000</f>
        <v>0.613782</v>
      </c>
      <c r="AH139" s="128">
        <f t="shared" ref="AH139:AH141" si="43">AA139/AG139</f>
        <v>1.09973899527845</v>
      </c>
      <c r="AI139" s="106"/>
      <c r="AJ139" s="127"/>
      <c r="AK139" s="121"/>
      <c r="AL139" s="122"/>
      <c r="AM139" s="123" t="s">
        <v>157</v>
      </c>
      <c r="AN139" s="123" t="s">
        <v>348</v>
      </c>
      <c r="AO139" s="155"/>
      <c r="AP139" s="56"/>
      <c r="AQ139" s="56">
        <v>1</v>
      </c>
      <c r="AR139" s="157">
        <v>0</v>
      </c>
    </row>
    <row r="140" s="2" customFormat="1" ht="30" customHeight="1" spans="1:44">
      <c r="A140" s="30">
        <f t="shared" si="25"/>
        <v>127</v>
      </c>
      <c r="B140" s="68"/>
      <c r="C140" s="68"/>
      <c r="D140" s="68"/>
      <c r="E140" s="68">
        <v>3</v>
      </c>
      <c r="F140" s="68"/>
      <c r="G140" s="68"/>
      <c r="H140" s="56"/>
      <c r="I140" s="56"/>
      <c r="J140" s="56"/>
      <c r="K140" s="56"/>
      <c r="L140" s="162" t="s">
        <v>569</v>
      </c>
      <c r="M140" s="162" t="s">
        <v>569</v>
      </c>
      <c r="N140" s="46" t="s">
        <v>570</v>
      </c>
      <c r="O140" s="56"/>
      <c r="P140" s="174" t="s">
        <v>147</v>
      </c>
      <c r="Q140" s="68" t="s">
        <v>148</v>
      </c>
      <c r="R140" s="161"/>
      <c r="S140" s="71" t="s">
        <v>149</v>
      </c>
      <c r="T140" s="162" t="s">
        <v>569</v>
      </c>
      <c r="U140" s="56" t="s">
        <v>150</v>
      </c>
      <c r="V140" s="72" t="s">
        <v>151</v>
      </c>
      <c r="W140" s="32" t="s">
        <v>241</v>
      </c>
      <c r="X140" s="162" t="s">
        <v>571</v>
      </c>
      <c r="Y140" s="163"/>
      <c r="Z140" s="68" t="s">
        <v>572</v>
      </c>
      <c r="AA140" s="96">
        <v>0.7556</v>
      </c>
      <c r="AB140" s="47"/>
      <c r="AC140" s="94" t="s">
        <v>245</v>
      </c>
      <c r="AD140" s="106">
        <v>302</v>
      </c>
      <c r="AE140" s="106">
        <v>153</v>
      </c>
      <c r="AF140" s="105">
        <v>2.5</v>
      </c>
      <c r="AG140" s="127">
        <f t="shared" ref="AG140:AG141" si="44">AD140*AE140*AF140*7860/1000000000</f>
        <v>0.9079479</v>
      </c>
      <c r="AH140" s="128">
        <f t="shared" si="43"/>
        <v>0.832206341355049</v>
      </c>
      <c r="AI140" s="106"/>
      <c r="AJ140" s="129"/>
      <c r="AK140" s="215"/>
      <c r="AL140" s="216"/>
      <c r="AM140" s="130" t="s">
        <v>176</v>
      </c>
      <c r="AN140" s="130" t="s">
        <v>279</v>
      </c>
      <c r="AO140" s="155"/>
      <c r="AP140" s="56" t="s">
        <v>225</v>
      </c>
      <c r="AQ140" s="56">
        <v>1</v>
      </c>
      <c r="AR140" s="157">
        <v>0</v>
      </c>
    </row>
    <row r="141" s="2" customFormat="1" ht="30" customHeight="1" spans="1:44">
      <c r="A141" s="30">
        <f t="shared" si="25"/>
        <v>128</v>
      </c>
      <c r="B141" s="32"/>
      <c r="C141" s="32"/>
      <c r="D141" s="32"/>
      <c r="E141" s="32">
        <v>3</v>
      </c>
      <c r="F141" s="32"/>
      <c r="G141" s="32"/>
      <c r="H141" s="32"/>
      <c r="I141" s="32"/>
      <c r="J141" s="32"/>
      <c r="K141" s="56"/>
      <c r="L141" s="162" t="s">
        <v>573</v>
      </c>
      <c r="M141" s="162" t="s">
        <v>573</v>
      </c>
      <c r="N141" s="46" t="s">
        <v>574</v>
      </c>
      <c r="O141" s="32"/>
      <c r="P141" s="32" t="s">
        <v>147</v>
      </c>
      <c r="Q141" s="68" t="s">
        <v>148</v>
      </c>
      <c r="R141" s="72"/>
      <c r="S141" s="71" t="s">
        <v>149</v>
      </c>
      <c r="T141" s="162" t="s">
        <v>573</v>
      </c>
      <c r="U141" s="56" t="s">
        <v>150</v>
      </c>
      <c r="V141" s="72" t="s">
        <v>151</v>
      </c>
      <c r="W141" s="32" t="s">
        <v>241</v>
      </c>
      <c r="X141" s="162" t="s">
        <v>571</v>
      </c>
      <c r="Y141" s="204"/>
      <c r="Z141" s="32" t="s">
        <v>575</v>
      </c>
      <c r="AA141" s="96">
        <v>0.8231</v>
      </c>
      <c r="AB141" s="155" t="s">
        <v>154</v>
      </c>
      <c r="AC141" s="94" t="s">
        <v>245</v>
      </c>
      <c r="AD141" s="106">
        <v>304</v>
      </c>
      <c r="AE141" s="106">
        <v>169</v>
      </c>
      <c r="AF141" s="105">
        <v>2.5</v>
      </c>
      <c r="AG141" s="127">
        <f t="shared" si="44"/>
        <v>1.0095384</v>
      </c>
      <c r="AH141" s="128">
        <f t="shared" si="43"/>
        <v>0.815323121933747</v>
      </c>
      <c r="AI141" s="106"/>
      <c r="AJ141" s="129"/>
      <c r="AK141" s="121"/>
      <c r="AL141" s="122"/>
      <c r="AM141" s="130" t="s">
        <v>176</v>
      </c>
      <c r="AN141" s="130" t="s">
        <v>279</v>
      </c>
      <c r="AO141" s="155"/>
      <c r="AP141" s="56" t="s">
        <v>225</v>
      </c>
      <c r="AQ141" s="56">
        <v>1</v>
      </c>
      <c r="AR141" s="157">
        <v>0</v>
      </c>
    </row>
    <row r="142" s="2" customFormat="1" ht="30" customHeight="1" spans="1:44">
      <c r="A142" s="30">
        <f t="shared" si="25"/>
        <v>129</v>
      </c>
      <c r="B142" s="68"/>
      <c r="C142" s="68"/>
      <c r="D142" s="68"/>
      <c r="E142" s="68">
        <v>3</v>
      </c>
      <c r="F142" s="68"/>
      <c r="G142" s="32"/>
      <c r="H142" s="56"/>
      <c r="I142" s="56"/>
      <c r="J142" s="56"/>
      <c r="K142" s="56"/>
      <c r="L142" s="56"/>
      <c r="M142" s="32" t="s">
        <v>576</v>
      </c>
      <c r="N142" s="46" t="s">
        <v>577</v>
      </c>
      <c r="O142" s="56"/>
      <c r="P142" s="47" t="s">
        <v>149</v>
      </c>
      <c r="Q142" s="68" t="s">
        <v>148</v>
      </c>
      <c r="R142" s="71"/>
      <c r="S142" s="71" t="s">
        <v>149</v>
      </c>
      <c r="T142" s="32" t="s">
        <v>576</v>
      </c>
      <c r="U142" s="56" t="s">
        <v>150</v>
      </c>
      <c r="V142" s="72" t="s">
        <v>151</v>
      </c>
      <c r="W142" s="32" t="s">
        <v>230</v>
      </c>
      <c r="X142" s="46" t="s">
        <v>153</v>
      </c>
      <c r="Y142" s="56"/>
      <c r="Z142" s="68" t="s">
        <v>578</v>
      </c>
      <c r="AA142" s="96">
        <f>AA143+AA144</f>
        <v>0.6396</v>
      </c>
      <c r="AB142" s="155"/>
      <c r="AC142" s="127" t="s">
        <v>394</v>
      </c>
      <c r="AD142" s="106"/>
      <c r="AE142" s="106"/>
      <c r="AF142" s="105"/>
      <c r="AG142" s="127"/>
      <c r="AH142" s="128"/>
      <c r="AI142" s="106">
        <v>1</v>
      </c>
      <c r="AJ142" s="105"/>
      <c r="AK142" s="121"/>
      <c r="AL142" s="122"/>
      <c r="AM142" s="123" t="s">
        <v>162</v>
      </c>
      <c r="AN142" s="123" t="s">
        <v>236</v>
      </c>
      <c r="AO142" s="155"/>
      <c r="AP142" s="56" t="s">
        <v>225</v>
      </c>
      <c r="AQ142" s="156">
        <v>1</v>
      </c>
      <c r="AR142" s="157">
        <v>0</v>
      </c>
    </row>
    <row r="143" s="2" customFormat="1" ht="30" customHeight="1" spans="1:44">
      <c r="A143" s="30">
        <f t="shared" si="25"/>
        <v>130</v>
      </c>
      <c r="B143" s="68"/>
      <c r="C143" s="68"/>
      <c r="D143" s="68"/>
      <c r="E143" s="68"/>
      <c r="F143" s="68">
        <v>4</v>
      </c>
      <c r="G143" s="68"/>
      <c r="H143" s="56"/>
      <c r="I143" s="56"/>
      <c r="J143" s="56"/>
      <c r="K143" s="56"/>
      <c r="L143" s="179" t="s">
        <v>579</v>
      </c>
      <c r="M143" s="179" t="s">
        <v>579</v>
      </c>
      <c r="N143" s="171" t="s">
        <v>580</v>
      </c>
      <c r="O143" s="56"/>
      <c r="P143" s="47" t="s">
        <v>149</v>
      </c>
      <c r="Q143" s="68" t="s">
        <v>148</v>
      </c>
      <c r="R143" s="184"/>
      <c r="S143" s="71" t="s">
        <v>149</v>
      </c>
      <c r="T143" s="162" t="s">
        <v>576</v>
      </c>
      <c r="U143" s="56" t="s">
        <v>150</v>
      </c>
      <c r="V143" s="72" t="s">
        <v>151</v>
      </c>
      <c r="W143" s="32" t="s">
        <v>241</v>
      </c>
      <c r="X143" s="82" t="s">
        <v>299</v>
      </c>
      <c r="Y143" s="163"/>
      <c r="Z143" s="68" t="s">
        <v>578</v>
      </c>
      <c r="AA143" s="96">
        <v>0.629</v>
      </c>
      <c r="AB143" s="47"/>
      <c r="AC143" s="94" t="s">
        <v>245</v>
      </c>
      <c r="AD143" s="106">
        <v>373</v>
      </c>
      <c r="AE143" s="106">
        <v>88</v>
      </c>
      <c r="AF143" s="105">
        <v>3</v>
      </c>
      <c r="AG143" s="127">
        <f>AD143*AE143*AF143*7860/1000000000</f>
        <v>0.77398992</v>
      </c>
      <c r="AH143" s="128">
        <f t="shared" ref="AH143" si="45">AA143/AG143</f>
        <v>0.812672082344432</v>
      </c>
      <c r="AI143" s="106"/>
      <c r="AJ143" s="129"/>
      <c r="AK143" s="121"/>
      <c r="AL143" s="122"/>
      <c r="AM143" s="130" t="s">
        <v>176</v>
      </c>
      <c r="AN143" s="130" t="s">
        <v>260</v>
      </c>
      <c r="AO143" s="155"/>
      <c r="AP143" s="56"/>
      <c r="AQ143" s="56">
        <v>1</v>
      </c>
      <c r="AR143" s="157">
        <v>0</v>
      </c>
    </row>
    <row r="144" s="2" customFormat="1" ht="30" customHeight="1" spans="1:44">
      <c r="A144" s="30">
        <f t="shared" ref="A144:A170" si="46">A143+1</f>
        <v>131</v>
      </c>
      <c r="B144" s="68"/>
      <c r="C144" s="68"/>
      <c r="D144" s="68"/>
      <c r="E144" s="68"/>
      <c r="F144" s="68">
        <v>4</v>
      </c>
      <c r="G144" s="68"/>
      <c r="H144" s="56"/>
      <c r="I144" s="56"/>
      <c r="J144" s="56"/>
      <c r="K144" s="56"/>
      <c r="L144" s="171" t="s">
        <v>398</v>
      </c>
      <c r="M144" s="171" t="s">
        <v>398</v>
      </c>
      <c r="N144" s="171" t="s">
        <v>399</v>
      </c>
      <c r="O144" s="56"/>
      <c r="P144" s="47" t="s">
        <v>149</v>
      </c>
      <c r="Q144" s="68" t="s">
        <v>148</v>
      </c>
      <c r="R144" s="161"/>
      <c r="S144" s="71" t="s">
        <v>149</v>
      </c>
      <c r="T144" s="46" t="s">
        <v>398</v>
      </c>
      <c r="U144" s="56" t="s">
        <v>150</v>
      </c>
      <c r="V144" s="56" t="s">
        <v>150</v>
      </c>
      <c r="W144" s="32" t="s">
        <v>400</v>
      </c>
      <c r="X144" s="162"/>
      <c r="Y144" s="32" t="s">
        <v>154</v>
      </c>
      <c r="Z144" s="68" t="s">
        <v>401</v>
      </c>
      <c r="AA144" s="193">
        <v>0.0106</v>
      </c>
      <c r="AB144" s="47"/>
      <c r="AC144" s="101"/>
      <c r="AD144" s="95"/>
      <c r="AE144" s="95"/>
      <c r="AF144" s="95"/>
      <c r="AG144" s="119"/>
      <c r="AH144" s="120"/>
      <c r="AI144" s="95"/>
      <c r="AJ144" s="119"/>
      <c r="AK144" s="121"/>
      <c r="AL144" s="122"/>
      <c r="AM144" s="114" t="s">
        <v>176</v>
      </c>
      <c r="AN144" s="114" t="s">
        <v>402</v>
      </c>
      <c r="AO144" s="155"/>
      <c r="AP144" s="56"/>
      <c r="AQ144" s="222">
        <v>1</v>
      </c>
      <c r="AR144" s="157">
        <v>0</v>
      </c>
    </row>
    <row r="145" s="2" customFormat="1" ht="30" customHeight="1" spans="1:44">
      <c r="A145" s="30">
        <f t="shared" si="46"/>
        <v>132</v>
      </c>
      <c r="B145" s="68"/>
      <c r="C145" s="68"/>
      <c r="D145" s="68"/>
      <c r="E145" s="68">
        <v>3</v>
      </c>
      <c r="F145" s="68"/>
      <c r="G145" s="68"/>
      <c r="H145" s="56"/>
      <c r="I145" s="56"/>
      <c r="J145" s="56"/>
      <c r="K145" s="56"/>
      <c r="L145" s="232" t="s">
        <v>581</v>
      </c>
      <c r="M145" s="232" t="s">
        <v>581</v>
      </c>
      <c r="N145" s="172" t="s">
        <v>582</v>
      </c>
      <c r="O145" s="56"/>
      <c r="P145" s="47" t="s">
        <v>171</v>
      </c>
      <c r="Q145" s="68" t="s">
        <v>148</v>
      </c>
      <c r="R145" s="184"/>
      <c r="S145" s="71" t="s">
        <v>149</v>
      </c>
      <c r="T145" s="173" t="s">
        <v>583</v>
      </c>
      <c r="U145" s="56" t="s">
        <v>150</v>
      </c>
      <c r="V145" s="72" t="s">
        <v>151</v>
      </c>
      <c r="W145" s="32" t="s">
        <v>234</v>
      </c>
      <c r="X145" s="163" t="s">
        <v>568</v>
      </c>
      <c r="Y145" s="163"/>
      <c r="Z145" s="68"/>
      <c r="AA145" s="96">
        <v>0.5884</v>
      </c>
      <c r="AB145" s="47"/>
      <c r="AC145" s="127" t="s">
        <v>358</v>
      </c>
      <c r="AD145" s="106">
        <v>366</v>
      </c>
      <c r="AE145" s="106">
        <v>20</v>
      </c>
      <c r="AF145" s="106">
        <v>40</v>
      </c>
      <c r="AG145" s="127">
        <f>AD145*1.677/1000</f>
        <v>0.613782</v>
      </c>
      <c r="AH145" s="128">
        <f t="shared" ref="AH145:AH148" si="47">AA145/AG145</f>
        <v>0.958646555291618</v>
      </c>
      <c r="AI145" s="106"/>
      <c r="AJ145" s="127"/>
      <c r="AK145" s="121"/>
      <c r="AL145" s="122"/>
      <c r="AM145" s="123" t="s">
        <v>157</v>
      </c>
      <c r="AN145" s="123" t="s">
        <v>348</v>
      </c>
      <c r="AO145" s="155"/>
      <c r="AP145" s="56"/>
      <c r="AQ145" s="56">
        <v>1</v>
      </c>
      <c r="AR145" s="157">
        <v>0</v>
      </c>
    </row>
    <row r="146" s="2" customFormat="1" ht="30" customHeight="1" spans="1:44">
      <c r="A146" s="30">
        <f t="shared" si="46"/>
        <v>133</v>
      </c>
      <c r="B146" s="68"/>
      <c r="C146" s="68">
        <v>1</v>
      </c>
      <c r="D146" s="68"/>
      <c r="E146" s="68"/>
      <c r="F146" s="32"/>
      <c r="G146" s="56"/>
      <c r="H146" s="56"/>
      <c r="I146" s="56"/>
      <c r="J146" s="56"/>
      <c r="K146" s="56"/>
      <c r="L146" s="162" t="s">
        <v>584</v>
      </c>
      <c r="M146" s="162" t="s">
        <v>584</v>
      </c>
      <c r="N146" s="46" t="s">
        <v>585</v>
      </c>
      <c r="O146" s="56"/>
      <c r="P146" s="47" t="s">
        <v>147</v>
      </c>
      <c r="Q146" s="68" t="s">
        <v>148</v>
      </c>
      <c r="R146" s="71"/>
      <c r="S146" s="71" t="s">
        <v>149</v>
      </c>
      <c r="T146" s="162" t="s">
        <v>584</v>
      </c>
      <c r="U146" s="56" t="s">
        <v>150</v>
      </c>
      <c r="V146" s="72" t="s">
        <v>151</v>
      </c>
      <c r="W146" s="32" t="s">
        <v>186</v>
      </c>
      <c r="X146" s="74" t="s">
        <v>586</v>
      </c>
      <c r="Y146" s="56"/>
      <c r="Z146" s="68" t="s">
        <v>587</v>
      </c>
      <c r="AA146" s="266">
        <v>0.256</v>
      </c>
      <c r="AB146" s="155"/>
      <c r="AC146" s="267" t="s">
        <v>472</v>
      </c>
      <c r="AD146" s="106" t="s">
        <v>473</v>
      </c>
      <c r="AE146" s="106"/>
      <c r="AF146" s="106"/>
      <c r="AG146" s="127">
        <f t="shared" ref="AG146:AG148" si="48">AA146*1.04</f>
        <v>0.26624</v>
      </c>
      <c r="AH146" s="128">
        <f t="shared" si="47"/>
        <v>0.961538461538461</v>
      </c>
      <c r="AI146" s="95"/>
      <c r="AJ146" s="119"/>
      <c r="AK146" s="121"/>
      <c r="AL146" s="122"/>
      <c r="AM146" s="130" t="s">
        <v>176</v>
      </c>
      <c r="AN146" s="132" t="s">
        <v>482</v>
      </c>
      <c r="AO146" s="155"/>
      <c r="AP146" s="56"/>
      <c r="AQ146" s="222">
        <v>1</v>
      </c>
      <c r="AR146" s="157">
        <v>0</v>
      </c>
    </row>
    <row r="147" s="2" customFormat="1" ht="30" customHeight="1" spans="1:44">
      <c r="A147" s="30">
        <f t="shared" si="46"/>
        <v>134</v>
      </c>
      <c r="B147" s="68"/>
      <c r="C147" s="68">
        <v>1</v>
      </c>
      <c r="D147" s="68"/>
      <c r="E147" s="68"/>
      <c r="F147" s="68"/>
      <c r="G147" s="56"/>
      <c r="H147" s="56"/>
      <c r="I147" s="56"/>
      <c r="J147" s="56"/>
      <c r="K147" s="56"/>
      <c r="L147" s="162" t="s">
        <v>588</v>
      </c>
      <c r="M147" s="162" t="s">
        <v>588</v>
      </c>
      <c r="N147" s="46" t="s">
        <v>589</v>
      </c>
      <c r="O147" s="56"/>
      <c r="P147" s="47" t="s">
        <v>147</v>
      </c>
      <c r="Q147" s="68" t="s">
        <v>148</v>
      </c>
      <c r="R147" s="72"/>
      <c r="S147" s="71" t="s">
        <v>149</v>
      </c>
      <c r="T147" s="162" t="s">
        <v>588</v>
      </c>
      <c r="U147" s="56" t="s">
        <v>150</v>
      </c>
      <c r="V147" s="72" t="s">
        <v>151</v>
      </c>
      <c r="W147" s="32" t="s">
        <v>186</v>
      </c>
      <c r="X147" s="74" t="s">
        <v>586</v>
      </c>
      <c r="Y147" s="68"/>
      <c r="Z147" s="68" t="s">
        <v>587</v>
      </c>
      <c r="AA147" s="96">
        <v>0.2813</v>
      </c>
      <c r="AB147" s="47"/>
      <c r="AC147" s="267" t="s">
        <v>472</v>
      </c>
      <c r="AD147" s="106" t="s">
        <v>473</v>
      </c>
      <c r="AE147" s="106"/>
      <c r="AF147" s="106"/>
      <c r="AG147" s="127">
        <f t="shared" si="48"/>
        <v>0.292552</v>
      </c>
      <c r="AH147" s="128">
        <f t="shared" si="47"/>
        <v>0.961538461538462</v>
      </c>
      <c r="AI147" s="202"/>
      <c r="AJ147" s="213"/>
      <c r="AK147" s="215"/>
      <c r="AL147" s="216"/>
      <c r="AM147" s="130" t="s">
        <v>176</v>
      </c>
      <c r="AN147" s="132" t="s">
        <v>482</v>
      </c>
      <c r="AO147" s="155"/>
      <c r="AP147" s="56"/>
      <c r="AQ147" s="222">
        <v>1</v>
      </c>
      <c r="AR147" s="157">
        <v>0</v>
      </c>
    </row>
    <row r="148" s="2" customFormat="1" ht="30" customHeight="1" spans="1:44">
      <c r="A148" s="30">
        <f t="shared" si="46"/>
        <v>135</v>
      </c>
      <c r="B148" s="68"/>
      <c r="C148" s="68">
        <v>1</v>
      </c>
      <c r="D148" s="68"/>
      <c r="E148" s="68"/>
      <c r="F148" s="68"/>
      <c r="G148" s="56"/>
      <c r="H148" s="56"/>
      <c r="I148" s="56"/>
      <c r="J148" s="56"/>
      <c r="K148" s="56"/>
      <c r="L148" s="162" t="s">
        <v>590</v>
      </c>
      <c r="M148" s="162" t="s">
        <v>590</v>
      </c>
      <c r="N148" s="46" t="s">
        <v>591</v>
      </c>
      <c r="O148" s="56"/>
      <c r="P148" s="47" t="s">
        <v>147</v>
      </c>
      <c r="Q148" s="68" t="s">
        <v>148</v>
      </c>
      <c r="R148" s="72"/>
      <c r="S148" s="71" t="s">
        <v>149</v>
      </c>
      <c r="T148" s="162" t="s">
        <v>590</v>
      </c>
      <c r="U148" s="56" t="s">
        <v>150</v>
      </c>
      <c r="V148" s="72" t="s">
        <v>151</v>
      </c>
      <c r="W148" s="32" t="s">
        <v>186</v>
      </c>
      <c r="X148" s="74" t="s">
        <v>586</v>
      </c>
      <c r="Y148" s="158"/>
      <c r="Z148" s="158" t="s">
        <v>592</v>
      </c>
      <c r="AA148" s="268">
        <v>0.1475</v>
      </c>
      <c r="AB148" s="47"/>
      <c r="AC148" s="267" t="s">
        <v>472</v>
      </c>
      <c r="AD148" s="106" t="s">
        <v>473</v>
      </c>
      <c r="AE148" s="106"/>
      <c r="AF148" s="106"/>
      <c r="AG148" s="127">
        <f t="shared" si="48"/>
        <v>0.1534</v>
      </c>
      <c r="AH148" s="128">
        <f t="shared" si="47"/>
        <v>0.961538461538461</v>
      </c>
      <c r="AI148" s="202"/>
      <c r="AJ148" s="213"/>
      <c r="AK148" s="215"/>
      <c r="AL148" s="216"/>
      <c r="AM148" s="130" t="s">
        <v>176</v>
      </c>
      <c r="AN148" s="132" t="s">
        <v>482</v>
      </c>
      <c r="AO148" s="155"/>
      <c r="AP148" s="56"/>
      <c r="AQ148" s="222">
        <v>1</v>
      </c>
      <c r="AR148" s="157">
        <v>0</v>
      </c>
    </row>
    <row r="149" s="2" customFormat="1" ht="30" customHeight="1" spans="1:44">
      <c r="A149" s="30">
        <f t="shared" si="46"/>
        <v>136</v>
      </c>
      <c r="B149" s="68"/>
      <c r="C149" s="68"/>
      <c r="D149" s="68"/>
      <c r="E149" s="68"/>
      <c r="F149" s="68"/>
      <c r="G149" s="56"/>
      <c r="H149" s="56"/>
      <c r="I149" s="56"/>
      <c r="J149" s="56"/>
      <c r="K149" s="56"/>
      <c r="L149" s="56"/>
      <c r="M149" s="162" t="s">
        <v>593</v>
      </c>
      <c r="N149" s="46" t="s">
        <v>594</v>
      </c>
      <c r="O149" s="56"/>
      <c r="P149" s="47" t="s">
        <v>147</v>
      </c>
      <c r="Q149" s="68" t="s">
        <v>148</v>
      </c>
      <c r="R149" s="72"/>
      <c r="S149" s="71" t="s">
        <v>149</v>
      </c>
      <c r="T149" s="162" t="s">
        <v>593</v>
      </c>
      <c r="U149" s="56" t="s">
        <v>150</v>
      </c>
      <c r="V149" s="72" t="s">
        <v>151</v>
      </c>
      <c r="W149" s="32" t="s">
        <v>161</v>
      </c>
      <c r="X149" s="74" t="s">
        <v>153</v>
      </c>
      <c r="Y149" s="158"/>
      <c r="Z149" s="158"/>
      <c r="AA149" s="268">
        <f>AA150+AA153+AA152</f>
        <v>0.0666</v>
      </c>
      <c r="AB149" s="47"/>
      <c r="AC149" s="206"/>
      <c r="AD149" s="206"/>
      <c r="AE149" s="206"/>
      <c r="AF149" s="269"/>
      <c r="AG149" s="219"/>
      <c r="AH149" s="219"/>
      <c r="AI149" s="218"/>
      <c r="AJ149" s="219"/>
      <c r="AK149" s="99"/>
      <c r="AL149" s="99"/>
      <c r="AM149" s="126" t="s">
        <v>162</v>
      </c>
      <c r="AN149" s="126"/>
      <c r="AO149" s="155"/>
      <c r="AP149" s="56"/>
      <c r="AQ149" s="222">
        <v>1</v>
      </c>
      <c r="AR149" s="157">
        <v>0</v>
      </c>
    </row>
    <row r="150" s="2" customFormat="1" ht="30" customHeight="1" spans="1:44">
      <c r="A150" s="30">
        <f t="shared" si="46"/>
        <v>137</v>
      </c>
      <c r="B150" s="68"/>
      <c r="C150" s="68">
        <v>1</v>
      </c>
      <c r="D150" s="68"/>
      <c r="E150" s="68"/>
      <c r="F150" s="68"/>
      <c r="G150" s="56"/>
      <c r="H150" s="56"/>
      <c r="I150" s="56"/>
      <c r="J150" s="56"/>
      <c r="K150" s="56"/>
      <c r="L150" s="162" t="s">
        <v>595</v>
      </c>
      <c r="M150" s="162" t="s">
        <v>595</v>
      </c>
      <c r="N150" s="46" t="s">
        <v>596</v>
      </c>
      <c r="O150" s="56"/>
      <c r="P150" s="47" t="s">
        <v>147</v>
      </c>
      <c r="Q150" s="68" t="s">
        <v>148</v>
      </c>
      <c r="R150" s="72"/>
      <c r="S150" s="71" t="s">
        <v>149</v>
      </c>
      <c r="T150" s="162" t="s">
        <v>595</v>
      </c>
      <c r="U150" s="56" t="s">
        <v>150</v>
      </c>
      <c r="V150" s="72" t="s">
        <v>151</v>
      </c>
      <c r="W150" s="32" t="s">
        <v>186</v>
      </c>
      <c r="X150" s="74" t="s">
        <v>597</v>
      </c>
      <c r="Y150" s="74"/>
      <c r="Z150" s="158" t="s">
        <v>598</v>
      </c>
      <c r="AA150" s="109">
        <v>0.0468</v>
      </c>
      <c r="AB150" s="47"/>
      <c r="AC150" s="201"/>
      <c r="AD150" s="202"/>
      <c r="AE150" s="202"/>
      <c r="AF150" s="202"/>
      <c r="AG150" s="213"/>
      <c r="AH150" s="214"/>
      <c r="AI150" s="202"/>
      <c r="AJ150" s="213"/>
      <c r="AK150" s="215"/>
      <c r="AL150" s="216"/>
      <c r="AM150" s="132" t="s">
        <v>176</v>
      </c>
      <c r="AN150" s="132" t="s">
        <v>474</v>
      </c>
      <c r="AO150" s="155"/>
      <c r="AP150" s="56"/>
      <c r="AQ150" s="222">
        <v>1</v>
      </c>
      <c r="AR150" s="157">
        <v>0</v>
      </c>
    </row>
    <row r="151" s="3" customFormat="1" ht="24.95" customHeight="1" spans="1:44">
      <c r="A151" s="30">
        <f t="shared" si="46"/>
        <v>138</v>
      </c>
      <c r="B151" s="223"/>
      <c r="C151" s="224"/>
      <c r="D151" s="223">
        <v>2</v>
      </c>
      <c r="E151" s="223"/>
      <c r="F151" s="223"/>
      <c r="G151" s="223"/>
      <c r="H151" s="223"/>
      <c r="I151" s="223"/>
      <c r="J151" s="223"/>
      <c r="K151" s="233"/>
      <c r="L151" s="234" t="s">
        <v>599</v>
      </c>
      <c r="M151" s="234" t="s">
        <v>599</v>
      </c>
      <c r="N151" s="46" t="s">
        <v>600</v>
      </c>
      <c r="O151" s="153" t="s">
        <v>186</v>
      </c>
      <c r="P151" s="153" t="s">
        <v>147</v>
      </c>
      <c r="Q151" s="165" t="s">
        <v>148</v>
      </c>
      <c r="R151" s="153"/>
      <c r="S151" s="248" t="s">
        <v>149</v>
      </c>
      <c r="T151" s="162" t="s">
        <v>601</v>
      </c>
      <c r="U151" s="56" t="s">
        <v>150</v>
      </c>
      <c r="V151" s="72" t="s">
        <v>151</v>
      </c>
      <c r="W151" s="249" t="s">
        <v>172</v>
      </c>
      <c r="X151" s="250" t="s">
        <v>597</v>
      </c>
      <c r="Y151" s="270"/>
      <c r="Z151" s="271" t="s">
        <v>598</v>
      </c>
      <c r="AA151" s="272">
        <v>0.078</v>
      </c>
      <c r="AB151" s="273" t="s">
        <v>154</v>
      </c>
      <c r="AC151" s="274" t="s">
        <v>472</v>
      </c>
      <c r="AD151" s="106" t="s">
        <v>473</v>
      </c>
      <c r="AE151" s="106"/>
      <c r="AF151" s="106"/>
      <c r="AG151" s="127">
        <f>AA151*1.04</f>
        <v>0.08112</v>
      </c>
      <c r="AH151" s="128">
        <f>AA151/AG151</f>
        <v>0.961538461538462</v>
      </c>
      <c r="AI151" s="288"/>
      <c r="AJ151" s="289"/>
      <c r="AK151" s="290"/>
      <c r="AL151" s="291"/>
      <c r="AM151" s="123" t="s">
        <v>162</v>
      </c>
      <c r="AN151" s="123"/>
      <c r="AO151" s="306"/>
      <c r="AP151" s="306"/>
      <c r="AQ151" s="307">
        <v>1</v>
      </c>
      <c r="AR151" s="308"/>
    </row>
    <row r="152" s="2" customFormat="1" ht="30" customHeight="1" spans="1:44">
      <c r="A152" s="30">
        <f t="shared" si="46"/>
        <v>139</v>
      </c>
      <c r="B152" s="68"/>
      <c r="C152" s="68"/>
      <c r="D152" s="68">
        <v>2</v>
      </c>
      <c r="E152" s="68"/>
      <c r="F152" s="68"/>
      <c r="G152" s="56"/>
      <c r="H152" s="56"/>
      <c r="I152" s="56"/>
      <c r="J152" s="56"/>
      <c r="K152" s="56"/>
      <c r="L152" s="162" t="s">
        <v>602</v>
      </c>
      <c r="M152" s="162" t="s">
        <v>602</v>
      </c>
      <c r="N152" s="46" t="s">
        <v>603</v>
      </c>
      <c r="O152" s="56"/>
      <c r="P152" s="47" t="s">
        <v>147</v>
      </c>
      <c r="Q152" s="68" t="s">
        <v>148</v>
      </c>
      <c r="R152" s="251"/>
      <c r="S152" s="71" t="s">
        <v>149</v>
      </c>
      <c r="T152" s="162" t="s">
        <v>602</v>
      </c>
      <c r="U152" s="56" t="s">
        <v>150</v>
      </c>
      <c r="V152" s="72" t="s">
        <v>151</v>
      </c>
      <c r="W152" s="32" t="s">
        <v>263</v>
      </c>
      <c r="X152" s="74" t="s">
        <v>264</v>
      </c>
      <c r="Y152" s="74"/>
      <c r="Z152" s="52"/>
      <c r="AA152" s="109">
        <v>0.0186</v>
      </c>
      <c r="AB152" s="47"/>
      <c r="AC152" s="275" t="s">
        <v>604</v>
      </c>
      <c r="AD152" s="275">
        <v>60</v>
      </c>
      <c r="AE152" s="275">
        <v>9</v>
      </c>
      <c r="AF152" s="275"/>
      <c r="AG152" s="292">
        <f>AE152/2*AE152/2*3.14*AD152*7860/1000000000</f>
        <v>0.029986686</v>
      </c>
      <c r="AH152" s="293">
        <f>AA152/AG152</f>
        <v>0.620275278168451</v>
      </c>
      <c r="AI152" s="294"/>
      <c r="AJ152" s="295"/>
      <c r="AK152" s="215"/>
      <c r="AL152" s="216"/>
      <c r="AM152" s="123" t="s">
        <v>176</v>
      </c>
      <c r="AN152" s="123" t="s">
        <v>605</v>
      </c>
      <c r="AO152" s="155"/>
      <c r="AP152" s="56"/>
      <c r="AQ152" s="222">
        <v>1</v>
      </c>
      <c r="AR152" s="157">
        <v>0</v>
      </c>
    </row>
    <row r="153" s="2" customFormat="1" ht="30" customHeight="1" spans="1:44">
      <c r="A153" s="225">
        <f t="shared" si="46"/>
        <v>140</v>
      </c>
      <c r="B153" s="226"/>
      <c r="C153" s="226">
        <v>1</v>
      </c>
      <c r="D153" s="226"/>
      <c r="E153" s="226"/>
      <c r="F153" s="226"/>
      <c r="G153" s="227"/>
      <c r="H153" s="227"/>
      <c r="I153" s="227"/>
      <c r="J153" s="227"/>
      <c r="K153" s="227"/>
      <c r="L153" s="235" t="s">
        <v>606</v>
      </c>
      <c r="M153" s="235" t="s">
        <v>606</v>
      </c>
      <c r="N153" s="236" t="s">
        <v>607</v>
      </c>
      <c r="O153" s="227"/>
      <c r="P153" s="237" t="s">
        <v>147</v>
      </c>
      <c r="Q153" s="226" t="s">
        <v>148</v>
      </c>
      <c r="R153" s="252"/>
      <c r="S153" s="253" t="s">
        <v>149</v>
      </c>
      <c r="T153" s="254" t="s">
        <v>606</v>
      </c>
      <c r="U153" s="227" t="s">
        <v>150</v>
      </c>
      <c r="V153" s="255" t="s">
        <v>151</v>
      </c>
      <c r="W153" s="256" t="s">
        <v>190</v>
      </c>
      <c r="X153" s="257" t="s">
        <v>434</v>
      </c>
      <c r="Y153" s="257"/>
      <c r="Z153" s="276"/>
      <c r="AA153" s="277">
        <v>0.0012</v>
      </c>
      <c r="AB153" s="237"/>
      <c r="AC153" s="274" t="s">
        <v>447</v>
      </c>
      <c r="AD153" s="278"/>
      <c r="AE153" s="278"/>
      <c r="AF153" s="274"/>
      <c r="AG153" s="296">
        <f>AA153</f>
        <v>0.0012</v>
      </c>
      <c r="AH153" s="214"/>
      <c r="AI153" s="202"/>
      <c r="AJ153" s="213"/>
      <c r="AK153" s="215"/>
      <c r="AL153" s="216"/>
      <c r="AM153" s="123" t="s">
        <v>176</v>
      </c>
      <c r="AN153" s="123" t="s">
        <v>194</v>
      </c>
      <c r="AO153" s="309"/>
      <c r="AP153" s="227"/>
      <c r="AQ153" s="310">
        <v>1</v>
      </c>
      <c r="AR153" s="311">
        <v>0</v>
      </c>
    </row>
    <row r="154" s="4" customFormat="1" ht="30" customHeight="1" spans="1:48">
      <c r="A154" s="81">
        <f t="shared" si="46"/>
        <v>141</v>
      </c>
      <c r="B154" s="81"/>
      <c r="C154" s="76">
        <v>1</v>
      </c>
      <c r="D154" s="81"/>
      <c r="E154" s="81"/>
      <c r="F154" s="81"/>
      <c r="G154" s="81"/>
      <c r="H154" s="49"/>
      <c r="I154" s="49"/>
      <c r="J154" s="49"/>
      <c r="K154" s="49"/>
      <c r="L154" s="238" t="s">
        <v>608</v>
      </c>
      <c r="M154" s="238" t="s">
        <v>608</v>
      </c>
      <c r="N154" s="239" t="s">
        <v>609</v>
      </c>
      <c r="O154" s="240"/>
      <c r="P154" s="241" t="s">
        <v>147</v>
      </c>
      <c r="Q154" s="258" t="s">
        <v>148</v>
      </c>
      <c r="R154" s="240"/>
      <c r="S154" s="241" t="s">
        <v>149</v>
      </c>
      <c r="T154" s="81" t="str">
        <f t="shared" ref="T154" si="49">M154</f>
        <v>SHT0013970</v>
      </c>
      <c r="U154" s="259" t="s">
        <v>150</v>
      </c>
      <c r="V154" s="259" t="s">
        <v>151</v>
      </c>
      <c r="W154" s="50" t="s">
        <v>172</v>
      </c>
      <c r="X154" s="259" t="s">
        <v>610</v>
      </c>
      <c r="Y154" s="259" t="s">
        <v>154</v>
      </c>
      <c r="Z154" s="259" t="s">
        <v>611</v>
      </c>
      <c r="AA154" s="279">
        <v>0.064</v>
      </c>
      <c r="AB154" s="259" t="s">
        <v>612</v>
      </c>
      <c r="AC154" s="274" t="s">
        <v>472</v>
      </c>
      <c r="AD154" s="106" t="s">
        <v>473</v>
      </c>
      <c r="AE154" s="106"/>
      <c r="AF154" s="106"/>
      <c r="AG154" s="127">
        <f>AA154*1.04</f>
        <v>0.06656</v>
      </c>
      <c r="AH154" s="128">
        <f>AA154/AG154</f>
        <v>0.961538461538461</v>
      </c>
      <c r="AI154" s="297"/>
      <c r="AJ154" s="297"/>
      <c r="AK154" s="298"/>
      <c r="AL154" s="298"/>
      <c r="AM154" s="132" t="s">
        <v>176</v>
      </c>
      <c r="AN154" s="299"/>
      <c r="AO154" s="312"/>
      <c r="AP154" s="81" t="s">
        <v>613</v>
      </c>
      <c r="AQ154" s="222">
        <v>1</v>
      </c>
      <c r="AR154" s="50">
        <v>0</v>
      </c>
      <c r="AS154" s="313"/>
      <c r="AT154" s="313"/>
      <c r="AU154" s="313"/>
      <c r="AV154" s="314"/>
    </row>
    <row r="155" s="2" customFormat="1" ht="30" customHeight="1" spans="1:44">
      <c r="A155" s="228">
        <f>A153+1</f>
        <v>141</v>
      </c>
      <c r="B155" s="158"/>
      <c r="C155" s="158">
        <v>1</v>
      </c>
      <c r="D155" s="158"/>
      <c r="E155" s="158"/>
      <c r="F155" s="158"/>
      <c r="G155" s="52"/>
      <c r="H155" s="52"/>
      <c r="I155" s="52"/>
      <c r="J155" s="52"/>
      <c r="K155" s="52"/>
      <c r="L155" s="55" t="s">
        <v>614</v>
      </c>
      <c r="M155" s="55" t="s">
        <v>614</v>
      </c>
      <c r="N155" s="55" t="s">
        <v>615</v>
      </c>
      <c r="O155" s="52"/>
      <c r="P155" s="242" t="s">
        <v>171</v>
      </c>
      <c r="Q155" s="158" t="s">
        <v>148</v>
      </c>
      <c r="R155" s="260"/>
      <c r="S155" s="261" t="s">
        <v>149</v>
      </c>
      <c r="T155" s="55" t="s">
        <v>614</v>
      </c>
      <c r="U155" s="52" t="s">
        <v>150</v>
      </c>
      <c r="V155" s="74" t="s">
        <v>151</v>
      </c>
      <c r="W155" s="182" t="s">
        <v>291</v>
      </c>
      <c r="X155" s="74" t="s">
        <v>434</v>
      </c>
      <c r="Y155" s="74"/>
      <c r="Z155" s="52"/>
      <c r="AA155" s="109">
        <v>0.0013</v>
      </c>
      <c r="AB155" s="242" t="s">
        <v>616</v>
      </c>
      <c r="AC155" s="280"/>
      <c r="AD155" s="280"/>
      <c r="AE155" s="280"/>
      <c r="AF155" s="281"/>
      <c r="AG155" s="300"/>
      <c r="AH155" s="300"/>
      <c r="AI155" s="301"/>
      <c r="AJ155" s="300"/>
      <c r="AK155" s="302"/>
      <c r="AL155" s="302"/>
      <c r="AM155" s="123" t="s">
        <v>176</v>
      </c>
      <c r="AN155" s="123" t="s">
        <v>617</v>
      </c>
      <c r="AO155" s="315"/>
      <c r="AP155" s="52"/>
      <c r="AQ155" s="316">
        <v>2</v>
      </c>
      <c r="AR155" s="317">
        <v>0</v>
      </c>
    </row>
    <row r="156" s="2" customFormat="1" ht="30" customHeight="1" spans="1:44">
      <c r="A156" s="30">
        <f t="shared" si="46"/>
        <v>142</v>
      </c>
      <c r="B156" s="68"/>
      <c r="C156" s="68">
        <v>1</v>
      </c>
      <c r="D156" s="68"/>
      <c r="E156" s="68"/>
      <c r="F156" s="68"/>
      <c r="G156" s="56"/>
      <c r="H156" s="56"/>
      <c r="I156" s="56"/>
      <c r="J156" s="56"/>
      <c r="K156" s="56"/>
      <c r="L156" s="46" t="s">
        <v>618</v>
      </c>
      <c r="M156" s="46" t="s">
        <v>618</v>
      </c>
      <c r="N156" s="46" t="s">
        <v>619</v>
      </c>
      <c r="O156" s="163" t="s">
        <v>620</v>
      </c>
      <c r="P156" s="173" t="s">
        <v>171</v>
      </c>
      <c r="Q156" s="68" t="s">
        <v>148</v>
      </c>
      <c r="R156" s="71"/>
      <c r="S156" s="71" t="s">
        <v>149</v>
      </c>
      <c r="T156" s="46" t="s">
        <v>618</v>
      </c>
      <c r="U156" s="56" t="s">
        <v>150</v>
      </c>
      <c r="V156" s="72" t="s">
        <v>151</v>
      </c>
      <c r="W156" s="32" t="s">
        <v>400</v>
      </c>
      <c r="X156" s="46"/>
      <c r="Y156" s="56"/>
      <c r="Z156" s="68"/>
      <c r="AA156" s="96">
        <v>0.012</v>
      </c>
      <c r="AB156" s="47" t="s">
        <v>461</v>
      </c>
      <c r="AC156" s="206"/>
      <c r="AD156" s="206"/>
      <c r="AE156" s="206"/>
      <c r="AF156" s="206"/>
      <c r="AG156" s="124"/>
      <c r="AH156" s="124"/>
      <c r="AI156" s="125"/>
      <c r="AJ156" s="124"/>
      <c r="AK156" s="99"/>
      <c r="AL156" s="99"/>
      <c r="AM156" s="114" t="s">
        <v>176</v>
      </c>
      <c r="AN156" s="114" t="s">
        <v>402</v>
      </c>
      <c r="AO156" s="155"/>
      <c r="AP156" s="56"/>
      <c r="AQ156" s="156">
        <v>4</v>
      </c>
      <c r="AR156" s="157">
        <v>0</v>
      </c>
    </row>
    <row r="157" s="2" customFormat="1" ht="30" customHeight="1" spans="1:44">
      <c r="A157" s="30">
        <f t="shared" si="46"/>
        <v>143</v>
      </c>
      <c r="B157" s="68"/>
      <c r="C157" s="68">
        <v>1</v>
      </c>
      <c r="D157" s="68"/>
      <c r="E157" s="68"/>
      <c r="F157" s="68"/>
      <c r="G157" s="56"/>
      <c r="H157" s="56"/>
      <c r="I157" s="56"/>
      <c r="J157" s="56"/>
      <c r="K157" s="56"/>
      <c r="L157" s="32" t="s">
        <v>621</v>
      </c>
      <c r="M157" s="32" t="s">
        <v>621</v>
      </c>
      <c r="N157" s="174" t="s">
        <v>622</v>
      </c>
      <c r="O157" s="32" t="s">
        <v>146</v>
      </c>
      <c r="P157" s="32" t="s">
        <v>149</v>
      </c>
      <c r="Q157" s="68" t="s">
        <v>148</v>
      </c>
      <c r="R157" s="72"/>
      <c r="S157" s="262" t="s">
        <v>149</v>
      </c>
      <c r="T157" s="32" t="s">
        <v>623</v>
      </c>
      <c r="U157" s="56" t="s">
        <v>150</v>
      </c>
      <c r="V157" s="32" t="s">
        <v>151</v>
      </c>
      <c r="W157" s="32" t="s">
        <v>161</v>
      </c>
      <c r="X157" s="46" t="s">
        <v>154</v>
      </c>
      <c r="Y157" s="68" t="s">
        <v>154</v>
      </c>
      <c r="Z157" s="68"/>
      <c r="AA157" s="200">
        <v>0.127</v>
      </c>
      <c r="AB157" s="32" t="s">
        <v>154</v>
      </c>
      <c r="AC157" s="98"/>
      <c r="AD157" s="98"/>
      <c r="AE157" s="98"/>
      <c r="AF157" s="269"/>
      <c r="AG157" s="219"/>
      <c r="AH157" s="219"/>
      <c r="AI157" s="218"/>
      <c r="AJ157" s="219"/>
      <c r="AK157" s="99"/>
      <c r="AL157" s="99"/>
      <c r="AM157" s="123" t="s">
        <v>176</v>
      </c>
      <c r="AN157" s="123" t="s">
        <v>211</v>
      </c>
      <c r="AO157" s="155"/>
      <c r="AP157" s="56"/>
      <c r="AQ157" s="221">
        <v>1</v>
      </c>
      <c r="AR157" s="157">
        <v>0</v>
      </c>
    </row>
    <row r="158" s="2" customFormat="1" ht="30" customHeight="1" spans="1:44">
      <c r="A158" s="30">
        <f t="shared" si="46"/>
        <v>144</v>
      </c>
      <c r="B158" s="68"/>
      <c r="C158" s="68">
        <v>1</v>
      </c>
      <c r="D158" s="160"/>
      <c r="E158" s="160"/>
      <c r="F158" s="160"/>
      <c r="G158" s="160"/>
      <c r="H158" s="160"/>
      <c r="I158" s="160"/>
      <c r="J158" s="160"/>
      <c r="K158" s="169"/>
      <c r="L158" s="46" t="s">
        <v>624</v>
      </c>
      <c r="M158" s="46" t="s">
        <v>624</v>
      </c>
      <c r="N158" s="32" t="s">
        <v>625</v>
      </c>
      <c r="O158" s="32" t="s">
        <v>400</v>
      </c>
      <c r="P158" s="32" t="s">
        <v>147</v>
      </c>
      <c r="Q158" s="68" t="s">
        <v>148</v>
      </c>
      <c r="R158" s="56"/>
      <c r="S158" s="262" t="s">
        <v>149</v>
      </c>
      <c r="T158" s="46" t="s">
        <v>624</v>
      </c>
      <c r="U158" s="56" t="s">
        <v>150</v>
      </c>
      <c r="V158" s="56" t="s">
        <v>150</v>
      </c>
      <c r="W158" s="32" t="s">
        <v>400</v>
      </c>
      <c r="X158" s="68" t="s">
        <v>154</v>
      </c>
      <c r="Y158" s="68" t="s">
        <v>154</v>
      </c>
      <c r="Z158" s="68" t="s">
        <v>626</v>
      </c>
      <c r="AA158" s="200">
        <v>0.026</v>
      </c>
      <c r="AB158" s="47" t="s">
        <v>461</v>
      </c>
      <c r="AC158" s="206"/>
      <c r="AD158" s="206"/>
      <c r="AE158" s="206"/>
      <c r="AF158" s="269"/>
      <c r="AG158" s="219"/>
      <c r="AH158" s="219"/>
      <c r="AI158" s="218"/>
      <c r="AJ158" s="219"/>
      <c r="AK158" s="99"/>
      <c r="AL158" s="99"/>
      <c r="AM158" s="114" t="s">
        <v>176</v>
      </c>
      <c r="AN158" s="114" t="s">
        <v>293</v>
      </c>
      <c r="AO158" s="155"/>
      <c r="AP158" s="56" t="s">
        <v>627</v>
      </c>
      <c r="AQ158" s="221">
        <v>4</v>
      </c>
      <c r="AR158" s="157">
        <v>0</v>
      </c>
    </row>
    <row r="159" s="2" customFormat="1" ht="30" customHeight="1" spans="1:44">
      <c r="A159" s="30">
        <f t="shared" si="46"/>
        <v>145</v>
      </c>
      <c r="B159" s="158"/>
      <c r="C159" s="158">
        <v>1</v>
      </c>
      <c r="D159" s="159"/>
      <c r="E159" s="159"/>
      <c r="F159" s="159"/>
      <c r="G159" s="159"/>
      <c r="H159" s="159"/>
      <c r="I159" s="159"/>
      <c r="J159" s="159"/>
      <c r="K159" s="243"/>
      <c r="L159" s="46" t="s">
        <v>475</v>
      </c>
      <c r="M159" s="46" t="s">
        <v>475</v>
      </c>
      <c r="N159" s="46" t="s">
        <v>476</v>
      </c>
      <c r="O159" s="53"/>
      <c r="P159" s="53" t="s">
        <v>171</v>
      </c>
      <c r="Q159" s="158" t="s">
        <v>148</v>
      </c>
      <c r="R159" s="52"/>
      <c r="S159" s="261" t="s">
        <v>149</v>
      </c>
      <c r="T159" s="46" t="s">
        <v>475</v>
      </c>
      <c r="U159" s="56" t="s">
        <v>150</v>
      </c>
      <c r="V159" s="56" t="s">
        <v>150</v>
      </c>
      <c r="W159" s="53" t="s">
        <v>400</v>
      </c>
      <c r="X159" s="158"/>
      <c r="Y159" s="158"/>
      <c r="Z159" s="158"/>
      <c r="AA159" s="200">
        <v>0.003</v>
      </c>
      <c r="AB159" s="242" t="s">
        <v>478</v>
      </c>
      <c r="AC159" s="280"/>
      <c r="AD159" s="280"/>
      <c r="AE159" s="280"/>
      <c r="AF159" s="281"/>
      <c r="AG159" s="300"/>
      <c r="AH159" s="300"/>
      <c r="AI159" s="301"/>
      <c r="AJ159" s="300"/>
      <c r="AK159" s="302"/>
      <c r="AL159" s="302"/>
      <c r="AM159" s="114" t="s">
        <v>176</v>
      </c>
      <c r="AN159" s="114" t="s">
        <v>402</v>
      </c>
      <c r="AO159" s="315"/>
      <c r="AP159" s="52"/>
      <c r="AQ159" s="318">
        <v>6</v>
      </c>
      <c r="AR159" s="157">
        <v>0</v>
      </c>
    </row>
    <row r="160" s="2" customFormat="1" ht="30" customHeight="1" spans="1:44">
      <c r="A160" s="30">
        <f t="shared" si="46"/>
        <v>146</v>
      </c>
      <c r="B160" s="56"/>
      <c r="C160" s="68">
        <v>1</v>
      </c>
      <c r="D160" s="56"/>
      <c r="E160" s="56"/>
      <c r="F160" s="56"/>
      <c r="G160" s="56"/>
      <c r="H160" s="56"/>
      <c r="I160" s="56"/>
      <c r="J160" s="56"/>
      <c r="K160" s="56"/>
      <c r="L160" s="56" t="s">
        <v>628</v>
      </c>
      <c r="M160" s="56" t="s">
        <v>629</v>
      </c>
      <c r="N160" s="56" t="s">
        <v>630</v>
      </c>
      <c r="O160" s="32"/>
      <c r="P160" s="53" t="s">
        <v>171</v>
      </c>
      <c r="Q160" s="68" t="s">
        <v>148</v>
      </c>
      <c r="R160" s="161"/>
      <c r="S160" s="71" t="s">
        <v>149</v>
      </c>
      <c r="T160" s="56" t="s">
        <v>629</v>
      </c>
      <c r="U160" s="56" t="s">
        <v>150</v>
      </c>
      <c r="V160" s="32" t="s">
        <v>151</v>
      </c>
      <c r="W160" s="32" t="s">
        <v>400</v>
      </c>
      <c r="X160" s="46"/>
      <c r="Y160" s="68"/>
      <c r="Z160" s="68"/>
      <c r="AA160" s="200">
        <v>0.001</v>
      </c>
      <c r="AB160" s="32" t="s">
        <v>154</v>
      </c>
      <c r="AC160" s="98"/>
      <c r="AD160" s="98"/>
      <c r="AE160" s="98"/>
      <c r="AF160" s="282"/>
      <c r="AG160" s="219"/>
      <c r="AH160" s="219"/>
      <c r="AI160" s="218"/>
      <c r="AJ160" s="219"/>
      <c r="AK160" s="99"/>
      <c r="AL160" s="99"/>
      <c r="AM160" s="114" t="s">
        <v>176</v>
      </c>
      <c r="AN160" s="123" t="s">
        <v>631</v>
      </c>
      <c r="AO160" s="155"/>
      <c r="AP160" s="56"/>
      <c r="AQ160" s="56">
        <v>36</v>
      </c>
      <c r="AR160" s="157">
        <v>0</v>
      </c>
    </row>
    <row r="161" s="2" customFormat="1" ht="30" customHeight="1" spans="1:44">
      <c r="A161" s="30">
        <f t="shared" si="46"/>
        <v>147</v>
      </c>
      <c r="B161" s="56"/>
      <c r="C161" s="68">
        <v>1</v>
      </c>
      <c r="D161" s="56"/>
      <c r="E161" s="56"/>
      <c r="F161" s="56"/>
      <c r="G161" s="56"/>
      <c r="H161" s="56"/>
      <c r="I161" s="56"/>
      <c r="J161" s="56"/>
      <c r="K161" s="56"/>
      <c r="L161" s="137" t="s">
        <v>632</v>
      </c>
      <c r="M161" s="137" t="s">
        <v>632</v>
      </c>
      <c r="N161" s="244" t="s">
        <v>633</v>
      </c>
      <c r="O161" s="32"/>
      <c r="P161" s="53" t="s">
        <v>171</v>
      </c>
      <c r="Q161" s="68" t="s">
        <v>148</v>
      </c>
      <c r="R161" s="161"/>
      <c r="S161" s="71" t="s">
        <v>149</v>
      </c>
      <c r="T161" s="137" t="s">
        <v>632</v>
      </c>
      <c r="U161" s="56" t="s">
        <v>150</v>
      </c>
      <c r="V161" s="32" t="s">
        <v>151</v>
      </c>
      <c r="W161" s="75" t="s">
        <v>634</v>
      </c>
      <c r="X161" s="68" t="s">
        <v>634</v>
      </c>
      <c r="Y161" s="68"/>
      <c r="Z161" s="68"/>
      <c r="AA161" s="200">
        <v>0.01</v>
      </c>
      <c r="AB161" s="32" t="s">
        <v>154</v>
      </c>
      <c r="AC161" s="98"/>
      <c r="AD161" s="98"/>
      <c r="AE161" s="98"/>
      <c r="AF161" s="282"/>
      <c r="AG161" s="219"/>
      <c r="AH161" s="219"/>
      <c r="AI161" s="218"/>
      <c r="AJ161" s="219"/>
      <c r="AK161" s="99"/>
      <c r="AL161" s="99"/>
      <c r="AM161" s="123" t="s">
        <v>176</v>
      </c>
      <c r="AN161" s="123" t="s">
        <v>635</v>
      </c>
      <c r="AO161" s="155"/>
      <c r="AP161" s="56"/>
      <c r="AQ161" s="161" t="s">
        <v>636</v>
      </c>
      <c r="AR161" s="157">
        <v>0</v>
      </c>
    </row>
    <row r="162" s="2" customFormat="1" ht="30" customHeight="1" spans="1:44">
      <c r="A162" s="30">
        <f t="shared" si="46"/>
        <v>148</v>
      </c>
      <c r="B162" s="56"/>
      <c r="C162" s="68">
        <v>1</v>
      </c>
      <c r="D162" s="56"/>
      <c r="E162" s="56"/>
      <c r="F162" s="56"/>
      <c r="G162" s="56"/>
      <c r="H162" s="56"/>
      <c r="I162" s="56"/>
      <c r="J162" s="56"/>
      <c r="K162" s="56"/>
      <c r="L162" s="46" t="s">
        <v>637</v>
      </c>
      <c r="M162" s="46" t="s">
        <v>637</v>
      </c>
      <c r="N162" s="49" t="s">
        <v>638</v>
      </c>
      <c r="O162" s="32"/>
      <c r="P162" s="53" t="s">
        <v>171</v>
      </c>
      <c r="Q162" s="68" t="s">
        <v>148</v>
      </c>
      <c r="R162" s="161"/>
      <c r="S162" s="71" t="s">
        <v>149</v>
      </c>
      <c r="T162" s="137" t="s">
        <v>637</v>
      </c>
      <c r="U162" s="56" t="s">
        <v>150</v>
      </c>
      <c r="V162" s="32" t="s">
        <v>151</v>
      </c>
      <c r="W162" s="75" t="s">
        <v>634</v>
      </c>
      <c r="X162" s="68" t="s">
        <v>634</v>
      </c>
      <c r="Y162" s="68"/>
      <c r="Z162" s="68"/>
      <c r="AA162" s="200">
        <v>0.01</v>
      </c>
      <c r="AB162" s="32" t="s">
        <v>154</v>
      </c>
      <c r="AC162" s="98"/>
      <c r="AD162" s="98"/>
      <c r="AE162" s="98"/>
      <c r="AF162" s="282"/>
      <c r="AG162" s="219"/>
      <c r="AH162" s="219"/>
      <c r="AI162" s="218"/>
      <c r="AJ162" s="219"/>
      <c r="AK162" s="99"/>
      <c r="AL162" s="99"/>
      <c r="AM162" s="123" t="s">
        <v>176</v>
      </c>
      <c r="AN162" s="123" t="s">
        <v>635</v>
      </c>
      <c r="AO162" s="155"/>
      <c r="AP162" s="56"/>
      <c r="AQ162" s="161" t="s">
        <v>636</v>
      </c>
      <c r="AR162" s="157">
        <v>0</v>
      </c>
    </row>
    <row r="163" s="2" customFormat="1" ht="30" customHeight="1" spans="1:44">
      <c r="A163" s="30">
        <f t="shared" si="46"/>
        <v>149</v>
      </c>
      <c r="B163" s="31">
        <v>0</v>
      </c>
      <c r="C163" s="31"/>
      <c r="D163" s="32"/>
      <c r="E163" s="32"/>
      <c r="F163" s="32"/>
      <c r="G163" s="32"/>
      <c r="H163" s="32"/>
      <c r="I163" s="32"/>
      <c r="J163" s="32"/>
      <c r="K163" s="31"/>
      <c r="L163" s="180" t="s">
        <v>102</v>
      </c>
      <c r="M163" s="46" t="s">
        <v>110</v>
      </c>
      <c r="N163" s="32" t="s">
        <v>639</v>
      </c>
      <c r="O163" s="175" t="s">
        <v>506</v>
      </c>
      <c r="P163" s="31" t="s">
        <v>147</v>
      </c>
      <c r="Q163" s="68" t="s">
        <v>148</v>
      </c>
      <c r="R163" s="71"/>
      <c r="S163" s="71" t="s">
        <v>149</v>
      </c>
      <c r="T163" s="46" t="s">
        <v>110</v>
      </c>
      <c r="U163" s="56" t="s">
        <v>150</v>
      </c>
      <c r="V163" s="32" t="s">
        <v>151</v>
      </c>
      <c r="W163" s="32" t="s">
        <v>230</v>
      </c>
      <c r="X163" s="32" t="s">
        <v>153</v>
      </c>
      <c r="Y163" s="32" t="s">
        <v>154</v>
      </c>
      <c r="Z163" s="32"/>
      <c r="AA163" s="96">
        <f>AA165+AA168+AA169+AA170*4</f>
        <v>4.5317</v>
      </c>
      <c r="AB163" s="79" t="s">
        <v>544</v>
      </c>
      <c r="AC163" s="119" t="s">
        <v>231</v>
      </c>
      <c r="AD163" s="95"/>
      <c r="AE163" s="95"/>
      <c r="AF163" s="95"/>
      <c r="AG163" s="119"/>
      <c r="AH163" s="120"/>
      <c r="AI163" s="95"/>
      <c r="AJ163" s="119">
        <v>0.5550604</v>
      </c>
      <c r="AK163" s="121"/>
      <c r="AL163" s="122"/>
      <c r="AM163" s="123" t="s">
        <v>157</v>
      </c>
      <c r="AN163" s="123" t="s">
        <v>232</v>
      </c>
      <c r="AO163" s="155"/>
      <c r="AP163" s="56" t="s">
        <v>640</v>
      </c>
      <c r="AQ163" s="56">
        <v>0</v>
      </c>
      <c r="AR163" s="157">
        <v>1</v>
      </c>
    </row>
    <row r="164" s="2" customFormat="1" ht="30" customHeight="1" spans="1:44">
      <c r="A164" s="30"/>
      <c r="B164" s="31"/>
      <c r="C164" s="31">
        <v>1</v>
      </c>
      <c r="D164" s="32"/>
      <c r="E164" s="32"/>
      <c r="F164" s="32"/>
      <c r="G164" s="32"/>
      <c r="H164" s="32"/>
      <c r="I164" s="32"/>
      <c r="J164" s="32"/>
      <c r="K164" s="31"/>
      <c r="L164" s="180" t="s">
        <v>641</v>
      </c>
      <c r="M164" s="46"/>
      <c r="N164" s="51" t="s">
        <v>642</v>
      </c>
      <c r="O164" s="175" t="s">
        <v>230</v>
      </c>
      <c r="P164" s="175" t="s">
        <v>147</v>
      </c>
      <c r="Q164" s="76" t="s">
        <v>228</v>
      </c>
      <c r="R164" s="77"/>
      <c r="S164" s="77" t="s">
        <v>149</v>
      </c>
      <c r="T164" s="180" t="s">
        <v>643</v>
      </c>
      <c r="U164" s="79" t="s">
        <v>150</v>
      </c>
      <c r="V164" s="51" t="s">
        <v>151</v>
      </c>
      <c r="W164" s="51" t="s">
        <v>230</v>
      </c>
      <c r="X164" s="51" t="s">
        <v>153</v>
      </c>
      <c r="Y164" s="51" t="s">
        <v>154</v>
      </c>
      <c r="Z164" s="51"/>
      <c r="AA164" s="283">
        <f>AA165+AA168+AA169+AA170*AU170</f>
        <v>4.0977</v>
      </c>
      <c r="AB164" s="284"/>
      <c r="AC164" s="94" t="s">
        <v>235</v>
      </c>
      <c r="AD164" s="106"/>
      <c r="AE164" s="106"/>
      <c r="AF164" s="94"/>
      <c r="AG164" s="127"/>
      <c r="AH164" s="128"/>
      <c r="AI164" s="106">
        <v>63</v>
      </c>
      <c r="AJ164" s="94"/>
      <c r="AK164" s="121"/>
      <c r="AL164" s="122"/>
      <c r="AM164" s="123" t="s">
        <v>157</v>
      </c>
      <c r="AN164" s="123" t="s">
        <v>236</v>
      </c>
      <c r="AO164" s="155"/>
      <c r="AP164" s="56"/>
      <c r="AQ164" s="56">
        <v>0</v>
      </c>
      <c r="AR164" s="157">
        <v>1</v>
      </c>
    </row>
    <row r="165" s="2" customFormat="1" ht="30" customHeight="1" spans="1:44">
      <c r="A165" s="30">
        <f>A163+1</f>
        <v>150</v>
      </c>
      <c r="B165" s="31"/>
      <c r="C165" s="31"/>
      <c r="D165" s="32">
        <v>2</v>
      </c>
      <c r="E165" s="32"/>
      <c r="F165" s="32"/>
      <c r="G165" s="32"/>
      <c r="H165" s="32"/>
      <c r="I165" s="32"/>
      <c r="J165" s="32"/>
      <c r="K165" s="31"/>
      <c r="L165" s="31"/>
      <c r="M165" s="46" t="s">
        <v>644</v>
      </c>
      <c r="N165" s="32" t="s">
        <v>645</v>
      </c>
      <c r="O165" s="31"/>
      <c r="P165" s="31" t="s">
        <v>147</v>
      </c>
      <c r="Q165" s="68" t="s">
        <v>148</v>
      </c>
      <c r="R165" s="71"/>
      <c r="S165" s="71" t="s">
        <v>149</v>
      </c>
      <c r="T165" s="46" t="s">
        <v>644</v>
      </c>
      <c r="U165" s="56" t="s">
        <v>150</v>
      </c>
      <c r="V165" s="32" t="s">
        <v>151</v>
      </c>
      <c r="W165" s="32" t="s">
        <v>230</v>
      </c>
      <c r="X165" s="32" t="s">
        <v>153</v>
      </c>
      <c r="Y165" s="32"/>
      <c r="Z165" s="32"/>
      <c r="AA165" s="96">
        <f>AA166*2+AA167</f>
        <v>3.4349</v>
      </c>
      <c r="AB165" s="32"/>
      <c r="AC165" s="94" t="s">
        <v>394</v>
      </c>
      <c r="AD165" s="106"/>
      <c r="AE165" s="106"/>
      <c r="AF165" s="94"/>
      <c r="AG165" s="127"/>
      <c r="AH165" s="128"/>
      <c r="AI165" s="106">
        <v>2</v>
      </c>
      <c r="AJ165" s="94"/>
      <c r="AK165" s="121"/>
      <c r="AL165" s="122"/>
      <c r="AM165" s="123" t="s">
        <v>162</v>
      </c>
      <c r="AN165" s="123" t="s">
        <v>236</v>
      </c>
      <c r="AO165" s="155"/>
      <c r="AP165" s="56" t="s">
        <v>225</v>
      </c>
      <c r="AQ165" s="56">
        <v>0</v>
      </c>
      <c r="AR165" s="157">
        <v>1</v>
      </c>
    </row>
    <row r="166" s="2" customFormat="1" ht="30" customHeight="1" spans="1:44">
      <c r="A166" s="30">
        <f t="shared" si="46"/>
        <v>151</v>
      </c>
      <c r="B166" s="31"/>
      <c r="C166" s="31"/>
      <c r="D166" s="32"/>
      <c r="E166" s="32">
        <v>3</v>
      </c>
      <c r="F166" s="32"/>
      <c r="G166" s="32"/>
      <c r="H166" s="32"/>
      <c r="I166" s="32"/>
      <c r="J166" s="32"/>
      <c r="K166" s="31"/>
      <c r="L166" s="31" t="s">
        <v>524</v>
      </c>
      <c r="M166" s="46" t="s">
        <v>524</v>
      </c>
      <c r="N166" s="32" t="s">
        <v>525</v>
      </c>
      <c r="O166" s="31"/>
      <c r="P166" s="31" t="s">
        <v>147</v>
      </c>
      <c r="Q166" s="68" t="s">
        <v>148</v>
      </c>
      <c r="R166" s="71"/>
      <c r="S166" s="71" t="s">
        <v>149</v>
      </c>
      <c r="T166" s="165" t="s">
        <v>524</v>
      </c>
      <c r="U166" s="56" t="s">
        <v>150</v>
      </c>
      <c r="V166" s="72" t="s">
        <v>150</v>
      </c>
      <c r="W166" s="32" t="s">
        <v>400</v>
      </c>
      <c r="X166" s="72" t="s">
        <v>526</v>
      </c>
      <c r="Y166" s="32"/>
      <c r="Z166" s="32"/>
      <c r="AA166" s="96">
        <v>0.006</v>
      </c>
      <c r="AB166" s="32"/>
      <c r="AC166" s="94"/>
      <c r="AD166" s="106"/>
      <c r="AE166" s="106"/>
      <c r="AF166" s="94"/>
      <c r="AG166" s="127"/>
      <c r="AH166" s="128"/>
      <c r="AI166" s="106"/>
      <c r="AJ166" s="94"/>
      <c r="AK166" s="121"/>
      <c r="AL166" s="122"/>
      <c r="AM166" s="114" t="s">
        <v>176</v>
      </c>
      <c r="AN166" s="303" t="s">
        <v>646</v>
      </c>
      <c r="AO166" s="155"/>
      <c r="AP166" s="56"/>
      <c r="AQ166" s="56">
        <v>0</v>
      </c>
      <c r="AR166" s="157">
        <v>2</v>
      </c>
    </row>
    <row r="167" s="2" customFormat="1" ht="30" customHeight="1" spans="1:44">
      <c r="A167" s="30">
        <f t="shared" si="46"/>
        <v>152</v>
      </c>
      <c r="B167" s="31"/>
      <c r="C167" s="31"/>
      <c r="D167" s="32"/>
      <c r="E167" s="32">
        <v>3</v>
      </c>
      <c r="F167" s="32"/>
      <c r="G167" s="32"/>
      <c r="H167" s="32"/>
      <c r="I167" s="32"/>
      <c r="J167" s="32"/>
      <c r="K167" s="32"/>
      <c r="L167" s="46" t="s">
        <v>74</v>
      </c>
      <c r="M167" s="46" t="s">
        <v>74</v>
      </c>
      <c r="N167" s="46" t="s">
        <v>75</v>
      </c>
      <c r="O167" s="32" t="s">
        <v>241</v>
      </c>
      <c r="P167" s="47" t="s">
        <v>147</v>
      </c>
      <c r="Q167" s="68" t="s">
        <v>148</v>
      </c>
      <c r="R167" s="71"/>
      <c r="S167" s="71" t="s">
        <v>149</v>
      </c>
      <c r="T167" s="46" t="s">
        <v>644</v>
      </c>
      <c r="U167" s="56" t="s">
        <v>150</v>
      </c>
      <c r="V167" s="32" t="s">
        <v>151</v>
      </c>
      <c r="W167" s="32" t="s">
        <v>241</v>
      </c>
      <c r="X167" s="32" t="s">
        <v>647</v>
      </c>
      <c r="Y167" s="72" t="s">
        <v>648</v>
      </c>
      <c r="Z167" s="32"/>
      <c r="AA167" s="96">
        <v>3.4229</v>
      </c>
      <c r="AB167" s="32" t="s">
        <v>154</v>
      </c>
      <c r="AC167" s="94" t="s">
        <v>245</v>
      </c>
      <c r="AD167" s="106">
        <v>562</v>
      </c>
      <c r="AE167" s="106">
        <v>392</v>
      </c>
      <c r="AF167" s="285">
        <v>2.5</v>
      </c>
      <c r="AG167" s="127">
        <f t="shared" ref="AG167:AG169" si="50">AD167*AE167*AF167*7860/1000000000</f>
        <v>4.3289736</v>
      </c>
      <c r="AH167" s="128">
        <f t="shared" ref="AH167:AH170" si="51">AA167/AG167</f>
        <v>0.790695512673027</v>
      </c>
      <c r="AI167" s="106"/>
      <c r="AJ167" s="129"/>
      <c r="AK167" s="121"/>
      <c r="AL167" s="122"/>
      <c r="AM167" s="130" t="s">
        <v>176</v>
      </c>
      <c r="AN167" s="130" t="s">
        <v>260</v>
      </c>
      <c r="AO167" s="155"/>
      <c r="AP167" s="56" t="s">
        <v>225</v>
      </c>
      <c r="AQ167" s="56">
        <v>0</v>
      </c>
      <c r="AR167" s="157">
        <v>1</v>
      </c>
    </row>
    <row r="168" s="2" customFormat="1" ht="30" customHeight="1" spans="1:44">
      <c r="A168" s="30">
        <f t="shared" si="46"/>
        <v>153</v>
      </c>
      <c r="B168" s="31"/>
      <c r="C168" s="31"/>
      <c r="D168" s="32">
        <v>2</v>
      </c>
      <c r="E168" s="32"/>
      <c r="F168" s="32"/>
      <c r="G168" s="32"/>
      <c r="H168" s="32"/>
      <c r="I168" s="32"/>
      <c r="J168" s="32"/>
      <c r="K168" s="32"/>
      <c r="L168" s="46" t="s">
        <v>77</v>
      </c>
      <c r="M168" s="46" t="s">
        <v>77</v>
      </c>
      <c r="N168" s="46" t="s">
        <v>78</v>
      </c>
      <c r="O168" s="32" t="s">
        <v>241</v>
      </c>
      <c r="P168" s="47" t="s">
        <v>147</v>
      </c>
      <c r="Q168" s="68" t="s">
        <v>148</v>
      </c>
      <c r="R168" s="71"/>
      <c r="S168" s="71" t="s">
        <v>149</v>
      </c>
      <c r="T168" s="46" t="s">
        <v>77</v>
      </c>
      <c r="U168" s="56" t="s">
        <v>150</v>
      </c>
      <c r="V168" s="32" t="s">
        <v>151</v>
      </c>
      <c r="W168" s="32" t="s">
        <v>241</v>
      </c>
      <c r="X168" s="32" t="s">
        <v>647</v>
      </c>
      <c r="Y168" s="72" t="s">
        <v>649</v>
      </c>
      <c r="Z168" s="32"/>
      <c r="AA168" s="96">
        <v>0.3314</v>
      </c>
      <c r="AB168" s="32"/>
      <c r="AC168" s="94" t="s">
        <v>245</v>
      </c>
      <c r="AD168" s="106">
        <v>256</v>
      </c>
      <c r="AE168" s="106">
        <v>103</v>
      </c>
      <c r="AF168" s="285">
        <v>2</v>
      </c>
      <c r="AG168" s="127">
        <f t="shared" si="50"/>
        <v>0.41450496</v>
      </c>
      <c r="AH168" s="128">
        <f t="shared" si="51"/>
        <v>0.799507923861756</v>
      </c>
      <c r="AI168" s="106"/>
      <c r="AJ168" s="129"/>
      <c r="AK168" s="121"/>
      <c r="AL168" s="122"/>
      <c r="AM168" s="130" t="s">
        <v>176</v>
      </c>
      <c r="AN168" s="130" t="s">
        <v>260</v>
      </c>
      <c r="AO168" s="155"/>
      <c r="AP168" s="56" t="s">
        <v>225</v>
      </c>
      <c r="AQ168" s="56">
        <v>0</v>
      </c>
      <c r="AR168" s="157">
        <v>1</v>
      </c>
    </row>
    <row r="169" s="2" customFormat="1" ht="30" customHeight="1" spans="1:44">
      <c r="A169" s="30">
        <f t="shared" si="46"/>
        <v>154</v>
      </c>
      <c r="B169" s="32"/>
      <c r="C169" s="32"/>
      <c r="D169" s="32">
        <v>2</v>
      </c>
      <c r="E169" s="32"/>
      <c r="F169" s="32"/>
      <c r="G169" s="32"/>
      <c r="H169" s="32"/>
      <c r="I169" s="32"/>
      <c r="J169" s="32"/>
      <c r="K169" s="32"/>
      <c r="L169" s="46" t="s">
        <v>79</v>
      </c>
      <c r="M169" s="46" t="s">
        <v>79</v>
      </c>
      <c r="N169" s="46" t="s">
        <v>80</v>
      </c>
      <c r="O169" s="32" t="s">
        <v>241</v>
      </c>
      <c r="P169" s="47" t="s">
        <v>147</v>
      </c>
      <c r="Q169" s="68" t="s">
        <v>148</v>
      </c>
      <c r="R169" s="71"/>
      <c r="S169" s="71" t="s">
        <v>149</v>
      </c>
      <c r="T169" s="46" t="s">
        <v>77</v>
      </c>
      <c r="U169" s="56" t="s">
        <v>150</v>
      </c>
      <c r="V169" s="32" t="s">
        <v>151</v>
      </c>
      <c r="W169" s="32" t="s">
        <v>241</v>
      </c>
      <c r="X169" s="32" t="s">
        <v>647</v>
      </c>
      <c r="Y169" s="72" t="s">
        <v>649</v>
      </c>
      <c r="Z169" s="72"/>
      <c r="AA169" s="96">
        <v>0.3314</v>
      </c>
      <c r="AB169" s="72" t="s">
        <v>154</v>
      </c>
      <c r="AC169" s="94" t="s">
        <v>245</v>
      </c>
      <c r="AD169" s="106">
        <v>256</v>
      </c>
      <c r="AE169" s="106">
        <v>103</v>
      </c>
      <c r="AF169" s="285">
        <v>2</v>
      </c>
      <c r="AG169" s="127">
        <f t="shared" si="50"/>
        <v>0.41450496</v>
      </c>
      <c r="AH169" s="128">
        <f t="shared" si="51"/>
        <v>0.799507923861756</v>
      </c>
      <c r="AI169" s="106"/>
      <c r="AJ169" s="129"/>
      <c r="AK169" s="121"/>
      <c r="AL169" s="122"/>
      <c r="AM169" s="130" t="s">
        <v>176</v>
      </c>
      <c r="AN169" s="130" t="s">
        <v>260</v>
      </c>
      <c r="AO169" s="155"/>
      <c r="AP169" s="56" t="s">
        <v>225</v>
      </c>
      <c r="AQ169" s="56">
        <v>0</v>
      </c>
      <c r="AR169" s="157">
        <v>1</v>
      </c>
    </row>
    <row r="170" s="2" customFormat="1" ht="30" customHeight="1" spans="1:44">
      <c r="A170" s="30">
        <f t="shared" si="46"/>
        <v>155</v>
      </c>
      <c r="B170" s="229"/>
      <c r="C170" s="229"/>
      <c r="D170" s="229">
        <v>2</v>
      </c>
      <c r="E170" s="229"/>
      <c r="F170" s="229"/>
      <c r="G170" s="229"/>
      <c r="H170" s="229"/>
      <c r="I170" s="229"/>
      <c r="J170" s="229"/>
      <c r="K170" s="229"/>
      <c r="L170" s="229" t="s">
        <v>81</v>
      </c>
      <c r="M170" s="245" t="s">
        <v>81</v>
      </c>
      <c r="N170" s="245" t="s">
        <v>82</v>
      </c>
      <c r="O170" s="246" t="s">
        <v>234</v>
      </c>
      <c r="P170" s="229" t="s">
        <v>147</v>
      </c>
      <c r="Q170" s="263" t="s">
        <v>148</v>
      </c>
      <c r="R170" s="264"/>
      <c r="S170" s="264" t="s">
        <v>149</v>
      </c>
      <c r="T170" s="245" t="s">
        <v>81</v>
      </c>
      <c r="U170" s="265" t="s">
        <v>150</v>
      </c>
      <c r="V170" s="229" t="s">
        <v>151</v>
      </c>
      <c r="W170" s="229" t="s">
        <v>234</v>
      </c>
      <c r="X170" s="263" t="s">
        <v>650</v>
      </c>
      <c r="Y170" s="229" t="s">
        <v>651</v>
      </c>
      <c r="Z170" s="229"/>
      <c r="AA170" s="286">
        <v>0.1085</v>
      </c>
      <c r="AB170" s="287" t="s">
        <v>154</v>
      </c>
      <c r="AC170" s="94" t="s">
        <v>245</v>
      </c>
      <c r="AD170" s="106">
        <v>65</v>
      </c>
      <c r="AE170" s="106"/>
      <c r="AF170" s="105">
        <v>22</v>
      </c>
      <c r="AG170" s="127">
        <f>AD170*1.787/1000</f>
        <v>0.116155</v>
      </c>
      <c r="AH170" s="128">
        <f t="shared" si="51"/>
        <v>0.934096681158797</v>
      </c>
      <c r="AI170" s="106"/>
      <c r="AJ170" s="129"/>
      <c r="AK170" s="121"/>
      <c r="AL170" s="122"/>
      <c r="AM170" s="123" t="s">
        <v>176</v>
      </c>
      <c r="AN170" s="123" t="s">
        <v>652</v>
      </c>
      <c r="AO170" s="319"/>
      <c r="AP170" s="265" t="s">
        <v>225</v>
      </c>
      <c r="AQ170" s="265">
        <v>0</v>
      </c>
      <c r="AR170" s="320">
        <v>4</v>
      </c>
    </row>
    <row r="171" s="5" customFormat="1" ht="12.75" spans="15:36">
      <c r="O171" s="247"/>
      <c r="AA171" s="10"/>
      <c r="AG171" s="304"/>
      <c r="AH171" s="304"/>
      <c r="AI171" s="305"/>
      <c r="AJ171" s="304"/>
    </row>
    <row r="172" s="5" customFormat="1" ht="12.75" spans="15:36">
      <c r="O172" s="247"/>
      <c r="AA172" s="10"/>
      <c r="AG172" s="304"/>
      <c r="AH172" s="304"/>
      <c r="AI172" s="305"/>
      <c r="AJ172" s="304"/>
    </row>
    <row r="173" s="5" customFormat="1" ht="12.75" spans="15:36">
      <c r="O173" s="247"/>
      <c r="AA173" s="10"/>
      <c r="AG173" s="304"/>
      <c r="AH173" s="304"/>
      <c r="AI173" s="305"/>
      <c r="AJ173" s="304"/>
    </row>
    <row r="174" s="5" customFormat="1" ht="12.75" spans="15:36">
      <c r="O174" s="247"/>
      <c r="AA174" s="10"/>
      <c r="AG174" s="304"/>
      <c r="AH174" s="304"/>
      <c r="AI174" s="305"/>
      <c r="AJ174" s="304"/>
    </row>
    <row r="175" s="5" customFormat="1" ht="12.75" spans="15:36">
      <c r="O175" s="247"/>
      <c r="AA175" s="10"/>
      <c r="AG175" s="304"/>
      <c r="AH175" s="304"/>
      <c r="AI175" s="305"/>
      <c r="AJ175" s="304"/>
    </row>
    <row r="176" spans="22:25">
      <c r="V176" s="6"/>
      <c r="W176" s="6"/>
      <c r="X176" s="5"/>
      <c r="Y176" s="5"/>
    </row>
    <row r="177" spans="22:25">
      <c r="V177" s="6"/>
      <c r="W177" s="6"/>
      <c r="X177" s="5"/>
      <c r="Y177" s="5"/>
    </row>
    <row r="178" spans="22:25">
      <c r="V178" s="6"/>
      <c r="W178" s="6"/>
      <c r="X178" s="5"/>
      <c r="Y178" s="5"/>
    </row>
    <row r="179" spans="22:25">
      <c r="V179" s="6"/>
      <c r="W179" s="6"/>
      <c r="X179" s="5"/>
      <c r="Y179" s="5"/>
    </row>
    <row r="180" spans="22:25">
      <c r="V180" s="6"/>
      <c r="W180" s="6"/>
      <c r="X180" s="5"/>
      <c r="Y180" s="5"/>
    </row>
    <row r="181" spans="22:25">
      <c r="V181" s="6"/>
      <c r="W181" s="6"/>
      <c r="X181" s="5"/>
      <c r="Y181" s="5"/>
    </row>
    <row r="182" spans="22:25">
      <c r="V182" s="6"/>
      <c r="W182" s="6"/>
      <c r="X182" s="5"/>
      <c r="Y182" s="5"/>
    </row>
    <row r="183" spans="22:25">
      <c r="V183" s="6"/>
      <c r="W183" s="6"/>
      <c r="X183" s="5"/>
      <c r="Y183" s="5"/>
    </row>
    <row r="184" spans="22:25">
      <c r="V184" s="6"/>
      <c r="W184" s="6"/>
      <c r="X184" s="5"/>
      <c r="Y184" s="5"/>
    </row>
    <row r="185" spans="22:25">
      <c r="V185" s="6"/>
      <c r="W185" s="6"/>
      <c r="X185" s="5"/>
      <c r="Y185" s="5"/>
    </row>
    <row r="186" spans="22:25">
      <c r="V186" s="6"/>
      <c r="W186" s="6"/>
      <c r="X186" s="5"/>
      <c r="Y186" s="5"/>
    </row>
    <row r="187" spans="22:25">
      <c r="V187" s="6"/>
      <c r="W187" s="6"/>
      <c r="X187" s="5"/>
      <c r="Y187" s="5"/>
    </row>
    <row r="188" spans="22:25">
      <c r="V188" s="6"/>
      <c r="W188" s="6"/>
      <c r="X188" s="5"/>
      <c r="Y188" s="5"/>
    </row>
    <row r="189" spans="22:25">
      <c r="V189" s="6"/>
      <c r="W189" s="6"/>
      <c r="X189" s="5"/>
      <c r="Y189" s="5"/>
    </row>
    <row r="190" spans="22:25">
      <c r="V190" s="6"/>
      <c r="W190" s="6"/>
      <c r="X190" s="5"/>
      <c r="Y190" s="5"/>
    </row>
    <row r="191" spans="22:25">
      <c r="V191" s="6"/>
      <c r="W191" s="6"/>
      <c r="X191" s="5"/>
      <c r="Y191" s="5"/>
    </row>
    <row r="192" spans="22:25">
      <c r="V192" s="6"/>
      <c r="W192" s="6"/>
      <c r="X192" s="5"/>
      <c r="Y192" s="5"/>
    </row>
    <row r="193" spans="22:25">
      <c r="V193" s="6"/>
      <c r="W193" s="6"/>
      <c r="X193" s="5"/>
      <c r="Y193" s="5"/>
    </row>
    <row r="194" spans="22:25">
      <c r="V194" s="6"/>
      <c r="W194" s="6"/>
      <c r="X194" s="5"/>
      <c r="Y194" s="5"/>
    </row>
    <row r="195" spans="22:25">
      <c r="V195" s="6"/>
      <c r="W195" s="6"/>
      <c r="X195" s="5"/>
      <c r="Y195" s="5"/>
    </row>
    <row r="196" spans="22:25">
      <c r="V196" s="6"/>
      <c r="W196" s="6"/>
      <c r="X196" s="5"/>
      <c r="Y196" s="5"/>
    </row>
    <row r="197" spans="22:25">
      <c r="V197" s="6"/>
      <c r="W197" s="6"/>
      <c r="X197" s="5"/>
      <c r="Y197" s="5"/>
    </row>
    <row r="198" spans="22:25">
      <c r="V198" s="6"/>
      <c r="W198" s="6"/>
      <c r="X198" s="5"/>
      <c r="Y198" s="5"/>
    </row>
    <row r="199" spans="22:25">
      <c r="V199" s="6"/>
      <c r="W199" s="6"/>
      <c r="X199" s="5"/>
      <c r="Y199" s="5"/>
    </row>
    <row r="200" spans="22:25">
      <c r="V200" s="6"/>
      <c r="W200" s="6"/>
      <c r="X200" s="5"/>
      <c r="Y200" s="5"/>
    </row>
    <row r="201" spans="22:25">
      <c r="V201" s="6"/>
      <c r="W201" s="6"/>
      <c r="X201" s="5"/>
      <c r="Y201" s="5"/>
    </row>
    <row r="202" spans="22:25">
      <c r="V202" s="6"/>
      <c r="W202" s="6"/>
      <c r="X202" s="5"/>
      <c r="Y202" s="5"/>
    </row>
    <row r="203" spans="22:25">
      <c r="V203" s="6"/>
      <c r="W203" s="6"/>
      <c r="X203" s="5"/>
      <c r="Y203" s="5"/>
    </row>
    <row r="204" spans="22:25">
      <c r="V204" s="6"/>
      <c r="W204" s="6"/>
      <c r="X204" s="5"/>
      <c r="Y204" s="5"/>
    </row>
    <row r="205" spans="22:25">
      <c r="V205" s="6"/>
      <c r="W205" s="6"/>
      <c r="X205" s="5"/>
      <c r="Y205" s="5"/>
    </row>
    <row r="206" spans="22:25">
      <c r="V206" s="6"/>
      <c r="W206" s="6"/>
      <c r="X206" s="5"/>
      <c r="Y206" s="5"/>
    </row>
    <row r="207" spans="22:25">
      <c r="V207" s="6"/>
      <c r="W207" s="6"/>
      <c r="X207" s="5"/>
      <c r="Y207" s="5"/>
    </row>
    <row r="208" spans="22:25">
      <c r="V208" s="6"/>
      <c r="W208" s="6"/>
      <c r="X208" s="5"/>
      <c r="Y208" s="5"/>
    </row>
    <row r="209" spans="22:25">
      <c r="V209" s="6"/>
      <c r="W209" s="6"/>
      <c r="X209" s="5"/>
      <c r="Y209" s="5"/>
    </row>
    <row r="210" spans="22:25">
      <c r="V210" s="6"/>
      <c r="W210" s="6"/>
      <c r="X210" s="5"/>
      <c r="Y210" s="5"/>
    </row>
    <row r="211" spans="22:25">
      <c r="V211" s="6"/>
      <c r="W211" s="6"/>
      <c r="X211" s="5"/>
      <c r="Y211" s="5"/>
    </row>
    <row r="212" spans="22:25">
      <c r="V212" s="6"/>
      <c r="W212" s="6"/>
      <c r="X212" s="5"/>
      <c r="Y212" s="5"/>
    </row>
    <row r="213" spans="22:25">
      <c r="V213" s="6"/>
      <c r="W213" s="6"/>
      <c r="X213" s="5"/>
      <c r="Y213" s="5"/>
    </row>
    <row r="214" spans="22:25">
      <c r="V214" s="6"/>
      <c r="W214" s="6"/>
      <c r="X214" s="5"/>
      <c r="Y214" s="5"/>
    </row>
    <row r="215" spans="22:25">
      <c r="V215" s="6"/>
      <c r="W215" s="6"/>
      <c r="X215" s="5"/>
      <c r="Y215" s="5"/>
    </row>
    <row r="216" spans="22:25">
      <c r="V216" s="6"/>
      <c r="W216" s="6"/>
      <c r="X216" s="5"/>
      <c r="Y216" s="5"/>
    </row>
    <row r="217" spans="22:25">
      <c r="V217" s="6"/>
      <c r="W217" s="6"/>
      <c r="X217" s="5"/>
      <c r="Y217" s="5"/>
    </row>
    <row r="218" spans="22:25">
      <c r="V218" s="6"/>
      <c r="W218" s="6"/>
      <c r="X218" s="5"/>
      <c r="Y218" s="5"/>
    </row>
    <row r="219" spans="22:25">
      <c r="V219" s="6"/>
      <c r="W219" s="6"/>
      <c r="X219" s="5"/>
      <c r="Y219" s="5"/>
    </row>
    <row r="220" spans="22:25">
      <c r="V220" s="6"/>
      <c r="W220" s="6"/>
      <c r="X220" s="5"/>
      <c r="Y220" s="5"/>
    </row>
    <row r="221" spans="22:25">
      <c r="V221" s="6"/>
      <c r="W221" s="6"/>
      <c r="X221" s="5"/>
      <c r="Y221" s="5"/>
    </row>
    <row r="222" spans="22:25">
      <c r="V222" s="6"/>
      <c r="W222" s="6"/>
      <c r="X222" s="5"/>
      <c r="Y222" s="5"/>
    </row>
    <row r="223" spans="22:25">
      <c r="V223" s="6"/>
      <c r="W223" s="6"/>
      <c r="X223" s="5"/>
      <c r="Y223" s="5"/>
    </row>
    <row r="224" spans="22:25">
      <c r="V224" s="6"/>
      <c r="W224" s="6"/>
      <c r="X224" s="5"/>
      <c r="Y224" s="5"/>
    </row>
    <row r="225" spans="22:25">
      <c r="V225" s="6"/>
      <c r="W225" s="6"/>
      <c r="X225" s="5"/>
      <c r="Y225" s="5"/>
    </row>
    <row r="226" spans="22:25">
      <c r="V226" s="6"/>
      <c r="W226" s="6"/>
      <c r="X226" s="5"/>
      <c r="Y226" s="5"/>
    </row>
    <row r="227" spans="22:25">
      <c r="V227" s="6"/>
      <c r="W227" s="6"/>
      <c r="X227" s="5"/>
      <c r="Y227" s="5"/>
    </row>
    <row r="228" spans="22:25">
      <c r="V228" s="6"/>
      <c r="W228" s="6"/>
      <c r="X228" s="5"/>
      <c r="Y228" s="5"/>
    </row>
    <row r="229" spans="22:25">
      <c r="V229" s="6"/>
      <c r="W229" s="6"/>
      <c r="X229" s="5"/>
      <c r="Y229" s="5"/>
    </row>
    <row r="230" spans="22:25">
      <c r="V230" s="6"/>
      <c r="W230" s="6"/>
      <c r="X230" s="5"/>
      <c r="Y230" s="5"/>
    </row>
    <row r="231" spans="22:25">
      <c r="V231" s="6"/>
      <c r="W231" s="6"/>
      <c r="X231" s="5"/>
      <c r="Y231" s="5"/>
    </row>
    <row r="232" spans="22:25">
      <c r="V232" s="6"/>
      <c r="W232" s="6"/>
      <c r="X232" s="5"/>
      <c r="Y232" s="5"/>
    </row>
    <row r="233" spans="22:25">
      <c r="V233" s="6"/>
      <c r="W233" s="6"/>
      <c r="X233" s="5"/>
      <c r="Y233" s="5"/>
    </row>
    <row r="234" spans="22:25">
      <c r="V234" s="6"/>
      <c r="W234" s="6"/>
      <c r="X234" s="5"/>
      <c r="Y234" s="5"/>
    </row>
    <row r="235" spans="22:25">
      <c r="V235" s="6"/>
      <c r="W235" s="6"/>
      <c r="X235" s="5"/>
      <c r="Y235" s="5"/>
    </row>
    <row r="236" spans="22:25">
      <c r="V236" s="6"/>
      <c r="W236" s="6"/>
      <c r="X236" s="5"/>
      <c r="Y236" s="5"/>
    </row>
    <row r="237" spans="22:25">
      <c r="V237" s="6"/>
      <c r="W237" s="6"/>
      <c r="X237" s="5"/>
      <c r="Y237" s="5"/>
    </row>
    <row r="238" spans="22:25">
      <c r="V238" s="6"/>
      <c r="W238" s="6"/>
      <c r="X238" s="5"/>
      <c r="Y238" s="5"/>
    </row>
    <row r="239" spans="22:25">
      <c r="V239" s="6"/>
      <c r="W239" s="6"/>
      <c r="X239" s="5"/>
      <c r="Y239" s="5"/>
    </row>
    <row r="240" spans="22:25">
      <c r="V240" s="6"/>
      <c r="W240" s="6"/>
      <c r="X240" s="5"/>
      <c r="Y240" s="5"/>
    </row>
    <row r="241" spans="22:25">
      <c r="V241" s="6"/>
      <c r="W241" s="6"/>
      <c r="X241" s="5"/>
      <c r="Y241" s="5"/>
    </row>
    <row r="242" spans="22:25">
      <c r="V242" s="6"/>
      <c r="W242" s="6"/>
      <c r="X242" s="5"/>
      <c r="Y242" s="5"/>
    </row>
    <row r="243" spans="22:25">
      <c r="V243" s="6"/>
      <c r="W243" s="6"/>
      <c r="X243" s="5"/>
      <c r="Y243" s="5"/>
    </row>
    <row r="244" spans="22:25">
      <c r="V244" s="6"/>
      <c r="W244" s="6"/>
      <c r="X244" s="5"/>
      <c r="Y244" s="5"/>
    </row>
    <row r="245" spans="22:25">
      <c r="V245" s="6"/>
      <c r="W245" s="6"/>
      <c r="X245" s="5"/>
      <c r="Y245" s="5"/>
    </row>
    <row r="246" spans="22:25">
      <c r="V246" s="6"/>
      <c r="W246" s="6"/>
      <c r="X246" s="5"/>
      <c r="Y246" s="5"/>
    </row>
    <row r="247" spans="22:25">
      <c r="V247" s="6"/>
      <c r="W247" s="6"/>
      <c r="X247" s="5"/>
      <c r="Y247" s="5"/>
    </row>
    <row r="248" spans="22:25">
      <c r="V248" s="6"/>
      <c r="W248" s="6"/>
      <c r="X248" s="5"/>
      <c r="Y248" s="5"/>
    </row>
    <row r="249" spans="22:25">
      <c r="V249" s="6"/>
      <c r="W249" s="6"/>
      <c r="X249" s="5"/>
      <c r="Y249" s="5"/>
    </row>
    <row r="250" spans="22:25">
      <c r="V250" s="6"/>
      <c r="W250" s="6"/>
      <c r="X250" s="5"/>
      <c r="Y250" s="5"/>
    </row>
    <row r="251" spans="22:25">
      <c r="V251" s="6"/>
      <c r="W251" s="6"/>
      <c r="X251" s="5"/>
      <c r="Y251" s="5"/>
    </row>
    <row r="252" spans="22:25">
      <c r="V252" s="6"/>
      <c r="W252" s="6"/>
      <c r="X252" s="5"/>
      <c r="Y252" s="5"/>
    </row>
    <row r="253" spans="22:25">
      <c r="V253" s="6"/>
      <c r="W253" s="6"/>
      <c r="X253" s="5"/>
      <c r="Y253" s="5"/>
    </row>
    <row r="254" spans="22:25">
      <c r="V254" s="6"/>
      <c r="W254" s="6"/>
      <c r="X254" s="5"/>
      <c r="Y254" s="5"/>
    </row>
    <row r="255" spans="22:25">
      <c r="V255" s="6"/>
      <c r="W255" s="6"/>
      <c r="X255" s="5"/>
      <c r="Y255" s="5"/>
    </row>
    <row r="256" spans="22:25">
      <c r="V256" s="6"/>
      <c r="W256" s="6"/>
      <c r="X256" s="5"/>
      <c r="Y256" s="5"/>
    </row>
    <row r="257" spans="22:25">
      <c r="V257" s="6"/>
      <c r="W257" s="6"/>
      <c r="X257" s="5"/>
      <c r="Y257" s="5"/>
    </row>
    <row r="258" spans="22:25">
      <c r="V258" s="6"/>
      <c r="W258" s="6"/>
      <c r="X258" s="5"/>
      <c r="Y258" s="5"/>
    </row>
    <row r="259" spans="22:25">
      <c r="V259" s="6"/>
      <c r="W259" s="6"/>
      <c r="X259" s="5"/>
      <c r="Y259" s="5"/>
    </row>
    <row r="260" spans="22:25">
      <c r="V260" s="6"/>
      <c r="W260" s="6"/>
      <c r="X260" s="5"/>
      <c r="Y260" s="5"/>
    </row>
    <row r="261" spans="22:25">
      <c r="V261" s="6"/>
      <c r="W261" s="6"/>
      <c r="X261" s="5"/>
      <c r="Y261" s="5"/>
    </row>
    <row r="262" spans="22:25">
      <c r="V262" s="6"/>
      <c r="W262" s="6"/>
      <c r="X262" s="5"/>
      <c r="Y262" s="5"/>
    </row>
    <row r="263" spans="22:25">
      <c r="V263" s="6"/>
      <c r="W263" s="6"/>
      <c r="X263" s="5"/>
      <c r="Y263" s="5"/>
    </row>
    <row r="264" spans="22:25">
      <c r="V264" s="6"/>
      <c r="W264" s="6"/>
      <c r="X264" s="5"/>
      <c r="Y264" s="5"/>
    </row>
    <row r="265" spans="22:25">
      <c r="V265" s="6"/>
      <c r="W265" s="6"/>
      <c r="X265" s="5"/>
      <c r="Y265" s="5"/>
    </row>
    <row r="266" spans="22:25">
      <c r="V266" s="6"/>
      <c r="W266" s="6"/>
      <c r="X266" s="5"/>
      <c r="Y266" s="5"/>
    </row>
    <row r="267" spans="22:25">
      <c r="V267" s="6"/>
      <c r="W267" s="6"/>
      <c r="X267" s="5"/>
      <c r="Y267" s="5"/>
    </row>
    <row r="268" spans="22:25">
      <c r="V268" s="6"/>
      <c r="W268" s="6"/>
      <c r="X268" s="5"/>
      <c r="Y268" s="5"/>
    </row>
    <row r="269" spans="22:25">
      <c r="V269" s="6"/>
      <c r="W269" s="6"/>
      <c r="X269" s="5"/>
      <c r="Y269" s="5"/>
    </row>
    <row r="270" spans="22:25">
      <c r="V270" s="6"/>
      <c r="W270" s="6"/>
      <c r="X270" s="5"/>
      <c r="Y270" s="5"/>
    </row>
    <row r="271" spans="22:25">
      <c r="V271" s="6"/>
      <c r="W271" s="6"/>
      <c r="X271" s="5"/>
      <c r="Y271" s="5"/>
    </row>
    <row r="272" spans="22:25">
      <c r="V272" s="6"/>
      <c r="W272" s="6"/>
      <c r="X272" s="5"/>
      <c r="Y272" s="5"/>
    </row>
    <row r="273" spans="22:25">
      <c r="V273" s="6"/>
      <c r="W273" s="6"/>
      <c r="X273" s="5"/>
      <c r="Y273" s="5"/>
    </row>
    <row r="274" spans="22:25">
      <c r="V274" s="6"/>
      <c r="W274" s="6"/>
      <c r="X274" s="5"/>
      <c r="Y274" s="5"/>
    </row>
    <row r="275" spans="22:25">
      <c r="V275" s="6"/>
      <c r="W275" s="6"/>
      <c r="X275" s="5"/>
      <c r="Y275" s="5"/>
    </row>
    <row r="276" spans="22:25">
      <c r="V276" s="6"/>
      <c r="W276" s="6"/>
      <c r="X276" s="5"/>
      <c r="Y276" s="5"/>
    </row>
    <row r="277" spans="22:25">
      <c r="V277" s="6"/>
      <c r="W277" s="6"/>
      <c r="X277" s="5"/>
      <c r="Y277" s="5"/>
    </row>
    <row r="278" spans="22:25">
      <c r="V278" s="6"/>
      <c r="W278" s="6"/>
      <c r="X278" s="5"/>
      <c r="Y278" s="5"/>
    </row>
  </sheetData>
  <autoFilter ref="A8:AQ170">
    <extLst/>
  </autoFilter>
  <mergeCells count="43">
    <mergeCell ref="A1:AQ1"/>
    <mergeCell ref="A2:E2"/>
    <mergeCell ref="F2:K2"/>
    <mergeCell ref="M2:N2"/>
    <mergeCell ref="A3:N3"/>
    <mergeCell ref="A4:K4"/>
    <mergeCell ref="M4:N4"/>
    <mergeCell ref="A5:N5"/>
    <mergeCell ref="B8:K8"/>
    <mergeCell ref="AD8:AF8"/>
    <mergeCell ref="A8:A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O2:AO7"/>
    <mergeCell ref="A6:N7"/>
  </mergeCells>
  <conditionalFormatting sqref="AN8">
    <cfRule type="cellIs" dxfId="0" priority="439" operator="equal">
      <formula>"北京"</formula>
    </cfRule>
    <cfRule type="cellIs" dxfId="1" priority="437" operator="equal">
      <formula>"天津华盛福"</formula>
    </cfRule>
    <cfRule type="cellIs" dxfId="2" priority="438" operator="equal">
      <formula>"天津欧科浩发"</formula>
    </cfRule>
  </conditionalFormatting>
  <conditionalFormatting sqref="AM30">
    <cfRule type="cellIs" dxfId="1" priority="431" operator="equal">
      <formula>"天津华盛福"</formula>
    </cfRule>
    <cfRule type="cellIs" dxfId="2" priority="432" operator="equal">
      <formula>"天津欧科浩发"</formula>
    </cfRule>
    <cfRule type="cellIs" dxfId="0" priority="433" operator="equal">
      <formula>"北京"</formula>
    </cfRule>
  </conditionalFormatting>
  <conditionalFormatting sqref="AN30">
    <cfRule type="cellIs" dxfId="1" priority="434" operator="equal">
      <formula>"天津华盛福"</formula>
    </cfRule>
    <cfRule type="cellIs" dxfId="2" priority="435" operator="equal">
      <formula>"天津欧科浩发"</formula>
    </cfRule>
    <cfRule type="cellIs" dxfId="0" priority="436" operator="equal">
      <formula>"北京"</formula>
    </cfRule>
  </conditionalFormatting>
  <conditionalFormatting sqref="AM31">
    <cfRule type="cellIs" dxfId="1" priority="425" operator="equal">
      <formula>"天津华盛福"</formula>
    </cfRule>
    <cfRule type="cellIs" dxfId="2" priority="426" operator="equal">
      <formula>"天津欧科浩发"</formula>
    </cfRule>
    <cfRule type="cellIs" dxfId="0" priority="427" operator="equal">
      <formula>"北京"</formula>
    </cfRule>
  </conditionalFormatting>
  <conditionalFormatting sqref="AN31">
    <cfRule type="cellIs" dxfId="1" priority="428" operator="equal">
      <formula>"天津华盛福"</formula>
    </cfRule>
    <cfRule type="cellIs" dxfId="2" priority="429" operator="equal">
      <formula>"天津欧科浩发"</formula>
    </cfRule>
    <cfRule type="cellIs" dxfId="0" priority="430" operator="equal">
      <formula>"北京"</formula>
    </cfRule>
  </conditionalFormatting>
  <conditionalFormatting sqref="AM33">
    <cfRule type="cellIs" dxfId="1" priority="419" operator="equal">
      <formula>"天津华盛福"</formula>
    </cfRule>
    <cfRule type="cellIs" dxfId="2" priority="420" operator="equal">
      <formula>"天津欧科浩发"</formula>
    </cfRule>
    <cfRule type="cellIs" dxfId="0" priority="421" operator="equal">
      <formula>"北京"</formula>
    </cfRule>
  </conditionalFormatting>
  <conditionalFormatting sqref="AN33">
    <cfRule type="cellIs" dxfId="1" priority="422" operator="equal">
      <formula>"天津华盛福"</formula>
    </cfRule>
    <cfRule type="cellIs" dxfId="2" priority="423" operator="equal">
      <formula>"天津欧科浩发"</formula>
    </cfRule>
    <cfRule type="cellIs" dxfId="0" priority="424" operator="equal">
      <formula>"北京"</formula>
    </cfRule>
  </conditionalFormatting>
  <conditionalFormatting sqref="AN37">
    <cfRule type="cellIs" dxfId="1" priority="416" operator="equal">
      <formula>"天津华盛福"</formula>
    </cfRule>
    <cfRule type="cellIs" dxfId="2" priority="417" operator="equal">
      <formula>"天津欧科浩发"</formula>
    </cfRule>
    <cfRule type="cellIs" dxfId="0" priority="418" operator="equal">
      <formula>"北京"</formula>
    </cfRule>
  </conditionalFormatting>
  <conditionalFormatting sqref="W38">
    <cfRule type="cellIs" dxfId="3" priority="440" stopIfTrue="1" operator="equal">
      <formula>“总成件”</formula>
    </cfRule>
  </conditionalFormatting>
  <conditionalFormatting sqref="AN38">
    <cfRule type="cellIs" dxfId="1" priority="410" operator="equal">
      <formula>"天津华盛福"</formula>
    </cfRule>
    <cfRule type="cellIs" dxfId="2" priority="411" operator="equal">
      <formula>"天津欧科浩发"</formula>
    </cfRule>
    <cfRule type="cellIs" dxfId="0" priority="412" operator="equal">
      <formula>"北京"</formula>
    </cfRule>
  </conditionalFormatting>
  <conditionalFormatting sqref="AM41">
    <cfRule type="cellIs" dxfId="1" priority="401" operator="equal">
      <formula>"天津华盛福"</formula>
    </cfRule>
    <cfRule type="cellIs" dxfId="2" priority="402" operator="equal">
      <formula>"天津欧科浩发"</formula>
    </cfRule>
    <cfRule type="cellIs" dxfId="0" priority="403" operator="equal">
      <formula>"北京"</formula>
    </cfRule>
  </conditionalFormatting>
  <conditionalFormatting sqref="AN41">
    <cfRule type="cellIs" dxfId="1" priority="404" operator="equal">
      <formula>"天津华盛福"</formula>
    </cfRule>
    <cfRule type="cellIs" dxfId="2" priority="405" operator="equal">
      <formula>"天津欧科浩发"</formula>
    </cfRule>
    <cfRule type="cellIs" dxfId="0" priority="406" operator="equal">
      <formula>"北京"</formula>
    </cfRule>
  </conditionalFormatting>
  <conditionalFormatting sqref="AM42">
    <cfRule type="cellIs" dxfId="1" priority="395" operator="equal">
      <formula>"天津华盛福"</formula>
    </cfRule>
    <cfRule type="cellIs" dxfId="2" priority="396" operator="equal">
      <formula>"天津欧科浩发"</formula>
    </cfRule>
    <cfRule type="cellIs" dxfId="0" priority="397" operator="equal">
      <formula>"北京"</formula>
    </cfRule>
  </conditionalFormatting>
  <conditionalFormatting sqref="AN42">
    <cfRule type="cellIs" dxfId="1" priority="398" operator="equal">
      <formula>"天津华盛福"</formula>
    </cfRule>
    <cfRule type="cellIs" dxfId="2" priority="399" operator="equal">
      <formula>"天津欧科浩发"</formula>
    </cfRule>
    <cfRule type="cellIs" dxfId="0" priority="400" operator="equal">
      <formula>"北京"</formula>
    </cfRule>
  </conditionalFormatting>
  <conditionalFormatting sqref="AM43">
    <cfRule type="cellIs" dxfId="1" priority="389" operator="equal">
      <formula>"天津华盛福"</formula>
    </cfRule>
    <cfRule type="cellIs" dxfId="2" priority="390" operator="equal">
      <formula>"天津欧科浩发"</formula>
    </cfRule>
    <cfRule type="cellIs" dxfId="0" priority="391" operator="equal">
      <formula>"北京"</formula>
    </cfRule>
  </conditionalFormatting>
  <conditionalFormatting sqref="AN43">
    <cfRule type="cellIs" dxfId="1" priority="392" operator="equal">
      <formula>"天津华盛福"</formula>
    </cfRule>
    <cfRule type="cellIs" dxfId="2" priority="393" operator="equal">
      <formula>"天津欧科浩发"</formula>
    </cfRule>
    <cfRule type="cellIs" dxfId="0" priority="394" operator="equal">
      <formula>"北京"</formula>
    </cfRule>
  </conditionalFormatting>
  <conditionalFormatting sqref="AN44">
    <cfRule type="cellIs" dxfId="1" priority="386" operator="equal">
      <formula>"天津华盛福"</formula>
    </cfRule>
    <cfRule type="cellIs" dxfId="2" priority="387" operator="equal">
      <formula>"天津欧科浩发"</formula>
    </cfRule>
    <cfRule type="cellIs" dxfId="0" priority="388" operator="equal">
      <formula>"北京"</formula>
    </cfRule>
  </conditionalFormatting>
  <conditionalFormatting sqref="AN45">
    <cfRule type="cellIs" dxfId="1" priority="380" operator="equal">
      <formula>"天津华盛福"</formula>
    </cfRule>
    <cfRule type="cellIs" dxfId="2" priority="381" operator="equal">
      <formula>"天津欧科浩发"</formula>
    </cfRule>
    <cfRule type="cellIs" dxfId="0" priority="382" operator="equal">
      <formula>"北京"</formula>
    </cfRule>
  </conditionalFormatting>
  <conditionalFormatting sqref="AM48">
    <cfRule type="cellIs" dxfId="1" priority="359" operator="equal">
      <formula>"天津华盛福"</formula>
    </cfRule>
    <cfRule type="cellIs" dxfId="2" priority="360" operator="equal">
      <formula>"天津欧科浩发"</formula>
    </cfRule>
    <cfRule type="cellIs" dxfId="0" priority="361" operator="equal">
      <formula>"北京"</formula>
    </cfRule>
  </conditionalFormatting>
  <conditionalFormatting sqref="AN48">
    <cfRule type="cellIs" dxfId="1" priority="362" operator="equal">
      <formula>"天津华盛福"</formula>
    </cfRule>
    <cfRule type="cellIs" dxfId="2" priority="363" operator="equal">
      <formula>"天津欧科浩发"</formula>
    </cfRule>
    <cfRule type="cellIs" dxfId="0" priority="364" operator="equal">
      <formula>"北京"</formula>
    </cfRule>
  </conditionalFormatting>
  <conditionalFormatting sqref="AN50">
    <cfRule type="cellIs" dxfId="1" priority="356" operator="equal">
      <formula>"天津华盛福"</formula>
    </cfRule>
    <cfRule type="cellIs" dxfId="2" priority="357" operator="equal">
      <formula>"天津欧科浩发"</formula>
    </cfRule>
    <cfRule type="cellIs" dxfId="0" priority="358" operator="equal">
      <formula>"北京"</formula>
    </cfRule>
  </conditionalFormatting>
  <conditionalFormatting sqref="AN53">
    <cfRule type="cellIs" dxfId="1" priority="374" operator="equal">
      <formula>"天津华盛福"</formula>
    </cfRule>
    <cfRule type="cellIs" dxfId="2" priority="375" operator="equal">
      <formula>"天津欧科浩发"</formula>
    </cfRule>
    <cfRule type="cellIs" dxfId="0" priority="376" operator="equal">
      <formula>"北京"</formula>
    </cfRule>
  </conditionalFormatting>
  <conditionalFormatting sqref="AN54">
    <cfRule type="cellIs" dxfId="1" priority="368" operator="equal">
      <formula>"天津华盛福"</formula>
    </cfRule>
    <cfRule type="cellIs" dxfId="2" priority="369" operator="equal">
      <formula>"天津欧科浩发"</formula>
    </cfRule>
    <cfRule type="cellIs" dxfId="0" priority="370" operator="equal">
      <formula>"北京"</formula>
    </cfRule>
  </conditionalFormatting>
  <conditionalFormatting sqref="AM56">
    <cfRule type="cellIs" dxfId="1" priority="347" operator="equal">
      <formula>"天津华盛福"</formula>
    </cfRule>
    <cfRule type="cellIs" dxfId="2" priority="348" operator="equal">
      <formula>"天津欧科浩发"</formula>
    </cfRule>
    <cfRule type="cellIs" dxfId="0" priority="349" operator="equal">
      <formula>"北京"</formula>
    </cfRule>
  </conditionalFormatting>
  <conditionalFormatting sqref="AN56">
    <cfRule type="cellIs" dxfId="1" priority="350" operator="equal">
      <formula>"天津华盛福"</formula>
    </cfRule>
    <cfRule type="cellIs" dxfId="2" priority="351" operator="equal">
      <formula>"天津欧科浩发"</formula>
    </cfRule>
    <cfRule type="cellIs" dxfId="0" priority="352" operator="equal">
      <formula>"北京"</formula>
    </cfRule>
  </conditionalFormatting>
  <conditionalFormatting sqref="AM57">
    <cfRule type="cellIs" dxfId="1" priority="341" operator="equal">
      <formula>"天津华盛福"</formula>
    </cfRule>
    <cfRule type="cellIs" dxfId="2" priority="342" operator="equal">
      <formula>"天津欧科浩发"</formula>
    </cfRule>
    <cfRule type="cellIs" dxfId="0" priority="343" operator="equal">
      <formula>"北京"</formula>
    </cfRule>
  </conditionalFormatting>
  <conditionalFormatting sqref="AN57">
    <cfRule type="cellIs" dxfId="1" priority="344" operator="equal">
      <formula>"天津华盛福"</formula>
    </cfRule>
    <cfRule type="cellIs" dxfId="2" priority="345" operator="equal">
      <formula>"天津欧科浩发"</formula>
    </cfRule>
    <cfRule type="cellIs" dxfId="0" priority="346" operator="equal">
      <formula>"北京"</formula>
    </cfRule>
  </conditionalFormatting>
  <conditionalFormatting sqref="AN60">
    <cfRule type="cellIs" dxfId="1" priority="332" operator="equal">
      <formula>"天津华盛福"</formula>
    </cfRule>
    <cfRule type="cellIs" dxfId="2" priority="333" operator="equal">
      <formula>"天津欧科浩发"</formula>
    </cfRule>
    <cfRule type="cellIs" dxfId="0" priority="334" operator="equal">
      <formula>"北京"</formula>
    </cfRule>
  </conditionalFormatting>
  <conditionalFormatting sqref="AN61">
    <cfRule type="cellIs" dxfId="1" priority="338" operator="equal">
      <formula>"天津华盛福"</formula>
    </cfRule>
    <cfRule type="cellIs" dxfId="2" priority="339" operator="equal">
      <formula>"天津欧科浩发"</formula>
    </cfRule>
    <cfRule type="cellIs" dxfId="0" priority="340" operator="equal">
      <formula>"北京"</formula>
    </cfRule>
  </conditionalFormatting>
  <conditionalFormatting sqref="AM62">
    <cfRule type="cellIs" dxfId="1" priority="323" operator="equal">
      <formula>"天津华盛福"</formula>
    </cfRule>
    <cfRule type="cellIs" dxfId="2" priority="324" operator="equal">
      <formula>"天津欧科浩发"</formula>
    </cfRule>
    <cfRule type="cellIs" dxfId="0" priority="325" operator="equal">
      <formula>"北京"</formula>
    </cfRule>
  </conditionalFormatting>
  <conditionalFormatting sqref="AN62">
    <cfRule type="cellIs" dxfId="1" priority="326" operator="equal">
      <formula>"天津华盛福"</formula>
    </cfRule>
    <cfRule type="cellIs" dxfId="2" priority="327" operator="equal">
      <formula>"天津欧科浩发"</formula>
    </cfRule>
    <cfRule type="cellIs" dxfId="0" priority="328" operator="equal">
      <formula>"北京"</formula>
    </cfRule>
  </conditionalFormatting>
  <conditionalFormatting sqref="AM63">
    <cfRule type="cellIs" dxfId="1" priority="317" operator="equal">
      <formula>"天津华盛福"</formula>
    </cfRule>
    <cfRule type="cellIs" dxfId="2" priority="318" operator="equal">
      <formula>"天津欧科浩发"</formula>
    </cfRule>
    <cfRule type="cellIs" dxfId="0" priority="319" operator="equal">
      <formula>"北京"</formula>
    </cfRule>
  </conditionalFormatting>
  <conditionalFormatting sqref="AN63">
    <cfRule type="cellIs" dxfId="1" priority="320" operator="equal">
      <formula>"天津华盛福"</formula>
    </cfRule>
    <cfRule type="cellIs" dxfId="2" priority="321" operator="equal">
      <formula>"天津欧科浩发"</formula>
    </cfRule>
    <cfRule type="cellIs" dxfId="0" priority="322" operator="equal">
      <formula>"北京"</formula>
    </cfRule>
  </conditionalFormatting>
  <conditionalFormatting sqref="AN64">
    <cfRule type="cellIs" dxfId="1" priority="40" operator="equal">
      <formula>"天津华盛福"</formula>
    </cfRule>
    <cfRule type="cellIs" dxfId="2" priority="41" operator="equal">
      <formula>"天津欧科浩发"</formula>
    </cfRule>
    <cfRule type="cellIs" dxfId="0" priority="42" operator="equal">
      <formula>"北京"</formula>
    </cfRule>
  </conditionalFormatting>
  <conditionalFormatting sqref="AM66">
    <cfRule type="cellIs" dxfId="1" priority="305" operator="equal">
      <formula>"天津华盛福"</formula>
    </cfRule>
    <cfRule type="cellIs" dxfId="2" priority="306" operator="equal">
      <formula>"天津欧科浩发"</formula>
    </cfRule>
    <cfRule type="cellIs" dxfId="0" priority="307" operator="equal">
      <formula>"北京"</formula>
    </cfRule>
  </conditionalFormatting>
  <conditionalFormatting sqref="AN66">
    <cfRule type="cellIs" dxfId="1" priority="308" operator="equal">
      <formula>"天津华盛福"</formula>
    </cfRule>
    <cfRule type="cellIs" dxfId="2" priority="309" operator="equal">
      <formula>"天津欧科浩发"</formula>
    </cfRule>
    <cfRule type="cellIs" dxfId="0" priority="310" operator="equal">
      <formula>"北京"</formula>
    </cfRule>
  </conditionalFormatting>
  <conditionalFormatting sqref="AM72">
    <cfRule type="cellIs" dxfId="1" priority="299" operator="equal">
      <formula>"天津华盛福"</formula>
    </cfRule>
    <cfRule type="cellIs" dxfId="2" priority="300" operator="equal">
      <formula>"天津欧科浩发"</formula>
    </cfRule>
    <cfRule type="cellIs" dxfId="0" priority="301" operator="equal">
      <formula>"北京"</formula>
    </cfRule>
  </conditionalFormatting>
  <conditionalFormatting sqref="AN72">
    <cfRule type="cellIs" dxfId="1" priority="302" operator="equal">
      <formula>"天津华盛福"</formula>
    </cfRule>
    <cfRule type="cellIs" dxfId="2" priority="303" operator="equal">
      <formula>"天津欧科浩发"</formula>
    </cfRule>
    <cfRule type="cellIs" dxfId="0" priority="304" operator="equal">
      <formula>"北京"</formula>
    </cfRule>
  </conditionalFormatting>
  <conditionalFormatting sqref="AM73">
    <cfRule type="cellIs" dxfId="1" priority="293" operator="equal">
      <formula>"天津华盛福"</formula>
    </cfRule>
    <cfRule type="cellIs" dxfId="2" priority="294" operator="equal">
      <formula>"天津欧科浩发"</formula>
    </cfRule>
    <cfRule type="cellIs" dxfId="0" priority="295" operator="equal">
      <formula>"北京"</formula>
    </cfRule>
  </conditionalFormatting>
  <conditionalFormatting sqref="AN73">
    <cfRule type="cellIs" dxfId="1" priority="296" operator="equal">
      <formula>"天津华盛福"</formula>
    </cfRule>
    <cfRule type="cellIs" dxfId="2" priority="297" operator="equal">
      <formula>"天津欧科浩发"</formula>
    </cfRule>
    <cfRule type="cellIs" dxfId="0" priority="298" operator="equal">
      <formula>"北京"</formula>
    </cfRule>
  </conditionalFormatting>
  <conditionalFormatting sqref="AM74">
    <cfRule type="cellIs" dxfId="1" priority="287" operator="equal">
      <formula>"天津华盛福"</formula>
    </cfRule>
    <cfRule type="cellIs" dxfId="2" priority="288" operator="equal">
      <formula>"天津欧科浩发"</formula>
    </cfRule>
    <cfRule type="cellIs" dxfId="0" priority="289" operator="equal">
      <formula>"北京"</formula>
    </cfRule>
  </conditionalFormatting>
  <conditionalFormatting sqref="AN74">
    <cfRule type="cellIs" dxfId="1" priority="290" operator="equal">
      <formula>"天津华盛福"</formula>
    </cfRule>
    <cfRule type="cellIs" dxfId="2" priority="291" operator="equal">
      <formula>"天津欧科浩发"</formula>
    </cfRule>
    <cfRule type="cellIs" dxfId="0" priority="292" operator="equal">
      <formula>"北京"</formula>
    </cfRule>
  </conditionalFormatting>
  <conditionalFormatting sqref="AM75">
    <cfRule type="cellIs" dxfId="1" priority="275" operator="equal">
      <formula>"天津华盛福"</formula>
    </cfRule>
    <cfRule type="cellIs" dxfId="2" priority="276" operator="equal">
      <formula>"天津欧科浩发"</formula>
    </cfRule>
    <cfRule type="cellIs" dxfId="0" priority="277" operator="equal">
      <formula>"北京"</formula>
    </cfRule>
  </conditionalFormatting>
  <conditionalFormatting sqref="AN75">
    <cfRule type="cellIs" dxfId="1" priority="278" operator="equal">
      <formula>"天津华盛福"</formula>
    </cfRule>
    <cfRule type="cellIs" dxfId="2" priority="279" operator="equal">
      <formula>"天津欧科浩发"</formula>
    </cfRule>
    <cfRule type="cellIs" dxfId="0" priority="280" operator="equal">
      <formula>"北京"</formula>
    </cfRule>
  </conditionalFormatting>
  <conditionalFormatting sqref="W76">
    <cfRule type="cellIs" dxfId="3" priority="442" stopIfTrue="1" operator="equal">
      <formula>“总成件”</formula>
    </cfRule>
  </conditionalFormatting>
  <conditionalFormatting sqref="W77">
    <cfRule type="cellIs" dxfId="3" priority="441" stopIfTrue="1" operator="equal">
      <formula>“总成件”</formula>
    </cfRule>
  </conditionalFormatting>
  <conditionalFormatting sqref="AN79">
    <cfRule type="cellIs" dxfId="1" priority="266" operator="equal">
      <formula>"天津华盛福"</formula>
    </cfRule>
    <cfRule type="cellIs" dxfId="2" priority="267" operator="equal">
      <formula>"天津欧科浩发"</formula>
    </cfRule>
    <cfRule type="cellIs" dxfId="0" priority="268" operator="equal">
      <formula>"北京"</formula>
    </cfRule>
  </conditionalFormatting>
  <conditionalFormatting sqref="AN80">
    <cfRule type="cellIs" dxfId="1" priority="272" operator="equal">
      <formula>"天津华盛福"</formula>
    </cfRule>
    <cfRule type="cellIs" dxfId="2" priority="273" operator="equal">
      <formula>"天津欧科浩发"</formula>
    </cfRule>
    <cfRule type="cellIs" dxfId="0" priority="274" operator="equal">
      <formula>"北京"</formula>
    </cfRule>
  </conditionalFormatting>
  <conditionalFormatting sqref="AN81">
    <cfRule type="cellIs" dxfId="1" priority="260" operator="equal">
      <formula>"天津华盛福"</formula>
    </cfRule>
    <cfRule type="cellIs" dxfId="2" priority="261" operator="equal">
      <formula>"天津欧科浩发"</formula>
    </cfRule>
    <cfRule type="cellIs" dxfId="0" priority="262" operator="equal">
      <formula>"北京"</formula>
    </cfRule>
  </conditionalFormatting>
  <conditionalFormatting sqref="AM82">
    <cfRule type="cellIs" dxfId="1" priority="251" operator="equal">
      <formula>"天津华盛福"</formula>
    </cfRule>
    <cfRule type="cellIs" dxfId="2" priority="252" operator="equal">
      <formula>"天津欧科浩发"</formula>
    </cfRule>
    <cfRule type="cellIs" dxfId="0" priority="253" operator="equal">
      <formula>"北京"</formula>
    </cfRule>
  </conditionalFormatting>
  <conditionalFormatting sqref="AN82">
    <cfRule type="cellIs" dxfId="1" priority="254" operator="equal">
      <formula>"天津华盛福"</formula>
    </cfRule>
    <cfRule type="cellIs" dxfId="2" priority="255" operator="equal">
      <formula>"天津欧科浩发"</formula>
    </cfRule>
    <cfRule type="cellIs" dxfId="0" priority="256" operator="equal">
      <formula>"北京"</formula>
    </cfRule>
  </conditionalFormatting>
  <conditionalFormatting sqref="AM83">
    <cfRule type="cellIs" dxfId="1" priority="245" operator="equal">
      <formula>"天津华盛福"</formula>
    </cfRule>
    <cfRule type="cellIs" dxfId="2" priority="246" operator="equal">
      <formula>"天津欧科浩发"</formula>
    </cfRule>
    <cfRule type="cellIs" dxfId="0" priority="247" operator="equal">
      <formula>"北京"</formula>
    </cfRule>
  </conditionalFormatting>
  <conditionalFormatting sqref="AN83">
    <cfRule type="cellIs" dxfId="1" priority="248" operator="equal">
      <formula>"天津华盛福"</formula>
    </cfRule>
    <cfRule type="cellIs" dxfId="2" priority="249" operator="equal">
      <formula>"天津欧科浩发"</formula>
    </cfRule>
    <cfRule type="cellIs" dxfId="0" priority="250" operator="equal">
      <formula>"北京"</formula>
    </cfRule>
  </conditionalFormatting>
  <conditionalFormatting sqref="AN86">
    <cfRule type="cellIs" dxfId="1" priority="239" operator="equal">
      <formula>"天津华盛福"</formula>
    </cfRule>
    <cfRule type="cellIs" dxfId="2" priority="240" operator="equal">
      <formula>"天津欧科浩发"</formula>
    </cfRule>
    <cfRule type="cellIs" dxfId="0" priority="241" operator="equal">
      <formula>"北京"</formula>
    </cfRule>
  </conditionalFormatting>
  <conditionalFormatting sqref="AN89">
    <cfRule type="cellIs" dxfId="1" priority="230" operator="equal">
      <formula>"天津华盛福"</formula>
    </cfRule>
    <cfRule type="cellIs" dxfId="2" priority="231" operator="equal">
      <formula>"天津欧科浩发"</formula>
    </cfRule>
    <cfRule type="cellIs" dxfId="0" priority="232" operator="equal">
      <formula>"北京"</formula>
    </cfRule>
  </conditionalFormatting>
  <conditionalFormatting sqref="AM90">
    <cfRule type="cellIs" dxfId="1" priority="224" operator="equal">
      <formula>"天津华盛福"</formula>
    </cfRule>
    <cfRule type="cellIs" dxfId="2" priority="225" operator="equal">
      <formula>"天津欧科浩发"</formula>
    </cfRule>
    <cfRule type="cellIs" dxfId="0" priority="226" operator="equal">
      <formula>"北京"</formula>
    </cfRule>
  </conditionalFormatting>
  <conditionalFormatting sqref="AN90">
    <cfRule type="cellIs" dxfId="1" priority="221" operator="equal">
      <formula>"天津华盛福"</formula>
    </cfRule>
    <cfRule type="cellIs" dxfId="2" priority="222" operator="equal">
      <formula>"天津欧科浩发"</formula>
    </cfRule>
    <cfRule type="cellIs" dxfId="0" priority="223" operator="equal">
      <formula>"北京"</formula>
    </cfRule>
  </conditionalFormatting>
  <conditionalFormatting sqref="AM92">
    <cfRule type="cellIs" dxfId="1" priority="215" operator="equal">
      <formula>"天津华盛福"</formula>
    </cfRule>
    <cfRule type="cellIs" dxfId="2" priority="216" operator="equal">
      <formula>"天津欧科浩发"</formula>
    </cfRule>
    <cfRule type="cellIs" dxfId="0" priority="217" operator="equal">
      <formula>"北京"</formula>
    </cfRule>
  </conditionalFormatting>
  <conditionalFormatting sqref="AN92">
    <cfRule type="cellIs" dxfId="1" priority="218" operator="equal">
      <formula>"天津华盛福"</formula>
    </cfRule>
    <cfRule type="cellIs" dxfId="2" priority="219" operator="equal">
      <formula>"天津欧科浩发"</formula>
    </cfRule>
    <cfRule type="cellIs" dxfId="0" priority="220" operator="equal">
      <formula>"北京"</formula>
    </cfRule>
  </conditionalFormatting>
  <conditionalFormatting sqref="AM93">
    <cfRule type="cellIs" dxfId="1" priority="209" operator="equal">
      <formula>"天津华盛福"</formula>
    </cfRule>
    <cfRule type="cellIs" dxfId="2" priority="210" operator="equal">
      <formula>"天津欧科浩发"</formula>
    </cfRule>
    <cfRule type="cellIs" dxfId="0" priority="211" operator="equal">
      <formula>"北京"</formula>
    </cfRule>
  </conditionalFormatting>
  <conditionalFormatting sqref="AN93">
    <cfRule type="cellIs" dxfId="1" priority="37" operator="equal">
      <formula>"天津华盛福"</formula>
    </cfRule>
    <cfRule type="cellIs" dxfId="2" priority="38" operator="equal">
      <formula>"天津欧科浩发"</formula>
    </cfRule>
    <cfRule type="cellIs" dxfId="0" priority="39" operator="equal">
      <formula>"北京"</formula>
    </cfRule>
  </conditionalFormatting>
  <conditionalFormatting sqref="AM94">
    <cfRule type="cellIs" dxfId="1" priority="203" operator="equal">
      <formula>"天津华盛福"</formula>
    </cfRule>
    <cfRule type="cellIs" dxfId="2" priority="204" operator="equal">
      <formula>"天津欧科浩发"</formula>
    </cfRule>
    <cfRule type="cellIs" dxfId="0" priority="205" operator="equal">
      <formula>"北京"</formula>
    </cfRule>
  </conditionalFormatting>
  <conditionalFormatting sqref="AN94">
    <cfRule type="cellIs" dxfId="1" priority="206" operator="equal">
      <formula>"天津华盛福"</formula>
    </cfRule>
    <cfRule type="cellIs" dxfId="2" priority="207" operator="equal">
      <formula>"天津欧科浩发"</formula>
    </cfRule>
    <cfRule type="cellIs" dxfId="0" priority="208" operator="equal">
      <formula>"北京"</formula>
    </cfRule>
  </conditionalFormatting>
  <conditionalFormatting sqref="AM95">
    <cfRule type="cellIs" dxfId="1" priority="197" operator="equal">
      <formula>"天津华盛福"</formula>
    </cfRule>
    <cfRule type="cellIs" dxfId="2" priority="198" operator="equal">
      <formula>"天津欧科浩发"</formula>
    </cfRule>
    <cfRule type="cellIs" dxfId="0" priority="199" operator="equal">
      <formula>"北京"</formula>
    </cfRule>
  </conditionalFormatting>
  <conditionalFormatting sqref="AN95">
    <cfRule type="cellIs" dxfId="1" priority="200" operator="equal">
      <formula>"天津华盛福"</formula>
    </cfRule>
    <cfRule type="cellIs" dxfId="2" priority="201" operator="equal">
      <formula>"天津欧科浩发"</formula>
    </cfRule>
    <cfRule type="cellIs" dxfId="0" priority="202" operator="equal">
      <formula>"北京"</formula>
    </cfRule>
  </conditionalFormatting>
  <conditionalFormatting sqref="AM96">
    <cfRule type="cellIs" dxfId="1" priority="194" operator="equal">
      <formula>"天津华盛福"</formula>
    </cfRule>
    <cfRule type="cellIs" dxfId="2" priority="195" operator="equal">
      <formula>"天津欧科浩发"</formula>
    </cfRule>
    <cfRule type="cellIs" dxfId="0" priority="196" operator="equal">
      <formula>"北京"</formula>
    </cfRule>
  </conditionalFormatting>
  <conditionalFormatting sqref="AN96">
    <cfRule type="cellIs" dxfId="1" priority="34" operator="equal">
      <formula>"天津华盛福"</formula>
    </cfRule>
    <cfRule type="cellIs" dxfId="2" priority="35" operator="equal">
      <formula>"天津欧科浩发"</formula>
    </cfRule>
    <cfRule type="cellIs" dxfId="0" priority="36" operator="equal">
      <formula>"北京"</formula>
    </cfRule>
  </conditionalFormatting>
  <conditionalFormatting sqref="AM97">
    <cfRule type="cellIs" dxfId="1" priority="188" operator="equal">
      <formula>"天津华盛福"</formula>
    </cfRule>
    <cfRule type="cellIs" dxfId="2" priority="189" operator="equal">
      <formula>"天津欧科浩发"</formula>
    </cfRule>
    <cfRule type="cellIs" dxfId="0" priority="190" operator="equal">
      <formula>"北京"</formula>
    </cfRule>
  </conditionalFormatting>
  <conditionalFormatting sqref="AN97">
    <cfRule type="cellIs" dxfId="1" priority="31" operator="equal">
      <formula>"天津华盛福"</formula>
    </cfRule>
    <cfRule type="cellIs" dxfId="2" priority="32" operator="equal">
      <formula>"天津欧科浩发"</formula>
    </cfRule>
    <cfRule type="cellIs" dxfId="0" priority="33" operator="equal">
      <formula>"北京"</formula>
    </cfRule>
  </conditionalFormatting>
  <conditionalFormatting sqref="AN98">
    <cfRule type="cellIs" dxfId="1" priority="182" operator="equal">
      <formula>"天津华盛福"</formula>
    </cfRule>
    <cfRule type="cellIs" dxfId="2" priority="183" operator="equal">
      <formula>"天津欧科浩发"</formula>
    </cfRule>
    <cfRule type="cellIs" dxfId="0" priority="184" operator="equal">
      <formula>"北京"</formula>
    </cfRule>
  </conditionalFormatting>
  <conditionalFormatting sqref="AN100">
    <cfRule type="cellIs" dxfId="1" priority="28" operator="equal">
      <formula>"天津华盛福"</formula>
    </cfRule>
    <cfRule type="cellIs" dxfId="2" priority="29" operator="equal">
      <formula>"天津欧科浩发"</formula>
    </cfRule>
    <cfRule type="cellIs" dxfId="0" priority="30" operator="equal">
      <formula>"北京"</formula>
    </cfRule>
  </conditionalFormatting>
  <conditionalFormatting sqref="AM106">
    <cfRule type="cellIs" dxfId="1" priority="167" operator="equal">
      <formula>"天津华盛福"</formula>
    </cfRule>
    <cfRule type="cellIs" dxfId="2" priority="168" operator="equal">
      <formula>"天津欧科浩发"</formula>
    </cfRule>
    <cfRule type="cellIs" dxfId="0" priority="169" operator="equal">
      <formula>"北京"</formula>
    </cfRule>
  </conditionalFormatting>
  <conditionalFormatting sqref="AN106">
    <cfRule type="cellIs" dxfId="1" priority="170" operator="equal">
      <formula>"天津华盛福"</formula>
    </cfRule>
    <cfRule type="cellIs" dxfId="2" priority="171" operator="equal">
      <formula>"天津欧科浩发"</formula>
    </cfRule>
    <cfRule type="cellIs" dxfId="0" priority="172" operator="equal">
      <formula>"北京"</formula>
    </cfRule>
  </conditionalFormatting>
  <conditionalFormatting sqref="AM107">
    <cfRule type="cellIs" dxfId="1" priority="161" operator="equal">
      <formula>"天津华盛福"</formula>
    </cfRule>
    <cfRule type="cellIs" dxfId="2" priority="162" operator="equal">
      <formula>"天津欧科浩发"</formula>
    </cfRule>
    <cfRule type="cellIs" dxfId="0" priority="163" operator="equal">
      <formula>"北京"</formula>
    </cfRule>
  </conditionalFormatting>
  <conditionalFormatting sqref="AN107">
    <cfRule type="cellIs" dxfId="1" priority="164" operator="equal">
      <formula>"天津华盛福"</formula>
    </cfRule>
    <cfRule type="cellIs" dxfId="2" priority="165" operator="equal">
      <formula>"天津欧科浩发"</formula>
    </cfRule>
    <cfRule type="cellIs" dxfId="0" priority="166" operator="equal">
      <formula>"北京"</formula>
    </cfRule>
  </conditionalFormatting>
  <conditionalFormatting sqref="AM118">
    <cfRule type="cellIs" dxfId="1" priority="149" operator="equal">
      <formula>"天津华盛福"</formula>
    </cfRule>
    <cfRule type="cellIs" dxfId="2" priority="150" operator="equal">
      <formula>"天津欧科浩发"</formula>
    </cfRule>
    <cfRule type="cellIs" dxfId="0" priority="151" operator="equal">
      <formula>"北京"</formula>
    </cfRule>
  </conditionalFormatting>
  <conditionalFormatting sqref="AN118">
    <cfRule type="cellIs" dxfId="1" priority="152" operator="equal">
      <formula>"天津华盛福"</formula>
    </cfRule>
    <cfRule type="cellIs" dxfId="2" priority="153" operator="equal">
      <formula>"天津欧科浩发"</formula>
    </cfRule>
    <cfRule type="cellIs" dxfId="0" priority="154" operator="equal">
      <formula>"北京"</formula>
    </cfRule>
  </conditionalFormatting>
  <conditionalFormatting sqref="AM119">
    <cfRule type="cellIs" dxfId="1" priority="155" operator="equal">
      <formula>"天津华盛福"</formula>
    </cfRule>
    <cfRule type="cellIs" dxfId="2" priority="156" operator="equal">
      <formula>"天津欧科浩发"</formula>
    </cfRule>
    <cfRule type="cellIs" dxfId="0" priority="157" operator="equal">
      <formula>"北京"</formula>
    </cfRule>
  </conditionalFormatting>
  <conditionalFormatting sqref="AN119">
    <cfRule type="cellIs" dxfId="1" priority="158" operator="equal">
      <formula>"天津华盛福"</formula>
    </cfRule>
    <cfRule type="cellIs" dxfId="2" priority="159" operator="equal">
      <formula>"天津欧科浩发"</formula>
    </cfRule>
    <cfRule type="cellIs" dxfId="0" priority="160" operator="equal">
      <formula>"北京"</formula>
    </cfRule>
  </conditionalFormatting>
  <conditionalFormatting sqref="AN121">
    <cfRule type="cellIs" dxfId="1" priority="140" operator="equal">
      <formula>"天津华盛福"</formula>
    </cfRule>
    <cfRule type="cellIs" dxfId="2" priority="141" operator="equal">
      <formula>"天津欧科浩发"</formula>
    </cfRule>
    <cfRule type="cellIs" dxfId="0" priority="142" operator="equal">
      <formula>"北京"</formula>
    </cfRule>
  </conditionalFormatting>
  <conditionalFormatting sqref="AN122">
    <cfRule type="cellIs" dxfId="1" priority="25" operator="equal">
      <formula>"天津华盛福"</formula>
    </cfRule>
    <cfRule type="cellIs" dxfId="2" priority="26" operator="equal">
      <formula>"天津欧科浩发"</formula>
    </cfRule>
    <cfRule type="cellIs" dxfId="0" priority="27" operator="equal">
      <formula>"北京"</formula>
    </cfRule>
  </conditionalFormatting>
  <conditionalFormatting sqref="AN125">
    <cfRule type="cellIs" dxfId="1" priority="22" operator="equal">
      <formula>"天津华盛福"</formula>
    </cfRule>
    <cfRule type="cellIs" dxfId="2" priority="23" operator="equal">
      <formula>"天津欧科浩发"</formula>
    </cfRule>
    <cfRule type="cellIs" dxfId="0" priority="24" operator="equal">
      <formula>"北京"</formula>
    </cfRule>
  </conditionalFormatting>
  <conditionalFormatting sqref="AM130">
    <cfRule type="cellIs" dxfId="1" priority="131" operator="equal">
      <formula>"天津华盛福"</formula>
    </cfRule>
    <cfRule type="cellIs" dxfId="2" priority="132" operator="equal">
      <formula>"天津欧科浩发"</formula>
    </cfRule>
    <cfRule type="cellIs" dxfId="0" priority="133" operator="equal">
      <formula>"北京"</formula>
    </cfRule>
  </conditionalFormatting>
  <conditionalFormatting sqref="AN130">
    <cfRule type="cellIs" dxfId="1" priority="134" operator="equal">
      <formula>"天津华盛福"</formula>
    </cfRule>
    <cfRule type="cellIs" dxfId="2" priority="135" operator="equal">
      <formula>"天津欧科浩发"</formula>
    </cfRule>
    <cfRule type="cellIs" dxfId="0" priority="136" operator="equal">
      <formula>"北京"</formula>
    </cfRule>
  </conditionalFormatting>
  <conditionalFormatting sqref="AM132">
    <cfRule type="cellIs" dxfId="1" priority="19" operator="equal">
      <formula>"天津华盛福"</formula>
    </cfRule>
    <cfRule type="cellIs" dxfId="2" priority="20" operator="equal">
      <formula>"天津欧科浩发"</formula>
    </cfRule>
    <cfRule type="cellIs" dxfId="0" priority="21" operator="equal">
      <formula>"北京"</formula>
    </cfRule>
  </conditionalFormatting>
  <conditionalFormatting sqref="AM133">
    <cfRule type="cellIs" dxfId="1" priority="125" operator="equal">
      <formula>"天津华盛福"</formula>
    </cfRule>
    <cfRule type="cellIs" dxfId="2" priority="126" operator="equal">
      <formula>"天津欧科浩发"</formula>
    </cfRule>
    <cfRule type="cellIs" dxfId="0" priority="127" operator="equal">
      <formula>"北京"</formula>
    </cfRule>
  </conditionalFormatting>
  <conditionalFormatting sqref="AN133">
    <cfRule type="cellIs" dxfId="1" priority="16" operator="equal">
      <formula>"天津华盛福"</formula>
    </cfRule>
    <cfRule type="cellIs" dxfId="2" priority="17" operator="equal">
      <formula>"天津欧科浩发"</formula>
    </cfRule>
    <cfRule type="cellIs" dxfId="0" priority="18" operator="equal">
      <formula>"北京"</formula>
    </cfRule>
  </conditionalFormatting>
  <conditionalFormatting sqref="AM135">
    <cfRule type="cellIs" dxfId="1" priority="4" operator="equal">
      <formula>"天津华盛福"</formula>
    </cfRule>
    <cfRule type="cellIs" dxfId="2" priority="5" operator="equal">
      <formula>"天津欧科浩发"</formula>
    </cfRule>
    <cfRule type="cellIs" dxfId="0" priority="6" operator="equal">
      <formula>"北京"</formula>
    </cfRule>
  </conditionalFormatting>
  <conditionalFormatting sqref="AN135">
    <cfRule type="cellIs" dxfId="1" priority="122" operator="equal">
      <formula>"天津华盛福"</formula>
    </cfRule>
    <cfRule type="cellIs" dxfId="2" priority="123" operator="equal">
      <formula>"天津欧科浩发"</formula>
    </cfRule>
    <cfRule type="cellIs" dxfId="0" priority="124" operator="equal">
      <formula>"北京"</formula>
    </cfRule>
  </conditionalFormatting>
  <conditionalFormatting sqref="AM137">
    <cfRule type="cellIs" dxfId="1" priority="13" operator="equal">
      <formula>"天津华盛福"</formula>
    </cfRule>
    <cfRule type="cellIs" dxfId="2" priority="14" operator="equal">
      <formula>"天津欧科浩发"</formula>
    </cfRule>
    <cfRule type="cellIs" dxfId="0" priority="15" operator="equal">
      <formula>"北京"</formula>
    </cfRule>
  </conditionalFormatting>
  <conditionalFormatting sqref="AM138">
    <cfRule type="cellIs" dxfId="1" priority="113" operator="equal">
      <formula>"天津华盛福"</formula>
    </cfRule>
    <cfRule type="cellIs" dxfId="2" priority="114" operator="equal">
      <formula>"天津欧科浩发"</formula>
    </cfRule>
    <cfRule type="cellIs" dxfId="0" priority="115" operator="equal">
      <formula>"北京"</formula>
    </cfRule>
  </conditionalFormatting>
  <conditionalFormatting sqref="AN138">
    <cfRule type="cellIs" dxfId="1" priority="116" operator="equal">
      <formula>"天津华盛福"</formula>
    </cfRule>
    <cfRule type="cellIs" dxfId="2" priority="117" operator="equal">
      <formula>"天津欧科浩发"</formula>
    </cfRule>
    <cfRule type="cellIs" dxfId="0" priority="118" operator="equal">
      <formula>"北京"</formula>
    </cfRule>
  </conditionalFormatting>
  <conditionalFormatting sqref="AN140">
    <cfRule type="cellIs" dxfId="1" priority="110" operator="equal">
      <formula>"天津华盛福"</formula>
    </cfRule>
    <cfRule type="cellIs" dxfId="2" priority="111" operator="equal">
      <formula>"天津欧科浩发"</formula>
    </cfRule>
    <cfRule type="cellIs" dxfId="0" priority="112" operator="equal">
      <formula>"北京"</formula>
    </cfRule>
  </conditionalFormatting>
  <conditionalFormatting sqref="AN141">
    <cfRule type="cellIs" dxfId="1" priority="104" operator="equal">
      <formula>"天津华盛福"</formula>
    </cfRule>
    <cfRule type="cellIs" dxfId="2" priority="105" operator="equal">
      <formula>"天津欧科浩发"</formula>
    </cfRule>
    <cfRule type="cellIs" dxfId="0" priority="106" operator="equal">
      <formula>"北京"</formula>
    </cfRule>
  </conditionalFormatting>
  <conditionalFormatting sqref="AN143">
    <cfRule type="cellIs" dxfId="1" priority="98" operator="equal">
      <formula>"天津华盛福"</formula>
    </cfRule>
    <cfRule type="cellIs" dxfId="2" priority="99" operator="equal">
      <formula>"天津欧科浩发"</formula>
    </cfRule>
    <cfRule type="cellIs" dxfId="0" priority="100" operator="equal">
      <formula>"北京"</formula>
    </cfRule>
  </conditionalFormatting>
  <conditionalFormatting sqref="AN144">
    <cfRule type="cellIs" dxfId="1" priority="10" operator="equal">
      <formula>"天津华盛福"</formula>
    </cfRule>
    <cfRule type="cellIs" dxfId="2" priority="11" operator="equal">
      <formula>"天津欧科浩发"</formula>
    </cfRule>
    <cfRule type="cellIs" dxfId="0" priority="12" operator="equal">
      <formula>"北京"</formula>
    </cfRule>
  </conditionalFormatting>
  <conditionalFormatting sqref="L151">
    <cfRule type="duplicateValues" dxfId="4" priority="88"/>
  </conditionalFormatting>
  <conditionalFormatting sqref="M151">
    <cfRule type="duplicateValues" dxfId="4" priority="450"/>
  </conditionalFormatting>
  <conditionalFormatting sqref="AM156">
    <cfRule type="cellIs" dxfId="1" priority="85" operator="equal">
      <formula>"天津华盛福"</formula>
    </cfRule>
    <cfRule type="cellIs" dxfId="2" priority="86" operator="equal">
      <formula>"天津欧科浩发"</formula>
    </cfRule>
    <cfRule type="cellIs" dxfId="0" priority="87" operator="equal">
      <formula>"北京"</formula>
    </cfRule>
  </conditionalFormatting>
  <conditionalFormatting sqref="AN156">
    <cfRule type="cellIs" dxfId="1" priority="7" operator="equal">
      <formula>"天津华盛福"</formula>
    </cfRule>
    <cfRule type="cellIs" dxfId="2" priority="8" operator="equal">
      <formula>"天津欧科浩发"</formula>
    </cfRule>
    <cfRule type="cellIs" dxfId="0" priority="9" operator="equal">
      <formula>"北京"</formula>
    </cfRule>
  </conditionalFormatting>
  <conditionalFormatting sqref="AM158">
    <cfRule type="cellIs" dxfId="1" priority="79" operator="equal">
      <formula>"天津华盛福"</formula>
    </cfRule>
    <cfRule type="cellIs" dxfId="2" priority="80" operator="equal">
      <formula>"天津欧科浩发"</formula>
    </cfRule>
    <cfRule type="cellIs" dxfId="0" priority="81" operator="equal">
      <formula>"北京"</formula>
    </cfRule>
  </conditionalFormatting>
  <conditionalFormatting sqref="AN158">
    <cfRule type="cellIs" dxfId="1" priority="76" operator="equal">
      <formula>"天津华盛福"</formula>
    </cfRule>
    <cfRule type="cellIs" dxfId="2" priority="77" operator="equal">
      <formula>"天津欧科浩发"</formula>
    </cfRule>
    <cfRule type="cellIs" dxfId="0" priority="78" operator="equal">
      <formula>"北京"</formula>
    </cfRule>
  </conditionalFormatting>
  <conditionalFormatting sqref="AM159">
    <cfRule type="cellIs" dxfId="1" priority="73" operator="equal">
      <formula>"天津华盛福"</formula>
    </cfRule>
    <cfRule type="cellIs" dxfId="2" priority="74" operator="equal">
      <formula>"天津欧科浩发"</formula>
    </cfRule>
    <cfRule type="cellIs" dxfId="0" priority="75" operator="equal">
      <formula>"北京"</formula>
    </cfRule>
  </conditionalFormatting>
  <conditionalFormatting sqref="AN159">
    <cfRule type="cellIs" dxfId="1" priority="70" operator="equal">
      <formula>"天津华盛福"</formula>
    </cfRule>
    <cfRule type="cellIs" dxfId="2" priority="71" operator="equal">
      <formula>"天津欧科浩发"</formula>
    </cfRule>
    <cfRule type="cellIs" dxfId="0" priority="72" operator="equal">
      <formula>"北京"</formula>
    </cfRule>
  </conditionalFormatting>
  <conditionalFormatting sqref="AM160">
    <cfRule type="cellIs" dxfId="1" priority="67" operator="equal">
      <formula>"天津华盛福"</formula>
    </cfRule>
    <cfRule type="cellIs" dxfId="2" priority="68" operator="equal">
      <formula>"天津欧科浩发"</formula>
    </cfRule>
    <cfRule type="cellIs" dxfId="0" priority="69" operator="equal">
      <formula>"北京"</formula>
    </cfRule>
  </conditionalFormatting>
  <conditionalFormatting sqref="AN166">
    <cfRule type="cellIs" dxfId="1" priority="64" operator="equal">
      <formula>"天津华盛福"</formula>
    </cfRule>
    <cfRule type="cellIs" dxfId="2" priority="65" operator="equal">
      <formula>"天津欧科浩发"</formula>
    </cfRule>
    <cfRule type="cellIs" dxfId="0" priority="66" operator="equal">
      <formula>"北京"</formula>
    </cfRule>
  </conditionalFormatting>
  <conditionalFormatting sqref="AN167">
    <cfRule type="cellIs" dxfId="1" priority="58" operator="equal">
      <formula>"天津华盛福"</formula>
    </cfRule>
    <cfRule type="cellIs" dxfId="2" priority="59" operator="equal">
      <formula>"天津欧科浩发"</formula>
    </cfRule>
    <cfRule type="cellIs" dxfId="0" priority="60" operator="equal">
      <formula>"北京"</formula>
    </cfRule>
  </conditionalFormatting>
  <conditionalFormatting sqref="AN168">
    <cfRule type="cellIs" dxfId="1" priority="52" operator="equal">
      <formula>"天津华盛福"</formula>
    </cfRule>
    <cfRule type="cellIs" dxfId="2" priority="53" operator="equal">
      <formula>"天津欧科浩发"</formula>
    </cfRule>
    <cfRule type="cellIs" dxfId="0" priority="54" operator="equal">
      <formula>"北京"</formula>
    </cfRule>
  </conditionalFormatting>
  <conditionalFormatting sqref="AN169">
    <cfRule type="cellIs" dxfId="1" priority="46" operator="equal">
      <formula>"天津华盛福"</formula>
    </cfRule>
    <cfRule type="cellIs" dxfId="2" priority="47" operator="equal">
      <formula>"天津欧科浩发"</formula>
    </cfRule>
    <cfRule type="cellIs" dxfId="0" priority="48" operator="equal">
      <formula>"北京"</formula>
    </cfRule>
  </conditionalFormatting>
  <conditionalFormatting sqref="W151:W152">
    <cfRule type="cellIs" dxfId="3" priority="446" stopIfTrue="1" operator="equal">
      <formula>“总成件”</formula>
    </cfRule>
  </conditionalFormatting>
  <conditionalFormatting sqref="AM37:AM38">
    <cfRule type="cellIs" dxfId="1" priority="413" operator="equal">
      <formula>"天津华盛福"</formula>
    </cfRule>
    <cfRule type="cellIs" dxfId="2" priority="414" operator="equal">
      <formula>"天津欧科浩发"</formula>
    </cfRule>
    <cfRule type="cellIs" dxfId="0" priority="415" operator="equal">
      <formula>"北京"</formula>
    </cfRule>
  </conditionalFormatting>
  <conditionalFormatting sqref="AM44:AM45">
    <cfRule type="cellIs" dxfId="1" priority="383" operator="equal">
      <formula>"天津华盛福"</formula>
    </cfRule>
    <cfRule type="cellIs" dxfId="2" priority="384" operator="equal">
      <formula>"天津欧科浩发"</formula>
    </cfRule>
    <cfRule type="cellIs" dxfId="0" priority="385" operator="equal">
      <formula>"北京"</formula>
    </cfRule>
  </conditionalFormatting>
  <conditionalFormatting sqref="AM53:AM54">
    <cfRule type="cellIs" dxfId="1" priority="371" operator="equal">
      <formula>"天津华盛福"</formula>
    </cfRule>
    <cfRule type="cellIs" dxfId="2" priority="372" operator="equal">
      <formula>"天津欧科浩发"</formula>
    </cfRule>
    <cfRule type="cellIs" dxfId="0" priority="373" operator="equal">
      <formula>"北京"</formula>
    </cfRule>
  </conditionalFormatting>
  <conditionalFormatting sqref="AM60:AM61">
    <cfRule type="cellIs" dxfId="1" priority="335" operator="equal">
      <formula>"天津华盛福"</formula>
    </cfRule>
    <cfRule type="cellIs" dxfId="2" priority="336" operator="equal">
      <formula>"天津欧科浩发"</formula>
    </cfRule>
    <cfRule type="cellIs" dxfId="0" priority="337" operator="equal">
      <formula>"北京"</formula>
    </cfRule>
  </conditionalFormatting>
  <conditionalFormatting sqref="AM76:AM77">
    <cfRule type="cellIs" dxfId="1" priority="281" operator="equal">
      <formula>"天津华盛福"</formula>
    </cfRule>
    <cfRule type="cellIs" dxfId="2" priority="282" operator="equal">
      <formula>"天津欧科浩发"</formula>
    </cfRule>
    <cfRule type="cellIs" dxfId="0" priority="283" operator="equal">
      <formula>"北京"</formula>
    </cfRule>
  </conditionalFormatting>
  <conditionalFormatting sqref="AM79:AM81">
    <cfRule type="cellIs" dxfId="1" priority="269" operator="equal">
      <formula>"天津华盛福"</formula>
    </cfRule>
    <cfRule type="cellIs" dxfId="2" priority="270" operator="equal">
      <formula>"天津欧科浩发"</formula>
    </cfRule>
    <cfRule type="cellIs" dxfId="0" priority="271" operator="equal">
      <formula>"北京"</formula>
    </cfRule>
  </conditionalFormatting>
  <conditionalFormatting sqref="AM85:AM86">
    <cfRule type="cellIs" dxfId="1" priority="242" operator="equal">
      <formula>"天津华盛福"</formula>
    </cfRule>
    <cfRule type="cellIs" dxfId="2" priority="243" operator="equal">
      <formula>"天津欧科浩发"</formula>
    </cfRule>
    <cfRule type="cellIs" dxfId="0" priority="244" operator="equal">
      <formula>"北京"</formula>
    </cfRule>
  </conditionalFormatting>
  <conditionalFormatting sqref="AM88:AM89">
    <cfRule type="cellIs" dxfId="1" priority="233" operator="equal">
      <formula>"天津华盛福"</formula>
    </cfRule>
    <cfRule type="cellIs" dxfId="2" priority="234" operator="equal">
      <formula>"天津欧科浩发"</formula>
    </cfRule>
    <cfRule type="cellIs" dxfId="0" priority="235" operator="equal">
      <formula>"北京"</formula>
    </cfRule>
  </conditionalFormatting>
  <conditionalFormatting sqref="AM98:AM99">
    <cfRule type="cellIs" dxfId="1" priority="179" operator="equal">
      <formula>"天津华盛福"</formula>
    </cfRule>
    <cfRule type="cellIs" dxfId="2" priority="180" operator="equal">
      <formula>"天津欧科浩发"</formula>
    </cfRule>
    <cfRule type="cellIs" dxfId="0" priority="181" operator="equal">
      <formula>"北京"</formula>
    </cfRule>
  </conditionalFormatting>
  <conditionalFormatting sqref="AM100:AM101">
    <cfRule type="cellIs" dxfId="1" priority="176" operator="equal">
      <formula>"天津华盛福"</formula>
    </cfRule>
    <cfRule type="cellIs" dxfId="2" priority="177" operator="equal">
      <formula>"天津欧科浩发"</formula>
    </cfRule>
    <cfRule type="cellIs" dxfId="0" priority="178" operator="equal">
      <formula>"北京"</formula>
    </cfRule>
  </conditionalFormatting>
  <conditionalFormatting sqref="AM121:AM122">
    <cfRule type="cellIs" dxfId="1" priority="143" operator="equal">
      <formula>"天津华盛福"</formula>
    </cfRule>
    <cfRule type="cellIs" dxfId="2" priority="144" operator="equal">
      <formula>"天津欧科浩发"</formula>
    </cfRule>
    <cfRule type="cellIs" dxfId="0" priority="145" operator="equal">
      <formula>"北京"</formula>
    </cfRule>
  </conditionalFormatting>
  <conditionalFormatting sqref="AM140:AM141">
    <cfRule type="cellIs" dxfId="1" priority="107" operator="equal">
      <formula>"天津华盛福"</formula>
    </cfRule>
    <cfRule type="cellIs" dxfId="2" priority="108" operator="equal">
      <formula>"天津欧科浩发"</formula>
    </cfRule>
    <cfRule type="cellIs" dxfId="0" priority="109" operator="equal">
      <formula>"北京"</formula>
    </cfRule>
  </conditionalFormatting>
  <conditionalFormatting sqref="AM143:AM144">
    <cfRule type="cellIs" dxfId="1" priority="89" operator="equal">
      <formula>"天津华盛福"</formula>
    </cfRule>
    <cfRule type="cellIs" dxfId="2" priority="90" operator="equal">
      <formula>"天津欧科浩发"</formula>
    </cfRule>
    <cfRule type="cellIs" dxfId="0" priority="91" operator="equal">
      <formula>"北京"</formula>
    </cfRule>
  </conditionalFormatting>
  <conditionalFormatting sqref="AM146:AM148">
    <cfRule type="cellIs" dxfId="1" priority="1" operator="equal">
      <formula>"天津华盛福"</formula>
    </cfRule>
    <cfRule type="cellIs" dxfId="2" priority="2" operator="equal">
      <formula>"天津欧科浩发"</formula>
    </cfRule>
    <cfRule type="cellIs" dxfId="0" priority="3" operator="equal">
      <formula>"北京"</formula>
    </cfRule>
  </conditionalFormatting>
  <conditionalFormatting sqref="AM166:AM169">
    <cfRule type="cellIs" dxfId="1" priority="61" operator="equal">
      <formula>"天津华盛福"</formula>
    </cfRule>
    <cfRule type="cellIs" dxfId="2" priority="62" operator="equal">
      <formula>"天津欧科浩发"</formula>
    </cfRule>
    <cfRule type="cellIs" dxfId="0" priority="63" operator="equal">
      <formula>"北京"</formula>
    </cfRule>
  </conditionalFormatting>
  <conditionalFormatting sqref="AN76:AN77">
    <cfRule type="cellIs" dxfId="1" priority="284" operator="equal">
      <formula>"天津华盛福"</formula>
    </cfRule>
    <cfRule type="cellIs" dxfId="2" priority="285" operator="equal">
      <formula>"天津欧科浩发"</formula>
    </cfRule>
    <cfRule type="cellIs" dxfId="0" priority="286" operator="equal">
      <formula>"北京"</formula>
    </cfRule>
  </conditionalFormatting>
  <conditionalFormatting sqref="AO151:AP152">
    <cfRule type="cellIs" dxfId="0" priority="449" operator="equal">
      <formula>"北京"</formula>
    </cfRule>
    <cfRule type="cellIs" dxfId="2" priority="448" operator="equal">
      <formula>"天津欧科浩发"</formula>
    </cfRule>
    <cfRule type="cellIs" dxfId="1" priority="447" operator="equal">
      <formula>"天津华盛福"</formula>
    </cfRule>
  </conditionalFormatting>
  <dataValidations count="8">
    <dataValidation type="list" allowBlank="1" showInputMessage="1" showErrorMessage="1" sqref="W38 Y61 W82 W76:W77">
      <formula1>"装配总成件,焊接总成件,面料,塑料件,钣金件,机加工件,标准件,非标件,线材件,管材件,圆钢"</formula1>
    </dataValidation>
    <dataValidation type="list" allowBlank="1" showInputMessage="1" showErrorMessage="1" sqref="P61 P151:P152">
      <formula1>"A,B,C,"</formula1>
    </dataValidation>
    <dataValidation type="list" allowBlank="1" showInputMessage="1" showErrorMessage="1" sqref="W151:W152 W154:W155">
      <formula1>"装配总成件,焊接总成件,面料,塑料件,冷镦,钣金件,机加工件,标准件,非标件,线材件,管材件,圆钢"</formula1>
    </dataValidation>
    <dataValidation type="list" allowBlank="1" showInputMessage="1" showErrorMessage="1" sqref="X61 U154:V154">
      <formula1>"Y,N"</formula1>
    </dataValidation>
    <dataValidation allowBlank="1" showErrorMessage="1" sqref="Z70 Z72 Z78 X68:X72 X111:X112 X73:Y74 X76:Y77"/>
    <dataValidation type="list" allowBlank="1" showInputMessage="1" showErrorMessage="1" sqref="AB109 AB127 AB163 AB151:AB152">
      <formula1>"镀白锌,发黑,氧化铁皮膜,电泳（ED),——,镀黑锌,热处理（调质处理）,喷漆,"</formula1>
    </dataValidation>
    <dataValidation allowBlank="1" showErrorMessage="1" promptTitle="提示" prompt="该字段按需填写" sqref="O82"/>
    <dataValidation type="list" allowBlank="1" showInputMessage="1" showErrorMessage="1" sqref="AE82:AL82 AK154:AL154 AN154">
      <formula1>"自制,外购"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75" orientation="landscape"/>
  <headerFooter/>
  <rowBreaks count="4" manualBreakCount="4">
    <brk id="64" max="43" man="1"/>
    <brk id="95" max="36" man="1"/>
    <brk id="126" max="16383" man="1"/>
    <brk id="158" max="16383" man="1"/>
  </rowBreaks>
  <colBreaks count="1" manualBreakCount="1">
    <brk id="2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KING</vt:lpstr>
      <vt:lpstr>H6首页</vt:lpstr>
      <vt:lpstr>H6副驾驶功能座椅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赵琦</dc:creator>
  <cp:lastModifiedBy>asus</cp:lastModifiedBy>
  <dcterms:created xsi:type="dcterms:W3CDTF">2020-07-09T05:41:00Z</dcterms:created>
  <cp:lastPrinted>2021-12-23T00:07:00Z</cp:lastPrinted>
  <dcterms:modified xsi:type="dcterms:W3CDTF">2022-02-18T08:45:25Z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035934677A9643BFB9948E6432D42436</vt:lpwstr>
  </property>
</Properties>
</file>