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2" activeTab="2"/>
  </bookViews>
  <sheets>
    <sheet name="再兴 (2)ZY" sheetId="5" state="hidden" r:id="rId1"/>
    <sheet name="再兴 (3)ZY" sheetId="6" state="hidden" r:id="rId2"/>
    <sheet name="再兴" sheetId="10" r:id="rId3"/>
    <sheet name="审核" sheetId="11" r:id="rId4"/>
  </sheets>
  <externalReferences>
    <externalReference r:id="rId5"/>
  </externalReferences>
  <definedNames>
    <definedName name="_xlnm._FilterDatabase" localSheetId="3" hidden="1">审核!$A$3:$AF$205</definedName>
    <definedName name="_xlnm.Print_Area" localSheetId="3">审核!$A$1:$AF$222</definedName>
    <definedName name="_xlnm.Print_Area" localSheetId="2">再兴!$A$1:$M$47</definedName>
    <definedName name="_xlnm.Print_Area" localSheetId="0">'再兴 (2)ZY'!$A$1:$H$61</definedName>
    <definedName name="_xlnm.Print_Area" localSheetId="1">'再兴 (3)ZY'!$A$1:$H$24</definedName>
    <definedName name="_xlnm.Print_Titles" localSheetId="0">'再兴 (2)ZY'!$A$7:$IV$8</definedName>
    <definedName name="_xlnm.Print_Titles" localSheetId="1">'再兴 (3)ZY'!$A$7:$IV$8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0" l="1"/>
  <c r="M19" i="10"/>
  <c r="M28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Y192" i="11"/>
  <c r="Y191" i="11"/>
  <c r="Y190" i="11"/>
  <c r="S190" i="11"/>
  <c r="AD189" i="11"/>
  <c r="Y189" i="11"/>
  <c r="Y194" i="11" s="1"/>
  <c r="Q189" i="11"/>
  <c r="P189" i="11"/>
  <c r="R189" i="11" s="1"/>
  <c r="K189" i="11"/>
  <c r="Y186" i="11"/>
  <c r="Y185" i="11"/>
  <c r="Y188" i="11" s="1"/>
  <c r="Y184" i="11"/>
  <c r="S184" i="11"/>
  <c r="AD183" i="11"/>
  <c r="Y183" i="11"/>
  <c r="R183" i="11"/>
  <c r="Q183" i="11"/>
  <c r="K183" i="11"/>
  <c r="P183" i="11" s="1"/>
  <c r="Y179" i="11"/>
  <c r="Y178" i="11"/>
  <c r="AD177" i="11"/>
  <c r="Y177" i="11"/>
  <c r="Y182" i="11" s="1"/>
  <c r="P177" i="11"/>
  <c r="L177" i="11"/>
  <c r="S176" i="11"/>
  <c r="Z171" i="11" s="1"/>
  <c r="AA171" i="11" s="1"/>
  <c r="AE171" i="11" s="1"/>
  <c r="Y173" i="11"/>
  <c r="Y172" i="11"/>
  <c r="AD171" i="11"/>
  <c r="Y171" i="11"/>
  <c r="Y176" i="11" s="1"/>
  <c r="R171" i="11"/>
  <c r="P171" i="11"/>
  <c r="S171" i="11" s="1"/>
  <c r="S170" i="11"/>
  <c r="Z165" i="11" s="1"/>
  <c r="AA165" i="11" s="1"/>
  <c r="AE165" i="11" s="1"/>
  <c r="Y167" i="11"/>
  <c r="Y166" i="11"/>
  <c r="AD165" i="11"/>
  <c r="AB165" i="11"/>
  <c r="Y165" i="11"/>
  <c r="Y170" i="11" s="1"/>
  <c r="S165" i="11"/>
  <c r="R165" i="11"/>
  <c r="P165" i="11"/>
  <c r="Y164" i="11"/>
  <c r="Y160" i="11"/>
  <c r="AD159" i="11"/>
  <c r="Y159" i="11"/>
  <c r="R159" i="11"/>
  <c r="L159" i="11"/>
  <c r="K159" i="11"/>
  <c r="P159" i="11" s="1"/>
  <c r="AD153" i="11"/>
  <c r="Y153" i="11"/>
  <c r="Y158" i="11" s="1"/>
  <c r="R153" i="11"/>
  <c r="P153" i="11"/>
  <c r="Y149" i="11"/>
  <c r="Y148" i="11"/>
  <c r="AD147" i="11"/>
  <c r="Y147" i="11"/>
  <c r="Y152" i="11" s="1"/>
  <c r="R147" i="11"/>
  <c r="L147" i="11"/>
  <c r="K147" i="11"/>
  <c r="P147" i="11" s="1"/>
  <c r="Y143" i="11"/>
  <c r="Y142" i="11"/>
  <c r="AD141" i="11"/>
  <c r="Y141" i="11"/>
  <c r="Y146" i="11" s="1"/>
  <c r="P141" i="11"/>
  <c r="L141" i="11"/>
  <c r="K141" i="11"/>
  <c r="Y137" i="11"/>
  <c r="Y136" i="11"/>
  <c r="Y140" i="11" s="1"/>
  <c r="AD135" i="11"/>
  <c r="Y135" i="11"/>
  <c r="L135" i="11"/>
  <c r="K135" i="11"/>
  <c r="P135" i="11" s="1"/>
  <c r="R135" i="11" s="1"/>
  <c r="Y131" i="11"/>
  <c r="Y130" i="11"/>
  <c r="AD129" i="11"/>
  <c r="Y129" i="11"/>
  <c r="Y134" i="11" s="1"/>
  <c r="R129" i="11"/>
  <c r="P129" i="11"/>
  <c r="S129" i="11" s="1"/>
  <c r="S134" i="11" s="1"/>
  <c r="Z129" i="11" s="1"/>
  <c r="AA129" i="11" s="1"/>
  <c r="AE129" i="11" s="1"/>
  <c r="K129" i="11"/>
  <c r="Y128" i="11"/>
  <c r="Y125" i="11"/>
  <c r="Y124" i="11"/>
  <c r="AD123" i="11"/>
  <c r="AA123" i="11"/>
  <c r="AE123" i="11" s="1"/>
  <c r="Y123" i="11"/>
  <c r="S123" i="11"/>
  <c r="S128" i="11" s="1"/>
  <c r="Z123" i="11" s="1"/>
  <c r="R123" i="11"/>
  <c r="P123" i="11"/>
  <c r="Y122" i="11"/>
  <c r="Y120" i="11"/>
  <c r="Y119" i="11"/>
  <c r="Y118" i="11"/>
  <c r="AD117" i="11"/>
  <c r="Y117" i="11"/>
  <c r="P117" i="11"/>
  <c r="L117" i="11"/>
  <c r="Y114" i="11"/>
  <c r="Y113" i="11"/>
  <c r="Y112" i="11"/>
  <c r="S112" i="11"/>
  <c r="N112" i="11"/>
  <c r="AD111" i="11"/>
  <c r="Y111" i="11"/>
  <c r="Y116" i="11" s="1"/>
  <c r="R111" i="11"/>
  <c r="Q111" i="11"/>
  <c r="P111" i="11"/>
  <c r="Y110" i="11"/>
  <c r="Y106" i="11"/>
  <c r="AD105" i="11"/>
  <c r="Y105" i="11"/>
  <c r="R105" i="11"/>
  <c r="P105" i="11"/>
  <c r="S105" i="11" s="1"/>
  <c r="S110" i="11" s="1"/>
  <c r="Z105" i="11" s="1"/>
  <c r="AA105" i="11" s="1"/>
  <c r="AE105" i="11" s="1"/>
  <c r="Y100" i="11"/>
  <c r="AD99" i="11"/>
  <c r="Y99" i="11"/>
  <c r="Y104" i="11" s="1"/>
  <c r="P99" i="11"/>
  <c r="Y94" i="11"/>
  <c r="Y98" i="11" s="1"/>
  <c r="AD93" i="11"/>
  <c r="Y93" i="11"/>
  <c r="S93" i="11"/>
  <c r="S98" i="11" s="1"/>
  <c r="R93" i="11"/>
  <c r="P93" i="11"/>
  <c r="Y92" i="11"/>
  <c r="Y88" i="11"/>
  <c r="AD87" i="11"/>
  <c r="Y87" i="11"/>
  <c r="R87" i="11"/>
  <c r="P87" i="11"/>
  <c r="S87" i="11" s="1"/>
  <c r="S92" i="11" s="1"/>
  <c r="Z87" i="11" s="1"/>
  <c r="AA87" i="11" s="1"/>
  <c r="AE87" i="11" s="1"/>
  <c r="Y84" i="11"/>
  <c r="Y83" i="11"/>
  <c r="Y82" i="11"/>
  <c r="Y81" i="11"/>
  <c r="Y80" i="11"/>
  <c r="Y79" i="11"/>
  <c r="Y78" i="11"/>
  <c r="Y77" i="11"/>
  <c r="Y76" i="11"/>
  <c r="P76" i="11"/>
  <c r="V74" i="11"/>
  <c r="Y73" i="11"/>
  <c r="Y72" i="11"/>
  <c r="Y71" i="11"/>
  <c r="Y70" i="11"/>
  <c r="Y69" i="11"/>
  <c r="Y68" i="11"/>
  <c r="Y67" i="11"/>
  <c r="R67" i="11"/>
  <c r="P67" i="11"/>
  <c r="S67" i="11" s="1"/>
  <c r="L67" i="11"/>
  <c r="Y66" i="11"/>
  <c r="P66" i="11"/>
  <c r="L66" i="11"/>
  <c r="K66" i="11"/>
  <c r="AD65" i="11"/>
  <c r="AB65" i="11"/>
  <c r="Y65" i="11"/>
  <c r="S65" i="11"/>
  <c r="R65" i="11"/>
  <c r="P65" i="11"/>
  <c r="Y64" i="11"/>
  <c r="Y61" i="11"/>
  <c r="Y60" i="11"/>
  <c r="Y59" i="11"/>
  <c r="L59" i="11"/>
  <c r="P59" i="11" s="1"/>
  <c r="R59" i="11" s="1"/>
  <c r="Y55" i="11"/>
  <c r="Y54" i="11"/>
  <c r="AD53" i="11"/>
  <c r="AB53" i="11"/>
  <c r="AD59" i="11" s="1"/>
  <c r="Y53" i="11"/>
  <c r="R53" i="11"/>
  <c r="P53" i="11"/>
  <c r="L53" i="11"/>
  <c r="Y52" i="11"/>
  <c r="Y49" i="11"/>
  <c r="Y48" i="11"/>
  <c r="Y47" i="11"/>
  <c r="L47" i="11"/>
  <c r="K47" i="11"/>
  <c r="Y43" i="11"/>
  <c r="Y42" i="11"/>
  <c r="AD41" i="11"/>
  <c r="AB41" i="11"/>
  <c r="AD47" i="11" s="1"/>
  <c r="Y41" i="11"/>
  <c r="Y46" i="11" s="1"/>
  <c r="L41" i="11"/>
  <c r="K41" i="11"/>
  <c r="P41" i="11" s="1"/>
  <c r="R41" i="11" s="1"/>
  <c r="Y39" i="11"/>
  <c r="Y38" i="11"/>
  <c r="Y37" i="11"/>
  <c r="Y36" i="11"/>
  <c r="Y35" i="11"/>
  <c r="S35" i="11"/>
  <c r="N35" i="11"/>
  <c r="AD34" i="11"/>
  <c r="Y34" i="11"/>
  <c r="Y40" i="11" s="1"/>
  <c r="Q34" i="11"/>
  <c r="L34" i="11"/>
  <c r="K34" i="11"/>
  <c r="P34" i="11" s="1"/>
  <c r="Y30" i="11"/>
  <c r="Y29" i="11"/>
  <c r="AD28" i="11"/>
  <c r="Y28" i="11"/>
  <c r="P28" i="11"/>
  <c r="K28" i="11"/>
  <c r="Y23" i="11"/>
  <c r="AD22" i="11"/>
  <c r="Y22" i="11"/>
  <c r="Y27" i="11" s="1"/>
  <c r="P22" i="11"/>
  <c r="K22" i="11"/>
  <c r="Y18" i="11"/>
  <c r="Y17" i="11"/>
  <c r="AD16" i="11"/>
  <c r="Y16" i="11"/>
  <c r="Y21" i="11" s="1"/>
  <c r="R16" i="11"/>
  <c r="P16" i="11"/>
  <c r="Y11" i="11"/>
  <c r="AD10" i="11"/>
  <c r="Y10" i="11"/>
  <c r="Y15" i="11" s="1"/>
  <c r="P10" i="11"/>
  <c r="Y5" i="11"/>
  <c r="Y9" i="11" s="1"/>
  <c r="AD4" i="11"/>
  <c r="AA4" i="11"/>
  <c r="AE4" i="11" s="1"/>
  <c r="Y4" i="11"/>
  <c r="S4" i="11"/>
  <c r="S9" i="11" s="1"/>
  <c r="Z4" i="11" s="1"/>
  <c r="R4" i="11"/>
  <c r="P4" i="11"/>
  <c r="R10" i="11" l="1"/>
  <c r="S10" i="11"/>
  <c r="S15" i="11" s="1"/>
  <c r="Z10" i="11" s="1"/>
  <c r="AA10" i="11" s="1"/>
  <c r="AE10" i="11" s="1"/>
  <c r="R22" i="11"/>
  <c r="S22" i="11" s="1"/>
  <c r="S27" i="11" s="1"/>
  <c r="Z22" i="11" s="1"/>
  <c r="AA22" i="11" s="1"/>
  <c r="AE22" i="11" s="1"/>
  <c r="R66" i="11"/>
  <c r="S66" i="11" s="1"/>
  <c r="S75" i="11" s="1"/>
  <c r="Z65" i="11" s="1"/>
  <c r="AA65" i="11" s="1"/>
  <c r="AE65" i="11" s="1"/>
  <c r="Y33" i="11"/>
  <c r="Y58" i="11"/>
  <c r="S16" i="11"/>
  <c r="S21" i="11" s="1"/>
  <c r="Z16" i="11" s="1"/>
  <c r="AA16" i="11" s="1"/>
  <c r="AE16" i="11" s="1"/>
  <c r="R34" i="11"/>
  <c r="S34" i="11"/>
  <c r="S40" i="11" s="1"/>
  <c r="Z34" i="11" s="1"/>
  <c r="AA34" i="11" s="1"/>
  <c r="AE34" i="11" s="1"/>
  <c r="S41" i="11"/>
  <c r="S46" i="11" s="1"/>
  <c r="Z41" i="11" s="1"/>
  <c r="AA41" i="11" s="1"/>
  <c r="AE41" i="11" s="1"/>
  <c r="P47" i="11"/>
  <c r="S53" i="11"/>
  <c r="S58" i="11" s="1"/>
  <c r="Z53" i="11" s="1"/>
  <c r="AA53" i="11" s="1"/>
  <c r="AE53" i="11" s="1"/>
  <c r="S59" i="11"/>
  <c r="S64" i="11" s="1"/>
  <c r="Z59" i="11" s="1"/>
  <c r="AA59" i="11" s="1"/>
  <c r="AE59" i="11" s="1"/>
  <c r="Y86" i="11"/>
  <c r="Z93" i="11"/>
  <c r="AA93" i="11" s="1"/>
  <c r="AE93" i="11" s="1"/>
  <c r="S111" i="11"/>
  <c r="S116" i="11" s="1"/>
  <c r="Z111" i="11" s="1"/>
  <c r="AA111" i="11" s="1"/>
  <c r="AE111" i="11" s="1"/>
  <c r="S135" i="11"/>
  <c r="S140" i="11" s="1"/>
  <c r="Z135" i="11" s="1"/>
  <c r="AA135" i="11" s="1"/>
  <c r="AE135" i="11" s="1"/>
  <c r="R141" i="11"/>
  <c r="S141" i="11" s="1"/>
  <c r="S146" i="11" s="1"/>
  <c r="Z141" i="11" s="1"/>
  <c r="AA141" i="11" s="1"/>
  <c r="AE141" i="11" s="1"/>
  <c r="S153" i="11"/>
  <c r="S158" i="11" s="1"/>
  <c r="Z153" i="11" s="1"/>
  <c r="AA153" i="11" s="1"/>
  <c r="AE153" i="11" s="1"/>
  <c r="S159" i="11"/>
  <c r="S164" i="11" s="1"/>
  <c r="Z159" i="11" s="1"/>
  <c r="AA159" i="11" s="1"/>
  <c r="AE159" i="11" s="1"/>
  <c r="R177" i="11"/>
  <c r="S177" i="11" s="1"/>
  <c r="S182" i="11" s="1"/>
  <c r="Z177" i="11" s="1"/>
  <c r="AA177" i="11" s="1"/>
  <c r="AE177" i="11" s="1"/>
  <c r="R28" i="11"/>
  <c r="S28" i="11" s="1"/>
  <c r="S33" i="11" s="1"/>
  <c r="Z28" i="11" s="1"/>
  <c r="AA28" i="11" s="1"/>
  <c r="AE28" i="11" s="1"/>
  <c r="Y75" i="11"/>
  <c r="R76" i="11"/>
  <c r="S76" i="11" s="1"/>
  <c r="S86" i="11" s="1"/>
  <c r="Z76" i="11" s="1"/>
  <c r="AA76" i="11" s="1"/>
  <c r="AE76" i="11" s="1"/>
  <c r="R99" i="11"/>
  <c r="S99" i="11" s="1"/>
  <c r="S104" i="11" s="1"/>
  <c r="Z99" i="11" s="1"/>
  <c r="AA99" i="11" s="1"/>
  <c r="AE99" i="11" s="1"/>
  <c r="R117" i="11"/>
  <c r="S117" i="11"/>
  <c r="S122" i="11" s="1"/>
  <c r="Z117" i="11" s="1"/>
  <c r="AA117" i="11" s="1"/>
  <c r="AE117" i="11" s="1"/>
  <c r="S147" i="11"/>
  <c r="S152" i="11" s="1"/>
  <c r="Z147" i="11" s="1"/>
  <c r="AA147" i="11" s="1"/>
  <c r="AE147" i="11" s="1"/>
  <c r="S183" i="11"/>
  <c r="S188" i="11" s="1"/>
  <c r="Z183" i="11" s="1"/>
  <c r="AA183" i="11" s="1"/>
  <c r="AE183" i="11" s="1"/>
  <c r="S189" i="11"/>
  <c r="S194" i="11" s="1"/>
  <c r="Z189" i="11" s="1"/>
  <c r="AA189" i="11" s="1"/>
  <c r="AE189" i="11" s="1"/>
  <c r="R47" i="11" l="1"/>
  <c r="S47" i="11"/>
  <c r="S52" i="11" s="1"/>
  <c r="Z47" i="11" s="1"/>
  <c r="AA47" i="11" s="1"/>
  <c r="AE47" i="11" s="1"/>
  <c r="I14" i="10" l="1"/>
  <c r="I34" i="10"/>
  <c r="I38" i="10"/>
  <c r="I37" i="10"/>
  <c r="I30" i="10"/>
  <c r="I29" i="10"/>
  <c r="I28" i="10"/>
  <c r="I27" i="10"/>
  <c r="I19" i="10"/>
  <c r="H17" i="10"/>
  <c r="I18" i="10" s="1"/>
  <c r="I15" i="10"/>
  <c r="H15" i="10"/>
  <c r="I16" i="10" s="1"/>
  <c r="I12" i="10"/>
  <c r="I13" i="10"/>
  <c r="I20" i="10"/>
  <c r="I21" i="10"/>
  <c r="I22" i="10"/>
  <c r="I23" i="10"/>
  <c r="I24" i="10"/>
  <c r="I25" i="10"/>
  <c r="I26" i="10"/>
  <c r="I31" i="10"/>
  <c r="I32" i="10"/>
  <c r="I33" i="10"/>
  <c r="I35" i="10"/>
  <c r="I36" i="10"/>
  <c r="I11" i="10"/>
  <c r="I10" i="10"/>
  <c r="I17" i="10" l="1"/>
  <c r="K30" i="10"/>
  <c r="I9" i="10" l="1"/>
  <c r="G35" i="10" l="1"/>
  <c r="K35" i="10" s="1"/>
  <c r="G10" i="10"/>
  <c r="K10" i="10" s="1"/>
  <c r="G9" i="10"/>
  <c r="K9" i="10" s="1"/>
  <c r="G31" i="10"/>
  <c r="K31" i="10" s="1"/>
  <c r="G32" i="10"/>
  <c r="K32" i="10" s="1"/>
  <c r="G33" i="10"/>
  <c r="K33" i="10" s="1"/>
  <c r="G11" i="10"/>
  <c r="K11" i="10" s="1"/>
  <c r="K14" i="6"/>
  <c r="K13" i="6"/>
  <c r="K12" i="6"/>
  <c r="K11" i="6"/>
  <c r="K10" i="6"/>
  <c r="K9" i="6"/>
  <c r="G14" i="10" l="1"/>
  <c r="K14" i="10" s="1"/>
  <c r="G12" i="10"/>
  <c r="K12" i="10" s="1"/>
  <c r="G16" i="10"/>
  <c r="K16" i="10" s="1"/>
  <c r="G25" i="10"/>
  <c r="K25" i="10" s="1"/>
  <c r="G13" i="10"/>
  <c r="K13" i="10" s="1"/>
  <c r="G26" i="10"/>
  <c r="K26" i="10" s="1"/>
  <c r="G18" i="10"/>
  <c r="K18" i="10" s="1"/>
  <c r="G21" i="10"/>
  <c r="K21" i="10" s="1"/>
  <c r="G15" i="10"/>
  <c r="K15" i="10" s="1"/>
  <c r="G37" i="10"/>
  <c r="K37" i="10" s="1"/>
  <c r="G19" i="10"/>
  <c r="K19" i="10" s="1"/>
  <c r="G24" i="10"/>
  <c r="K24" i="10" s="1"/>
  <c r="G23" i="10"/>
  <c r="K23" i="10" s="1"/>
  <c r="G17" i="10"/>
  <c r="K17" i="10" s="1"/>
  <c r="G34" i="10"/>
  <c r="K34" i="10" s="1"/>
  <c r="G28" i="10"/>
  <c r="K28" i="10" s="1"/>
  <c r="G36" i="10"/>
  <c r="K36" i="10" s="1"/>
  <c r="G22" i="10"/>
  <c r="K22" i="10" s="1"/>
  <c r="G27" i="10"/>
  <c r="K27" i="10" s="1"/>
  <c r="G29" i="10"/>
  <c r="K29" i="10" s="1"/>
  <c r="G20" i="10"/>
  <c r="K20" i="10" s="1"/>
  <c r="G38" i="10"/>
  <c r="K38" i="10" s="1"/>
</calcChain>
</file>

<file path=xl/comments1.xml><?xml version="1.0" encoding="utf-8"?>
<comments xmlns="http://schemas.openxmlformats.org/spreadsheetml/2006/main">
  <authors>
    <author>作者</author>
  </authors>
  <commentList>
    <comment ref="F3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7/16螺母</t>
        </r>
      </text>
    </comment>
  </commentList>
</comments>
</file>

<file path=xl/sharedStrings.xml><?xml version="1.0" encoding="utf-8"?>
<sst xmlns="http://schemas.openxmlformats.org/spreadsheetml/2006/main" count="805" uniqueCount="476">
  <si>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</si>
  <si>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</si>
  <si>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</si>
  <si>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</si>
  <si>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</si>
  <si>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</si>
  <si>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</si>
  <si>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</si>
  <si>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</si>
  <si>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</si>
  <si>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</si>
  <si>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</si>
  <si>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</si>
  <si>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02.03.37.042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</si>
  <si>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</si>
  <si>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</si>
  <si>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</si>
  <si>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</si>
  <si>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</si>
  <si>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</si>
  <si>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</si>
  <si>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</si>
  <si>
    <t>REM0001783</t>
  </si>
  <si>
    <t>北奔小碗</t>
  </si>
  <si>
    <t>02.01.04.208</t>
  </si>
  <si>
    <t>件</t>
    <phoneticPr fontId="10" type="noConversion"/>
  </si>
  <si>
    <t>REM0001650</t>
  </si>
  <si>
    <t>仿丰田小碗</t>
  </si>
  <si>
    <t>02.01.05.012</t>
  </si>
  <si>
    <t>REM0001740</t>
  </si>
  <si>
    <t>奥铃小碗</t>
  </si>
  <si>
    <t>02.01.05.013</t>
  </si>
  <si>
    <t>REM0001661</t>
  </si>
  <si>
    <t>1780定位片</t>
  </si>
  <si>
    <t>02.01.05.019</t>
  </si>
  <si>
    <t>RIM0000072</t>
  </si>
  <si>
    <t>1028室铁件</t>
  </si>
  <si>
    <t>02.01.05.030</t>
  </si>
  <si>
    <t>RIM0000073</t>
  </si>
  <si>
    <t>1029室打铁片</t>
  </si>
  <si>
    <t>02.01.05.032</t>
  </si>
  <si>
    <t>REM0001806</t>
  </si>
  <si>
    <t>豪泺小碗</t>
  </si>
  <si>
    <t>02.01.05.050</t>
  </si>
  <si>
    <t>REM0001978</t>
  </si>
  <si>
    <t>欧马克小碗</t>
  </si>
  <si>
    <t>02.01.05.054</t>
  </si>
  <si>
    <t>REM0001722</t>
  </si>
  <si>
    <t>新时代小碗</t>
  </si>
  <si>
    <t>02.01.05.060</t>
  </si>
  <si>
    <t>BCL0000032</t>
  </si>
  <si>
    <t>1780镜头卡子</t>
  </si>
  <si>
    <t>02.01.05.067</t>
  </si>
  <si>
    <t>BCL0000028</t>
  </si>
  <si>
    <t>200镜头卡子</t>
  </si>
  <si>
    <t>02.01.05.068</t>
  </si>
  <si>
    <t>REM0001636</t>
  </si>
  <si>
    <t>1475小铁片</t>
  </si>
  <si>
    <t>02.01.05.076</t>
  </si>
  <si>
    <t>BCL0000030</t>
  </si>
  <si>
    <t>奥驰镜头卡子</t>
  </si>
  <si>
    <t>02.01.05.077</t>
  </si>
  <si>
    <t>BCL0000031</t>
  </si>
  <si>
    <t>奥驰镜头限位卡子</t>
  </si>
  <si>
    <t>02.01.05.078</t>
  </si>
  <si>
    <t>REM0001623</t>
  </si>
  <si>
    <t>H3镜头固定片</t>
  </si>
  <si>
    <t>02.01.05.079</t>
  </si>
  <si>
    <t>REM0001732</t>
  </si>
  <si>
    <t>奥驰小碗</t>
  </si>
  <si>
    <t>02.01.05.082</t>
  </si>
  <si>
    <t>REM0001635</t>
  </si>
  <si>
    <t>6486弹簧座</t>
  </si>
  <si>
    <t>02.01.05.084</t>
  </si>
  <si>
    <t>SHT0001191</t>
  </si>
  <si>
    <t>连杆板3</t>
  </si>
  <si>
    <t>02.03.02.044</t>
  </si>
  <si>
    <t>SHT0001163</t>
  </si>
  <si>
    <t>连杆板2（后右）</t>
  </si>
  <si>
    <t>02.03.03.094</t>
  </si>
  <si>
    <t>SHT0002036</t>
  </si>
  <si>
    <t>夹簧片</t>
  </si>
  <si>
    <t>02.03.04.025</t>
  </si>
  <si>
    <t>SCS0004800</t>
  </si>
  <si>
    <t>头枕管φ16.2</t>
  </si>
  <si>
    <t>02.03.07.114A</t>
  </si>
  <si>
    <t>SHT0001123</t>
  </si>
  <si>
    <t>塑料罩壳支架</t>
  </si>
  <si>
    <t>02.03.07.196</t>
  </si>
  <si>
    <t>SHT0001117</t>
  </si>
  <si>
    <t>绞架连接轴</t>
  </si>
  <si>
    <t>02.03.07.214</t>
  </si>
  <si>
    <t>SHT0001103</t>
  </si>
  <si>
    <t>H4定位片</t>
  </si>
  <si>
    <t>02.03.11.009</t>
  </si>
  <si>
    <t>SCS0005598</t>
  </si>
  <si>
    <t>挂簧钩</t>
  </si>
  <si>
    <t>02.03.18.060</t>
  </si>
  <si>
    <t>SHT0001082</t>
  </si>
  <si>
    <t>罩壳固定片</t>
  </si>
  <si>
    <t>02.03.19.033</t>
  </si>
  <si>
    <t>SHT0001059</t>
  </si>
  <si>
    <t>仰角调角机构钣金件2</t>
  </si>
  <si>
    <t>02.03.26.021</t>
  </si>
  <si>
    <t>SHT0001058</t>
  </si>
  <si>
    <t>仰角调节机构手柄钣金件</t>
  </si>
  <si>
    <t>02.03.26.022</t>
  </si>
  <si>
    <t>SHT0001057</t>
  </si>
  <si>
    <t>前倾角锁舌上固定片</t>
  </si>
  <si>
    <t>02.03.26.023</t>
  </si>
  <si>
    <t>SHT0001056</t>
  </si>
  <si>
    <t>前倾角锁舌下固定片</t>
  </si>
  <si>
    <t>02.03.26.024</t>
  </si>
  <si>
    <t>SHT0001043</t>
  </si>
  <si>
    <t>H4A下限位支架</t>
  </si>
  <si>
    <t>02.03.26.045</t>
  </si>
  <si>
    <t>SHT0001009</t>
  </si>
  <si>
    <t>左右罩壳前固定片</t>
  </si>
  <si>
    <t>02.03.27.009</t>
  </si>
  <si>
    <t>SHT0001008</t>
  </si>
  <si>
    <t>左右罩壳中间固定片</t>
  </si>
  <si>
    <t>02.03.27.010</t>
  </si>
  <si>
    <t>SHT0002059</t>
  </si>
  <si>
    <t>左右罩壳上固定片</t>
  </si>
  <si>
    <t>02.03.27.011</t>
  </si>
  <si>
    <t>SHT0001006</t>
  </si>
  <si>
    <t>一汽前罩壳固定片</t>
  </si>
  <si>
    <t>02.03.27.021</t>
  </si>
  <si>
    <t>SCS0004535</t>
  </si>
  <si>
    <t>C32B左侧调角器下连接板总成</t>
  </si>
  <si>
    <t>02.03.29.097A</t>
  </si>
  <si>
    <t>SCS0004534</t>
  </si>
  <si>
    <t>C32B右侧调角器下连接板总成</t>
  </si>
  <si>
    <t>02.03.29.098A</t>
  </si>
  <si>
    <t>SCS0004459</t>
  </si>
  <si>
    <t>B40L头枕中间保护钣金</t>
  </si>
  <si>
    <t>02.03.30.065</t>
  </si>
  <si>
    <t>SCS0004441</t>
  </si>
  <si>
    <t>B40L四分地锁拉线固定片</t>
  </si>
  <si>
    <t>02.03.30.094</t>
  </si>
  <si>
    <t>SCS0004440</t>
  </si>
  <si>
    <t>B40L六分地锁拉线固定片</t>
  </si>
  <si>
    <t>02.03.30.097</t>
  </si>
  <si>
    <t>SCS0004375</t>
  </si>
  <si>
    <t>B40L靠背拉线支架（中期改款）</t>
  </si>
  <si>
    <t>02.03.30.174</t>
  </si>
  <si>
    <t>SCS0004374</t>
  </si>
  <si>
    <t>B40L座垫弹簧安装支架（中期改款）</t>
  </si>
  <si>
    <t>02.03.30.175</t>
  </si>
  <si>
    <t>SCS0004373</t>
  </si>
  <si>
    <t>B40L地锁拉线固定支架（中期改款）</t>
  </si>
  <si>
    <t>02.03.30.176</t>
  </si>
  <si>
    <t>SCS0004372</t>
  </si>
  <si>
    <t>B40L扶手外侧固定支架（中期改款）</t>
  </si>
  <si>
    <t>02.03.30.177</t>
  </si>
  <si>
    <t>SHT0000988</t>
  </si>
  <si>
    <t>拉簧回位固定片</t>
  </si>
  <si>
    <t>02.03.37.004</t>
  </si>
  <si>
    <r>
      <t>乙方：</t>
    </r>
    <r>
      <rPr>
        <u/>
        <sz val="12"/>
        <rFont val="楷体_GB2312"/>
        <family val="3"/>
        <charset val="134"/>
      </rPr>
      <t xml:space="preserve"> 黄骅市再兴汽车配件有限公司</t>
    </r>
    <phoneticPr fontId="10" type="noConversion"/>
  </si>
  <si>
    <t>含税</t>
    <phoneticPr fontId="10" type="noConversion"/>
  </si>
  <si>
    <t>未税</t>
    <phoneticPr fontId="10" type="noConversion"/>
  </si>
  <si>
    <t>再兴报价</t>
    <phoneticPr fontId="10" type="noConversion"/>
  </si>
  <si>
    <t>M3000阻尼器上支撑板</t>
    <phoneticPr fontId="10" type="noConversion"/>
  </si>
  <si>
    <t>02.03.49.009</t>
    <phoneticPr fontId="10" type="noConversion"/>
  </si>
  <si>
    <t>件</t>
    <phoneticPr fontId="10" type="noConversion"/>
  </si>
  <si>
    <t>六分背锁支架</t>
    <phoneticPr fontId="10" type="noConversion"/>
  </si>
  <si>
    <t>02.03.25.009</t>
    <phoneticPr fontId="10" type="noConversion"/>
  </si>
  <si>
    <t>四分背锁支架</t>
    <phoneticPr fontId="10" type="noConversion"/>
  </si>
  <si>
    <t>02.03.25.014</t>
    <phoneticPr fontId="10" type="noConversion"/>
  </si>
  <si>
    <t>D03扶手支架焊接组件</t>
    <phoneticPr fontId="10" type="noConversion"/>
  </si>
  <si>
    <t>02.03.27.095</t>
    <phoneticPr fontId="10" type="noConversion"/>
  </si>
  <si>
    <t>X3000下框后横梁组件（新）</t>
    <phoneticPr fontId="10" type="noConversion"/>
  </si>
  <si>
    <t>02.03.11.105</t>
    <phoneticPr fontId="10" type="noConversion"/>
  </si>
  <si>
    <t>SQX3000-6805429</t>
    <phoneticPr fontId="10" type="noConversion"/>
  </si>
  <si>
    <t>仰角调节机构钣金件2（新）</t>
    <phoneticPr fontId="10" type="noConversion"/>
  </si>
  <si>
    <t>02.03.11.110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</si>
  <si>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</si>
  <si>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（1913659）</t>
    </r>
    <phoneticPr fontId="1" type="noConversion"/>
  </si>
  <si>
    <t>EA</t>
    <phoneticPr fontId="1" type="noConversion"/>
  </si>
  <si>
    <t>SHT0010786</t>
    <phoneticPr fontId="1" type="noConversion"/>
  </si>
  <si>
    <t>H6罩壳固定钣金片</t>
    <phoneticPr fontId="25" type="noConversion"/>
  </si>
  <si>
    <t>SHT0010699</t>
    <phoneticPr fontId="1" type="noConversion"/>
  </si>
  <si>
    <t>H6橡胶垫安装支架</t>
    <phoneticPr fontId="1" type="noConversion"/>
  </si>
  <si>
    <t>H6防尘罩支撑钣金</t>
    <phoneticPr fontId="1" type="noConversion"/>
  </si>
  <si>
    <t>H6罩壳固定钣金</t>
    <phoneticPr fontId="1" type="noConversion"/>
  </si>
  <si>
    <t>SHT0010134</t>
    <phoneticPr fontId="1" type="noConversion"/>
  </si>
  <si>
    <t>H6坐盆延伸固定钣金</t>
    <phoneticPr fontId="1" type="noConversion"/>
  </si>
  <si>
    <t>SHT0012971</t>
    <phoneticPr fontId="1" type="noConversion"/>
  </si>
  <si>
    <t>安全带上悬置固定板总成</t>
    <phoneticPr fontId="1" type="noConversion"/>
  </si>
  <si>
    <t>2021.9.25设变</t>
  </si>
  <si>
    <t>SHT0012844</t>
    <phoneticPr fontId="1" type="noConversion"/>
  </si>
  <si>
    <t>02.03.57.027</t>
    <phoneticPr fontId="1" type="noConversion"/>
  </si>
  <si>
    <t>02.03.57.018</t>
    <phoneticPr fontId="1" type="noConversion"/>
  </si>
  <si>
    <t>SHT0010261</t>
    <phoneticPr fontId="1" type="noConversion"/>
  </si>
  <si>
    <t>02.03.57.024</t>
    <phoneticPr fontId="1" type="noConversion"/>
  </si>
  <si>
    <t>02.03.57.029</t>
    <phoneticPr fontId="1" type="noConversion"/>
  </si>
  <si>
    <t>SHT0012843</t>
    <phoneticPr fontId="1" type="noConversion"/>
  </si>
  <si>
    <t>升降左前固定钣金</t>
    <phoneticPr fontId="1" type="noConversion"/>
  </si>
  <si>
    <t>SHT0013700</t>
    <phoneticPr fontId="1" type="noConversion"/>
  </si>
  <si>
    <t>升降右前固定钣金</t>
    <phoneticPr fontId="1" type="noConversion"/>
  </si>
  <si>
    <t>升降左后固定钣金</t>
    <phoneticPr fontId="1" type="noConversion"/>
  </si>
  <si>
    <t>SHT0013699</t>
    <phoneticPr fontId="1" type="noConversion"/>
  </si>
  <si>
    <t>升降右后固定钣金</t>
    <phoneticPr fontId="1" type="noConversion"/>
  </si>
  <si>
    <t>SHT0011999</t>
    <phoneticPr fontId="1" type="noConversion"/>
  </si>
  <si>
    <t>1.0座框前横梁</t>
    <phoneticPr fontId="1" type="noConversion"/>
  </si>
  <si>
    <t>SHT0012003</t>
    <phoneticPr fontId="1" type="noConversion"/>
  </si>
  <si>
    <t>升降拉线固定钣金</t>
    <phoneticPr fontId="1" type="noConversion"/>
  </si>
  <si>
    <t>SHT0012052</t>
    <phoneticPr fontId="1" type="noConversion"/>
  </si>
  <si>
    <t>主侧罩壳固定片1</t>
    <phoneticPr fontId="1" type="noConversion"/>
  </si>
  <si>
    <t>SHT0012111</t>
    <phoneticPr fontId="1" type="noConversion"/>
  </si>
  <si>
    <t>M4主边罩壳后固定板</t>
    <phoneticPr fontId="1" type="noConversion"/>
  </si>
  <si>
    <t>SHT0001857</t>
    <phoneticPr fontId="1" type="noConversion"/>
  </si>
  <si>
    <t>上框后横梁总成</t>
    <phoneticPr fontId="1" type="noConversion"/>
  </si>
  <si>
    <t>SHT0001859</t>
    <phoneticPr fontId="1" type="noConversion"/>
  </si>
  <si>
    <t>SHT0011723</t>
    <phoneticPr fontId="1" type="noConversion"/>
  </si>
  <si>
    <t>稳定钣金</t>
    <phoneticPr fontId="1" type="noConversion"/>
  </si>
  <si>
    <t>SHT0011778</t>
    <phoneticPr fontId="1" type="noConversion"/>
  </si>
  <si>
    <t>座框前梁</t>
    <phoneticPr fontId="1" type="noConversion"/>
  </si>
  <si>
    <t>底座左连接板焊接总成</t>
    <phoneticPr fontId="1" type="noConversion"/>
  </si>
  <si>
    <t>底座右连接板焊接总成</t>
    <phoneticPr fontId="1" type="noConversion"/>
  </si>
  <si>
    <t>02.03.37.040A</t>
  </si>
  <si>
    <t>02.03.61.071A</t>
    <phoneticPr fontId="1" type="noConversion"/>
  </si>
  <si>
    <t>02.03.61.072A</t>
    <phoneticPr fontId="1" type="noConversion"/>
  </si>
  <si>
    <t>02.03.61.073A</t>
    <phoneticPr fontId="1" type="noConversion"/>
  </si>
  <si>
    <t>02.03.61.074A</t>
    <phoneticPr fontId="1" type="noConversion"/>
  </si>
  <si>
    <t>SHT0011804</t>
    <phoneticPr fontId="1" type="noConversion"/>
  </si>
  <si>
    <t>仰角调节机构手柄钣金件</t>
    <phoneticPr fontId="1" type="noConversion"/>
  </si>
  <si>
    <t>SHT0001058</t>
    <phoneticPr fontId="1" type="noConversion"/>
  </si>
  <si>
    <t>02.03.26.022A</t>
    <phoneticPr fontId="1" type="noConversion"/>
  </si>
  <si>
    <t>SHT0002071</t>
    <phoneticPr fontId="1" type="noConversion"/>
  </si>
  <si>
    <t>D04导向板固定片</t>
    <phoneticPr fontId="1" type="noConversion"/>
  </si>
  <si>
    <t>02.03.27.008A</t>
    <phoneticPr fontId="1" type="noConversion"/>
  </si>
  <si>
    <t>02.03.60.059</t>
    <phoneticPr fontId="1" type="noConversion"/>
  </si>
  <si>
    <t>主侧罩壳固定片2</t>
  </si>
  <si>
    <t>SHT0012113</t>
    <phoneticPr fontId="1" type="noConversion"/>
  </si>
  <si>
    <t>M3000副边罩壳固定钣金</t>
    <phoneticPr fontId="1" type="noConversion"/>
  </si>
  <si>
    <t>SHT0012053</t>
    <phoneticPr fontId="1" type="noConversion"/>
  </si>
  <si>
    <t>副边罩壳固定钣金</t>
    <phoneticPr fontId="1" type="noConversion"/>
  </si>
  <si>
    <t>SHT0012497</t>
    <phoneticPr fontId="1" type="noConversion"/>
  </si>
  <si>
    <t>02.03.57.023</t>
    <phoneticPr fontId="1" type="noConversion"/>
  </si>
  <si>
    <t>SHT0010240</t>
    <phoneticPr fontId="1" type="noConversion"/>
  </si>
  <si>
    <t>02.03.11.128</t>
    <phoneticPr fontId="1" type="noConversion"/>
  </si>
  <si>
    <t>02.03.60.003</t>
    <phoneticPr fontId="1" type="noConversion"/>
  </si>
  <si>
    <t>SHT0012212</t>
    <phoneticPr fontId="1" type="noConversion"/>
  </si>
  <si>
    <t>1.0座框前横梁总成</t>
    <phoneticPr fontId="1" type="noConversion"/>
  </si>
  <si>
    <t>02.03.60.057</t>
    <phoneticPr fontId="1" type="noConversion"/>
  </si>
  <si>
    <t>02.03.60.008</t>
    <phoneticPr fontId="1" type="noConversion"/>
  </si>
  <si>
    <t>02.03.60.014</t>
    <phoneticPr fontId="1" type="noConversion"/>
  </si>
  <si>
    <t>SHT0012054</t>
    <phoneticPr fontId="1" type="noConversion"/>
  </si>
  <si>
    <t>02.03.60.016</t>
    <phoneticPr fontId="1" type="noConversion"/>
  </si>
  <si>
    <t>下框横梁（新状态）</t>
    <phoneticPr fontId="1" type="noConversion"/>
  </si>
  <si>
    <t>02.03.61.008</t>
    <phoneticPr fontId="1" type="noConversion"/>
  </si>
  <si>
    <t>02.03.61.009</t>
    <phoneticPr fontId="1" type="noConversion"/>
  </si>
  <si>
    <t>02.03.11.108</t>
    <phoneticPr fontId="1" type="noConversion"/>
  </si>
  <si>
    <t>02.03.60.058</t>
    <phoneticPr fontId="1" type="noConversion"/>
  </si>
  <si>
    <t>02.03.60.060</t>
    <phoneticPr fontId="1" type="noConversion"/>
  </si>
  <si>
    <t>02.03.61.027</t>
    <phoneticPr fontId="1" type="noConversion"/>
  </si>
  <si>
    <t>SHT0012498</t>
  </si>
  <si>
    <t>02.03.61.028</t>
    <phoneticPr fontId="1" type="noConversion"/>
  </si>
  <si>
    <t>2022年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</si>
  <si>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</si>
  <si>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</si>
  <si>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</si>
  <si>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</si>
  <si>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</si>
  <si>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</si>
  <si>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2021年</t>
    <phoneticPr fontId="1" type="noConversion"/>
  </si>
  <si>
    <t>2020年报价</t>
    <phoneticPr fontId="1" type="noConversion"/>
  </si>
  <si>
    <t>2021.3.25由ECR0006165设变而新开</t>
  </si>
  <si>
    <t>SHT0012212总成供货</t>
  </si>
  <si>
    <t>2019年设变，新增两孔，但K3号没变，产品价格未增加，本次厂家提出重新核算</t>
  </si>
  <si>
    <t>H4-2.0座框总成供货</t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</si>
  <si>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协议编号：HBZYXY-2022-021-01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</si>
  <si>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黄骅市再兴汽车配件有限公司</t>
    </r>
    <phoneticPr fontId="1" type="noConversion"/>
  </si>
  <si>
    <r>
      <t>三、价格执行期从</t>
    </r>
    <r>
      <rPr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</si>
  <si>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仰角调节机构钣金件2</t>
    <phoneticPr fontId="1" type="noConversion"/>
  </si>
  <si>
    <t>SHT0013786</t>
    <phoneticPr fontId="1" type="noConversion"/>
  </si>
  <si>
    <t>X5000副边罩壳固定钣金</t>
    <phoneticPr fontId="1" type="noConversion"/>
  </si>
  <si>
    <t>02.03.60.087</t>
    <phoneticPr fontId="1" type="noConversion"/>
  </si>
  <si>
    <t>02.03.11.109</t>
    <phoneticPr fontId="1" type="noConversion"/>
  </si>
  <si>
    <t>SHT0011806</t>
    <phoneticPr fontId="1" type="noConversion"/>
  </si>
  <si>
    <t>02.03.11.110</t>
    <phoneticPr fontId="1" type="noConversion"/>
  </si>
  <si>
    <t>SHT0011805</t>
    <phoneticPr fontId="1" type="noConversion"/>
  </si>
  <si>
    <t>仰角调节机构钣金件1右</t>
    <phoneticPr fontId="1" type="noConversion"/>
  </si>
  <si>
    <t>仰角调节机构钣金件1左</t>
    <phoneticPr fontId="1" type="noConversion"/>
  </si>
  <si>
    <t>模检夹具费100%分摊至10万件产品中</t>
    <phoneticPr fontId="1" type="noConversion"/>
  </si>
  <si>
    <t>模检夹具费算入SHT0012212中，此产品不再计算模具费</t>
    <phoneticPr fontId="1" type="noConversion"/>
  </si>
  <si>
    <t>模检夹具费100%分摊至5万件产品中</t>
    <phoneticPr fontId="1" type="noConversion"/>
  </si>
  <si>
    <t>核实单价（未税、含模摊）</t>
    <phoneticPr fontId="1" type="noConversion"/>
  </si>
  <si>
    <t>2021年核算明细表</t>
    <phoneticPr fontId="25" type="noConversion"/>
  </si>
  <si>
    <t>序</t>
  </si>
  <si>
    <t>核价区间</t>
    <phoneticPr fontId="25" type="noConversion"/>
  </si>
  <si>
    <t>物料代码</t>
  </si>
  <si>
    <t>名称</t>
  </si>
  <si>
    <t>零件名称</t>
  </si>
  <si>
    <t>自制/外购</t>
    <phoneticPr fontId="25" type="noConversion"/>
  </si>
  <si>
    <t>耗用量</t>
  </si>
  <si>
    <t>材质</t>
  </si>
  <si>
    <t>产品净尺寸</t>
    <phoneticPr fontId="25" type="noConversion"/>
  </si>
  <si>
    <t>长</t>
    <phoneticPr fontId="25" type="noConversion"/>
  </si>
  <si>
    <t>宽</t>
    <phoneticPr fontId="25" type="noConversion"/>
  </si>
  <si>
    <t>厚</t>
    <phoneticPr fontId="25" type="noConversion"/>
  </si>
  <si>
    <t>含税单价</t>
  </si>
  <si>
    <t>重量</t>
  </si>
  <si>
    <t>材料费</t>
  </si>
  <si>
    <t>加工成本</t>
  </si>
  <si>
    <t>含税</t>
  </si>
  <si>
    <t>不含税</t>
  </si>
  <si>
    <t>未税模具费</t>
    <phoneticPr fontId="25" type="noConversion"/>
  </si>
  <si>
    <t>模具分摊数量</t>
    <phoneticPr fontId="25" type="noConversion"/>
  </si>
  <si>
    <t>模摊费</t>
    <phoneticPr fontId="25" type="noConversion"/>
  </si>
  <si>
    <t>含模摊未税价</t>
    <phoneticPr fontId="25" type="noConversion"/>
  </si>
  <si>
    <t>照片</t>
    <phoneticPr fontId="25" type="noConversion"/>
  </si>
  <si>
    <t>号</t>
  </si>
  <si>
    <t>材料</t>
  </si>
  <si>
    <t>废铁</t>
  </si>
  <si>
    <t>毛重</t>
  </si>
  <si>
    <t>净重</t>
  </si>
  <si>
    <t>工序</t>
  </si>
  <si>
    <t>吨位</t>
  </si>
  <si>
    <t>工序数</t>
    <phoneticPr fontId="25" type="noConversion"/>
  </si>
  <si>
    <t>出件数</t>
    <phoneticPr fontId="25" type="noConversion"/>
  </si>
  <si>
    <t>工序费</t>
  </si>
  <si>
    <t>工序费合计</t>
    <phoneticPr fontId="25" type="noConversion"/>
  </si>
  <si>
    <t>核算价</t>
  </si>
  <si>
    <t>SHT0010786</t>
    <phoneticPr fontId="25" type="noConversion"/>
  </si>
  <si>
    <t>02.03.57.027</t>
    <phoneticPr fontId="25" type="noConversion"/>
  </si>
  <si>
    <t>H6罩壳固定钣金片</t>
    <phoneticPr fontId="25" type="noConversion"/>
  </si>
  <si>
    <t>冲压件</t>
  </si>
  <si>
    <t>自制</t>
    <phoneticPr fontId="25" type="noConversion"/>
  </si>
  <si>
    <t>SAPH440</t>
    <phoneticPr fontId="25" type="noConversion"/>
  </si>
  <si>
    <t>落料</t>
    <phoneticPr fontId="25" type="noConversion"/>
  </si>
  <si>
    <t>成型</t>
    <phoneticPr fontId="25" type="noConversion"/>
  </si>
  <si>
    <t>合计</t>
    <phoneticPr fontId="25" type="noConversion"/>
  </si>
  <si>
    <t>SHT0010699</t>
    <phoneticPr fontId="25" type="noConversion"/>
  </si>
  <si>
    <t>02.03.57.018</t>
    <phoneticPr fontId="25" type="noConversion"/>
  </si>
  <si>
    <t>H6橡胶垫安装支架</t>
    <phoneticPr fontId="25" type="noConversion"/>
  </si>
  <si>
    <t>自制</t>
    <phoneticPr fontId="25" type="noConversion"/>
  </si>
  <si>
    <t>SAPH440</t>
    <phoneticPr fontId="25" type="noConversion"/>
  </si>
  <si>
    <t>SHT0010240</t>
    <phoneticPr fontId="25" type="noConversion"/>
  </si>
  <si>
    <t>02.03.57.023</t>
    <phoneticPr fontId="25" type="noConversion"/>
  </si>
  <si>
    <t>H6防尘罩支撑钣金</t>
    <phoneticPr fontId="25" type="noConversion"/>
  </si>
  <si>
    <t>SAPH440</t>
  </si>
  <si>
    <t>起突台</t>
    <phoneticPr fontId="25" type="noConversion"/>
  </si>
  <si>
    <t>SHT0010261</t>
    <phoneticPr fontId="25" type="noConversion"/>
  </si>
  <si>
    <t>02.03.57.024</t>
    <phoneticPr fontId="25" type="noConversion"/>
  </si>
  <si>
    <t>H6罩壳固定钣金</t>
    <phoneticPr fontId="25" type="noConversion"/>
  </si>
  <si>
    <t>SHT0010134</t>
    <phoneticPr fontId="25" type="noConversion"/>
  </si>
  <si>
    <t>02.03.57.029</t>
    <phoneticPr fontId="25" type="noConversion"/>
  </si>
  <si>
    <t>H6坐盆延伸固定钣金</t>
    <phoneticPr fontId="25" type="noConversion"/>
  </si>
  <si>
    <t>折弯</t>
    <phoneticPr fontId="25" type="noConversion"/>
  </si>
  <si>
    <t>SHT0012971</t>
    <phoneticPr fontId="25" type="noConversion"/>
  </si>
  <si>
    <t>02.03.11.128</t>
    <phoneticPr fontId="25" type="noConversion"/>
  </si>
  <si>
    <t>安全带上悬置固定板总成</t>
    <phoneticPr fontId="25" type="noConversion"/>
  </si>
  <si>
    <t>安全带上悬置固定板SHT0012969</t>
    <phoneticPr fontId="25" type="noConversion"/>
  </si>
  <si>
    <t>7/16焊接螺母</t>
    <phoneticPr fontId="25" type="noConversion"/>
  </si>
  <si>
    <t>外协</t>
    <phoneticPr fontId="25" type="noConversion"/>
  </si>
  <si>
    <t>冲孔</t>
    <phoneticPr fontId="25" type="noConversion"/>
  </si>
  <si>
    <t>焊接-委外</t>
    <phoneticPr fontId="25" type="noConversion"/>
  </si>
  <si>
    <t>SHT0012843</t>
    <phoneticPr fontId="25" type="noConversion"/>
  </si>
  <si>
    <t>02.03.61.071A</t>
    <phoneticPr fontId="25" type="noConversion"/>
  </si>
  <si>
    <t>升降左前固定钣金(新状态B版)</t>
    <phoneticPr fontId="25" type="noConversion"/>
  </si>
  <si>
    <t>SPFH590</t>
    <phoneticPr fontId="25" type="noConversion"/>
  </si>
  <si>
    <t>SHT0013700</t>
    <phoneticPr fontId="25" type="noConversion"/>
  </si>
  <si>
    <t>02.03.61.072A</t>
    <phoneticPr fontId="25" type="noConversion"/>
  </si>
  <si>
    <t>升降右前固定钣金(新状态B版)</t>
    <phoneticPr fontId="25" type="noConversion"/>
  </si>
  <si>
    <t>落料共用</t>
    <phoneticPr fontId="25" type="noConversion"/>
  </si>
  <si>
    <t>SHT0012844</t>
    <phoneticPr fontId="25" type="noConversion"/>
  </si>
  <si>
    <t>02.03.61.073A</t>
    <phoneticPr fontId="25" type="noConversion"/>
  </si>
  <si>
    <t>升降左后固定钣金(新状态B版)</t>
    <phoneticPr fontId="25" type="noConversion"/>
  </si>
  <si>
    <t>SHT0013699</t>
    <phoneticPr fontId="25" type="noConversion"/>
  </si>
  <si>
    <t>02.03.61.074A</t>
    <phoneticPr fontId="25" type="noConversion"/>
  </si>
  <si>
    <t>升降右后固定钣金(新状态B版)</t>
    <phoneticPr fontId="25" type="noConversion"/>
  </si>
  <si>
    <t>老状态模具费18300</t>
    <phoneticPr fontId="25" type="noConversion"/>
  </si>
  <si>
    <t>SHT0012212</t>
    <phoneticPr fontId="25" type="noConversion"/>
  </si>
  <si>
    <t>02.03.60.057</t>
    <phoneticPr fontId="25" type="noConversion"/>
  </si>
  <si>
    <t>1.0座框前横梁总成</t>
    <phoneticPr fontId="25" type="noConversion"/>
  </si>
  <si>
    <t>1.0座框前横梁SHT0011999</t>
    <phoneticPr fontId="25" type="noConversion"/>
  </si>
  <si>
    <t>YJ-6805305前罩壳固定片</t>
    <phoneticPr fontId="25" type="noConversion"/>
  </si>
  <si>
    <t>YJ-6805306左右罩壳中间固定片</t>
    <phoneticPr fontId="25" type="noConversion"/>
  </si>
  <si>
    <t>翻铆</t>
    <phoneticPr fontId="25" type="noConversion"/>
  </si>
  <si>
    <t>17200检具新增</t>
    <phoneticPr fontId="25" type="noConversion"/>
  </si>
  <si>
    <t>落料</t>
  </si>
  <si>
    <t>成型1</t>
    <phoneticPr fontId="25" type="noConversion"/>
  </si>
  <si>
    <t>成型2</t>
    <phoneticPr fontId="25" type="noConversion"/>
  </si>
  <si>
    <t>SHT0011999</t>
    <phoneticPr fontId="25" type="noConversion"/>
  </si>
  <si>
    <t>总成供货，单件也供货</t>
    <phoneticPr fontId="25" type="noConversion"/>
  </si>
  <si>
    <t>1.0座框前横梁</t>
    <phoneticPr fontId="25" type="noConversion"/>
  </si>
  <si>
    <t>SHT0012003</t>
    <phoneticPr fontId="25" type="noConversion"/>
  </si>
  <si>
    <t>02.03.60.008</t>
    <phoneticPr fontId="25" type="noConversion"/>
  </si>
  <si>
    <t>升降拉线固定钣金</t>
    <phoneticPr fontId="25" type="noConversion"/>
  </si>
  <si>
    <t>SHT0012052</t>
    <phoneticPr fontId="25" type="noConversion"/>
  </si>
  <si>
    <t>02.03.60.014</t>
    <phoneticPr fontId="25" type="noConversion"/>
  </si>
  <si>
    <t>主侧罩壳固定片1</t>
    <phoneticPr fontId="25" type="noConversion"/>
  </si>
  <si>
    <t>SHT0012054</t>
    <phoneticPr fontId="25" type="noConversion"/>
  </si>
  <si>
    <t>02.03.60.059</t>
    <phoneticPr fontId="25" type="noConversion"/>
  </si>
  <si>
    <t>主侧罩壳固定片2</t>
    <phoneticPr fontId="25" type="noConversion"/>
  </si>
  <si>
    <t>SHT0012111</t>
    <phoneticPr fontId="25" type="noConversion"/>
  </si>
  <si>
    <t>02.03.60.016</t>
    <phoneticPr fontId="25" type="noConversion"/>
  </si>
  <si>
    <t>M4主边罩壳后固定板</t>
    <phoneticPr fontId="25" type="noConversion"/>
  </si>
  <si>
    <t>SHT0001857</t>
    <phoneticPr fontId="25" type="noConversion"/>
  </si>
  <si>
    <t>02.03.37.040A</t>
    <phoneticPr fontId="25" type="noConversion"/>
  </si>
  <si>
    <t>F3000上框后横梁总成</t>
    <phoneticPr fontId="25" type="noConversion"/>
  </si>
  <si>
    <t>上框后横梁</t>
    <phoneticPr fontId="25" type="noConversion"/>
  </si>
  <si>
    <t>M8焊接螺母</t>
    <phoneticPr fontId="25" type="noConversion"/>
  </si>
  <si>
    <t>SHT0001859</t>
    <phoneticPr fontId="25" type="noConversion"/>
  </si>
  <si>
    <t>02.03.37.042</t>
    <phoneticPr fontId="25" type="noConversion"/>
  </si>
  <si>
    <t>下框横梁(19年加2个孔，但20年价格未体现)</t>
    <phoneticPr fontId="25" type="noConversion"/>
  </si>
  <si>
    <t>SHT0011723</t>
    <phoneticPr fontId="25" type="noConversion"/>
  </si>
  <si>
    <t>02.03.61.008</t>
    <phoneticPr fontId="25" type="noConversion"/>
  </si>
  <si>
    <t>T5稳定钣金</t>
    <phoneticPr fontId="25" type="noConversion"/>
  </si>
  <si>
    <t>SHT0011778</t>
    <phoneticPr fontId="25" type="noConversion"/>
  </si>
  <si>
    <t>02.03.61.009</t>
    <phoneticPr fontId="25" type="noConversion"/>
  </si>
  <si>
    <t>T5座框前梁</t>
    <phoneticPr fontId="25" type="noConversion"/>
  </si>
  <si>
    <t>Q235</t>
    <phoneticPr fontId="25" type="noConversion"/>
  </si>
  <si>
    <t>SHT0011804</t>
    <phoneticPr fontId="25" type="noConversion"/>
  </si>
  <si>
    <t>02.03.11.108</t>
    <phoneticPr fontId="25" type="noConversion"/>
  </si>
  <si>
    <t>仰角调节机构钣金件1左</t>
    <phoneticPr fontId="25" type="noConversion"/>
  </si>
  <si>
    <t>落料没开</t>
    <phoneticPr fontId="25" type="noConversion"/>
  </si>
  <si>
    <t>SHT0011805</t>
    <phoneticPr fontId="25" type="noConversion"/>
  </si>
  <si>
    <t>02.03.11.109</t>
    <phoneticPr fontId="25" type="noConversion"/>
  </si>
  <si>
    <t>仰角调节机构钣金件1右</t>
    <phoneticPr fontId="25" type="noConversion"/>
  </si>
  <si>
    <t>成型</t>
    <phoneticPr fontId="25" type="noConversion"/>
  </si>
  <si>
    <t>冲孔</t>
    <phoneticPr fontId="25" type="noConversion"/>
  </si>
  <si>
    <t>合计</t>
    <phoneticPr fontId="25" type="noConversion"/>
  </si>
  <si>
    <t>SHT0011806</t>
    <phoneticPr fontId="25" type="noConversion"/>
  </si>
  <si>
    <t>02.03.11.110</t>
    <phoneticPr fontId="25" type="noConversion"/>
  </si>
  <si>
    <t>仰角调节机构钣金件2</t>
    <phoneticPr fontId="25" type="noConversion"/>
  </si>
  <si>
    <t>自制</t>
    <phoneticPr fontId="25" type="noConversion"/>
  </si>
  <si>
    <t>SAPH440</t>
    <phoneticPr fontId="25" type="noConversion"/>
  </si>
  <si>
    <t>落料</t>
    <phoneticPr fontId="25" type="noConversion"/>
  </si>
  <si>
    <t>SHT0001058</t>
    <phoneticPr fontId="25" type="noConversion"/>
  </si>
  <si>
    <t>02.03.26.022A</t>
    <phoneticPr fontId="25" type="noConversion"/>
  </si>
  <si>
    <t>仰角调节机构手柄钣金件</t>
    <phoneticPr fontId="25" type="noConversion"/>
  </si>
  <si>
    <t>SHT0002071</t>
    <phoneticPr fontId="25" type="noConversion"/>
  </si>
  <si>
    <t>02.03.27.008A</t>
    <phoneticPr fontId="25" type="noConversion"/>
  </si>
  <si>
    <t>D04导向板固定片</t>
    <phoneticPr fontId="25" type="noConversion"/>
  </si>
  <si>
    <t>落料</t>
    <phoneticPr fontId="25" type="noConversion"/>
  </si>
  <si>
    <t>成型</t>
    <phoneticPr fontId="25" type="noConversion"/>
  </si>
  <si>
    <t>合计</t>
    <phoneticPr fontId="25" type="noConversion"/>
  </si>
  <si>
    <t>SHT0012113</t>
    <phoneticPr fontId="25" type="noConversion"/>
  </si>
  <si>
    <t>02.03.60.058</t>
    <phoneticPr fontId="25" type="noConversion"/>
  </si>
  <si>
    <t>M3000副边罩壳固定钣金</t>
    <phoneticPr fontId="25" type="noConversion"/>
  </si>
  <si>
    <t>自制</t>
    <phoneticPr fontId="25" type="noConversion"/>
  </si>
  <si>
    <t>SAPH440</t>
    <phoneticPr fontId="25" type="noConversion"/>
  </si>
  <si>
    <t>落料</t>
    <phoneticPr fontId="25" type="noConversion"/>
  </si>
  <si>
    <t>压筋</t>
    <phoneticPr fontId="25" type="noConversion"/>
  </si>
  <si>
    <t>2000另一面，鑫昌，成型</t>
    <phoneticPr fontId="25" type="noConversion"/>
  </si>
  <si>
    <t>SHT0013786</t>
    <phoneticPr fontId="25" type="noConversion"/>
  </si>
  <si>
    <t>02.03.60.087</t>
    <phoneticPr fontId="25" type="noConversion"/>
  </si>
  <si>
    <t>X5000副边罩壳固定钣金</t>
    <phoneticPr fontId="25" type="noConversion"/>
  </si>
  <si>
    <t>自制</t>
    <phoneticPr fontId="25" type="noConversion"/>
  </si>
  <si>
    <t>SAPH440</t>
    <phoneticPr fontId="25" type="noConversion"/>
  </si>
  <si>
    <t>落料</t>
    <phoneticPr fontId="25" type="noConversion"/>
  </si>
  <si>
    <t>2000另一面，鑫昌，新开成型，其他通用</t>
    <phoneticPr fontId="25" type="noConversion"/>
  </si>
  <si>
    <t>SHT0012053</t>
    <phoneticPr fontId="25" type="noConversion"/>
  </si>
  <si>
    <t>02.03.60.060</t>
    <phoneticPr fontId="25" type="noConversion"/>
  </si>
  <si>
    <t>副边罩壳固定钣金</t>
    <phoneticPr fontId="25" type="noConversion"/>
  </si>
  <si>
    <t>自制</t>
    <phoneticPr fontId="25" type="noConversion"/>
  </si>
  <si>
    <t>SAPH440</t>
    <phoneticPr fontId="25" type="noConversion"/>
  </si>
  <si>
    <t>落料</t>
    <phoneticPr fontId="25" type="noConversion"/>
  </si>
  <si>
    <t>压筋</t>
    <phoneticPr fontId="25" type="noConversion"/>
  </si>
  <si>
    <t>折弯</t>
    <phoneticPr fontId="25" type="noConversion"/>
  </si>
  <si>
    <t>合计</t>
    <phoneticPr fontId="25" type="noConversion"/>
  </si>
  <si>
    <t>SHT0012497</t>
    <phoneticPr fontId="25" type="noConversion"/>
  </si>
  <si>
    <t>02.03.61.027</t>
    <phoneticPr fontId="25" type="noConversion"/>
  </si>
  <si>
    <t>底座左连接板焊接总成</t>
    <phoneticPr fontId="25" type="noConversion"/>
  </si>
  <si>
    <t>底座左连接板</t>
    <phoneticPr fontId="25" type="noConversion"/>
  </si>
  <si>
    <t>自制</t>
    <phoneticPr fontId="25" type="noConversion"/>
  </si>
  <si>
    <t>SPFH590</t>
    <phoneticPr fontId="25" type="noConversion"/>
  </si>
  <si>
    <t>M10螺母</t>
    <phoneticPr fontId="25" type="noConversion"/>
  </si>
  <si>
    <t>SHT0012498</t>
    <phoneticPr fontId="25" type="noConversion"/>
  </si>
  <si>
    <t>02.03.61.028</t>
    <phoneticPr fontId="25" type="noConversion"/>
  </si>
  <si>
    <t>底座右连接板焊接总成</t>
    <phoneticPr fontId="25" type="noConversion"/>
  </si>
  <si>
    <t>底座右连接板</t>
    <phoneticPr fontId="25" type="noConversion"/>
  </si>
  <si>
    <t>差异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</si>
</sst>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_ "/>
    <numFmt numFmtId="182" formatCode="0.000_ "/>
    <numFmt numFmtId="183" formatCode="0.000_);[Red]\(0.000\)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name val="楷体_GB2312"/>
      <family val="3"/>
      <charset val="134"/>
    </font>
    <font>
      <sz val="11"/>
      <color theme="1"/>
      <name val="新宋体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4" fillId="0" borderId="11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11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wrapTex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9" fontId="2" fillId="0" borderId="0" xfId="1" applyNumberFormat="1" applyAlignment="1">
      <alignment horizontal="center" vertical="center"/>
    </xf>
    <xf numFmtId="176" fontId="16" fillId="0" borderId="11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29" fillId="0" borderId="11" xfId="11" applyNumberFormat="1" applyFont="1" applyFill="1" applyBorder="1" applyAlignment="1" applyProtection="1">
      <alignment vertical="center" wrapText="1"/>
      <protection locked="0"/>
    </xf>
    <xf numFmtId="0" fontId="25" fillId="0" borderId="11" xfId="15" applyNumberFormat="1" applyFont="1" applyFill="1" applyBorder="1" applyAlignment="1" applyProtection="1">
      <alignment vertical="center" wrapText="1"/>
      <protection locked="0"/>
    </xf>
    <xf numFmtId="180" fontId="23" fillId="0" borderId="11" xfId="1" applyNumberFormat="1" applyFont="1" applyFill="1" applyBorder="1" applyAlignment="1">
      <alignment horizontal="left" vertical="center"/>
    </xf>
    <xf numFmtId="180" fontId="23" fillId="0" borderId="11" xfId="1" applyNumberFormat="1" applyFont="1" applyFill="1" applyBorder="1" applyAlignment="1">
      <alignment vertical="center"/>
    </xf>
    <xf numFmtId="0" fontId="16" fillId="0" borderId="11" xfId="1" quotePrefix="1" applyFont="1" applyFill="1" applyBorder="1" applyAlignment="1">
      <alignment horizontal="center" vertical="center" wrapText="1"/>
    </xf>
    <xf numFmtId="0" fontId="25" fillId="0" borderId="11" xfId="3" applyFont="1" applyFill="1" applyBorder="1" applyAlignment="1">
      <alignment vertical="center" wrapText="1"/>
    </xf>
    <xf numFmtId="0" fontId="17" fillId="0" borderId="11" xfId="1" applyFont="1" applyFill="1" applyBorder="1" applyAlignment="1">
      <alignment vertical="center" wrapText="1"/>
    </xf>
    <xf numFmtId="176" fontId="15" fillId="3" borderId="11" xfId="2" applyNumberFormat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7" fontId="26" fillId="3" borderId="11" xfId="0" applyNumberFormat="1" applyFont="1" applyFill="1" applyBorder="1" applyAlignment="1">
      <alignment horizontal="center" vertical="center" wrapText="1"/>
    </xf>
    <xf numFmtId="0" fontId="26" fillId="0" borderId="11" xfId="11" applyFont="1" applyBorder="1" applyAlignment="1" applyProtection="1">
      <alignment horizontal="center" vertical="center" wrapText="1"/>
      <protection locked="0"/>
    </xf>
    <xf numFmtId="0" fontId="26" fillId="0" borderId="15" xfId="11" applyFont="1" applyBorder="1" applyAlignment="1" applyProtection="1">
      <alignment horizontal="left" vertical="center" wrapText="1"/>
      <protection locked="0"/>
    </xf>
    <xf numFmtId="0" fontId="26" fillId="2" borderId="11" xfId="11" applyFont="1" applyFill="1" applyBorder="1" applyAlignment="1" applyProtection="1">
      <alignment horizontal="center" vertical="center" wrapText="1"/>
      <protection locked="0"/>
    </xf>
    <xf numFmtId="0" fontId="26" fillId="2" borderId="15" xfId="11" applyFont="1" applyFill="1" applyBorder="1" applyAlignment="1" applyProtection="1">
      <alignment horizontal="left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5" xfId="13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2" fillId="0" borderId="11" xfId="1" applyBorder="1" applyAlignment="1">
      <alignment horizontal="center" vertical="center"/>
    </xf>
    <xf numFmtId="176" fontId="16" fillId="0" borderId="1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180" fontId="23" fillId="0" borderId="11" xfId="1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 wrapText="1"/>
    </xf>
    <xf numFmtId="0" fontId="29" fillId="0" borderId="11" xfId="13" applyNumberFormat="1" applyFont="1" applyFill="1" applyBorder="1" applyAlignment="1" applyProtection="1">
      <alignment vertical="center" wrapText="1"/>
      <protection locked="0"/>
    </xf>
    <xf numFmtId="0" fontId="28" fillId="0" borderId="11" xfId="0" quotePrefix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 wrapText="1"/>
    </xf>
    <xf numFmtId="0" fontId="29" fillId="0" borderId="11" xfId="14" applyFont="1" applyFill="1" applyBorder="1" applyAlignment="1">
      <alignment horizontal="center" vertical="center"/>
    </xf>
    <xf numFmtId="0" fontId="29" fillId="0" borderId="11" xfId="14" applyFont="1" applyFill="1" applyBorder="1" applyAlignment="1">
      <alignment vertical="center" wrapText="1"/>
    </xf>
    <xf numFmtId="49" fontId="29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>
      <alignment vertical="center" wrapText="1"/>
    </xf>
    <xf numFmtId="178" fontId="17" fillId="0" borderId="11" xfId="1" applyNumberFormat="1" applyFont="1" applyFill="1" applyBorder="1" applyAlignment="1">
      <alignment horizontal="center" vertical="center" wrapText="1"/>
    </xf>
    <xf numFmtId="0" fontId="25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1" xfId="1" applyFont="1" applyFill="1" applyBorder="1" applyAlignment="1">
      <alignment horizontal="center" vertical="center"/>
    </xf>
    <xf numFmtId="180" fontId="26" fillId="0" borderId="11" xfId="1" applyNumberFormat="1" applyFont="1" applyFill="1" applyBorder="1" applyAlignment="1">
      <alignment vertical="center"/>
    </xf>
    <xf numFmtId="177" fontId="16" fillId="2" borderId="11" xfId="1" applyNumberFormat="1" applyFont="1" applyFill="1" applyBorder="1" applyAlignment="1">
      <alignment horizontal="center" vertical="center" wrapText="1"/>
    </xf>
    <xf numFmtId="177" fontId="16" fillId="0" borderId="11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 shrinkToFit="1"/>
    </xf>
    <xf numFmtId="177" fontId="16" fillId="0" borderId="11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32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3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16" fillId="2" borderId="11" xfId="1" applyFont="1" applyFill="1" applyBorder="1" applyAlignment="1">
      <alignment horizontal="center" vertical="center" wrapText="1"/>
    </xf>
    <xf numFmtId="49" fontId="26" fillId="2" borderId="11" xfId="1" applyNumberFormat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7" fontId="16" fillId="2" borderId="13" xfId="1" applyNumberFormat="1" applyFont="1" applyFill="1" applyBorder="1" applyAlignment="1">
      <alignment horizontal="center" vertical="center" wrapText="1"/>
    </xf>
    <xf numFmtId="177" fontId="16" fillId="2" borderId="8" xfId="1" applyNumberFormat="1" applyFont="1" applyFill="1" applyBorder="1" applyAlignment="1">
      <alignment horizontal="center" vertical="center" wrapText="1"/>
    </xf>
    <xf numFmtId="177" fontId="26" fillId="4" borderId="11" xfId="1" applyNumberFormat="1" applyFont="1" applyFill="1" applyBorder="1" applyAlignment="1">
      <alignment horizontal="center" vertical="center" wrapText="1" shrinkToFit="1"/>
    </xf>
    <xf numFmtId="176" fontId="16" fillId="4" borderId="11" xfId="1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vertical="center" shrinkToFit="1"/>
    </xf>
    <xf numFmtId="0" fontId="5" fillId="4" borderId="0" xfId="1" applyFont="1" applyFill="1" applyAlignment="1">
      <alignment vertical="center" shrinkToFit="1"/>
    </xf>
    <xf numFmtId="0" fontId="5" fillId="4" borderId="0" xfId="1" applyFont="1" applyFill="1" applyAlignment="1">
      <alignment horizontal="center" vertical="center" shrinkToFit="1"/>
    </xf>
    <xf numFmtId="0" fontId="23" fillId="0" borderId="16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left" vertical="center"/>
    </xf>
    <xf numFmtId="181" fontId="23" fillId="0" borderId="16" xfId="1" applyNumberFormat="1" applyFont="1" applyFill="1" applyBorder="1" applyAlignment="1">
      <alignment horizontal="center" vertical="center"/>
    </xf>
    <xf numFmtId="182" fontId="23" fillId="0" borderId="16" xfId="1" applyNumberFormat="1" applyFont="1" applyFill="1" applyBorder="1" applyAlignment="1">
      <alignment horizontal="center" vertical="center"/>
    </xf>
    <xf numFmtId="179" fontId="23" fillId="0" borderId="0" xfId="1" applyNumberFormat="1" applyFont="1" applyFill="1">
      <alignment vertical="center"/>
    </xf>
    <xf numFmtId="0" fontId="23" fillId="0" borderId="0" xfId="1" applyFont="1">
      <alignment vertical="center"/>
    </xf>
    <xf numFmtId="0" fontId="26" fillId="0" borderId="11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/>
    </xf>
    <xf numFmtId="0" fontId="26" fillId="0" borderId="13" xfId="1" applyFont="1" applyFill="1" applyBorder="1" applyAlignment="1">
      <alignment horizontal="center" vertical="center"/>
    </xf>
    <xf numFmtId="177" fontId="26" fillId="0" borderId="11" xfId="1" applyNumberFormat="1" applyFont="1" applyFill="1" applyBorder="1" applyAlignment="1">
      <alignment horizontal="center" vertical="center"/>
    </xf>
    <xf numFmtId="183" fontId="26" fillId="0" borderId="11" xfId="1" applyNumberFormat="1" applyFont="1" applyFill="1" applyBorder="1" applyAlignment="1">
      <alignment horizontal="center" vertical="center"/>
    </xf>
    <xf numFmtId="177" fontId="26" fillId="0" borderId="11" xfId="1" applyNumberFormat="1" applyFont="1" applyFill="1" applyBorder="1" applyAlignment="1">
      <alignment horizontal="center" vertical="center" wrapText="1"/>
    </xf>
    <xf numFmtId="181" fontId="26" fillId="0" borderId="11" xfId="1" applyNumberFormat="1" applyFont="1" applyFill="1" applyBorder="1" applyAlignment="1">
      <alignment horizontal="center" vertical="center"/>
    </xf>
    <xf numFmtId="181" fontId="26" fillId="0" borderId="11" xfId="1" applyNumberFormat="1" applyFont="1" applyFill="1" applyBorder="1" applyAlignment="1">
      <alignment horizontal="center" vertical="center"/>
    </xf>
    <xf numFmtId="179" fontId="23" fillId="0" borderId="11" xfId="1" applyNumberFormat="1" applyFont="1" applyFill="1" applyBorder="1" applyAlignment="1">
      <alignment horizontal="center" vertical="center"/>
    </xf>
    <xf numFmtId="179" fontId="23" fillId="0" borderId="13" xfId="1" applyNumberFormat="1" applyFont="1" applyFill="1" applyBorder="1" applyAlignment="1">
      <alignment horizontal="center" vertical="center"/>
    </xf>
    <xf numFmtId="179" fontId="23" fillId="0" borderId="13" xfId="1" applyNumberFormat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/>
    </xf>
    <xf numFmtId="177" fontId="26" fillId="0" borderId="11" xfId="1" applyNumberFormat="1" applyFont="1" applyFill="1" applyBorder="1" applyAlignment="1">
      <alignment horizontal="center" vertical="center"/>
    </xf>
    <xf numFmtId="183" fontId="26" fillId="0" borderId="11" xfId="1" applyNumberFormat="1" applyFont="1" applyFill="1" applyBorder="1" applyAlignment="1">
      <alignment horizontal="center" vertical="center"/>
    </xf>
    <xf numFmtId="181" fontId="26" fillId="0" borderId="11" xfId="1" applyNumberFormat="1" applyFont="1" applyFill="1" applyBorder="1" applyAlignment="1">
      <alignment horizontal="center" vertical="center" shrinkToFit="1"/>
    </xf>
    <xf numFmtId="181" fontId="26" fillId="0" borderId="11" xfId="1" applyNumberFormat="1" applyFont="1" applyFill="1" applyBorder="1" applyAlignment="1">
      <alignment horizontal="center" vertical="center" wrapText="1"/>
    </xf>
    <xf numFmtId="179" fontId="23" fillId="0" borderId="8" xfId="1" applyNumberFormat="1" applyFont="1" applyFill="1" applyBorder="1" applyAlignment="1">
      <alignment horizontal="center" vertical="center"/>
    </xf>
    <xf numFmtId="179" fontId="23" fillId="0" borderId="8" xfId="1" applyNumberFormat="1" applyFont="1" applyFill="1" applyBorder="1" applyAlignment="1">
      <alignment horizontal="center" vertical="center" wrapText="1"/>
    </xf>
    <xf numFmtId="0" fontId="23" fillId="4" borderId="13" xfId="1" applyFont="1" applyFill="1" applyBorder="1" applyAlignment="1">
      <alignment horizontal="center" vertical="center"/>
    </xf>
    <xf numFmtId="14" fontId="23" fillId="4" borderId="13" xfId="1" applyNumberFormat="1" applyFont="1" applyFill="1" applyBorder="1" applyAlignment="1">
      <alignment horizontal="center" vertical="center" wrapText="1"/>
    </xf>
    <xf numFmtId="0" fontId="23" fillId="5" borderId="13" xfId="1" applyFont="1" applyFill="1" applyBorder="1" applyAlignment="1">
      <alignment horizontal="center" vertical="center" wrapText="1"/>
    </xf>
    <xf numFmtId="0" fontId="23" fillId="6" borderId="13" xfId="1" applyFont="1" applyFill="1" applyBorder="1" applyAlignment="1">
      <alignment horizontal="center" vertical="center" wrapText="1"/>
    </xf>
    <xf numFmtId="0" fontId="23" fillId="4" borderId="13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shrinkToFit="1"/>
    </xf>
    <xf numFmtId="0" fontId="23" fillId="4" borderId="11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left" vertical="center" wrapText="1"/>
    </xf>
    <xf numFmtId="0" fontId="23" fillId="4" borderId="11" xfId="1" applyFont="1" applyFill="1" applyBorder="1" applyAlignment="1">
      <alignment vertical="center" shrinkToFit="1"/>
    </xf>
    <xf numFmtId="1" fontId="23" fillId="4" borderId="11" xfId="1" applyNumberFormat="1" applyFont="1" applyFill="1" applyBorder="1" applyAlignment="1">
      <alignment horizontal="center" vertical="center" shrinkToFit="1"/>
    </xf>
    <xf numFmtId="177" fontId="23" fillId="4" borderId="11" xfId="1" applyNumberFormat="1" applyFont="1" applyFill="1" applyBorder="1" applyAlignment="1">
      <alignment horizontal="center" vertical="center"/>
    </xf>
    <xf numFmtId="177" fontId="23" fillId="4" borderId="11" xfId="1" applyNumberFormat="1" applyFont="1" applyFill="1" applyBorder="1">
      <alignment vertical="center"/>
    </xf>
    <xf numFmtId="183" fontId="23" fillId="4" borderId="11" xfId="1" applyNumberFormat="1" applyFont="1" applyFill="1" applyBorder="1" applyAlignment="1">
      <alignment vertical="center" shrinkToFit="1"/>
    </xf>
    <xf numFmtId="183" fontId="23" fillId="0" borderId="11" xfId="1" applyNumberFormat="1" applyFont="1" applyFill="1" applyBorder="1" applyAlignment="1">
      <alignment vertical="center" shrinkToFit="1"/>
    </xf>
    <xf numFmtId="181" fontId="23" fillId="4" borderId="11" xfId="1" applyNumberFormat="1" applyFont="1" applyFill="1" applyBorder="1" applyAlignment="1">
      <alignment horizontal="center" vertical="center"/>
    </xf>
    <xf numFmtId="178" fontId="23" fillId="4" borderId="11" xfId="1" applyNumberFormat="1" applyFont="1" applyFill="1" applyBorder="1" applyAlignment="1">
      <alignment horizontal="center" vertical="center"/>
    </xf>
    <xf numFmtId="181" fontId="23" fillId="0" borderId="11" xfId="1" applyNumberFormat="1" applyFont="1" applyFill="1" applyBorder="1" applyAlignment="1">
      <alignment horizontal="center" vertical="center"/>
    </xf>
    <xf numFmtId="181" fontId="23" fillId="0" borderId="13" xfId="1" applyNumberFormat="1" applyFont="1" applyFill="1" applyBorder="1" applyAlignment="1">
      <alignment horizontal="center" vertical="center"/>
    </xf>
    <xf numFmtId="181" fontId="23" fillId="4" borderId="11" xfId="1" applyNumberFormat="1" applyFont="1" applyFill="1" applyBorder="1" applyAlignment="1">
      <alignment horizontal="center" vertical="center"/>
    </xf>
    <xf numFmtId="178" fontId="23" fillId="4" borderId="11" xfId="1" applyNumberFormat="1" applyFont="1" applyFill="1" applyBorder="1" applyAlignment="1">
      <alignment horizontal="center" vertical="center"/>
    </xf>
    <xf numFmtId="179" fontId="23" fillId="4" borderId="11" xfId="1" applyNumberFormat="1" applyFont="1" applyFill="1" applyBorder="1" applyAlignment="1">
      <alignment horizontal="center" vertical="center" wrapText="1"/>
    </xf>
    <xf numFmtId="179" fontId="23" fillId="5" borderId="11" xfId="1" applyNumberFormat="1" applyFont="1" applyFill="1" applyBorder="1" applyAlignment="1">
      <alignment horizontal="center" vertical="center"/>
    </xf>
    <xf numFmtId="179" fontId="23" fillId="4" borderId="11" xfId="1" applyNumberFormat="1" applyFont="1" applyFill="1" applyBorder="1" applyAlignment="1">
      <alignment horizontal="center" vertical="center"/>
    </xf>
    <xf numFmtId="0" fontId="23" fillId="4" borderId="0" xfId="1" applyFont="1" applyFill="1">
      <alignment vertical="center"/>
    </xf>
    <xf numFmtId="0" fontId="23" fillId="4" borderId="15" xfId="1" applyFont="1" applyFill="1" applyBorder="1" applyAlignment="1">
      <alignment horizontal="center" vertical="center"/>
    </xf>
    <xf numFmtId="14" fontId="23" fillId="4" borderId="15" xfId="1" applyNumberFormat="1" applyFont="1" applyFill="1" applyBorder="1" applyAlignment="1">
      <alignment horizontal="center" vertical="center" wrapText="1"/>
    </xf>
    <xf numFmtId="0" fontId="23" fillId="5" borderId="15" xfId="1" applyFont="1" applyFill="1" applyBorder="1" applyAlignment="1">
      <alignment horizontal="center" vertical="center" wrapText="1"/>
    </xf>
    <xf numFmtId="0" fontId="23" fillId="6" borderId="15" xfId="1" applyFont="1" applyFill="1" applyBorder="1" applyAlignment="1">
      <alignment horizontal="center" vertical="center" wrapText="1"/>
    </xf>
    <xf numFmtId="0" fontId="23" fillId="4" borderId="15" xfId="1" applyFont="1" applyFill="1" applyBorder="1" applyAlignment="1">
      <alignment horizontal="center" vertical="center" wrapText="1"/>
    </xf>
    <xf numFmtId="181" fontId="23" fillId="0" borderId="15" xfId="1" applyNumberFormat="1" applyFont="1" applyFill="1" applyBorder="1" applyAlignment="1">
      <alignment horizontal="center" vertical="center"/>
    </xf>
    <xf numFmtId="180" fontId="23" fillId="4" borderId="11" xfId="1" applyNumberFormat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left" vertical="center"/>
    </xf>
    <xf numFmtId="0" fontId="23" fillId="4" borderId="11" xfId="1" applyFont="1" applyFill="1" applyBorder="1" applyAlignment="1">
      <alignment vertical="center"/>
    </xf>
    <xf numFmtId="0" fontId="23" fillId="4" borderId="11" xfId="1" applyFont="1" applyFill="1" applyBorder="1">
      <alignment vertical="center"/>
    </xf>
    <xf numFmtId="0" fontId="23" fillId="0" borderId="11" xfId="1" applyFont="1" applyFill="1" applyBorder="1">
      <alignment vertical="center"/>
    </xf>
    <xf numFmtId="181" fontId="23" fillId="0" borderId="8" xfId="1" applyNumberFormat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14" fontId="23" fillId="4" borderId="8" xfId="1" applyNumberFormat="1" applyFont="1" applyFill="1" applyBorder="1" applyAlignment="1">
      <alignment horizontal="center" vertical="center" wrapText="1"/>
    </xf>
    <xf numFmtId="0" fontId="23" fillId="5" borderId="8" xfId="1" applyFont="1" applyFill="1" applyBorder="1" applyAlignment="1">
      <alignment horizontal="center" vertical="center" wrapText="1"/>
    </xf>
    <xf numFmtId="0" fontId="23" fillId="6" borderId="8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7" borderId="17" xfId="1" applyFont="1" applyFill="1" applyBorder="1" applyAlignment="1">
      <alignment horizontal="center" vertical="center" shrinkToFit="1"/>
    </xf>
    <xf numFmtId="0" fontId="23" fillId="7" borderId="18" xfId="1" applyFont="1" applyFill="1" applyBorder="1" applyAlignment="1">
      <alignment horizontal="center" vertical="center" shrinkToFit="1"/>
    </xf>
    <xf numFmtId="0" fontId="23" fillId="7" borderId="19" xfId="1" applyFont="1" applyFill="1" applyBorder="1" applyAlignment="1">
      <alignment horizontal="center" vertical="center" shrinkToFit="1"/>
    </xf>
    <xf numFmtId="177" fontId="23" fillId="7" borderId="11" xfId="1" applyNumberFormat="1" applyFont="1" applyFill="1" applyBorder="1" applyAlignment="1">
      <alignment horizontal="center" vertical="center"/>
    </xf>
    <xf numFmtId="181" fontId="23" fillId="7" borderId="11" xfId="1" applyNumberFormat="1" applyFont="1" applyFill="1" applyBorder="1" applyAlignment="1">
      <alignment horizontal="center" vertical="center"/>
    </xf>
    <xf numFmtId="178" fontId="23" fillId="7" borderId="11" xfId="1" applyNumberFormat="1" applyFont="1" applyFill="1" applyBorder="1" applyAlignment="1">
      <alignment horizontal="center" vertical="center"/>
    </xf>
    <xf numFmtId="179" fontId="23" fillId="7" borderId="11" xfId="1" applyNumberFormat="1" applyFont="1" applyFill="1" applyBorder="1" applyAlignment="1">
      <alignment horizontal="center" vertical="center"/>
    </xf>
    <xf numFmtId="0" fontId="23" fillId="7" borderId="0" xfId="1" applyFont="1" applyFill="1">
      <alignment vertical="center"/>
    </xf>
    <xf numFmtId="0" fontId="23" fillId="6" borderId="13" xfId="1" quotePrefix="1" applyFont="1" applyFill="1" applyBorder="1" applyAlignment="1">
      <alignment horizontal="center" vertical="center" wrapText="1"/>
    </xf>
    <xf numFmtId="177" fontId="23" fillId="5" borderId="11" xfId="1" applyNumberFormat="1" applyFont="1" applyFill="1" applyBorder="1" applyAlignment="1">
      <alignment horizontal="center" vertical="center"/>
    </xf>
    <xf numFmtId="181" fontId="23" fillId="4" borderId="13" xfId="1" applyNumberFormat="1" applyFont="1" applyFill="1" applyBorder="1" applyAlignment="1">
      <alignment horizontal="center" vertical="center"/>
    </xf>
    <xf numFmtId="178" fontId="23" fillId="4" borderId="13" xfId="1" applyNumberFormat="1" applyFont="1" applyFill="1" applyBorder="1" applyAlignment="1">
      <alignment horizontal="center" vertical="center"/>
    </xf>
    <xf numFmtId="179" fontId="23" fillId="4" borderId="13" xfId="1" applyNumberFormat="1" applyFont="1" applyFill="1" applyBorder="1" applyAlignment="1">
      <alignment horizontal="center" vertical="center" wrapText="1"/>
    </xf>
    <xf numFmtId="181" fontId="23" fillId="4" borderId="15" xfId="1" applyNumberFormat="1" applyFont="1" applyFill="1" applyBorder="1" applyAlignment="1">
      <alignment horizontal="center" vertical="center"/>
    </xf>
    <xf numFmtId="178" fontId="23" fillId="4" borderId="15" xfId="1" applyNumberFormat="1" applyFont="1" applyFill="1" applyBorder="1" applyAlignment="1">
      <alignment horizontal="center" vertical="center"/>
    </xf>
    <xf numFmtId="179" fontId="23" fillId="4" borderId="15" xfId="1" applyNumberFormat="1" applyFont="1" applyFill="1" applyBorder="1" applyAlignment="1">
      <alignment horizontal="center" vertical="center" wrapText="1"/>
    </xf>
    <xf numFmtId="178" fontId="23" fillId="7" borderId="11" xfId="1" applyNumberFormat="1" applyFont="1" applyFill="1" applyBorder="1" applyAlignment="1">
      <alignment vertical="center"/>
    </xf>
    <xf numFmtId="179" fontId="23" fillId="7" borderId="11" xfId="1" applyNumberFormat="1" applyFont="1" applyFill="1" applyBorder="1" applyAlignment="1">
      <alignment vertical="center" wrapText="1"/>
    </xf>
    <xf numFmtId="181" fontId="23" fillId="4" borderId="8" xfId="1" applyNumberFormat="1" applyFont="1" applyFill="1" applyBorder="1" applyAlignment="1">
      <alignment horizontal="center" vertical="center"/>
    </xf>
    <xf numFmtId="0" fontId="23" fillId="4" borderId="0" xfId="1" applyFont="1" applyFill="1" applyAlignment="1">
      <alignment horizontal="left" vertical="center"/>
    </xf>
    <xf numFmtId="0" fontId="26" fillId="7" borderId="17" xfId="1" applyFont="1" applyFill="1" applyBorder="1" applyAlignment="1">
      <alignment horizontal="center" vertical="center" shrinkToFit="1"/>
    </xf>
    <xf numFmtId="0" fontId="26" fillId="7" borderId="18" xfId="1" applyFont="1" applyFill="1" applyBorder="1" applyAlignment="1">
      <alignment horizontal="center" vertical="center" shrinkToFit="1"/>
    </xf>
    <xf numFmtId="0" fontId="26" fillId="7" borderId="19" xfId="1" applyFont="1" applyFill="1" applyBorder="1" applyAlignment="1">
      <alignment horizontal="center" vertical="center" shrinkToFit="1"/>
    </xf>
    <xf numFmtId="177" fontId="26" fillId="7" borderId="11" xfId="1" applyNumberFormat="1" applyFont="1" applyFill="1" applyBorder="1" applyAlignment="1">
      <alignment horizontal="center" vertical="center"/>
    </xf>
    <xf numFmtId="181" fontId="26" fillId="7" borderId="11" xfId="1" applyNumberFormat="1" applyFont="1" applyFill="1" applyBorder="1" applyAlignment="1">
      <alignment horizontal="center" vertical="center"/>
    </xf>
    <xf numFmtId="178" fontId="26" fillId="7" borderId="11" xfId="1" applyNumberFormat="1" applyFont="1" applyFill="1" applyBorder="1" applyAlignment="1">
      <alignment horizontal="center" vertical="center"/>
    </xf>
    <xf numFmtId="179" fontId="26" fillId="7" borderId="11" xfId="1" applyNumberFormat="1" applyFont="1" applyFill="1" applyBorder="1" applyAlignment="1">
      <alignment horizontal="center" vertical="center"/>
    </xf>
    <xf numFmtId="0" fontId="26" fillId="7" borderId="0" xfId="1" applyFont="1" applyFill="1">
      <alignment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vertical="center"/>
    </xf>
    <xf numFmtId="177" fontId="23" fillId="0" borderId="0" xfId="1" applyNumberFormat="1" applyFont="1" applyAlignment="1">
      <alignment horizontal="center" vertical="center"/>
    </xf>
    <xf numFmtId="177" fontId="23" fillId="0" borderId="0" xfId="1" applyNumberFormat="1" applyFont="1">
      <alignment vertical="center"/>
    </xf>
    <xf numFmtId="183" fontId="23" fillId="0" borderId="0" xfId="1" applyNumberFormat="1" applyFont="1">
      <alignment vertical="center"/>
    </xf>
    <xf numFmtId="183" fontId="23" fillId="0" borderId="0" xfId="1" applyNumberFormat="1" applyFont="1" applyFill="1">
      <alignment vertical="center"/>
    </xf>
    <xf numFmtId="181" fontId="23" fillId="0" borderId="0" xfId="1" applyNumberFormat="1" applyFont="1" applyAlignment="1">
      <alignment horizontal="center" vertical="center"/>
    </xf>
    <xf numFmtId="181" fontId="23" fillId="0" borderId="0" xfId="1" applyNumberFormat="1" applyFont="1" applyFill="1" applyAlignment="1">
      <alignment horizontal="center" vertical="center"/>
    </xf>
    <xf numFmtId="181" fontId="23" fillId="0" borderId="0" xfId="1" applyNumberFormat="1" applyFont="1" applyFill="1">
      <alignment vertical="center"/>
    </xf>
    <xf numFmtId="0" fontId="23" fillId="0" borderId="0" xfId="1" applyFont="1" applyFill="1">
      <alignment vertical="center"/>
    </xf>
    <xf numFmtId="179" fontId="23" fillId="8" borderId="0" xfId="1" applyNumberFormat="1" applyFont="1" applyFill="1">
      <alignment vertical="center"/>
    </xf>
    <xf numFmtId="176" fontId="16" fillId="4" borderId="0" xfId="1" applyNumberFormat="1" applyFont="1" applyFill="1" applyBorder="1" applyAlignment="1">
      <alignment horizontal="center" vertical="center" wrapText="1"/>
    </xf>
    <xf numFmtId="177" fontId="26" fillId="4" borderId="20" xfId="1" applyNumberFormat="1" applyFont="1" applyFill="1" applyBorder="1" applyAlignment="1">
      <alignment horizontal="center" vertical="center" wrapText="1" shrinkToFit="1"/>
    </xf>
  </cellXfs>
  <cellStyles count="16">
    <cellStyle name="BOM_Level_Below3 2 2" xfId="15"/>
    <cellStyle name="BOM_Level_Below3 3" xfId="13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3 30" xfId="14"/>
    <cellStyle name="常规 5" xfId="10"/>
    <cellStyle name="样式 1" xfId="11"/>
    <cellStyle name="样式 1 5 21" xfId="12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0877;&#20852;\&#20877;&#20852;&#20914;&#21387;&#20214;&#26680;&#31639;-2021&#24180;12&#26376;23&#26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Sheet3"/>
    </sheetNames>
    <sheetDataSet>
      <sheetData sheetId="0"/>
      <sheetData sheetId="1">
        <row r="4">
          <cell r="C4" t="str">
            <v>SHT0010786</v>
          </cell>
          <cell r="D4" t="str">
            <v>02.03.57.027</v>
          </cell>
          <cell r="E4" t="str">
            <v>H6罩壳固定钣金片</v>
          </cell>
          <cell r="F4" t="str">
            <v>冲压件</v>
          </cell>
          <cell r="G4" t="str">
            <v>自制</v>
          </cell>
          <cell r="H4">
            <v>1</v>
          </cell>
          <cell r="I4" t="str">
            <v>SAPH440</v>
          </cell>
          <cell r="K4">
            <v>52</v>
          </cell>
          <cell r="L4">
            <v>23</v>
          </cell>
          <cell r="M4">
            <v>2</v>
          </cell>
          <cell r="N4">
            <v>6.25</v>
          </cell>
          <cell r="O4">
            <v>3.4</v>
          </cell>
          <cell r="P4">
            <v>1.8777199999999997E-2</v>
          </cell>
          <cell r="Q4">
            <v>6.0000000000000001E-3</v>
          </cell>
          <cell r="R4">
            <v>1.2777199999999997E-2</v>
          </cell>
          <cell r="S4">
            <v>7.3915019999999998E-2</v>
          </cell>
          <cell r="T4" t="str">
            <v>落料</v>
          </cell>
          <cell r="U4">
            <v>40</v>
          </cell>
          <cell r="V4">
            <v>1</v>
          </cell>
          <cell r="W4">
            <v>1</v>
          </cell>
          <cell r="X4">
            <v>0.03</v>
          </cell>
          <cell r="Y4">
            <v>0.03</v>
          </cell>
          <cell r="Z4">
            <v>0.16069802399999999</v>
          </cell>
          <cell r="AA4">
            <v>0.1422106407079646</v>
          </cell>
        </row>
        <row r="5">
          <cell r="T5" t="str">
            <v>成型</v>
          </cell>
          <cell r="U5">
            <v>40</v>
          </cell>
          <cell r="V5">
            <v>1</v>
          </cell>
          <cell r="W5">
            <v>1</v>
          </cell>
          <cell r="X5">
            <v>0.03</v>
          </cell>
          <cell r="Y5">
            <v>0.03</v>
          </cell>
        </row>
        <row r="9">
          <cell r="F9" t="str">
            <v>合计</v>
          </cell>
          <cell r="S9">
            <v>7.3915019999999998E-2</v>
          </cell>
          <cell r="Y9">
            <v>0.06</v>
          </cell>
        </row>
        <row r="10">
          <cell r="C10" t="str">
            <v>SHT0010699</v>
          </cell>
          <cell r="D10" t="str">
            <v>02.03.57.018</v>
          </cell>
          <cell r="E10" t="str">
            <v>H6橡胶垫安装支架</v>
          </cell>
          <cell r="F10" t="str">
            <v>冲压件</v>
          </cell>
          <cell r="G10" t="str">
            <v>自制</v>
          </cell>
          <cell r="H10">
            <v>1</v>
          </cell>
          <cell r="I10" t="str">
            <v>SAPH440</v>
          </cell>
          <cell r="K10">
            <v>86</v>
          </cell>
          <cell r="L10">
            <v>48</v>
          </cell>
          <cell r="M10">
            <v>2</v>
          </cell>
          <cell r="N10">
            <v>6.25</v>
          </cell>
          <cell r="O10">
            <v>3.4</v>
          </cell>
          <cell r="P10">
            <v>6.4809599999999995E-2</v>
          </cell>
          <cell r="Q10">
            <v>3.7999999999999999E-2</v>
          </cell>
          <cell r="R10">
            <v>2.6809599999999996E-2</v>
          </cell>
          <cell r="S10">
            <v>0.31390735999999997</v>
          </cell>
          <cell r="T10" t="str">
            <v>落料</v>
          </cell>
          <cell r="U10">
            <v>80</v>
          </cell>
          <cell r="V10">
            <v>1</v>
          </cell>
          <cell r="W10">
            <v>1</v>
          </cell>
          <cell r="X10">
            <v>0.05</v>
          </cell>
          <cell r="Y10">
            <v>0.05</v>
          </cell>
          <cell r="Z10">
            <v>0.47268883199999995</v>
          </cell>
          <cell r="AA10">
            <v>0.41830870088495575</v>
          </cell>
        </row>
        <row r="11">
          <cell r="T11" t="str">
            <v>成型</v>
          </cell>
          <cell r="U11">
            <v>40</v>
          </cell>
          <cell r="V11">
            <v>1</v>
          </cell>
          <cell r="W11">
            <v>1</v>
          </cell>
          <cell r="X11">
            <v>0.03</v>
          </cell>
          <cell r="Y11">
            <v>0.03</v>
          </cell>
        </row>
        <row r="15">
          <cell r="F15" t="str">
            <v>合计</v>
          </cell>
          <cell r="S15">
            <v>0.31390735999999997</v>
          </cell>
          <cell r="Y15">
            <v>0.08</v>
          </cell>
        </row>
        <row r="16">
          <cell r="C16" t="str">
            <v>SHT0010240</v>
          </cell>
          <cell r="D16" t="str">
            <v>02.03.57.023</v>
          </cell>
          <cell r="E16" t="str">
            <v>H6防尘罩支撑钣金</v>
          </cell>
          <cell r="F16" t="str">
            <v>冲压件</v>
          </cell>
          <cell r="G16" t="str">
            <v>自制</v>
          </cell>
          <cell r="H16">
            <v>1</v>
          </cell>
          <cell r="I16" t="str">
            <v>SAPH440</v>
          </cell>
          <cell r="K16">
            <v>57</v>
          </cell>
          <cell r="L16">
            <v>24</v>
          </cell>
          <cell r="M16">
            <v>2</v>
          </cell>
          <cell r="N16">
            <v>6.25</v>
          </cell>
          <cell r="O16">
            <v>3.4</v>
          </cell>
          <cell r="P16">
            <v>2.1477599999999999E-2</v>
          </cell>
          <cell r="Q16">
            <v>1.0999999999999999E-2</v>
          </cell>
          <cell r="R16">
            <v>1.04776E-2</v>
          </cell>
          <cell r="S16">
            <v>9.8611160000000003E-2</v>
          </cell>
          <cell r="T16" t="str">
            <v>落料</v>
          </cell>
          <cell r="U16">
            <v>40</v>
          </cell>
          <cell r="V16">
            <v>1</v>
          </cell>
          <cell r="W16">
            <v>1</v>
          </cell>
          <cell r="X16">
            <v>0.03</v>
          </cell>
          <cell r="Y16">
            <v>0.03</v>
          </cell>
          <cell r="Z16">
            <v>0.22633339199999999</v>
          </cell>
          <cell r="AA16">
            <v>0.20029503716814159</v>
          </cell>
        </row>
        <row r="17">
          <cell r="T17" t="str">
            <v>成型</v>
          </cell>
          <cell r="U17">
            <v>40</v>
          </cell>
          <cell r="V17">
            <v>1</v>
          </cell>
          <cell r="W17">
            <v>1</v>
          </cell>
          <cell r="X17">
            <v>0.03</v>
          </cell>
          <cell r="Y17">
            <v>0.03</v>
          </cell>
        </row>
        <row r="18">
          <cell r="T18" t="str">
            <v>起突台</v>
          </cell>
          <cell r="U18">
            <v>25</v>
          </cell>
          <cell r="V18">
            <v>1</v>
          </cell>
          <cell r="W18">
            <v>1</v>
          </cell>
          <cell r="X18">
            <v>0.03</v>
          </cell>
          <cell r="Y18">
            <v>0.03</v>
          </cell>
        </row>
        <row r="21">
          <cell r="F21" t="str">
            <v>合计</v>
          </cell>
          <cell r="S21">
            <v>9.8611160000000003E-2</v>
          </cell>
          <cell r="Y21">
            <v>0.09</v>
          </cell>
        </row>
        <row r="22">
          <cell r="C22" t="str">
            <v>SHT0010261</v>
          </cell>
          <cell r="D22" t="str">
            <v>02.03.57.024</v>
          </cell>
          <cell r="E22" t="str">
            <v>H6罩壳固定钣金</v>
          </cell>
          <cell r="F22" t="str">
            <v>冲压件</v>
          </cell>
          <cell r="G22" t="str">
            <v>自制</v>
          </cell>
          <cell r="H22">
            <v>1</v>
          </cell>
          <cell r="I22" t="str">
            <v>SAPH440</v>
          </cell>
          <cell r="K22">
            <v>55</v>
          </cell>
          <cell r="L22">
            <v>23</v>
          </cell>
          <cell r="M22">
            <v>2</v>
          </cell>
          <cell r="N22">
            <v>6.25</v>
          </cell>
          <cell r="O22">
            <v>3.4</v>
          </cell>
          <cell r="P22">
            <v>1.98605E-2</v>
          </cell>
          <cell r="Q22">
            <v>8.9999999999999993E-3</v>
          </cell>
          <cell r="R22">
            <v>1.08605E-2</v>
          </cell>
          <cell r="S22">
            <v>8.7202425E-2</v>
          </cell>
          <cell r="T22" t="str">
            <v>落料</v>
          </cell>
          <cell r="U22">
            <v>40</v>
          </cell>
          <cell r="V22">
            <v>1</v>
          </cell>
          <cell r="W22">
            <v>1</v>
          </cell>
          <cell r="X22">
            <v>0.03</v>
          </cell>
          <cell r="Y22">
            <v>0.03</v>
          </cell>
          <cell r="Z22">
            <v>0.17664290999999999</v>
          </cell>
          <cell r="AA22">
            <v>0.15632115929203541</v>
          </cell>
        </row>
        <row r="23">
          <cell r="T23" t="str">
            <v>成型</v>
          </cell>
          <cell r="U23">
            <v>25</v>
          </cell>
          <cell r="V23">
            <v>1</v>
          </cell>
          <cell r="W23">
            <v>1</v>
          </cell>
          <cell r="X23">
            <v>0.03</v>
          </cell>
          <cell r="Y23">
            <v>0.03</v>
          </cell>
        </row>
        <row r="27">
          <cell r="F27" t="str">
            <v>合计</v>
          </cell>
          <cell r="S27">
            <v>8.7202425E-2</v>
          </cell>
          <cell r="Y27">
            <v>0.06</v>
          </cell>
        </row>
        <row r="28">
          <cell r="C28" t="str">
            <v>SHT0010134</v>
          </cell>
          <cell r="D28" t="str">
            <v>02.03.57.029</v>
          </cell>
          <cell r="E28" t="str">
            <v>H6坐盆延伸固定钣金</v>
          </cell>
          <cell r="F28" t="str">
            <v>冲压件</v>
          </cell>
          <cell r="G28" t="str">
            <v>自制</v>
          </cell>
          <cell r="H28">
            <v>1</v>
          </cell>
          <cell r="I28" t="str">
            <v>SAPH440</v>
          </cell>
          <cell r="K28">
            <v>76</v>
          </cell>
          <cell r="L28">
            <v>43</v>
          </cell>
          <cell r="M28">
            <v>2</v>
          </cell>
          <cell r="N28">
            <v>6.25</v>
          </cell>
          <cell r="O28">
            <v>3.4</v>
          </cell>
          <cell r="P28">
            <v>5.1307599999999995E-2</v>
          </cell>
          <cell r="Q28">
            <v>2.7E-2</v>
          </cell>
          <cell r="R28">
            <v>2.4307599999999995E-2</v>
          </cell>
          <cell r="S28">
            <v>0.23802666</v>
          </cell>
          <cell r="T28" t="str">
            <v>落料</v>
          </cell>
          <cell r="U28">
            <v>40</v>
          </cell>
          <cell r="V28">
            <v>1</v>
          </cell>
          <cell r="W28">
            <v>1</v>
          </cell>
          <cell r="X28">
            <v>0.03</v>
          </cell>
          <cell r="Y28">
            <v>0.03</v>
          </cell>
          <cell r="Z28">
            <v>0.39363199200000004</v>
          </cell>
          <cell r="AA28">
            <v>0.3483468955752213</v>
          </cell>
        </row>
        <row r="29">
          <cell r="T29" t="str">
            <v>折弯</v>
          </cell>
          <cell r="U29">
            <v>25</v>
          </cell>
          <cell r="V29">
            <v>1</v>
          </cell>
          <cell r="W29">
            <v>1</v>
          </cell>
          <cell r="X29">
            <v>0.03</v>
          </cell>
          <cell r="Y29">
            <v>0.03</v>
          </cell>
        </row>
        <row r="30">
          <cell r="T30" t="str">
            <v>成型</v>
          </cell>
          <cell r="U30">
            <v>25</v>
          </cell>
          <cell r="V30">
            <v>1</v>
          </cell>
          <cell r="W30">
            <v>1</v>
          </cell>
          <cell r="X30">
            <v>0.03</v>
          </cell>
          <cell r="Y30">
            <v>0.03</v>
          </cell>
        </row>
        <row r="33">
          <cell r="F33" t="str">
            <v>合计</v>
          </cell>
          <cell r="S33">
            <v>0.23802666</v>
          </cell>
          <cell r="Y33">
            <v>0.09</v>
          </cell>
        </row>
        <row r="34">
          <cell r="C34" t="str">
            <v>SHT0012971</v>
          </cell>
          <cell r="D34" t="str">
            <v>02.03.11.128</v>
          </cell>
          <cell r="E34" t="str">
            <v>安全带上悬置固定板总成</v>
          </cell>
          <cell r="F34" t="str">
            <v>安全带上悬置固定板SHT0012969</v>
          </cell>
          <cell r="G34" t="str">
            <v>自制</v>
          </cell>
          <cell r="H34">
            <v>1</v>
          </cell>
          <cell r="I34" t="str">
            <v>SAPH440</v>
          </cell>
          <cell r="K34">
            <v>151</v>
          </cell>
          <cell r="L34">
            <v>209</v>
          </cell>
          <cell r="M34">
            <v>3</v>
          </cell>
          <cell r="N34">
            <v>6.1</v>
          </cell>
          <cell r="O34">
            <v>3.4</v>
          </cell>
          <cell r="P34">
            <v>0.74321444999999997</v>
          </cell>
          <cell r="Q34">
            <v>0.39100000000000001</v>
          </cell>
          <cell r="R34">
            <v>0.35221444999999996</v>
          </cell>
          <cell r="S34">
            <v>3.3360790150000001</v>
          </cell>
          <cell r="T34" t="str">
            <v>落料</v>
          </cell>
          <cell r="U34">
            <v>160</v>
          </cell>
          <cell r="V34">
            <v>1</v>
          </cell>
          <cell r="W34">
            <v>1</v>
          </cell>
          <cell r="X34">
            <v>0.1</v>
          </cell>
          <cell r="Y34">
            <v>0.1</v>
          </cell>
          <cell r="Z34">
            <v>4.9992948180000001</v>
          </cell>
          <cell r="AA34">
            <v>4.4241547061946909</v>
          </cell>
        </row>
        <row r="35">
          <cell r="F35" t="str">
            <v>7/16焊接螺母</v>
          </cell>
          <cell r="G35" t="str">
            <v>外协</v>
          </cell>
          <cell r="H35">
            <v>1</v>
          </cell>
          <cell r="N35">
            <v>0.4</v>
          </cell>
          <cell r="S35">
            <v>0.4</v>
          </cell>
          <cell r="T35" t="str">
            <v>成型</v>
          </cell>
          <cell r="U35">
            <v>100</v>
          </cell>
          <cell r="V35">
            <v>1</v>
          </cell>
          <cell r="W35">
            <v>1</v>
          </cell>
          <cell r="X35">
            <v>7.0000000000000007E-2</v>
          </cell>
          <cell r="Y35">
            <v>7.0000000000000007E-2</v>
          </cell>
        </row>
        <row r="36">
          <cell r="T36" t="str">
            <v>冲孔</v>
          </cell>
          <cell r="U36">
            <v>80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T37" t="str">
            <v>冲孔</v>
          </cell>
          <cell r="U37">
            <v>40</v>
          </cell>
          <cell r="V37">
            <v>1</v>
          </cell>
          <cell r="W37">
            <v>1</v>
          </cell>
          <cell r="X37">
            <v>0.03</v>
          </cell>
          <cell r="Y37">
            <v>0.03</v>
          </cell>
        </row>
        <row r="38">
          <cell r="T38" t="str">
            <v>冲孔</v>
          </cell>
          <cell r="U38">
            <v>25</v>
          </cell>
          <cell r="V38">
            <v>1</v>
          </cell>
          <cell r="W38">
            <v>1</v>
          </cell>
          <cell r="X38">
            <v>0.03</v>
          </cell>
          <cell r="Y38">
            <v>0.03</v>
          </cell>
        </row>
        <row r="39">
          <cell r="T39" t="str">
            <v>焊接-委外</v>
          </cell>
          <cell r="V39">
            <v>1</v>
          </cell>
          <cell r="W39">
            <v>1</v>
          </cell>
          <cell r="X39">
            <v>0.15</v>
          </cell>
          <cell r="Y39">
            <v>0.15</v>
          </cell>
        </row>
        <row r="40">
          <cell r="F40" t="str">
            <v>合计</v>
          </cell>
          <cell r="S40">
            <v>3.7360790150000001</v>
          </cell>
          <cell r="Y40">
            <v>0.43000000000000005</v>
          </cell>
        </row>
        <row r="41">
          <cell r="C41" t="str">
            <v>SHT0012843</v>
          </cell>
          <cell r="D41" t="str">
            <v>02.03.61.071A</v>
          </cell>
          <cell r="E41" t="str">
            <v>升降左前固定钣金(新状态B版)</v>
          </cell>
          <cell r="F41" t="str">
            <v>冲压件</v>
          </cell>
          <cell r="G41" t="str">
            <v>自制</v>
          </cell>
          <cell r="H41">
            <v>1</v>
          </cell>
          <cell r="I41" t="str">
            <v>SPFH590</v>
          </cell>
          <cell r="K41">
            <v>130</v>
          </cell>
          <cell r="L41">
            <v>70</v>
          </cell>
          <cell r="M41">
            <v>2.5</v>
          </cell>
          <cell r="N41">
            <v>6.45</v>
          </cell>
          <cell r="O41">
            <v>3.4</v>
          </cell>
          <cell r="P41">
            <v>0.17858749999999998</v>
          </cell>
          <cell r="Q41">
            <v>8.6999999999999994E-2</v>
          </cell>
          <cell r="R41">
            <v>9.1587499999999988E-2</v>
          </cell>
          <cell r="S41">
            <v>0.84049187499999989</v>
          </cell>
          <cell r="T41" t="str">
            <v>落料</v>
          </cell>
          <cell r="U41">
            <v>100</v>
          </cell>
          <cell r="V41">
            <v>1</v>
          </cell>
          <cell r="W41">
            <v>1</v>
          </cell>
          <cell r="X41">
            <v>7.0000000000000007E-2</v>
          </cell>
          <cell r="Y41">
            <v>7.0000000000000007E-2</v>
          </cell>
          <cell r="Z41">
            <v>1.2125902499999996</v>
          </cell>
          <cell r="AA41">
            <v>1.0730887168141592</v>
          </cell>
        </row>
        <row r="42">
          <cell r="T42" t="str">
            <v>成型</v>
          </cell>
          <cell r="U42">
            <v>80</v>
          </cell>
          <cell r="V42">
            <v>1</v>
          </cell>
          <cell r="W42">
            <v>1</v>
          </cell>
          <cell r="X42">
            <v>0.05</v>
          </cell>
          <cell r="Y42">
            <v>0.05</v>
          </cell>
        </row>
        <row r="43">
          <cell r="T43" t="str">
            <v>冲孔</v>
          </cell>
          <cell r="U43">
            <v>80</v>
          </cell>
          <cell r="V43">
            <v>1</v>
          </cell>
          <cell r="W43">
            <v>1</v>
          </cell>
          <cell r="X43">
            <v>0.05</v>
          </cell>
          <cell r="Y43">
            <v>0.05</v>
          </cell>
        </row>
        <row r="46">
          <cell r="F46" t="str">
            <v>合计</v>
          </cell>
          <cell r="S46">
            <v>0.84049187499999989</v>
          </cell>
          <cell r="Y46">
            <v>0.17</v>
          </cell>
        </row>
        <row r="47">
          <cell r="C47" t="str">
            <v>SHT0013700</v>
          </cell>
          <cell r="D47" t="str">
            <v>02.03.61.072A</v>
          </cell>
          <cell r="E47" t="str">
            <v>升降右前固定钣金(新状态B版)</v>
          </cell>
          <cell r="F47" t="str">
            <v>冲压件</v>
          </cell>
          <cell r="G47" t="str">
            <v>自制</v>
          </cell>
          <cell r="H47">
            <v>1</v>
          </cell>
          <cell r="I47" t="str">
            <v>SPFH590</v>
          </cell>
          <cell r="K47">
            <v>130</v>
          </cell>
          <cell r="L47">
            <v>70</v>
          </cell>
          <cell r="M47">
            <v>2.5</v>
          </cell>
          <cell r="N47">
            <v>6.45</v>
          </cell>
          <cell r="O47">
            <v>3.4</v>
          </cell>
          <cell r="P47">
            <v>0.17858749999999998</v>
          </cell>
          <cell r="Q47">
            <v>8.6999999999999994E-2</v>
          </cell>
          <cell r="R47">
            <v>9.1587499999999988E-2</v>
          </cell>
          <cell r="S47">
            <v>0.84049187499999989</v>
          </cell>
          <cell r="T47" t="str">
            <v>落料</v>
          </cell>
          <cell r="U47">
            <v>100</v>
          </cell>
          <cell r="V47">
            <v>1</v>
          </cell>
          <cell r="W47">
            <v>1</v>
          </cell>
          <cell r="X47">
            <v>7.0000000000000007E-2</v>
          </cell>
          <cell r="Y47">
            <v>7.0000000000000007E-2</v>
          </cell>
          <cell r="Z47">
            <v>1.2125902499999996</v>
          </cell>
          <cell r="AA47">
            <v>1.0730887168141592</v>
          </cell>
        </row>
        <row r="48">
          <cell r="T48" t="str">
            <v>成型</v>
          </cell>
          <cell r="U48">
            <v>80</v>
          </cell>
          <cell r="V48">
            <v>1</v>
          </cell>
          <cell r="W48">
            <v>1</v>
          </cell>
          <cell r="X48">
            <v>0.05</v>
          </cell>
          <cell r="Y48">
            <v>0.05</v>
          </cell>
        </row>
        <row r="49">
          <cell r="T49" t="str">
            <v>冲孔</v>
          </cell>
          <cell r="U49">
            <v>80</v>
          </cell>
          <cell r="V49">
            <v>1</v>
          </cell>
          <cell r="W49">
            <v>1</v>
          </cell>
          <cell r="X49">
            <v>0.05</v>
          </cell>
          <cell r="Y49">
            <v>0.05</v>
          </cell>
        </row>
        <row r="52">
          <cell r="F52" t="str">
            <v>合计</v>
          </cell>
          <cell r="S52">
            <v>0.84049187499999989</v>
          </cell>
          <cell r="Y52">
            <v>0.17</v>
          </cell>
        </row>
        <row r="53">
          <cell r="C53" t="str">
            <v>SHT0012844</v>
          </cell>
          <cell r="D53" t="str">
            <v>02.03.61.073A</v>
          </cell>
          <cell r="E53" t="str">
            <v>升降左后固定钣金(新状态B版)</v>
          </cell>
          <cell r="F53" t="str">
            <v>冲压件</v>
          </cell>
          <cell r="G53" t="str">
            <v>自制</v>
          </cell>
          <cell r="H53">
            <v>1</v>
          </cell>
          <cell r="I53" t="str">
            <v>SPFH590</v>
          </cell>
          <cell r="K53">
            <v>89</v>
          </cell>
          <cell r="L53">
            <v>130</v>
          </cell>
          <cell r="M53">
            <v>2.5</v>
          </cell>
          <cell r="N53">
            <v>6.45</v>
          </cell>
          <cell r="O53">
            <v>3.4</v>
          </cell>
          <cell r="P53">
            <v>0.22706124999999999</v>
          </cell>
          <cell r="Q53">
            <v>8.6999999999999994E-2</v>
          </cell>
          <cell r="R53">
            <v>0.14006125</v>
          </cell>
          <cell r="S53">
            <v>0.98833681250000005</v>
          </cell>
          <cell r="T53" t="str">
            <v>落料</v>
          </cell>
          <cell r="U53">
            <v>100</v>
          </cell>
          <cell r="V53">
            <v>1</v>
          </cell>
          <cell r="W53">
            <v>1</v>
          </cell>
          <cell r="X53">
            <v>7.0000000000000007E-2</v>
          </cell>
          <cell r="Y53">
            <v>7.0000000000000007E-2</v>
          </cell>
          <cell r="Z53">
            <v>1.3660041749999998</v>
          </cell>
          <cell r="AA53">
            <v>1.2088532522123894</v>
          </cell>
        </row>
        <row r="54">
          <cell r="T54" t="str">
            <v>成型</v>
          </cell>
          <cell r="U54">
            <v>80</v>
          </cell>
          <cell r="V54">
            <v>1</v>
          </cell>
          <cell r="W54">
            <v>1</v>
          </cell>
          <cell r="X54">
            <v>0.05</v>
          </cell>
          <cell r="Y54">
            <v>0.05</v>
          </cell>
        </row>
        <row r="55">
          <cell r="T55" t="str">
            <v>冲孔</v>
          </cell>
          <cell r="U55">
            <v>40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8">
          <cell r="F58" t="str">
            <v>合计</v>
          </cell>
          <cell r="S58">
            <v>0.98833681250000005</v>
          </cell>
          <cell r="Y58">
            <v>0.15000000000000002</v>
          </cell>
        </row>
        <row r="59">
          <cell r="C59" t="str">
            <v>SHT0013699</v>
          </cell>
          <cell r="D59" t="str">
            <v>02.03.61.074A</v>
          </cell>
          <cell r="E59" t="str">
            <v>升降右后固定钣金(新状态B版)</v>
          </cell>
          <cell r="F59" t="str">
            <v>冲压件</v>
          </cell>
          <cell r="G59" t="str">
            <v>自制</v>
          </cell>
          <cell r="H59">
            <v>1</v>
          </cell>
          <cell r="I59" t="str">
            <v>SPFH590</v>
          </cell>
          <cell r="K59">
            <v>89</v>
          </cell>
          <cell r="L59">
            <v>130</v>
          </cell>
          <cell r="M59">
            <v>2.5</v>
          </cell>
          <cell r="N59">
            <v>6.45</v>
          </cell>
          <cell r="O59">
            <v>3.4</v>
          </cell>
          <cell r="P59">
            <v>0.22706124999999999</v>
          </cell>
          <cell r="Q59">
            <v>8.6999999999999994E-2</v>
          </cell>
          <cell r="R59">
            <v>0.14006125</v>
          </cell>
          <cell r="S59">
            <v>0.98833681250000005</v>
          </cell>
          <cell r="T59" t="str">
            <v>落料</v>
          </cell>
          <cell r="U59">
            <v>100</v>
          </cell>
          <cell r="V59">
            <v>1</v>
          </cell>
          <cell r="W59">
            <v>1</v>
          </cell>
          <cell r="X59">
            <v>7.0000000000000007E-2</v>
          </cell>
          <cell r="Y59">
            <v>7.0000000000000007E-2</v>
          </cell>
          <cell r="Z59">
            <v>1.3660041749999998</v>
          </cell>
          <cell r="AA59">
            <v>1.2088532522123894</v>
          </cell>
        </row>
        <row r="60">
          <cell r="T60" t="str">
            <v>成型</v>
          </cell>
          <cell r="U60">
            <v>80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T61" t="str">
            <v>冲孔</v>
          </cell>
          <cell r="U61">
            <v>40</v>
          </cell>
          <cell r="V61">
            <v>1</v>
          </cell>
          <cell r="W61">
            <v>1</v>
          </cell>
          <cell r="X61">
            <v>0.03</v>
          </cell>
          <cell r="Y61">
            <v>0.03</v>
          </cell>
        </row>
        <row r="64">
          <cell r="F64" t="str">
            <v>合计</v>
          </cell>
          <cell r="S64">
            <v>0.98833681250000005</v>
          </cell>
          <cell r="Y64">
            <v>0.15000000000000002</v>
          </cell>
        </row>
        <row r="65">
          <cell r="C65" t="str">
            <v>SHT0012212</v>
          </cell>
          <cell r="D65" t="str">
            <v>02.03.60.057</v>
          </cell>
          <cell r="E65" t="str">
            <v>1.0座框前横梁总成</v>
          </cell>
          <cell r="F65" t="str">
            <v>1.0座框前横梁SHT0011999</v>
          </cell>
          <cell r="G65" t="str">
            <v>自制</v>
          </cell>
          <cell r="H65">
            <v>1</v>
          </cell>
          <cell r="I65" t="str">
            <v>SPFH590</v>
          </cell>
          <cell r="K65">
            <v>370</v>
          </cell>
          <cell r="L65">
            <v>92</v>
          </cell>
          <cell r="M65">
            <v>1.6</v>
          </cell>
          <cell r="N65">
            <v>6.45</v>
          </cell>
          <cell r="O65">
            <v>3.4</v>
          </cell>
          <cell r="P65">
            <v>0.42754239999999999</v>
          </cell>
          <cell r="Q65">
            <v>0.307</v>
          </cell>
          <cell r="R65">
            <v>0.12054239999999999</v>
          </cell>
          <cell r="S65">
            <v>2.3478043199999998</v>
          </cell>
          <cell r="T65" t="str">
            <v>落料</v>
          </cell>
          <cell r="U65">
            <v>125</v>
          </cell>
          <cell r="V65">
            <v>1</v>
          </cell>
          <cell r="W65">
            <v>1</v>
          </cell>
          <cell r="X65">
            <v>0.08</v>
          </cell>
          <cell r="Y65">
            <v>0.08</v>
          </cell>
          <cell r="Z65">
            <v>5.3611219919999993</v>
          </cell>
          <cell r="AA65">
            <v>4.7443557451327436</v>
          </cell>
        </row>
        <row r="66">
          <cell r="F66" t="str">
            <v>YJ-6805305前罩壳固定片</v>
          </cell>
          <cell r="G66" t="str">
            <v>自制</v>
          </cell>
          <cell r="H66">
            <v>2</v>
          </cell>
          <cell r="I66" t="str">
            <v>SAPH440</v>
          </cell>
          <cell r="K66">
            <v>24</v>
          </cell>
          <cell r="L66">
            <v>49</v>
          </cell>
          <cell r="M66">
            <v>2</v>
          </cell>
          <cell r="N66">
            <v>6.25</v>
          </cell>
          <cell r="O66">
            <v>3.4</v>
          </cell>
          <cell r="P66">
            <v>1.8463199999999999E-2</v>
          </cell>
          <cell r="Q66">
            <v>1.2E-2</v>
          </cell>
          <cell r="R66">
            <v>6.4631999999999988E-3</v>
          </cell>
          <cell r="S66">
            <v>0.18684023999999999</v>
          </cell>
          <cell r="T66" t="str">
            <v>成型</v>
          </cell>
          <cell r="U66">
            <v>100</v>
          </cell>
          <cell r="V66">
            <v>1</v>
          </cell>
          <cell r="W66">
            <v>1</v>
          </cell>
          <cell r="X66">
            <v>7.0000000000000007E-2</v>
          </cell>
          <cell r="Y66">
            <v>7.0000000000000007E-2</v>
          </cell>
        </row>
        <row r="67">
          <cell r="F67" t="str">
            <v>YJ-6805306左右罩壳中间固定片</v>
          </cell>
          <cell r="G67" t="str">
            <v>自制</v>
          </cell>
          <cell r="H67">
            <v>2</v>
          </cell>
          <cell r="I67" t="str">
            <v>SPFH590</v>
          </cell>
          <cell r="K67">
            <v>65</v>
          </cell>
          <cell r="L67">
            <v>74</v>
          </cell>
          <cell r="M67">
            <v>2</v>
          </cell>
          <cell r="N67">
            <v>6.55</v>
          </cell>
          <cell r="O67">
            <v>3.4</v>
          </cell>
          <cell r="P67">
            <v>7.5517000000000001E-2</v>
          </cell>
          <cell r="Q67">
            <v>2.9000000000000001E-2</v>
          </cell>
          <cell r="R67">
            <v>4.6517000000000003E-2</v>
          </cell>
          <cell r="S67">
            <v>0.67295709999999997</v>
          </cell>
          <cell r="T67" t="str">
            <v>冲孔</v>
          </cell>
          <cell r="U67">
            <v>100</v>
          </cell>
          <cell r="V67">
            <v>1</v>
          </cell>
          <cell r="W67">
            <v>1</v>
          </cell>
          <cell r="X67">
            <v>7.0000000000000007E-2</v>
          </cell>
          <cell r="Y67">
            <v>7.0000000000000007E-2</v>
          </cell>
        </row>
        <row r="68">
          <cell r="T68" t="str">
            <v>翻铆</v>
          </cell>
          <cell r="U68">
            <v>80</v>
          </cell>
          <cell r="V68">
            <v>1</v>
          </cell>
          <cell r="W68">
            <v>1</v>
          </cell>
          <cell r="X68">
            <v>0.05</v>
          </cell>
          <cell r="Y68">
            <v>0.05</v>
          </cell>
        </row>
        <row r="69">
          <cell r="T69" t="str">
            <v>落料</v>
          </cell>
          <cell r="U69">
            <v>40</v>
          </cell>
          <cell r="V69">
            <v>1</v>
          </cell>
          <cell r="W69">
            <v>1</v>
          </cell>
          <cell r="X69">
            <v>0.03</v>
          </cell>
          <cell r="Y69">
            <v>0.03</v>
          </cell>
        </row>
        <row r="70">
          <cell r="T70" t="str">
            <v>成型</v>
          </cell>
          <cell r="U70">
            <v>25</v>
          </cell>
          <cell r="V70">
            <v>1</v>
          </cell>
          <cell r="W70">
            <v>1</v>
          </cell>
          <cell r="X70">
            <v>0.03</v>
          </cell>
          <cell r="Y70">
            <v>0.03</v>
          </cell>
        </row>
        <row r="71">
          <cell r="T71" t="str">
            <v>落料</v>
          </cell>
          <cell r="U71">
            <v>80</v>
          </cell>
          <cell r="V71">
            <v>1</v>
          </cell>
          <cell r="W71">
            <v>1</v>
          </cell>
          <cell r="X71">
            <v>0.05</v>
          </cell>
          <cell r="Y71">
            <v>0.05</v>
          </cell>
        </row>
        <row r="72">
          <cell r="T72" t="str">
            <v>成型1</v>
          </cell>
          <cell r="U72">
            <v>40</v>
          </cell>
          <cell r="V72">
            <v>1</v>
          </cell>
          <cell r="W72">
            <v>1</v>
          </cell>
          <cell r="X72">
            <v>0.03</v>
          </cell>
          <cell r="Y72">
            <v>0.03</v>
          </cell>
        </row>
        <row r="73">
          <cell r="T73" t="str">
            <v>成型2</v>
          </cell>
          <cell r="U73">
            <v>25</v>
          </cell>
          <cell r="V73">
            <v>1</v>
          </cell>
          <cell r="W73">
            <v>1</v>
          </cell>
          <cell r="X73">
            <v>0.03</v>
          </cell>
          <cell r="Y73">
            <v>0.03</v>
          </cell>
        </row>
        <row r="74">
          <cell r="T74" t="str">
            <v>焊接-委外</v>
          </cell>
          <cell r="V74">
            <v>14</v>
          </cell>
          <cell r="W74">
            <v>1</v>
          </cell>
          <cell r="X74">
            <v>0.05</v>
          </cell>
          <cell r="Y74">
            <v>0.82</v>
          </cell>
        </row>
        <row r="75">
          <cell r="F75" t="str">
            <v>合计</v>
          </cell>
          <cell r="S75">
            <v>3.2076016599999999</v>
          </cell>
          <cell r="Y75">
            <v>1.26</v>
          </cell>
        </row>
        <row r="76">
          <cell r="C76" t="str">
            <v>SHT0011999</v>
          </cell>
          <cell r="D76" t="str">
            <v>总成供货，单件也供货</v>
          </cell>
          <cell r="E76" t="str">
            <v>1.0座框前横梁</v>
          </cell>
          <cell r="F76" t="str">
            <v>1.0座框前横梁SHT0011999</v>
          </cell>
          <cell r="G76" t="str">
            <v>自制</v>
          </cell>
          <cell r="H76">
            <v>1</v>
          </cell>
          <cell r="I76" t="str">
            <v>SPFH590</v>
          </cell>
          <cell r="K76">
            <v>370</v>
          </cell>
          <cell r="L76">
            <v>92</v>
          </cell>
          <cell r="M76">
            <v>1.6</v>
          </cell>
          <cell r="N76">
            <v>6.45</v>
          </cell>
          <cell r="O76">
            <v>3.4</v>
          </cell>
          <cell r="P76">
            <v>0.42754239999999999</v>
          </cell>
          <cell r="Q76">
            <v>0.307</v>
          </cell>
          <cell r="R76">
            <v>0.12054239999999999</v>
          </cell>
          <cell r="S76">
            <v>2.3478043199999998</v>
          </cell>
          <cell r="T76" t="str">
            <v>落料</v>
          </cell>
          <cell r="U76">
            <v>125</v>
          </cell>
          <cell r="V76">
            <v>1</v>
          </cell>
          <cell r="W76">
            <v>1</v>
          </cell>
          <cell r="X76">
            <v>0.08</v>
          </cell>
          <cell r="Y76">
            <v>0.08</v>
          </cell>
          <cell r="Z76">
            <v>3.3453651839999998</v>
          </cell>
          <cell r="AA76">
            <v>2.9605001628318584</v>
          </cell>
        </row>
        <row r="77">
          <cell r="T77" t="str">
            <v>成型</v>
          </cell>
          <cell r="U77">
            <v>100</v>
          </cell>
          <cell r="V77">
            <v>1</v>
          </cell>
          <cell r="W77">
            <v>1</v>
          </cell>
          <cell r="X77">
            <v>7.0000000000000007E-2</v>
          </cell>
          <cell r="Y77">
            <v>7.0000000000000007E-2</v>
          </cell>
        </row>
        <row r="78">
          <cell r="T78" t="str">
            <v>冲孔</v>
          </cell>
          <cell r="U78">
            <v>100</v>
          </cell>
          <cell r="V78">
            <v>1</v>
          </cell>
          <cell r="W78">
            <v>1</v>
          </cell>
          <cell r="X78">
            <v>7.0000000000000007E-2</v>
          </cell>
          <cell r="Y78">
            <v>7.0000000000000007E-2</v>
          </cell>
        </row>
        <row r="79">
          <cell r="T79" t="str">
            <v>翻铆</v>
          </cell>
          <cell r="U79">
            <v>80</v>
          </cell>
          <cell r="V79">
            <v>1</v>
          </cell>
          <cell r="W79">
            <v>1</v>
          </cell>
          <cell r="X79">
            <v>0.05</v>
          </cell>
          <cell r="Y79">
            <v>0.05</v>
          </cell>
        </row>
        <row r="80">
          <cell r="T80" t="str">
            <v>落料</v>
          </cell>
          <cell r="U80">
            <v>40</v>
          </cell>
          <cell r="V80">
            <v>1</v>
          </cell>
          <cell r="W80">
            <v>1</v>
          </cell>
          <cell r="X80">
            <v>0.03</v>
          </cell>
          <cell r="Y80">
            <v>0.03</v>
          </cell>
        </row>
        <row r="81">
          <cell r="T81" t="str">
            <v>成型</v>
          </cell>
          <cell r="U81">
            <v>25</v>
          </cell>
          <cell r="V81">
            <v>1</v>
          </cell>
          <cell r="W81">
            <v>1</v>
          </cell>
          <cell r="X81">
            <v>0.03</v>
          </cell>
          <cell r="Y81">
            <v>0.03</v>
          </cell>
        </row>
        <row r="82">
          <cell r="T82" t="str">
            <v>落料</v>
          </cell>
          <cell r="U82">
            <v>80</v>
          </cell>
          <cell r="V82">
            <v>1</v>
          </cell>
          <cell r="W82">
            <v>1</v>
          </cell>
          <cell r="X82">
            <v>0.05</v>
          </cell>
          <cell r="Y82">
            <v>0.05</v>
          </cell>
        </row>
        <row r="83">
          <cell r="T83" t="str">
            <v>成型1</v>
          </cell>
          <cell r="U83">
            <v>40</v>
          </cell>
          <cell r="V83">
            <v>1</v>
          </cell>
          <cell r="W83">
            <v>1</v>
          </cell>
          <cell r="X83">
            <v>0.03</v>
          </cell>
          <cell r="Y83">
            <v>0.03</v>
          </cell>
        </row>
        <row r="84">
          <cell r="T84" t="str">
            <v>成型2</v>
          </cell>
          <cell r="U84">
            <v>25</v>
          </cell>
          <cell r="V84">
            <v>1</v>
          </cell>
          <cell r="W84">
            <v>1</v>
          </cell>
          <cell r="X84">
            <v>0.03</v>
          </cell>
          <cell r="Y84">
            <v>0.03</v>
          </cell>
        </row>
        <row r="86">
          <cell r="F86" t="str">
            <v>合计</v>
          </cell>
          <cell r="S86">
            <v>2.3478043199999998</v>
          </cell>
          <cell r="Y86">
            <v>0.44000000000000006</v>
          </cell>
        </row>
        <row r="87">
          <cell r="C87" t="str">
            <v>SHT0012003</v>
          </cell>
          <cell r="D87" t="str">
            <v>02.03.60.008</v>
          </cell>
          <cell r="E87" t="str">
            <v>升降拉线固定钣金</v>
          </cell>
          <cell r="F87" t="str">
            <v>冲压件</v>
          </cell>
          <cell r="G87" t="str">
            <v>自制</v>
          </cell>
          <cell r="H87">
            <v>1</v>
          </cell>
          <cell r="I87" t="str">
            <v>SPFH590</v>
          </cell>
          <cell r="K87">
            <v>38</v>
          </cell>
          <cell r="L87">
            <v>33</v>
          </cell>
          <cell r="M87">
            <v>2.5</v>
          </cell>
          <cell r="N87">
            <v>6.45</v>
          </cell>
          <cell r="O87">
            <v>3.4</v>
          </cell>
          <cell r="P87">
            <v>2.460975E-2</v>
          </cell>
          <cell r="Q87">
            <v>1.0999999999999999E-2</v>
          </cell>
          <cell r="R87">
            <v>1.360975E-2</v>
          </cell>
          <cell r="S87">
            <v>0.1124597375</v>
          </cell>
          <cell r="T87" t="str">
            <v>落料</v>
          </cell>
          <cell r="U87">
            <v>40</v>
          </cell>
          <cell r="V87">
            <v>1</v>
          </cell>
          <cell r="W87">
            <v>1</v>
          </cell>
          <cell r="X87">
            <v>0.03</v>
          </cell>
          <cell r="Y87">
            <v>0.03</v>
          </cell>
          <cell r="Z87">
            <v>0.20695168499999997</v>
          </cell>
          <cell r="AA87">
            <v>0.18314308407079644</v>
          </cell>
        </row>
        <row r="88">
          <cell r="T88" t="str">
            <v>成型</v>
          </cell>
          <cell r="U88">
            <v>25</v>
          </cell>
          <cell r="V88">
            <v>1</v>
          </cell>
          <cell r="W88">
            <v>1</v>
          </cell>
          <cell r="X88">
            <v>0.03</v>
          </cell>
          <cell r="Y88">
            <v>0.03</v>
          </cell>
        </row>
        <row r="92">
          <cell r="F92" t="str">
            <v>合计</v>
          </cell>
          <cell r="S92">
            <v>0.1124597375</v>
          </cell>
          <cell r="Y92">
            <v>0.06</v>
          </cell>
        </row>
        <row r="93">
          <cell r="C93" t="str">
            <v>SHT0012052</v>
          </cell>
          <cell r="D93" t="str">
            <v>02.03.60.014</v>
          </cell>
          <cell r="E93" t="str">
            <v>主侧罩壳固定片1</v>
          </cell>
          <cell r="F93" t="str">
            <v>冲压件</v>
          </cell>
          <cell r="G93" t="str">
            <v>自制</v>
          </cell>
          <cell r="H93">
            <v>1</v>
          </cell>
          <cell r="I93" t="str">
            <v>SAPH440</v>
          </cell>
          <cell r="K93">
            <v>55</v>
          </cell>
          <cell r="L93">
            <v>24</v>
          </cell>
          <cell r="M93">
            <v>2</v>
          </cell>
          <cell r="N93">
            <v>6.25</v>
          </cell>
          <cell r="O93">
            <v>3.4</v>
          </cell>
          <cell r="P93">
            <v>2.0723999999999999E-2</v>
          </cell>
          <cell r="Q93">
            <v>1.2E-2</v>
          </cell>
          <cell r="R93">
            <v>8.7239999999999991E-3</v>
          </cell>
          <cell r="S93">
            <v>9.9863400000000005E-2</v>
          </cell>
          <cell r="T93" t="str">
            <v>落料</v>
          </cell>
          <cell r="U93">
            <v>40</v>
          </cell>
          <cell r="V93">
            <v>1</v>
          </cell>
          <cell r="W93">
            <v>1</v>
          </cell>
          <cell r="X93">
            <v>0.03</v>
          </cell>
          <cell r="Y93">
            <v>0.03</v>
          </cell>
          <cell r="Z93">
            <v>0.19183607999999999</v>
          </cell>
          <cell r="AA93">
            <v>0.16976644247787612</v>
          </cell>
        </row>
        <row r="94">
          <cell r="T94" t="str">
            <v>成型</v>
          </cell>
          <cell r="U94">
            <v>40</v>
          </cell>
          <cell r="V94">
            <v>1</v>
          </cell>
          <cell r="W94">
            <v>1</v>
          </cell>
          <cell r="X94">
            <v>0.03</v>
          </cell>
          <cell r="Y94">
            <v>0.03</v>
          </cell>
        </row>
        <row r="98">
          <cell r="F98" t="str">
            <v>合计</v>
          </cell>
          <cell r="S98">
            <v>9.9863400000000005E-2</v>
          </cell>
          <cell r="Y98">
            <v>0.06</v>
          </cell>
        </row>
        <row r="99">
          <cell r="C99" t="str">
            <v>SHT0012054</v>
          </cell>
          <cell r="D99" t="str">
            <v>02.03.60.059</v>
          </cell>
          <cell r="E99" t="str">
            <v>主侧罩壳固定片2</v>
          </cell>
          <cell r="F99" t="str">
            <v>冲压件</v>
          </cell>
          <cell r="G99" t="str">
            <v>自制</v>
          </cell>
          <cell r="H99">
            <v>1</v>
          </cell>
          <cell r="I99" t="str">
            <v>SAPH440</v>
          </cell>
          <cell r="K99">
            <v>71</v>
          </cell>
          <cell r="L99">
            <v>23</v>
          </cell>
          <cell r="M99">
            <v>2</v>
          </cell>
          <cell r="N99">
            <v>6.25</v>
          </cell>
          <cell r="O99">
            <v>3.4</v>
          </cell>
          <cell r="P99">
            <v>2.5638099999999997E-2</v>
          </cell>
          <cell r="Q99">
            <v>1.4E-2</v>
          </cell>
          <cell r="R99">
            <v>1.1638099999999997E-2</v>
          </cell>
          <cell r="S99">
            <v>0.12066858499999999</v>
          </cell>
          <cell r="T99" t="str">
            <v>落料</v>
          </cell>
          <cell r="U99">
            <v>40</v>
          </cell>
          <cell r="V99">
            <v>1</v>
          </cell>
          <cell r="W99">
            <v>1</v>
          </cell>
          <cell r="X99">
            <v>0.03</v>
          </cell>
          <cell r="Y99">
            <v>0.03</v>
          </cell>
          <cell r="Z99">
            <v>0.21680230199999997</v>
          </cell>
          <cell r="AA99">
            <v>0.19186044424778761</v>
          </cell>
        </row>
        <row r="100">
          <cell r="T100" t="str">
            <v>成型</v>
          </cell>
          <cell r="U100">
            <v>40</v>
          </cell>
          <cell r="V100">
            <v>1</v>
          </cell>
          <cell r="W100">
            <v>1</v>
          </cell>
          <cell r="X100">
            <v>0.03</v>
          </cell>
          <cell r="Y100">
            <v>0.03</v>
          </cell>
        </row>
        <row r="104">
          <cell r="F104" t="str">
            <v>合计</v>
          </cell>
          <cell r="S104">
            <v>0.12066858499999999</v>
          </cell>
          <cell r="Y104">
            <v>0.06</v>
          </cell>
        </row>
        <row r="105">
          <cell r="C105" t="str">
            <v>SHT0012111</v>
          </cell>
          <cell r="D105" t="str">
            <v>02.03.60.016</v>
          </cell>
          <cell r="E105" t="str">
            <v>M4主边罩壳后固定板</v>
          </cell>
          <cell r="F105" t="str">
            <v>冲压件</v>
          </cell>
          <cell r="G105" t="str">
            <v>自制</v>
          </cell>
          <cell r="H105">
            <v>1</v>
          </cell>
          <cell r="I105" t="str">
            <v>SAPH440</v>
          </cell>
          <cell r="K105">
            <v>66</v>
          </cell>
          <cell r="L105">
            <v>31</v>
          </cell>
          <cell r="M105">
            <v>2</v>
          </cell>
          <cell r="N105">
            <v>6.25</v>
          </cell>
          <cell r="O105">
            <v>3.4</v>
          </cell>
          <cell r="P105">
            <v>3.2122199999999997E-2</v>
          </cell>
          <cell r="Q105">
            <v>1.9E-2</v>
          </cell>
          <cell r="R105">
            <v>1.3122199999999997E-2</v>
          </cell>
          <cell r="S105">
            <v>0.15614827000000001</v>
          </cell>
          <cell r="T105" t="str">
            <v>落料</v>
          </cell>
          <cell r="U105">
            <v>40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>
            <v>0.25937792399999998</v>
          </cell>
          <cell r="AA105">
            <v>0.22953798584070798</v>
          </cell>
        </row>
        <row r="106">
          <cell r="T106" t="str">
            <v>成型</v>
          </cell>
          <cell r="U106">
            <v>40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10">
          <cell r="F110" t="str">
            <v>合计</v>
          </cell>
          <cell r="S110">
            <v>0.15614827000000001</v>
          </cell>
          <cell r="Y110">
            <v>0.06</v>
          </cell>
        </row>
        <row r="111">
          <cell r="C111" t="str">
            <v>SHT0001857</v>
          </cell>
          <cell r="D111" t="str">
            <v>02.03.37.040A</v>
          </cell>
          <cell r="E111" t="str">
            <v>F3000上框后横梁总成</v>
          </cell>
          <cell r="F111" t="str">
            <v>上框后横梁</v>
          </cell>
          <cell r="G111" t="str">
            <v>自制</v>
          </cell>
          <cell r="H111">
            <v>1</v>
          </cell>
          <cell r="I111" t="str">
            <v>SAPH440</v>
          </cell>
          <cell r="K111">
            <v>252</v>
          </cell>
          <cell r="L111">
            <v>90</v>
          </cell>
          <cell r="M111">
            <v>3</v>
          </cell>
          <cell r="N111">
            <v>6.1</v>
          </cell>
          <cell r="O111">
            <v>3.4</v>
          </cell>
          <cell r="P111">
            <v>0.53411399999999998</v>
          </cell>
          <cell r="Q111">
            <v>0.39999999999999997</v>
          </cell>
          <cell r="R111">
            <v>0.13411400000000001</v>
          </cell>
          <cell r="S111">
            <v>2.8021077999999999</v>
          </cell>
          <cell r="T111" t="str">
            <v>落料</v>
          </cell>
          <cell r="U111">
            <v>125</v>
          </cell>
          <cell r="V111">
            <v>1</v>
          </cell>
          <cell r="W111">
            <v>1</v>
          </cell>
          <cell r="X111">
            <v>0.08</v>
          </cell>
          <cell r="Y111">
            <v>0.08</v>
          </cell>
          <cell r="Z111">
            <v>4.0884333599999998</v>
          </cell>
          <cell r="AA111">
            <v>3.6180826194690265</v>
          </cell>
        </row>
        <row r="112">
          <cell r="F112" t="str">
            <v>M8焊接螺母</v>
          </cell>
          <cell r="H112">
            <v>2</v>
          </cell>
          <cell r="N112">
            <v>4.7459999999999995E-2</v>
          </cell>
          <cell r="Q112">
            <v>5.0000000000000001E-3</v>
          </cell>
          <cell r="S112">
            <v>9.491999999999999E-2</v>
          </cell>
          <cell r="T112" t="str">
            <v>冲孔</v>
          </cell>
          <cell r="U112">
            <v>100</v>
          </cell>
          <cell r="V112">
            <v>1</v>
          </cell>
          <cell r="W112">
            <v>1</v>
          </cell>
          <cell r="X112">
            <v>7.0000000000000007E-2</v>
          </cell>
          <cell r="Y112">
            <v>7.0000000000000007E-2</v>
          </cell>
        </row>
        <row r="113">
          <cell r="T113" t="str">
            <v>成型</v>
          </cell>
          <cell r="U113">
            <v>80</v>
          </cell>
          <cell r="V113">
            <v>1</v>
          </cell>
          <cell r="W113">
            <v>1</v>
          </cell>
          <cell r="X113">
            <v>0.05</v>
          </cell>
          <cell r="Y113">
            <v>0.05</v>
          </cell>
        </row>
        <row r="114">
          <cell r="T114" t="str">
            <v>冲孔</v>
          </cell>
          <cell r="U114">
            <v>25</v>
          </cell>
          <cell r="V114">
            <v>1</v>
          </cell>
          <cell r="W114">
            <v>1</v>
          </cell>
          <cell r="X114">
            <v>0.03</v>
          </cell>
          <cell r="Y114">
            <v>0.03</v>
          </cell>
        </row>
        <row r="115">
          <cell r="T115" t="str">
            <v>焊接-委外</v>
          </cell>
          <cell r="V115">
            <v>4</v>
          </cell>
          <cell r="W115">
            <v>1</v>
          </cell>
          <cell r="X115">
            <v>0.05</v>
          </cell>
          <cell r="Y115">
            <v>0.28000000000000003</v>
          </cell>
        </row>
        <row r="116">
          <cell r="F116" t="str">
            <v>合计</v>
          </cell>
          <cell r="S116">
            <v>2.8970278</v>
          </cell>
          <cell r="Y116">
            <v>0.51</v>
          </cell>
        </row>
        <row r="117">
          <cell r="C117" t="str">
            <v>SHT0001859</v>
          </cell>
          <cell r="D117" t="str">
            <v>02.03.37.042</v>
          </cell>
          <cell r="E117" t="str">
            <v>下框横梁(19年加2个孔，但20年价格未体现)</v>
          </cell>
          <cell r="F117" t="str">
            <v>冲压件</v>
          </cell>
          <cell r="G117" t="str">
            <v>自制</v>
          </cell>
          <cell r="H117">
            <v>1</v>
          </cell>
          <cell r="I117" t="str">
            <v>SAPH440</v>
          </cell>
          <cell r="K117">
            <v>252</v>
          </cell>
          <cell r="L117">
            <v>71</v>
          </cell>
          <cell r="M117">
            <v>3</v>
          </cell>
          <cell r="N117">
            <v>6.1</v>
          </cell>
          <cell r="O117">
            <v>3.4</v>
          </cell>
          <cell r="P117">
            <v>0.42135659999999997</v>
          </cell>
          <cell r="Q117">
            <v>0.308</v>
          </cell>
          <cell r="R117">
            <v>0.11335659999999997</v>
          </cell>
          <cell r="S117">
            <v>2.1848628199999998</v>
          </cell>
          <cell r="T117" t="str">
            <v>落料</v>
          </cell>
          <cell r="U117">
            <v>125</v>
          </cell>
          <cell r="V117">
            <v>1</v>
          </cell>
          <cell r="W117">
            <v>1</v>
          </cell>
          <cell r="X117">
            <v>0.08</v>
          </cell>
          <cell r="Y117">
            <v>0.08</v>
          </cell>
          <cell r="Z117">
            <v>2.8978353839999995</v>
          </cell>
          <cell r="AA117">
            <v>2.5644560920353983</v>
          </cell>
        </row>
        <row r="118">
          <cell r="T118" t="str">
            <v>冲孔</v>
          </cell>
          <cell r="U118">
            <v>100</v>
          </cell>
          <cell r="V118">
            <v>1</v>
          </cell>
          <cell r="W118">
            <v>1</v>
          </cell>
          <cell r="X118">
            <v>7.0000000000000007E-2</v>
          </cell>
          <cell r="Y118">
            <v>7.0000000000000007E-2</v>
          </cell>
        </row>
        <row r="119">
          <cell r="T119" t="str">
            <v>成型</v>
          </cell>
          <cell r="U119">
            <v>80</v>
          </cell>
          <cell r="V119">
            <v>1</v>
          </cell>
          <cell r="W119">
            <v>1</v>
          </cell>
          <cell r="X119">
            <v>0.05</v>
          </cell>
          <cell r="Y119">
            <v>0.05</v>
          </cell>
        </row>
        <row r="120">
          <cell r="T120" t="str">
            <v>冲孔</v>
          </cell>
          <cell r="U120">
            <v>25</v>
          </cell>
          <cell r="V120">
            <v>1</v>
          </cell>
          <cell r="W120">
            <v>1</v>
          </cell>
          <cell r="X120">
            <v>0.03</v>
          </cell>
          <cell r="Y120">
            <v>0.03</v>
          </cell>
        </row>
        <row r="122">
          <cell r="F122" t="str">
            <v>合计</v>
          </cell>
          <cell r="S122">
            <v>2.1848628199999998</v>
          </cell>
          <cell r="Y122">
            <v>0.23</v>
          </cell>
        </row>
        <row r="123">
          <cell r="C123" t="str">
            <v>SHT0011723</v>
          </cell>
          <cell r="D123" t="str">
            <v>02.03.61.008</v>
          </cell>
          <cell r="E123" t="str">
            <v>T5稳定钣金</v>
          </cell>
          <cell r="F123" t="str">
            <v>冲压件</v>
          </cell>
          <cell r="G123" t="str">
            <v>自制</v>
          </cell>
          <cell r="H123">
            <v>1</v>
          </cell>
          <cell r="I123" t="str">
            <v>SAPH440</v>
          </cell>
          <cell r="K123">
            <v>60</v>
          </cell>
          <cell r="L123">
            <v>262</v>
          </cell>
          <cell r="M123">
            <v>3</v>
          </cell>
          <cell r="N123">
            <v>6.1</v>
          </cell>
          <cell r="O123">
            <v>3.4</v>
          </cell>
          <cell r="P123">
            <v>0.37020599999999998</v>
          </cell>
          <cell r="Q123">
            <v>0.23400000000000001</v>
          </cell>
          <cell r="R123">
            <v>0.13620599999999997</v>
          </cell>
          <cell r="S123">
            <v>1.7951561999999999</v>
          </cell>
          <cell r="T123" t="str">
            <v>落料</v>
          </cell>
          <cell r="U123">
            <v>100</v>
          </cell>
          <cell r="V123">
            <v>1</v>
          </cell>
          <cell r="W123">
            <v>1</v>
          </cell>
          <cell r="X123">
            <v>7.0000000000000007E-2</v>
          </cell>
          <cell r="Y123">
            <v>7.0000000000000007E-2</v>
          </cell>
          <cell r="Z123">
            <v>2.33418744</v>
          </cell>
          <cell r="AA123">
            <v>2.0656526017699117</v>
          </cell>
        </row>
        <row r="124">
          <cell r="T124" t="str">
            <v>成型</v>
          </cell>
          <cell r="U124">
            <v>80</v>
          </cell>
          <cell r="V124">
            <v>1</v>
          </cell>
          <cell r="W124">
            <v>1</v>
          </cell>
          <cell r="X124">
            <v>0.05</v>
          </cell>
          <cell r="Y124">
            <v>0.05</v>
          </cell>
        </row>
        <row r="125">
          <cell r="T125" t="str">
            <v>冲孔</v>
          </cell>
          <cell r="U125">
            <v>40</v>
          </cell>
          <cell r="V125">
            <v>1</v>
          </cell>
          <cell r="W125">
            <v>1</v>
          </cell>
          <cell r="X125">
            <v>0.03</v>
          </cell>
          <cell r="Y125">
            <v>0.03</v>
          </cell>
        </row>
        <row r="128">
          <cell r="F128" t="str">
            <v>合计</v>
          </cell>
          <cell r="S128">
            <v>1.7951561999999999</v>
          </cell>
          <cell r="Y128">
            <v>0.15000000000000002</v>
          </cell>
        </row>
        <row r="129">
          <cell r="C129" t="str">
            <v>SHT0011778</v>
          </cell>
          <cell r="D129" t="str">
            <v>02.03.61.009</v>
          </cell>
          <cell r="E129" t="str">
            <v>T5座框前梁</v>
          </cell>
          <cell r="F129" t="str">
            <v>冲压件</v>
          </cell>
          <cell r="G129" t="str">
            <v>自制</v>
          </cell>
          <cell r="H129">
            <v>1</v>
          </cell>
          <cell r="I129" t="str">
            <v>Q235</v>
          </cell>
          <cell r="K129">
            <v>328</v>
          </cell>
          <cell r="L129">
            <v>47</v>
          </cell>
          <cell r="M129">
            <v>2</v>
          </cell>
          <cell r="N129">
            <v>6.25</v>
          </cell>
          <cell r="O129">
            <v>3.4</v>
          </cell>
          <cell r="P129">
            <v>0.24203119999999997</v>
          </cell>
          <cell r="Q129">
            <v>0.17399999999999999</v>
          </cell>
          <cell r="R129">
            <v>6.8031199999999986E-2</v>
          </cell>
          <cell r="S129">
            <v>1.2813889199999999</v>
          </cell>
          <cell r="T129" t="str">
            <v>落料</v>
          </cell>
          <cell r="U129">
            <v>100</v>
          </cell>
          <cell r="V129">
            <v>1</v>
          </cell>
          <cell r="W129">
            <v>1</v>
          </cell>
          <cell r="X129">
            <v>7.0000000000000007E-2</v>
          </cell>
          <cell r="Y129">
            <v>7.0000000000000007E-2</v>
          </cell>
          <cell r="Z129">
            <v>1.7176667039999998</v>
          </cell>
          <cell r="AA129">
            <v>1.5200590300884955</v>
          </cell>
        </row>
        <row r="130">
          <cell r="T130" t="str">
            <v>成型</v>
          </cell>
          <cell r="U130">
            <v>80</v>
          </cell>
          <cell r="V130">
            <v>1</v>
          </cell>
          <cell r="W130">
            <v>1</v>
          </cell>
          <cell r="X130">
            <v>0.05</v>
          </cell>
          <cell r="Y130">
            <v>0.05</v>
          </cell>
        </row>
        <row r="131">
          <cell r="T131" t="str">
            <v>冲孔</v>
          </cell>
          <cell r="U131">
            <v>40</v>
          </cell>
          <cell r="V131">
            <v>1</v>
          </cell>
          <cell r="W131">
            <v>1</v>
          </cell>
          <cell r="X131">
            <v>0.03</v>
          </cell>
          <cell r="Y131">
            <v>0.03</v>
          </cell>
        </row>
        <row r="134">
          <cell r="F134" t="str">
            <v>合计</v>
          </cell>
          <cell r="S134">
            <v>1.2813889199999999</v>
          </cell>
          <cell r="Y134">
            <v>0.15000000000000002</v>
          </cell>
        </row>
        <row r="135">
          <cell r="C135" t="str">
            <v>SHT0011804</v>
          </cell>
          <cell r="D135" t="str">
            <v>02.03.11.108</v>
          </cell>
          <cell r="E135" t="str">
            <v>仰角调节机构钣金件1左</v>
          </cell>
          <cell r="F135" t="str">
            <v>冲压件</v>
          </cell>
          <cell r="G135" t="str">
            <v>自制</v>
          </cell>
          <cell r="H135">
            <v>1</v>
          </cell>
          <cell r="I135" t="str">
            <v>SAPH440</v>
          </cell>
          <cell r="K135">
            <v>72</v>
          </cell>
          <cell r="L135">
            <v>100</v>
          </cell>
          <cell r="M135">
            <v>2.5</v>
          </cell>
          <cell r="N135">
            <v>6.15</v>
          </cell>
          <cell r="O135">
            <v>3.4</v>
          </cell>
          <cell r="P135">
            <v>0.14129999999999998</v>
          </cell>
          <cell r="Q135">
            <v>6.7000000000000004E-2</v>
          </cell>
          <cell r="R135">
            <v>7.4299999999999977E-2</v>
          </cell>
          <cell r="S135">
            <v>0.61637500000000012</v>
          </cell>
          <cell r="T135" t="str">
            <v>落料</v>
          </cell>
          <cell r="U135">
            <v>100</v>
          </cell>
          <cell r="V135">
            <v>1</v>
          </cell>
          <cell r="W135">
            <v>1</v>
          </cell>
          <cell r="X135">
            <v>7.0000000000000007E-2</v>
          </cell>
          <cell r="Y135">
            <v>7.0000000000000007E-2</v>
          </cell>
          <cell r="Z135">
            <v>0.89565000000000017</v>
          </cell>
          <cell r="AA135">
            <v>0.79261061946902678</v>
          </cell>
        </row>
        <row r="136">
          <cell r="T136" t="str">
            <v>成型</v>
          </cell>
          <cell r="U136">
            <v>40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T137" t="str">
            <v>冲孔</v>
          </cell>
          <cell r="U137">
            <v>25</v>
          </cell>
          <cell r="V137">
            <v>1</v>
          </cell>
          <cell r="W137">
            <v>1</v>
          </cell>
          <cell r="X137">
            <v>0.03</v>
          </cell>
          <cell r="Y137">
            <v>0.03</v>
          </cell>
        </row>
        <row r="140">
          <cell r="F140" t="str">
            <v>合计</v>
          </cell>
          <cell r="S140">
            <v>0.61637500000000012</v>
          </cell>
          <cell r="Y140">
            <v>0.13</v>
          </cell>
        </row>
        <row r="141">
          <cell r="C141" t="str">
            <v>SHT0011805</v>
          </cell>
          <cell r="D141" t="str">
            <v>02.03.11.109</v>
          </cell>
          <cell r="E141" t="str">
            <v>仰角调节机构钣金件1右</v>
          </cell>
          <cell r="F141" t="str">
            <v>冲压件</v>
          </cell>
          <cell r="G141" t="str">
            <v>自制</v>
          </cell>
          <cell r="H141">
            <v>1</v>
          </cell>
          <cell r="I141" t="str">
            <v>SAPH440</v>
          </cell>
          <cell r="K141">
            <v>72</v>
          </cell>
          <cell r="L141">
            <v>100</v>
          </cell>
          <cell r="M141">
            <v>2.5</v>
          </cell>
          <cell r="N141">
            <v>6.15</v>
          </cell>
          <cell r="O141">
            <v>3.4</v>
          </cell>
          <cell r="P141">
            <v>0.14129999999999998</v>
          </cell>
          <cell r="Q141">
            <v>6.7000000000000004E-2</v>
          </cell>
          <cell r="R141">
            <v>7.4299999999999977E-2</v>
          </cell>
          <cell r="S141">
            <v>0.61637500000000012</v>
          </cell>
          <cell r="T141" t="str">
            <v>落料</v>
          </cell>
          <cell r="U141">
            <v>100</v>
          </cell>
          <cell r="V141">
            <v>1</v>
          </cell>
          <cell r="W141">
            <v>1</v>
          </cell>
          <cell r="X141">
            <v>7.0000000000000007E-2</v>
          </cell>
          <cell r="Y141">
            <v>7.0000000000000007E-2</v>
          </cell>
          <cell r="Z141">
            <v>0.89565000000000017</v>
          </cell>
          <cell r="AA141">
            <v>0.79261061946902678</v>
          </cell>
        </row>
        <row r="142">
          <cell r="T142" t="str">
            <v>成型</v>
          </cell>
          <cell r="U142">
            <v>40</v>
          </cell>
          <cell r="V142">
            <v>1</v>
          </cell>
          <cell r="W142">
            <v>1</v>
          </cell>
          <cell r="X142">
            <v>0.03</v>
          </cell>
          <cell r="Y142">
            <v>0.03</v>
          </cell>
        </row>
        <row r="143">
          <cell r="T143" t="str">
            <v>冲孔</v>
          </cell>
          <cell r="U143">
            <v>25</v>
          </cell>
          <cell r="V143">
            <v>1</v>
          </cell>
          <cell r="W143">
            <v>1</v>
          </cell>
          <cell r="X143">
            <v>0.03</v>
          </cell>
          <cell r="Y143">
            <v>0.03</v>
          </cell>
        </row>
        <row r="146">
          <cell r="F146" t="str">
            <v>合计</v>
          </cell>
          <cell r="S146">
            <v>0.61637500000000012</v>
          </cell>
          <cell r="Y146">
            <v>0.13</v>
          </cell>
        </row>
        <row r="147">
          <cell r="C147" t="str">
            <v>SHT0011806</v>
          </cell>
          <cell r="D147" t="str">
            <v>02.03.11.110</v>
          </cell>
          <cell r="E147" t="str">
            <v>仰角调节机构钣金件2</v>
          </cell>
          <cell r="F147" t="str">
            <v>冲压件</v>
          </cell>
          <cell r="G147" t="str">
            <v>自制</v>
          </cell>
          <cell r="H147">
            <v>1</v>
          </cell>
          <cell r="I147" t="str">
            <v>SAPH440</v>
          </cell>
          <cell r="K147">
            <v>72</v>
          </cell>
          <cell r="L147">
            <v>100</v>
          </cell>
          <cell r="M147">
            <v>2.5</v>
          </cell>
          <cell r="N147">
            <v>6.15</v>
          </cell>
          <cell r="O147">
            <v>3.4</v>
          </cell>
          <cell r="P147">
            <v>0.14129999999999998</v>
          </cell>
          <cell r="Q147">
            <v>6.7000000000000004E-2</v>
          </cell>
          <cell r="R147">
            <v>7.4299999999999977E-2</v>
          </cell>
          <cell r="S147">
            <v>0.61637500000000012</v>
          </cell>
          <cell r="T147" t="str">
            <v>落料</v>
          </cell>
          <cell r="U147">
            <v>100</v>
          </cell>
          <cell r="V147">
            <v>1</v>
          </cell>
          <cell r="W147">
            <v>1</v>
          </cell>
          <cell r="X147">
            <v>7.0000000000000007E-2</v>
          </cell>
          <cell r="Y147">
            <v>7.0000000000000007E-2</v>
          </cell>
          <cell r="Z147">
            <v>0.89565000000000017</v>
          </cell>
          <cell r="AA147">
            <v>0.79261061946902678</v>
          </cell>
        </row>
        <row r="148">
          <cell r="T148" t="str">
            <v>成型</v>
          </cell>
          <cell r="U148">
            <v>40</v>
          </cell>
          <cell r="V148">
            <v>1</v>
          </cell>
          <cell r="W148">
            <v>1</v>
          </cell>
          <cell r="X148">
            <v>0.03</v>
          </cell>
          <cell r="Y148">
            <v>0.03</v>
          </cell>
        </row>
        <row r="149">
          <cell r="T149" t="str">
            <v>冲孔</v>
          </cell>
          <cell r="U149">
            <v>25</v>
          </cell>
          <cell r="V149">
            <v>1</v>
          </cell>
          <cell r="W149">
            <v>1</v>
          </cell>
          <cell r="X149">
            <v>0.03</v>
          </cell>
          <cell r="Y149">
            <v>0.03</v>
          </cell>
        </row>
        <row r="152">
          <cell r="F152" t="str">
            <v>合计</v>
          </cell>
          <cell r="S152">
            <v>0.61637500000000012</v>
          </cell>
          <cell r="Y152">
            <v>0.13</v>
          </cell>
        </row>
        <row r="153">
          <cell r="C153" t="str">
            <v>SHT0001058</v>
          </cell>
          <cell r="D153" t="str">
            <v>02.03.26.022A</v>
          </cell>
          <cell r="E153" t="str">
            <v>仰角调节机构手柄钣金件</v>
          </cell>
          <cell r="F153" t="str">
            <v>冲压件</v>
          </cell>
          <cell r="G153" t="str">
            <v>自制</v>
          </cell>
          <cell r="H153">
            <v>1</v>
          </cell>
          <cell r="I153" t="str">
            <v>SAPH440</v>
          </cell>
          <cell r="K153">
            <v>57</v>
          </cell>
          <cell r="L153">
            <v>30</v>
          </cell>
          <cell r="M153">
            <v>2.5</v>
          </cell>
          <cell r="N153">
            <v>6.15</v>
          </cell>
          <cell r="O153">
            <v>3.4</v>
          </cell>
          <cell r="P153">
            <v>3.3558749999999998E-2</v>
          </cell>
          <cell r="Q153">
            <v>1.6E-2</v>
          </cell>
          <cell r="R153">
            <v>1.7558749999999998E-2</v>
          </cell>
          <cell r="S153">
            <v>0.14668656250000001</v>
          </cell>
          <cell r="T153" t="str">
            <v>落料</v>
          </cell>
          <cell r="U153">
            <v>80</v>
          </cell>
          <cell r="V153">
            <v>1</v>
          </cell>
          <cell r="W153">
            <v>1</v>
          </cell>
          <cell r="X153">
            <v>0.05</v>
          </cell>
          <cell r="Y153">
            <v>0.05</v>
          </cell>
          <cell r="Z153">
            <v>0.23602387499999999</v>
          </cell>
          <cell r="AA153">
            <v>0.20887068584070798</v>
          </cell>
        </row>
        <row r="158">
          <cell r="F158" t="str">
            <v>合计</v>
          </cell>
          <cell r="S158">
            <v>0.14668656250000001</v>
          </cell>
          <cell r="Y158">
            <v>0.05</v>
          </cell>
        </row>
        <row r="159">
          <cell r="C159" t="str">
            <v>SHT0002071</v>
          </cell>
          <cell r="D159" t="str">
            <v>02.03.27.008A</v>
          </cell>
          <cell r="E159" t="str">
            <v>D04导向板固定片</v>
          </cell>
          <cell r="F159" t="str">
            <v>冲压件</v>
          </cell>
          <cell r="G159" t="str">
            <v>自制</v>
          </cell>
          <cell r="H159">
            <v>1</v>
          </cell>
          <cell r="I159" t="str">
            <v>SAPH440</v>
          </cell>
          <cell r="K159">
            <v>57</v>
          </cell>
          <cell r="L159">
            <v>18</v>
          </cell>
          <cell r="M159">
            <v>2</v>
          </cell>
          <cell r="N159">
            <v>6.25</v>
          </cell>
          <cell r="O159">
            <v>3.4</v>
          </cell>
          <cell r="P159">
            <v>1.61082E-2</v>
          </cell>
          <cell r="Q159">
            <v>1.0999999999999999E-2</v>
          </cell>
          <cell r="R159">
            <v>5.1082000000000002E-3</v>
          </cell>
          <cell r="S159">
            <v>8.3308369999999993E-2</v>
          </cell>
          <cell r="T159" t="str">
            <v>落料</v>
          </cell>
          <cell r="U159">
            <v>40</v>
          </cell>
          <cell r="V159">
            <v>1</v>
          </cell>
          <cell r="W159">
            <v>1</v>
          </cell>
          <cell r="X159">
            <v>0.03</v>
          </cell>
          <cell r="Y159">
            <v>0.03</v>
          </cell>
          <cell r="Z159">
            <v>0.17197004399999999</v>
          </cell>
          <cell r="AA159">
            <v>0.15218587964601771</v>
          </cell>
        </row>
        <row r="160">
          <cell r="T160" t="str">
            <v>成型</v>
          </cell>
          <cell r="U160">
            <v>25</v>
          </cell>
          <cell r="V160">
            <v>1</v>
          </cell>
          <cell r="W160">
            <v>1</v>
          </cell>
          <cell r="X160">
            <v>0.03</v>
          </cell>
          <cell r="Y160">
            <v>0.03</v>
          </cell>
        </row>
        <row r="164">
          <cell r="F164" t="str">
            <v>合计</v>
          </cell>
          <cell r="S164">
            <v>8.3308369999999993E-2</v>
          </cell>
          <cell r="Y164">
            <v>0.06</v>
          </cell>
        </row>
        <row r="165">
          <cell r="C165" t="str">
            <v>SHT0012113</v>
          </cell>
          <cell r="D165" t="str">
            <v>02.03.60.058</v>
          </cell>
          <cell r="E165" t="str">
            <v>M3000副边罩壳固定钣金</v>
          </cell>
          <cell r="F165" t="str">
            <v>冲压件</v>
          </cell>
          <cell r="G165" t="str">
            <v>自制</v>
          </cell>
          <cell r="H165">
            <v>1</v>
          </cell>
          <cell r="I165" t="str">
            <v>SAPH440</v>
          </cell>
          <cell r="K165">
            <v>74</v>
          </cell>
          <cell r="L165">
            <v>65</v>
          </cell>
          <cell r="M165">
            <v>2</v>
          </cell>
          <cell r="N165">
            <v>6.25</v>
          </cell>
          <cell r="O165">
            <v>3.4</v>
          </cell>
          <cell r="P165">
            <v>7.5517000000000001E-2</v>
          </cell>
          <cell r="Q165">
            <v>1.0999999999999999E-2</v>
          </cell>
          <cell r="R165">
            <v>6.4517000000000005E-2</v>
          </cell>
          <cell r="S165">
            <v>0.25262344999999997</v>
          </cell>
          <cell r="T165" t="str">
            <v>落料</v>
          </cell>
          <cell r="U165">
            <v>40</v>
          </cell>
          <cell r="V165">
            <v>1</v>
          </cell>
          <cell r="W165">
            <v>1</v>
          </cell>
          <cell r="X165">
            <v>0.03</v>
          </cell>
          <cell r="Y165">
            <v>0.03</v>
          </cell>
          <cell r="Z165">
            <v>0.41114813999999994</v>
          </cell>
          <cell r="AA165">
            <v>0.36384791150442475</v>
          </cell>
        </row>
        <row r="166">
          <cell r="T166" t="str">
            <v>压筋</v>
          </cell>
          <cell r="U166">
            <v>40</v>
          </cell>
          <cell r="V166">
            <v>1</v>
          </cell>
          <cell r="W166">
            <v>1</v>
          </cell>
          <cell r="X166">
            <v>0.03</v>
          </cell>
          <cell r="Y166">
            <v>0.03</v>
          </cell>
        </row>
        <row r="167">
          <cell r="T167" t="str">
            <v>折弯</v>
          </cell>
          <cell r="U167">
            <v>25</v>
          </cell>
          <cell r="V167">
            <v>1</v>
          </cell>
          <cell r="W167">
            <v>1</v>
          </cell>
          <cell r="X167">
            <v>0.03</v>
          </cell>
          <cell r="Y167">
            <v>0.03</v>
          </cell>
        </row>
        <row r="170">
          <cell r="F170" t="str">
            <v>合计</v>
          </cell>
          <cell r="S170">
            <v>0.25262344999999997</v>
          </cell>
          <cell r="Y170">
            <v>0.09</v>
          </cell>
        </row>
        <row r="171">
          <cell r="C171" t="str">
            <v>SHT0013786</v>
          </cell>
          <cell r="D171" t="str">
            <v>02.03.60.087</v>
          </cell>
          <cell r="E171" t="str">
            <v>X5000副边罩壳固定钣金</v>
          </cell>
          <cell r="F171" t="str">
            <v>冲压件</v>
          </cell>
          <cell r="G171" t="str">
            <v>自制</v>
          </cell>
          <cell r="H171">
            <v>1</v>
          </cell>
          <cell r="I171" t="str">
            <v>SAPH440</v>
          </cell>
          <cell r="K171">
            <v>74</v>
          </cell>
          <cell r="L171">
            <v>65</v>
          </cell>
          <cell r="M171">
            <v>2</v>
          </cell>
          <cell r="N171">
            <v>6.25</v>
          </cell>
          <cell r="O171">
            <v>3.4</v>
          </cell>
          <cell r="P171">
            <v>7.5517000000000001E-2</v>
          </cell>
          <cell r="Q171">
            <v>1.0999999999999999E-2</v>
          </cell>
          <cell r="R171">
            <v>6.4517000000000005E-2</v>
          </cell>
          <cell r="S171">
            <v>0.25262344999999997</v>
          </cell>
          <cell r="T171" t="str">
            <v>落料</v>
          </cell>
          <cell r="U171">
            <v>40</v>
          </cell>
          <cell r="V171">
            <v>1</v>
          </cell>
          <cell r="W171">
            <v>1</v>
          </cell>
          <cell r="X171">
            <v>0.03</v>
          </cell>
          <cell r="Y171">
            <v>0.03</v>
          </cell>
          <cell r="Z171">
            <v>0.41114813999999994</v>
          </cell>
          <cell r="AA171">
            <v>0.36384791150442475</v>
          </cell>
        </row>
        <row r="172">
          <cell r="T172" t="str">
            <v>压筋</v>
          </cell>
          <cell r="U172">
            <v>40</v>
          </cell>
          <cell r="V172">
            <v>1</v>
          </cell>
          <cell r="W172">
            <v>1</v>
          </cell>
          <cell r="X172">
            <v>0.03</v>
          </cell>
          <cell r="Y172">
            <v>0.03</v>
          </cell>
        </row>
        <row r="173">
          <cell r="T173" t="str">
            <v>折弯</v>
          </cell>
          <cell r="U173">
            <v>25</v>
          </cell>
          <cell r="V173">
            <v>1</v>
          </cell>
          <cell r="W173">
            <v>1</v>
          </cell>
          <cell r="X173">
            <v>0.03</v>
          </cell>
          <cell r="Y173">
            <v>0.03</v>
          </cell>
        </row>
        <row r="176">
          <cell r="F176" t="str">
            <v>合计</v>
          </cell>
          <cell r="S176">
            <v>0.25262344999999997</v>
          </cell>
          <cell r="Y176">
            <v>0.09</v>
          </cell>
        </row>
        <row r="177">
          <cell r="C177" t="str">
            <v>SHT0012053</v>
          </cell>
          <cell r="D177" t="str">
            <v>02.03.60.060</v>
          </cell>
          <cell r="E177" t="str">
            <v>副边罩壳固定钣金</v>
          </cell>
          <cell r="F177" t="str">
            <v>冲压件</v>
          </cell>
          <cell r="G177" t="str">
            <v>自制</v>
          </cell>
          <cell r="H177">
            <v>1</v>
          </cell>
          <cell r="I177" t="str">
            <v>SAPH440</v>
          </cell>
          <cell r="K177">
            <v>59</v>
          </cell>
          <cell r="L177">
            <v>49</v>
          </cell>
          <cell r="M177">
            <v>2</v>
          </cell>
          <cell r="N177">
            <v>6.25</v>
          </cell>
          <cell r="O177">
            <v>3.4</v>
          </cell>
          <cell r="P177">
            <v>4.5388699999999997E-2</v>
          </cell>
          <cell r="Q177">
            <v>1.4999999999999999E-2</v>
          </cell>
          <cell r="R177">
            <v>3.0388699999999998E-2</v>
          </cell>
          <cell r="S177">
            <v>0.18035779499999996</v>
          </cell>
          <cell r="T177" t="str">
            <v>落料</v>
          </cell>
          <cell r="U177">
            <v>40</v>
          </cell>
          <cell r="V177">
            <v>1</v>
          </cell>
          <cell r="W177">
            <v>1</v>
          </cell>
          <cell r="X177">
            <v>0.03</v>
          </cell>
          <cell r="Y177">
            <v>0.03</v>
          </cell>
          <cell r="Z177">
            <v>0.32442935399999995</v>
          </cell>
          <cell r="AA177">
            <v>0.28710562300884956</v>
          </cell>
        </row>
        <row r="178">
          <cell r="T178" t="str">
            <v>压筋</v>
          </cell>
          <cell r="U178">
            <v>40</v>
          </cell>
          <cell r="V178">
            <v>1</v>
          </cell>
          <cell r="W178">
            <v>1</v>
          </cell>
          <cell r="X178">
            <v>0.03</v>
          </cell>
          <cell r="Y178">
            <v>0.03</v>
          </cell>
        </row>
        <row r="179">
          <cell r="T179" t="str">
            <v>折弯</v>
          </cell>
          <cell r="U179">
            <v>25</v>
          </cell>
          <cell r="V179">
            <v>1</v>
          </cell>
          <cell r="W179">
            <v>1</v>
          </cell>
          <cell r="X179">
            <v>0.03</v>
          </cell>
          <cell r="Y179">
            <v>0.03</v>
          </cell>
        </row>
        <row r="182">
          <cell r="F182" t="str">
            <v>合计</v>
          </cell>
          <cell r="S182">
            <v>0.18035779499999996</v>
          </cell>
          <cell r="Y182">
            <v>0.09</v>
          </cell>
        </row>
        <row r="183">
          <cell r="C183" t="str">
            <v>SHT0012497</v>
          </cell>
          <cell r="D183" t="str">
            <v>02.03.61.027</v>
          </cell>
          <cell r="E183" t="str">
            <v>底座左连接板焊接总成</v>
          </cell>
          <cell r="F183" t="str">
            <v>底座左连接板</v>
          </cell>
          <cell r="G183" t="str">
            <v>自制</v>
          </cell>
          <cell r="H183">
            <v>1</v>
          </cell>
          <cell r="I183" t="str">
            <v>SPFH590</v>
          </cell>
          <cell r="K183">
            <v>135</v>
          </cell>
          <cell r="L183">
            <v>39</v>
          </cell>
          <cell r="M183">
            <v>2.5</v>
          </cell>
          <cell r="N183">
            <v>6.45</v>
          </cell>
          <cell r="O183">
            <v>3.4</v>
          </cell>
          <cell r="P183">
            <v>0.10332562499999999</v>
          </cell>
          <cell r="Q183">
            <v>4.3999999999999997E-2</v>
          </cell>
          <cell r="R183">
            <v>5.9325624999999993E-2</v>
          </cell>
          <cell r="S183">
            <v>0.46474315624999996</v>
          </cell>
          <cell r="T183" t="str">
            <v>落料</v>
          </cell>
          <cell r="U183">
            <v>80</v>
          </cell>
          <cell r="V183">
            <v>1</v>
          </cell>
          <cell r="W183">
            <v>1</v>
          </cell>
          <cell r="X183">
            <v>0.05</v>
          </cell>
          <cell r="Y183">
            <v>0.05</v>
          </cell>
          <cell r="Z183">
            <v>1.3135693874999996</v>
          </cell>
          <cell r="AA183">
            <v>1.1624507853982298</v>
          </cell>
        </row>
        <row r="184">
          <cell r="F184" t="str">
            <v>M10螺母</v>
          </cell>
          <cell r="H184">
            <v>2</v>
          </cell>
          <cell r="Q184">
            <v>5.0000000000000001E-3</v>
          </cell>
          <cell r="S184">
            <v>0.21989799999999998</v>
          </cell>
          <cell r="T184" t="str">
            <v>成型</v>
          </cell>
          <cell r="U184">
            <v>80</v>
          </cell>
          <cell r="V184">
            <v>1</v>
          </cell>
          <cell r="W184">
            <v>1</v>
          </cell>
          <cell r="X184">
            <v>0.05</v>
          </cell>
          <cell r="Y184">
            <v>0.05</v>
          </cell>
        </row>
        <row r="185">
          <cell r="T185" t="str">
            <v>冲孔</v>
          </cell>
          <cell r="U185">
            <v>40</v>
          </cell>
          <cell r="V185">
            <v>1</v>
          </cell>
          <cell r="W185">
            <v>1</v>
          </cell>
          <cell r="X185">
            <v>0.03</v>
          </cell>
          <cell r="Y185">
            <v>0.03</v>
          </cell>
        </row>
        <row r="186">
          <cell r="T186" t="str">
            <v>焊接-委外</v>
          </cell>
          <cell r="U186">
            <v>4</v>
          </cell>
          <cell r="V186">
            <v>1</v>
          </cell>
          <cell r="W186">
            <v>1</v>
          </cell>
          <cell r="X186">
            <v>0.28000000000000003</v>
          </cell>
          <cell r="Y186">
            <v>0.28000000000000003</v>
          </cell>
        </row>
        <row r="188">
          <cell r="F188" t="str">
            <v>合计</v>
          </cell>
          <cell r="S188">
            <v>0.68464115624999988</v>
          </cell>
          <cell r="Y188">
            <v>0.41000000000000003</v>
          </cell>
        </row>
        <row r="189">
          <cell r="C189" t="str">
            <v>SHT0012498</v>
          </cell>
          <cell r="D189" t="str">
            <v>02.03.61.028</v>
          </cell>
          <cell r="E189" t="str">
            <v>底座右连接板焊接总成</v>
          </cell>
          <cell r="F189" t="str">
            <v>底座右连接板</v>
          </cell>
          <cell r="G189" t="str">
            <v>自制</v>
          </cell>
          <cell r="H189">
            <v>1</v>
          </cell>
          <cell r="I189" t="str">
            <v>SPFH590</v>
          </cell>
          <cell r="K189">
            <v>135</v>
          </cell>
          <cell r="L189">
            <v>39</v>
          </cell>
          <cell r="M189">
            <v>2.5</v>
          </cell>
          <cell r="N189">
            <v>6.45</v>
          </cell>
          <cell r="O189">
            <v>3.4</v>
          </cell>
          <cell r="P189">
            <v>0.10332562499999999</v>
          </cell>
          <cell r="Q189">
            <v>4.3999999999999997E-2</v>
          </cell>
          <cell r="R189">
            <v>5.9325624999999993E-2</v>
          </cell>
          <cell r="S189">
            <v>0.46474315624999996</v>
          </cell>
          <cell r="T189" t="str">
            <v>落料</v>
          </cell>
          <cell r="U189">
            <v>80</v>
          </cell>
          <cell r="V189">
            <v>1</v>
          </cell>
          <cell r="W189">
            <v>1</v>
          </cell>
          <cell r="X189">
            <v>0.05</v>
          </cell>
          <cell r="Y189">
            <v>0.05</v>
          </cell>
          <cell r="Z189">
            <v>1.3135693874999996</v>
          </cell>
          <cell r="AA189">
            <v>1.1624507853982298</v>
          </cell>
        </row>
        <row r="190">
          <cell r="F190" t="str">
            <v>M10螺母</v>
          </cell>
          <cell r="H190">
            <v>2</v>
          </cell>
          <cell r="Q190">
            <v>5.0000000000000001E-3</v>
          </cell>
          <cell r="S190">
            <v>0.21989799999999998</v>
          </cell>
          <cell r="T190" t="str">
            <v>成型</v>
          </cell>
          <cell r="U190">
            <v>80</v>
          </cell>
          <cell r="V190">
            <v>1</v>
          </cell>
          <cell r="W190">
            <v>1</v>
          </cell>
          <cell r="X190">
            <v>0.05</v>
          </cell>
          <cell r="Y190">
            <v>0.05</v>
          </cell>
        </row>
        <row r="191">
          <cell r="T191" t="str">
            <v>冲孔</v>
          </cell>
          <cell r="U191">
            <v>40</v>
          </cell>
          <cell r="V191">
            <v>1</v>
          </cell>
          <cell r="W191">
            <v>1</v>
          </cell>
          <cell r="X191">
            <v>0.03</v>
          </cell>
          <cell r="Y191">
            <v>0.03</v>
          </cell>
        </row>
        <row r="192">
          <cell r="T192" t="str">
            <v>焊接-委外</v>
          </cell>
          <cell r="U192">
            <v>4</v>
          </cell>
          <cell r="V192">
            <v>1</v>
          </cell>
          <cell r="W192">
            <v>1</v>
          </cell>
          <cell r="X192">
            <v>0.28000000000000003</v>
          </cell>
          <cell r="Y192">
            <v>0.28000000000000003</v>
          </cell>
        </row>
        <row r="194">
          <cell r="F194" t="str">
            <v>合计</v>
          </cell>
          <cell r="S194">
            <v>0.68464115624999988</v>
          </cell>
          <cell r="Y194">
            <v>0.41000000000000003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N84"/>
  <sheetViews>
    <sheetView zoomScaleSheetLayoutView="100" workbookViewId="0">
      <selection activeCell="A9" sqref="A9:XFD53"/>
    </sheetView>
  </sheetViews>
  <sheetFormatPr defaultRowHeight="14.25"/>
  <cols>
    <col min="1" max="1" width="6.5" style="2" customWidth="1"/>
    <col min="2" max="2" width="12.25" style="54" customWidth="1"/>
    <col min="3" max="3" width="28.25" style="2" customWidth="1"/>
    <col min="4" max="4" width="13.75" style="50" customWidth="1"/>
    <col min="5" max="5" width="5.625" style="51" customWidth="1"/>
    <col min="6" max="7" width="9.375" style="52" customWidth="1"/>
    <col min="8" max="8" width="13.125" style="53" customWidth="1"/>
    <col min="9" max="223" width="9" style="2"/>
    <col min="224" max="224" width="5" style="2" customWidth="1"/>
    <col min="225" max="225" width="15" style="2" customWidth="1"/>
    <col min="226" max="227" width="14.625" style="2" customWidth="1"/>
    <col min="228" max="228" width="6.25" style="2" customWidth="1"/>
    <col min="229" max="231" width="10.125" style="2" customWidth="1"/>
    <col min="232" max="232" width="10.5" style="2" customWidth="1"/>
    <col min="233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79" width="9" style="2"/>
    <col min="480" max="480" width="5" style="2" customWidth="1"/>
    <col min="481" max="481" width="15" style="2" customWidth="1"/>
    <col min="482" max="483" width="14.625" style="2" customWidth="1"/>
    <col min="484" max="484" width="6.25" style="2" customWidth="1"/>
    <col min="485" max="487" width="10.125" style="2" customWidth="1"/>
    <col min="488" max="488" width="10.5" style="2" customWidth="1"/>
    <col min="489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5" width="9" style="2"/>
    <col min="736" max="736" width="5" style="2" customWidth="1"/>
    <col min="737" max="737" width="15" style="2" customWidth="1"/>
    <col min="738" max="739" width="14.625" style="2" customWidth="1"/>
    <col min="740" max="740" width="6.25" style="2" customWidth="1"/>
    <col min="741" max="743" width="10.125" style="2" customWidth="1"/>
    <col min="744" max="744" width="10.5" style="2" customWidth="1"/>
    <col min="745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91" width="9" style="2"/>
    <col min="992" max="992" width="5" style="2" customWidth="1"/>
    <col min="993" max="993" width="15" style="2" customWidth="1"/>
    <col min="994" max="995" width="14.625" style="2" customWidth="1"/>
    <col min="996" max="996" width="6.25" style="2" customWidth="1"/>
    <col min="997" max="999" width="10.125" style="2" customWidth="1"/>
    <col min="1000" max="1000" width="10.5" style="2" customWidth="1"/>
    <col min="1001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7" width="9" style="2"/>
    <col min="1248" max="1248" width="5" style="2" customWidth="1"/>
    <col min="1249" max="1249" width="15" style="2" customWidth="1"/>
    <col min="1250" max="1251" width="14.625" style="2" customWidth="1"/>
    <col min="1252" max="1252" width="6.25" style="2" customWidth="1"/>
    <col min="1253" max="1255" width="10.125" style="2" customWidth="1"/>
    <col min="1256" max="1256" width="10.5" style="2" customWidth="1"/>
    <col min="1257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3" width="9" style="2"/>
    <col min="1504" max="1504" width="5" style="2" customWidth="1"/>
    <col min="1505" max="1505" width="15" style="2" customWidth="1"/>
    <col min="1506" max="1507" width="14.625" style="2" customWidth="1"/>
    <col min="1508" max="1508" width="6.25" style="2" customWidth="1"/>
    <col min="1509" max="1511" width="10.125" style="2" customWidth="1"/>
    <col min="1512" max="1512" width="10.5" style="2" customWidth="1"/>
    <col min="1513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59" width="9" style="2"/>
    <col min="1760" max="1760" width="5" style="2" customWidth="1"/>
    <col min="1761" max="1761" width="15" style="2" customWidth="1"/>
    <col min="1762" max="1763" width="14.625" style="2" customWidth="1"/>
    <col min="1764" max="1764" width="6.25" style="2" customWidth="1"/>
    <col min="1765" max="1767" width="10.125" style="2" customWidth="1"/>
    <col min="1768" max="1768" width="10.5" style="2" customWidth="1"/>
    <col min="1769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5" width="9" style="2"/>
    <col min="2016" max="2016" width="5" style="2" customWidth="1"/>
    <col min="2017" max="2017" width="15" style="2" customWidth="1"/>
    <col min="2018" max="2019" width="14.625" style="2" customWidth="1"/>
    <col min="2020" max="2020" width="6.25" style="2" customWidth="1"/>
    <col min="2021" max="2023" width="10.125" style="2" customWidth="1"/>
    <col min="2024" max="2024" width="10.5" style="2" customWidth="1"/>
    <col min="2025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71" width="9" style="2"/>
    <col min="2272" max="2272" width="5" style="2" customWidth="1"/>
    <col min="2273" max="2273" width="15" style="2" customWidth="1"/>
    <col min="2274" max="2275" width="14.625" style="2" customWidth="1"/>
    <col min="2276" max="2276" width="6.25" style="2" customWidth="1"/>
    <col min="2277" max="2279" width="10.125" style="2" customWidth="1"/>
    <col min="2280" max="2280" width="10.5" style="2" customWidth="1"/>
    <col min="2281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7" width="9" style="2"/>
    <col min="2528" max="2528" width="5" style="2" customWidth="1"/>
    <col min="2529" max="2529" width="15" style="2" customWidth="1"/>
    <col min="2530" max="2531" width="14.625" style="2" customWidth="1"/>
    <col min="2532" max="2532" width="6.25" style="2" customWidth="1"/>
    <col min="2533" max="2535" width="10.125" style="2" customWidth="1"/>
    <col min="2536" max="2536" width="10.5" style="2" customWidth="1"/>
    <col min="2537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3" width="9" style="2"/>
    <col min="2784" max="2784" width="5" style="2" customWidth="1"/>
    <col min="2785" max="2785" width="15" style="2" customWidth="1"/>
    <col min="2786" max="2787" width="14.625" style="2" customWidth="1"/>
    <col min="2788" max="2788" width="6.25" style="2" customWidth="1"/>
    <col min="2789" max="2791" width="10.125" style="2" customWidth="1"/>
    <col min="2792" max="2792" width="10.5" style="2" customWidth="1"/>
    <col min="2793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39" width="9" style="2"/>
    <col min="3040" max="3040" width="5" style="2" customWidth="1"/>
    <col min="3041" max="3041" width="15" style="2" customWidth="1"/>
    <col min="3042" max="3043" width="14.625" style="2" customWidth="1"/>
    <col min="3044" max="3044" width="6.25" style="2" customWidth="1"/>
    <col min="3045" max="3047" width="10.125" style="2" customWidth="1"/>
    <col min="3048" max="3048" width="10.5" style="2" customWidth="1"/>
    <col min="3049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5" width="9" style="2"/>
    <col min="3296" max="3296" width="5" style="2" customWidth="1"/>
    <col min="3297" max="3297" width="15" style="2" customWidth="1"/>
    <col min="3298" max="3299" width="14.625" style="2" customWidth="1"/>
    <col min="3300" max="3300" width="6.25" style="2" customWidth="1"/>
    <col min="3301" max="3303" width="10.125" style="2" customWidth="1"/>
    <col min="3304" max="3304" width="10.5" style="2" customWidth="1"/>
    <col min="3305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51" width="9" style="2"/>
    <col min="3552" max="3552" width="5" style="2" customWidth="1"/>
    <col min="3553" max="3553" width="15" style="2" customWidth="1"/>
    <col min="3554" max="3555" width="14.625" style="2" customWidth="1"/>
    <col min="3556" max="3556" width="6.25" style="2" customWidth="1"/>
    <col min="3557" max="3559" width="10.125" style="2" customWidth="1"/>
    <col min="3560" max="3560" width="10.5" style="2" customWidth="1"/>
    <col min="3561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7" width="9" style="2"/>
    <col min="3808" max="3808" width="5" style="2" customWidth="1"/>
    <col min="3809" max="3809" width="15" style="2" customWidth="1"/>
    <col min="3810" max="3811" width="14.625" style="2" customWidth="1"/>
    <col min="3812" max="3812" width="6.25" style="2" customWidth="1"/>
    <col min="3813" max="3815" width="10.125" style="2" customWidth="1"/>
    <col min="3816" max="3816" width="10.5" style="2" customWidth="1"/>
    <col min="3817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3" width="9" style="2"/>
    <col min="4064" max="4064" width="5" style="2" customWidth="1"/>
    <col min="4065" max="4065" width="15" style="2" customWidth="1"/>
    <col min="4066" max="4067" width="14.625" style="2" customWidth="1"/>
    <col min="4068" max="4068" width="6.25" style="2" customWidth="1"/>
    <col min="4069" max="4071" width="10.125" style="2" customWidth="1"/>
    <col min="4072" max="4072" width="10.5" style="2" customWidth="1"/>
    <col min="4073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19" width="9" style="2"/>
    <col min="4320" max="4320" width="5" style="2" customWidth="1"/>
    <col min="4321" max="4321" width="15" style="2" customWidth="1"/>
    <col min="4322" max="4323" width="14.625" style="2" customWidth="1"/>
    <col min="4324" max="4324" width="6.25" style="2" customWidth="1"/>
    <col min="4325" max="4327" width="10.125" style="2" customWidth="1"/>
    <col min="4328" max="4328" width="10.5" style="2" customWidth="1"/>
    <col min="4329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5" width="9" style="2"/>
    <col min="4576" max="4576" width="5" style="2" customWidth="1"/>
    <col min="4577" max="4577" width="15" style="2" customWidth="1"/>
    <col min="4578" max="4579" width="14.625" style="2" customWidth="1"/>
    <col min="4580" max="4580" width="6.25" style="2" customWidth="1"/>
    <col min="4581" max="4583" width="10.125" style="2" customWidth="1"/>
    <col min="4584" max="4584" width="10.5" style="2" customWidth="1"/>
    <col min="4585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31" width="9" style="2"/>
    <col min="4832" max="4832" width="5" style="2" customWidth="1"/>
    <col min="4833" max="4833" width="15" style="2" customWidth="1"/>
    <col min="4834" max="4835" width="14.625" style="2" customWidth="1"/>
    <col min="4836" max="4836" width="6.25" style="2" customWidth="1"/>
    <col min="4837" max="4839" width="10.125" style="2" customWidth="1"/>
    <col min="4840" max="4840" width="10.5" style="2" customWidth="1"/>
    <col min="4841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7" width="9" style="2"/>
    <col min="5088" max="5088" width="5" style="2" customWidth="1"/>
    <col min="5089" max="5089" width="15" style="2" customWidth="1"/>
    <col min="5090" max="5091" width="14.625" style="2" customWidth="1"/>
    <col min="5092" max="5092" width="6.25" style="2" customWidth="1"/>
    <col min="5093" max="5095" width="10.125" style="2" customWidth="1"/>
    <col min="5096" max="5096" width="10.5" style="2" customWidth="1"/>
    <col min="5097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3" width="9" style="2"/>
    <col min="5344" max="5344" width="5" style="2" customWidth="1"/>
    <col min="5345" max="5345" width="15" style="2" customWidth="1"/>
    <col min="5346" max="5347" width="14.625" style="2" customWidth="1"/>
    <col min="5348" max="5348" width="6.25" style="2" customWidth="1"/>
    <col min="5349" max="5351" width="10.125" style="2" customWidth="1"/>
    <col min="5352" max="5352" width="10.5" style="2" customWidth="1"/>
    <col min="5353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599" width="9" style="2"/>
    <col min="5600" max="5600" width="5" style="2" customWidth="1"/>
    <col min="5601" max="5601" width="15" style="2" customWidth="1"/>
    <col min="5602" max="5603" width="14.625" style="2" customWidth="1"/>
    <col min="5604" max="5604" width="6.25" style="2" customWidth="1"/>
    <col min="5605" max="5607" width="10.125" style="2" customWidth="1"/>
    <col min="5608" max="5608" width="10.5" style="2" customWidth="1"/>
    <col min="5609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5" width="9" style="2"/>
    <col min="5856" max="5856" width="5" style="2" customWidth="1"/>
    <col min="5857" max="5857" width="15" style="2" customWidth="1"/>
    <col min="5858" max="5859" width="14.625" style="2" customWidth="1"/>
    <col min="5860" max="5860" width="6.25" style="2" customWidth="1"/>
    <col min="5861" max="5863" width="10.125" style="2" customWidth="1"/>
    <col min="5864" max="5864" width="10.5" style="2" customWidth="1"/>
    <col min="5865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11" width="9" style="2"/>
    <col min="6112" max="6112" width="5" style="2" customWidth="1"/>
    <col min="6113" max="6113" width="15" style="2" customWidth="1"/>
    <col min="6114" max="6115" width="14.625" style="2" customWidth="1"/>
    <col min="6116" max="6116" width="6.25" style="2" customWidth="1"/>
    <col min="6117" max="6119" width="10.125" style="2" customWidth="1"/>
    <col min="6120" max="6120" width="10.5" style="2" customWidth="1"/>
    <col min="6121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7" width="9" style="2"/>
    <col min="6368" max="6368" width="5" style="2" customWidth="1"/>
    <col min="6369" max="6369" width="15" style="2" customWidth="1"/>
    <col min="6370" max="6371" width="14.625" style="2" customWidth="1"/>
    <col min="6372" max="6372" width="6.25" style="2" customWidth="1"/>
    <col min="6373" max="6375" width="10.125" style="2" customWidth="1"/>
    <col min="6376" max="6376" width="10.5" style="2" customWidth="1"/>
    <col min="6377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3" width="9" style="2"/>
    <col min="6624" max="6624" width="5" style="2" customWidth="1"/>
    <col min="6625" max="6625" width="15" style="2" customWidth="1"/>
    <col min="6626" max="6627" width="14.625" style="2" customWidth="1"/>
    <col min="6628" max="6628" width="6.25" style="2" customWidth="1"/>
    <col min="6629" max="6631" width="10.125" style="2" customWidth="1"/>
    <col min="6632" max="6632" width="10.5" style="2" customWidth="1"/>
    <col min="6633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79" width="9" style="2"/>
    <col min="6880" max="6880" width="5" style="2" customWidth="1"/>
    <col min="6881" max="6881" width="15" style="2" customWidth="1"/>
    <col min="6882" max="6883" width="14.625" style="2" customWidth="1"/>
    <col min="6884" max="6884" width="6.25" style="2" customWidth="1"/>
    <col min="6885" max="6887" width="10.125" style="2" customWidth="1"/>
    <col min="6888" max="6888" width="10.5" style="2" customWidth="1"/>
    <col min="6889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5" width="9" style="2"/>
    <col min="7136" max="7136" width="5" style="2" customWidth="1"/>
    <col min="7137" max="7137" width="15" style="2" customWidth="1"/>
    <col min="7138" max="7139" width="14.625" style="2" customWidth="1"/>
    <col min="7140" max="7140" width="6.25" style="2" customWidth="1"/>
    <col min="7141" max="7143" width="10.125" style="2" customWidth="1"/>
    <col min="7144" max="7144" width="10.5" style="2" customWidth="1"/>
    <col min="7145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91" width="9" style="2"/>
    <col min="7392" max="7392" width="5" style="2" customWidth="1"/>
    <col min="7393" max="7393" width="15" style="2" customWidth="1"/>
    <col min="7394" max="7395" width="14.625" style="2" customWidth="1"/>
    <col min="7396" max="7396" width="6.25" style="2" customWidth="1"/>
    <col min="7397" max="7399" width="10.125" style="2" customWidth="1"/>
    <col min="7400" max="7400" width="10.5" style="2" customWidth="1"/>
    <col min="7401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7" width="9" style="2"/>
    <col min="7648" max="7648" width="5" style="2" customWidth="1"/>
    <col min="7649" max="7649" width="15" style="2" customWidth="1"/>
    <col min="7650" max="7651" width="14.625" style="2" customWidth="1"/>
    <col min="7652" max="7652" width="6.25" style="2" customWidth="1"/>
    <col min="7653" max="7655" width="10.125" style="2" customWidth="1"/>
    <col min="7656" max="7656" width="10.5" style="2" customWidth="1"/>
    <col min="7657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3" width="9" style="2"/>
    <col min="7904" max="7904" width="5" style="2" customWidth="1"/>
    <col min="7905" max="7905" width="15" style="2" customWidth="1"/>
    <col min="7906" max="7907" width="14.625" style="2" customWidth="1"/>
    <col min="7908" max="7908" width="6.25" style="2" customWidth="1"/>
    <col min="7909" max="7911" width="10.125" style="2" customWidth="1"/>
    <col min="7912" max="7912" width="10.5" style="2" customWidth="1"/>
    <col min="7913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59" width="9" style="2"/>
    <col min="8160" max="8160" width="5" style="2" customWidth="1"/>
    <col min="8161" max="8161" width="15" style="2" customWidth="1"/>
    <col min="8162" max="8163" width="14.625" style="2" customWidth="1"/>
    <col min="8164" max="8164" width="6.25" style="2" customWidth="1"/>
    <col min="8165" max="8167" width="10.125" style="2" customWidth="1"/>
    <col min="8168" max="8168" width="10.5" style="2" customWidth="1"/>
    <col min="8169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5" width="9" style="2"/>
    <col min="8416" max="8416" width="5" style="2" customWidth="1"/>
    <col min="8417" max="8417" width="15" style="2" customWidth="1"/>
    <col min="8418" max="8419" width="14.625" style="2" customWidth="1"/>
    <col min="8420" max="8420" width="6.25" style="2" customWidth="1"/>
    <col min="8421" max="8423" width="10.125" style="2" customWidth="1"/>
    <col min="8424" max="8424" width="10.5" style="2" customWidth="1"/>
    <col min="8425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71" width="9" style="2"/>
    <col min="8672" max="8672" width="5" style="2" customWidth="1"/>
    <col min="8673" max="8673" width="15" style="2" customWidth="1"/>
    <col min="8674" max="8675" width="14.625" style="2" customWidth="1"/>
    <col min="8676" max="8676" width="6.25" style="2" customWidth="1"/>
    <col min="8677" max="8679" width="10.125" style="2" customWidth="1"/>
    <col min="8680" max="8680" width="10.5" style="2" customWidth="1"/>
    <col min="8681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7" width="9" style="2"/>
    <col min="8928" max="8928" width="5" style="2" customWidth="1"/>
    <col min="8929" max="8929" width="15" style="2" customWidth="1"/>
    <col min="8930" max="8931" width="14.625" style="2" customWidth="1"/>
    <col min="8932" max="8932" width="6.25" style="2" customWidth="1"/>
    <col min="8933" max="8935" width="10.125" style="2" customWidth="1"/>
    <col min="8936" max="8936" width="10.5" style="2" customWidth="1"/>
    <col min="8937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3" width="9" style="2"/>
    <col min="9184" max="9184" width="5" style="2" customWidth="1"/>
    <col min="9185" max="9185" width="15" style="2" customWidth="1"/>
    <col min="9186" max="9187" width="14.625" style="2" customWidth="1"/>
    <col min="9188" max="9188" width="6.25" style="2" customWidth="1"/>
    <col min="9189" max="9191" width="10.125" style="2" customWidth="1"/>
    <col min="9192" max="9192" width="10.5" style="2" customWidth="1"/>
    <col min="9193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39" width="9" style="2"/>
    <col min="9440" max="9440" width="5" style="2" customWidth="1"/>
    <col min="9441" max="9441" width="15" style="2" customWidth="1"/>
    <col min="9442" max="9443" width="14.625" style="2" customWidth="1"/>
    <col min="9444" max="9444" width="6.25" style="2" customWidth="1"/>
    <col min="9445" max="9447" width="10.125" style="2" customWidth="1"/>
    <col min="9448" max="9448" width="10.5" style="2" customWidth="1"/>
    <col min="9449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5" width="9" style="2"/>
    <col min="9696" max="9696" width="5" style="2" customWidth="1"/>
    <col min="9697" max="9697" width="15" style="2" customWidth="1"/>
    <col min="9698" max="9699" width="14.625" style="2" customWidth="1"/>
    <col min="9700" max="9700" width="6.25" style="2" customWidth="1"/>
    <col min="9701" max="9703" width="10.125" style="2" customWidth="1"/>
    <col min="9704" max="9704" width="10.5" style="2" customWidth="1"/>
    <col min="9705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51" width="9" style="2"/>
    <col min="9952" max="9952" width="5" style="2" customWidth="1"/>
    <col min="9953" max="9953" width="15" style="2" customWidth="1"/>
    <col min="9954" max="9955" width="14.625" style="2" customWidth="1"/>
    <col min="9956" max="9956" width="6.25" style="2" customWidth="1"/>
    <col min="9957" max="9959" width="10.125" style="2" customWidth="1"/>
    <col min="9960" max="9960" width="10.5" style="2" customWidth="1"/>
    <col min="9961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7" width="9" style="2"/>
    <col min="10208" max="10208" width="5" style="2" customWidth="1"/>
    <col min="10209" max="10209" width="15" style="2" customWidth="1"/>
    <col min="10210" max="10211" width="14.625" style="2" customWidth="1"/>
    <col min="10212" max="10212" width="6.25" style="2" customWidth="1"/>
    <col min="10213" max="10215" width="10.125" style="2" customWidth="1"/>
    <col min="10216" max="10216" width="10.5" style="2" customWidth="1"/>
    <col min="10217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3" width="9" style="2"/>
    <col min="10464" max="10464" width="5" style="2" customWidth="1"/>
    <col min="10465" max="10465" width="15" style="2" customWidth="1"/>
    <col min="10466" max="10467" width="14.625" style="2" customWidth="1"/>
    <col min="10468" max="10468" width="6.25" style="2" customWidth="1"/>
    <col min="10469" max="10471" width="10.125" style="2" customWidth="1"/>
    <col min="10472" max="10472" width="10.5" style="2" customWidth="1"/>
    <col min="10473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19" width="9" style="2"/>
    <col min="10720" max="10720" width="5" style="2" customWidth="1"/>
    <col min="10721" max="10721" width="15" style="2" customWidth="1"/>
    <col min="10722" max="10723" width="14.625" style="2" customWidth="1"/>
    <col min="10724" max="10724" width="6.25" style="2" customWidth="1"/>
    <col min="10725" max="10727" width="10.125" style="2" customWidth="1"/>
    <col min="10728" max="10728" width="10.5" style="2" customWidth="1"/>
    <col min="10729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5" width="9" style="2"/>
    <col min="10976" max="10976" width="5" style="2" customWidth="1"/>
    <col min="10977" max="10977" width="15" style="2" customWidth="1"/>
    <col min="10978" max="10979" width="14.625" style="2" customWidth="1"/>
    <col min="10980" max="10980" width="6.25" style="2" customWidth="1"/>
    <col min="10981" max="10983" width="10.125" style="2" customWidth="1"/>
    <col min="10984" max="10984" width="10.5" style="2" customWidth="1"/>
    <col min="10985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31" width="9" style="2"/>
    <col min="11232" max="11232" width="5" style="2" customWidth="1"/>
    <col min="11233" max="11233" width="15" style="2" customWidth="1"/>
    <col min="11234" max="11235" width="14.625" style="2" customWidth="1"/>
    <col min="11236" max="11236" width="6.25" style="2" customWidth="1"/>
    <col min="11237" max="11239" width="10.125" style="2" customWidth="1"/>
    <col min="11240" max="11240" width="10.5" style="2" customWidth="1"/>
    <col min="11241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7" width="9" style="2"/>
    <col min="11488" max="11488" width="5" style="2" customWidth="1"/>
    <col min="11489" max="11489" width="15" style="2" customWidth="1"/>
    <col min="11490" max="11491" width="14.625" style="2" customWidth="1"/>
    <col min="11492" max="11492" width="6.25" style="2" customWidth="1"/>
    <col min="11493" max="11495" width="10.125" style="2" customWidth="1"/>
    <col min="11496" max="11496" width="10.5" style="2" customWidth="1"/>
    <col min="11497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3" width="9" style="2"/>
    <col min="11744" max="11744" width="5" style="2" customWidth="1"/>
    <col min="11745" max="11745" width="15" style="2" customWidth="1"/>
    <col min="11746" max="11747" width="14.625" style="2" customWidth="1"/>
    <col min="11748" max="11748" width="6.25" style="2" customWidth="1"/>
    <col min="11749" max="11751" width="10.125" style="2" customWidth="1"/>
    <col min="11752" max="11752" width="10.5" style="2" customWidth="1"/>
    <col min="11753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999" width="9" style="2"/>
    <col min="12000" max="12000" width="5" style="2" customWidth="1"/>
    <col min="12001" max="12001" width="15" style="2" customWidth="1"/>
    <col min="12002" max="12003" width="14.625" style="2" customWidth="1"/>
    <col min="12004" max="12004" width="6.25" style="2" customWidth="1"/>
    <col min="12005" max="12007" width="10.125" style="2" customWidth="1"/>
    <col min="12008" max="12008" width="10.5" style="2" customWidth="1"/>
    <col min="12009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5" width="9" style="2"/>
    <col min="12256" max="12256" width="5" style="2" customWidth="1"/>
    <col min="12257" max="12257" width="15" style="2" customWidth="1"/>
    <col min="12258" max="12259" width="14.625" style="2" customWidth="1"/>
    <col min="12260" max="12260" width="6.25" style="2" customWidth="1"/>
    <col min="12261" max="12263" width="10.125" style="2" customWidth="1"/>
    <col min="12264" max="12264" width="10.5" style="2" customWidth="1"/>
    <col min="12265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11" width="9" style="2"/>
    <col min="12512" max="12512" width="5" style="2" customWidth="1"/>
    <col min="12513" max="12513" width="15" style="2" customWidth="1"/>
    <col min="12514" max="12515" width="14.625" style="2" customWidth="1"/>
    <col min="12516" max="12516" width="6.25" style="2" customWidth="1"/>
    <col min="12517" max="12519" width="10.125" style="2" customWidth="1"/>
    <col min="12520" max="12520" width="10.5" style="2" customWidth="1"/>
    <col min="12521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7" width="9" style="2"/>
    <col min="12768" max="12768" width="5" style="2" customWidth="1"/>
    <col min="12769" max="12769" width="15" style="2" customWidth="1"/>
    <col min="12770" max="12771" width="14.625" style="2" customWidth="1"/>
    <col min="12772" max="12772" width="6.25" style="2" customWidth="1"/>
    <col min="12773" max="12775" width="10.125" style="2" customWidth="1"/>
    <col min="12776" max="12776" width="10.5" style="2" customWidth="1"/>
    <col min="12777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3" width="9" style="2"/>
    <col min="13024" max="13024" width="5" style="2" customWidth="1"/>
    <col min="13025" max="13025" width="15" style="2" customWidth="1"/>
    <col min="13026" max="13027" width="14.625" style="2" customWidth="1"/>
    <col min="13028" max="13028" width="6.25" style="2" customWidth="1"/>
    <col min="13029" max="13031" width="10.125" style="2" customWidth="1"/>
    <col min="13032" max="13032" width="10.5" style="2" customWidth="1"/>
    <col min="13033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79" width="9" style="2"/>
    <col min="13280" max="13280" width="5" style="2" customWidth="1"/>
    <col min="13281" max="13281" width="15" style="2" customWidth="1"/>
    <col min="13282" max="13283" width="14.625" style="2" customWidth="1"/>
    <col min="13284" max="13284" width="6.25" style="2" customWidth="1"/>
    <col min="13285" max="13287" width="10.125" style="2" customWidth="1"/>
    <col min="13288" max="13288" width="10.5" style="2" customWidth="1"/>
    <col min="13289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5" width="9" style="2"/>
    <col min="13536" max="13536" width="5" style="2" customWidth="1"/>
    <col min="13537" max="13537" width="15" style="2" customWidth="1"/>
    <col min="13538" max="13539" width="14.625" style="2" customWidth="1"/>
    <col min="13540" max="13540" width="6.25" style="2" customWidth="1"/>
    <col min="13541" max="13543" width="10.125" style="2" customWidth="1"/>
    <col min="13544" max="13544" width="10.5" style="2" customWidth="1"/>
    <col min="13545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91" width="9" style="2"/>
    <col min="13792" max="13792" width="5" style="2" customWidth="1"/>
    <col min="13793" max="13793" width="15" style="2" customWidth="1"/>
    <col min="13794" max="13795" width="14.625" style="2" customWidth="1"/>
    <col min="13796" max="13796" width="6.25" style="2" customWidth="1"/>
    <col min="13797" max="13799" width="10.125" style="2" customWidth="1"/>
    <col min="13800" max="13800" width="10.5" style="2" customWidth="1"/>
    <col min="13801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7" width="9" style="2"/>
    <col min="14048" max="14048" width="5" style="2" customWidth="1"/>
    <col min="14049" max="14049" width="15" style="2" customWidth="1"/>
    <col min="14050" max="14051" width="14.625" style="2" customWidth="1"/>
    <col min="14052" max="14052" width="6.25" style="2" customWidth="1"/>
    <col min="14053" max="14055" width="10.125" style="2" customWidth="1"/>
    <col min="14056" max="14056" width="10.5" style="2" customWidth="1"/>
    <col min="14057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3" width="9" style="2"/>
    <col min="14304" max="14304" width="5" style="2" customWidth="1"/>
    <col min="14305" max="14305" width="15" style="2" customWidth="1"/>
    <col min="14306" max="14307" width="14.625" style="2" customWidth="1"/>
    <col min="14308" max="14308" width="6.25" style="2" customWidth="1"/>
    <col min="14309" max="14311" width="10.125" style="2" customWidth="1"/>
    <col min="14312" max="14312" width="10.5" style="2" customWidth="1"/>
    <col min="14313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59" width="9" style="2"/>
    <col min="14560" max="14560" width="5" style="2" customWidth="1"/>
    <col min="14561" max="14561" width="15" style="2" customWidth="1"/>
    <col min="14562" max="14563" width="14.625" style="2" customWidth="1"/>
    <col min="14564" max="14564" width="6.25" style="2" customWidth="1"/>
    <col min="14565" max="14567" width="10.125" style="2" customWidth="1"/>
    <col min="14568" max="14568" width="10.5" style="2" customWidth="1"/>
    <col min="14569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5" width="9" style="2"/>
    <col min="14816" max="14816" width="5" style="2" customWidth="1"/>
    <col min="14817" max="14817" width="15" style="2" customWidth="1"/>
    <col min="14818" max="14819" width="14.625" style="2" customWidth="1"/>
    <col min="14820" max="14820" width="6.25" style="2" customWidth="1"/>
    <col min="14821" max="14823" width="10.125" style="2" customWidth="1"/>
    <col min="14824" max="14824" width="10.5" style="2" customWidth="1"/>
    <col min="14825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71" width="9" style="2"/>
    <col min="15072" max="15072" width="5" style="2" customWidth="1"/>
    <col min="15073" max="15073" width="15" style="2" customWidth="1"/>
    <col min="15074" max="15075" width="14.625" style="2" customWidth="1"/>
    <col min="15076" max="15076" width="6.25" style="2" customWidth="1"/>
    <col min="15077" max="15079" width="10.125" style="2" customWidth="1"/>
    <col min="15080" max="15080" width="10.5" style="2" customWidth="1"/>
    <col min="15081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7" width="9" style="2"/>
    <col min="15328" max="15328" width="5" style="2" customWidth="1"/>
    <col min="15329" max="15329" width="15" style="2" customWidth="1"/>
    <col min="15330" max="15331" width="14.625" style="2" customWidth="1"/>
    <col min="15332" max="15332" width="6.25" style="2" customWidth="1"/>
    <col min="15333" max="15335" width="10.125" style="2" customWidth="1"/>
    <col min="15336" max="15336" width="10.5" style="2" customWidth="1"/>
    <col min="15337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3" width="9" style="2"/>
    <col min="15584" max="15584" width="5" style="2" customWidth="1"/>
    <col min="15585" max="15585" width="15" style="2" customWidth="1"/>
    <col min="15586" max="15587" width="14.625" style="2" customWidth="1"/>
    <col min="15588" max="15588" width="6.25" style="2" customWidth="1"/>
    <col min="15589" max="15591" width="10.125" style="2" customWidth="1"/>
    <col min="15592" max="15592" width="10.5" style="2" customWidth="1"/>
    <col min="15593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39" width="9" style="2"/>
    <col min="15840" max="15840" width="5" style="2" customWidth="1"/>
    <col min="15841" max="15841" width="15" style="2" customWidth="1"/>
    <col min="15842" max="15843" width="14.625" style="2" customWidth="1"/>
    <col min="15844" max="15844" width="6.25" style="2" customWidth="1"/>
    <col min="15845" max="15847" width="10.125" style="2" customWidth="1"/>
    <col min="15848" max="15848" width="10.5" style="2" customWidth="1"/>
    <col min="15849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5" width="9" style="2"/>
    <col min="16096" max="16096" width="5" style="2" customWidth="1"/>
    <col min="16097" max="16097" width="15" style="2" customWidth="1"/>
    <col min="16098" max="16099" width="14.625" style="2" customWidth="1"/>
    <col min="16100" max="16100" width="6.25" style="2" customWidth="1"/>
    <col min="16101" max="16103" width="10.125" style="2" customWidth="1"/>
    <col min="16104" max="16104" width="10.5" style="2" customWidth="1"/>
    <col min="16105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51" width="9" style="2"/>
    <col min="16352" max="16352" width="5" style="2" customWidth="1"/>
    <col min="16353" max="16353" width="15" style="2" customWidth="1"/>
    <col min="16354" max="16355" width="14.625" style="2" customWidth="1"/>
    <col min="16356" max="16356" width="6.25" style="2" customWidth="1"/>
    <col min="16357" max="16359" width="10.125" style="2" customWidth="1"/>
    <col min="16360" max="16360" width="10.5" style="2" customWidth="1"/>
    <col min="16361" max="16384" width="9" style="2"/>
  </cols>
  <sheetData>
    <row r="1" spans="1:248" ht="22.5">
      <c r="A1" s="122" t="s">
        <v>0</v>
      </c>
      <c r="B1" s="122"/>
      <c r="C1" s="122"/>
      <c r="D1" s="122"/>
      <c r="E1" s="122"/>
      <c r="F1" s="122"/>
      <c r="G1" s="122"/>
      <c r="H1" s="1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123" t="s">
        <v>1</v>
      </c>
      <c r="B3" s="123"/>
      <c r="C3" s="123"/>
      <c r="D3" s="123"/>
      <c r="E3" s="123"/>
      <c r="F3" s="123"/>
      <c r="G3" s="123"/>
      <c r="H3" s="1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123" t="s">
        <v>21</v>
      </c>
      <c r="B4" s="123"/>
      <c r="C4" s="123"/>
      <c r="D4" s="123"/>
      <c r="E4" s="123"/>
      <c r="F4" s="123"/>
      <c r="G4" s="123"/>
      <c r="H4" s="12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5" thickBot="1">
      <c r="A6" s="125" t="s">
        <v>3</v>
      </c>
      <c r="B6" s="125"/>
      <c r="C6" s="125"/>
      <c r="D6" s="125"/>
      <c r="E6" s="125"/>
      <c r="F6" s="125"/>
      <c r="G6" s="125"/>
      <c r="H6" s="12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6.5">
      <c r="A7" s="126" t="s">
        <v>4</v>
      </c>
      <c r="B7" s="128" t="s">
        <v>5</v>
      </c>
      <c r="C7" s="130" t="s">
        <v>6</v>
      </c>
      <c r="D7" s="130" t="s">
        <v>7</v>
      </c>
      <c r="E7" s="132" t="s">
        <v>8</v>
      </c>
      <c r="F7" s="134" t="s">
        <v>9</v>
      </c>
      <c r="G7" s="134"/>
      <c r="H7" s="135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ht="15" customHeight="1" thickBot="1">
      <c r="A8" s="127"/>
      <c r="B8" s="129"/>
      <c r="C8" s="131"/>
      <c r="D8" s="131"/>
      <c r="E8" s="133"/>
      <c r="F8" s="9" t="s">
        <v>11</v>
      </c>
      <c r="G8" s="9" t="s">
        <v>12</v>
      </c>
      <c r="H8" s="13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15" customHeight="1">
      <c r="A9" s="10">
        <v>1</v>
      </c>
      <c r="B9" s="11" t="s">
        <v>22</v>
      </c>
      <c r="C9" s="12" t="s">
        <v>23</v>
      </c>
      <c r="D9" s="13" t="s">
        <v>24</v>
      </c>
      <c r="E9" s="14" t="s">
        <v>25</v>
      </c>
      <c r="F9" s="15">
        <v>8.4615384615384648E-2</v>
      </c>
      <c r="G9" s="15">
        <v>8.2076923076923103E-2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5" customHeight="1">
      <c r="A10" s="17">
        <v>3</v>
      </c>
      <c r="B10" s="18" t="s">
        <v>26</v>
      </c>
      <c r="C10" s="18" t="s">
        <v>27</v>
      </c>
      <c r="D10" s="20" t="s">
        <v>28</v>
      </c>
      <c r="E10" s="21" t="s">
        <v>25</v>
      </c>
      <c r="F10" s="15">
        <v>5.9230769230769198E-2</v>
      </c>
      <c r="G10" s="22">
        <v>5.7453846153846119E-2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5" customHeight="1">
      <c r="A11" s="17">
        <v>4</v>
      </c>
      <c r="B11" s="18" t="s">
        <v>29</v>
      </c>
      <c r="C11" s="18" t="s">
        <v>30</v>
      </c>
      <c r="D11" s="20" t="s">
        <v>31</v>
      </c>
      <c r="E11" s="21" t="s">
        <v>25</v>
      </c>
      <c r="F11" s="15">
        <v>6.7692307692307718E-2</v>
      </c>
      <c r="G11" s="22">
        <v>6.566153846153848E-2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5" customHeight="1">
      <c r="A12" s="17">
        <v>5</v>
      </c>
      <c r="B12" s="18" t="s">
        <v>32</v>
      </c>
      <c r="C12" s="19" t="s">
        <v>33</v>
      </c>
      <c r="D12" s="20" t="s">
        <v>34</v>
      </c>
      <c r="E12" s="21" t="s">
        <v>25</v>
      </c>
      <c r="F12" s="15">
        <v>0.1184615384615388</v>
      </c>
      <c r="G12" s="22">
        <v>0.11490769230769263</v>
      </c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5" customHeight="1">
      <c r="A13" s="17">
        <v>6</v>
      </c>
      <c r="B13" s="18" t="s">
        <v>35</v>
      </c>
      <c r="C13" s="19" t="s">
        <v>36</v>
      </c>
      <c r="D13" s="20" t="s">
        <v>37</v>
      </c>
      <c r="E13" s="21" t="s">
        <v>25</v>
      </c>
      <c r="F13" s="15">
        <v>7.6153846153846128E-2</v>
      </c>
      <c r="G13" s="22">
        <v>7.3869230769230743E-2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5" customHeight="1">
      <c r="A14" s="17">
        <v>7</v>
      </c>
      <c r="B14" s="18" t="s">
        <v>38</v>
      </c>
      <c r="C14" s="19" t="s">
        <v>39</v>
      </c>
      <c r="D14" s="20" t="s">
        <v>40</v>
      </c>
      <c r="E14" s="21" t="s">
        <v>25</v>
      </c>
      <c r="F14" s="15">
        <v>5.0769230769230789E-2</v>
      </c>
      <c r="G14" s="22">
        <v>4.9246153846153863E-2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5" customHeight="1">
      <c r="A15" s="17">
        <v>8</v>
      </c>
      <c r="B15" s="18" t="s">
        <v>41</v>
      </c>
      <c r="C15" s="19" t="s">
        <v>42</v>
      </c>
      <c r="D15" s="20" t="s">
        <v>43</v>
      </c>
      <c r="E15" s="21" t="s">
        <v>25</v>
      </c>
      <c r="F15" s="15">
        <v>7.6153846153846128E-2</v>
      </c>
      <c r="G15" s="22">
        <v>7.3869230769230743E-2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15" customHeight="1">
      <c r="A16" s="17">
        <v>10</v>
      </c>
      <c r="B16" s="18" t="s">
        <v>44</v>
      </c>
      <c r="C16" s="19" t="s">
        <v>45</v>
      </c>
      <c r="D16" s="20" t="s">
        <v>46</v>
      </c>
      <c r="E16" s="21" t="s">
        <v>25</v>
      </c>
      <c r="F16" s="15">
        <v>6.7692307692307718E-2</v>
      </c>
      <c r="G16" s="22">
        <v>6.566153846153848E-2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ht="15" customHeight="1">
      <c r="A17" s="17">
        <v>11</v>
      </c>
      <c r="B17" s="18" t="s">
        <v>47</v>
      </c>
      <c r="C17" s="19" t="s">
        <v>48</v>
      </c>
      <c r="D17" s="20" t="s">
        <v>49</v>
      </c>
      <c r="E17" s="21" t="s">
        <v>25</v>
      </c>
      <c r="F17" s="15">
        <v>0.1184615384615388</v>
      </c>
      <c r="G17" s="22">
        <v>0.11490769230769263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ht="15" customHeight="1">
      <c r="A18" s="17">
        <v>13</v>
      </c>
      <c r="B18" s="18" t="s">
        <v>50</v>
      </c>
      <c r="C18" s="19" t="s">
        <v>51</v>
      </c>
      <c r="D18" s="20" t="s">
        <v>52</v>
      </c>
      <c r="E18" s="21" t="s">
        <v>25</v>
      </c>
      <c r="F18" s="15">
        <v>0.38923076923076905</v>
      </c>
      <c r="G18" s="22">
        <v>0.37755384615384596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ht="15" customHeight="1">
      <c r="A19" s="17">
        <v>14</v>
      </c>
      <c r="B19" s="18" t="s">
        <v>53</v>
      </c>
      <c r="C19" s="19" t="s">
        <v>54</v>
      </c>
      <c r="D19" s="20" t="s">
        <v>55</v>
      </c>
      <c r="E19" s="21" t="s">
        <v>25</v>
      </c>
      <c r="F19" s="15">
        <v>0.43153846153846165</v>
      </c>
      <c r="G19" s="22">
        <v>0.41859230769230776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ht="15" customHeight="1">
      <c r="A20" s="17">
        <v>15</v>
      </c>
      <c r="B20" s="18" t="s">
        <v>56</v>
      </c>
      <c r="C20" s="19" t="s">
        <v>57</v>
      </c>
      <c r="D20" s="20" t="s">
        <v>58</v>
      </c>
      <c r="E20" s="21" t="s">
        <v>25</v>
      </c>
      <c r="F20" s="15">
        <v>0.53307692307692356</v>
      </c>
      <c r="G20" s="22">
        <v>0.51708461538461581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ht="15" customHeight="1">
      <c r="A21" s="17">
        <v>16</v>
      </c>
      <c r="B21" s="18" t="s">
        <v>59</v>
      </c>
      <c r="C21" s="19" t="s">
        <v>60</v>
      </c>
      <c r="D21" s="20" t="s">
        <v>61</v>
      </c>
      <c r="E21" s="21" t="s">
        <v>25</v>
      </c>
      <c r="F21" s="15">
        <v>0.45692307692307738</v>
      </c>
      <c r="G21" s="22">
        <v>0.44321538461538507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5" customHeight="1">
      <c r="A22" s="17">
        <v>17</v>
      </c>
      <c r="B22" s="18" t="s">
        <v>62</v>
      </c>
      <c r="C22" s="19" t="s">
        <v>63</v>
      </c>
      <c r="D22" s="25" t="s">
        <v>64</v>
      </c>
      <c r="E22" s="21" t="s">
        <v>25</v>
      </c>
      <c r="F22" s="15">
        <v>0.12692307692307672</v>
      </c>
      <c r="G22" s="22">
        <v>0.12311538461538442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5" customHeight="1">
      <c r="A23" s="17">
        <v>18</v>
      </c>
      <c r="B23" s="18" t="s">
        <v>65</v>
      </c>
      <c r="C23" s="19" t="s">
        <v>66</v>
      </c>
      <c r="D23" s="25" t="s">
        <v>67</v>
      </c>
      <c r="E23" s="21" t="s">
        <v>25</v>
      </c>
      <c r="F23" s="15">
        <v>0.28769230769230808</v>
      </c>
      <c r="G23" s="22">
        <v>0.27906153846153881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ht="15" customHeight="1">
      <c r="A24" s="17">
        <v>19</v>
      </c>
      <c r="B24" s="18" t="s">
        <v>68</v>
      </c>
      <c r="C24" s="19" t="s">
        <v>69</v>
      </c>
      <c r="D24" s="25" t="s">
        <v>70</v>
      </c>
      <c r="E24" s="21" t="s">
        <v>25</v>
      </c>
      <c r="F24" s="15">
        <v>0.16076923076923039</v>
      </c>
      <c r="G24" s="22">
        <v>0.15594615384615348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ht="15" customHeight="1">
      <c r="A25" s="17">
        <v>20</v>
      </c>
      <c r="B25" s="18" t="s">
        <v>71</v>
      </c>
      <c r="C25" s="19" t="s">
        <v>72</v>
      </c>
      <c r="D25" s="25" t="s">
        <v>73</v>
      </c>
      <c r="E25" s="21" t="s">
        <v>25</v>
      </c>
      <c r="F25" s="15">
        <v>0.37230769230769223</v>
      </c>
      <c r="G25" s="22">
        <v>0.36113846153846146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ht="15" customHeight="1">
      <c r="A26" s="17">
        <v>21</v>
      </c>
      <c r="B26" s="18" t="s">
        <v>74</v>
      </c>
      <c r="C26" s="19" t="s">
        <v>75</v>
      </c>
      <c r="D26" s="25" t="s">
        <v>76</v>
      </c>
      <c r="E26" s="21" t="s">
        <v>25</v>
      </c>
      <c r="F26" s="15">
        <v>1.3115384615384569</v>
      </c>
      <c r="G26" s="22">
        <v>1.2721923076923032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ht="15" customHeight="1">
      <c r="A27" s="17">
        <v>22</v>
      </c>
      <c r="B27" s="18" t="s">
        <v>77</v>
      </c>
      <c r="C27" s="27" t="s">
        <v>78</v>
      </c>
      <c r="D27" s="28" t="s">
        <v>79</v>
      </c>
      <c r="E27" s="21" t="s">
        <v>25</v>
      </c>
      <c r="F27" s="15">
        <v>1.6669230769230732</v>
      </c>
      <c r="G27" s="22">
        <v>1.616915384615381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ht="15" customHeight="1">
      <c r="A28" s="17">
        <v>23</v>
      </c>
      <c r="B28" s="18" t="s">
        <v>80</v>
      </c>
      <c r="C28" s="27" t="s">
        <v>81</v>
      </c>
      <c r="D28" s="28" t="s">
        <v>82</v>
      </c>
      <c r="E28" s="21" t="s">
        <v>25</v>
      </c>
      <c r="F28" s="15">
        <v>6.7692307692307718E-2</v>
      </c>
      <c r="G28" s="22">
        <v>6.566153846153848E-2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ht="15" customHeight="1">
      <c r="A29" s="17">
        <v>24</v>
      </c>
      <c r="B29" s="26" t="s">
        <v>83</v>
      </c>
      <c r="C29" s="27" t="s">
        <v>84</v>
      </c>
      <c r="D29" s="28" t="s">
        <v>85</v>
      </c>
      <c r="E29" s="21" t="s">
        <v>25</v>
      </c>
      <c r="F29" s="15">
        <v>0.38923076923076905</v>
      </c>
      <c r="G29" s="22">
        <v>0.37755384615384596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ht="15" customHeight="1">
      <c r="A30" s="17">
        <v>25</v>
      </c>
      <c r="B30" s="26" t="s">
        <v>86</v>
      </c>
      <c r="C30" s="27" t="s">
        <v>87</v>
      </c>
      <c r="D30" s="28" t="s">
        <v>88</v>
      </c>
      <c r="E30" s="21" t="s">
        <v>25</v>
      </c>
      <c r="F30" s="15">
        <v>0.19461538461538502</v>
      </c>
      <c r="G30" s="29">
        <v>0.18877692307692348</v>
      </c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ht="15" customHeight="1">
      <c r="A31" s="17">
        <v>26</v>
      </c>
      <c r="B31" s="26" t="s">
        <v>89</v>
      </c>
      <c r="C31" s="27" t="s">
        <v>90</v>
      </c>
      <c r="D31" s="28" t="s">
        <v>91</v>
      </c>
      <c r="E31" s="21" t="s">
        <v>25</v>
      </c>
      <c r="F31" s="15">
        <v>0.77846153846153809</v>
      </c>
      <c r="G31" s="29">
        <v>0.75510769230769192</v>
      </c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ht="15" customHeight="1">
      <c r="A32" s="17">
        <v>27</v>
      </c>
      <c r="B32" s="26" t="s">
        <v>92</v>
      </c>
      <c r="C32" s="27" t="s">
        <v>93</v>
      </c>
      <c r="D32" s="28" t="s">
        <v>94</v>
      </c>
      <c r="E32" s="21" t="s">
        <v>25</v>
      </c>
      <c r="F32" s="15">
        <v>0.1184615384615388</v>
      </c>
      <c r="G32" s="29">
        <v>0.11490769230769263</v>
      </c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ht="15" customHeight="1">
      <c r="A33" s="17">
        <v>28</v>
      </c>
      <c r="B33" s="26" t="s">
        <v>95</v>
      </c>
      <c r="C33" s="27" t="s">
        <v>96</v>
      </c>
      <c r="D33" s="28" t="s">
        <v>97</v>
      </c>
      <c r="E33" s="21" t="s">
        <v>25</v>
      </c>
      <c r="F33" s="15">
        <v>7.6153846153846128E-2</v>
      </c>
      <c r="G33" s="29">
        <v>7.3869230769230743E-2</v>
      </c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ht="15" customHeight="1">
      <c r="A34" s="17">
        <v>29</v>
      </c>
      <c r="B34" s="26" t="s">
        <v>98</v>
      </c>
      <c r="C34" s="27" t="s">
        <v>99</v>
      </c>
      <c r="D34" s="28" t="s">
        <v>100</v>
      </c>
      <c r="E34" s="21" t="s">
        <v>25</v>
      </c>
      <c r="F34" s="15">
        <v>0.10153846153846198</v>
      </c>
      <c r="G34" s="29">
        <v>9.8492307692308115E-2</v>
      </c>
      <c r="H34" s="3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ht="15" customHeight="1">
      <c r="A35" s="17">
        <v>30</v>
      </c>
      <c r="B35" s="26" t="s">
        <v>101</v>
      </c>
      <c r="C35" s="27" t="s">
        <v>102</v>
      </c>
      <c r="D35" s="28" t="s">
        <v>103</v>
      </c>
      <c r="E35" s="21" t="s">
        <v>25</v>
      </c>
      <c r="F35" s="15">
        <v>0.12692307692307672</v>
      </c>
      <c r="G35" s="29">
        <v>0.12311538461538442</v>
      </c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</row>
    <row r="36" spans="1:248" ht="15" customHeight="1">
      <c r="A36" s="17">
        <v>31</v>
      </c>
      <c r="B36" s="26" t="s">
        <v>104</v>
      </c>
      <c r="C36" s="27" t="s">
        <v>105</v>
      </c>
      <c r="D36" s="28" t="s">
        <v>106</v>
      </c>
      <c r="E36" s="21" t="s">
        <v>25</v>
      </c>
      <c r="F36" s="15">
        <v>0.12692307692307672</v>
      </c>
      <c r="G36" s="29">
        <v>0.12311538461538442</v>
      </c>
      <c r="H36" s="3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</row>
    <row r="37" spans="1:248" ht="15" customHeight="1">
      <c r="A37" s="17">
        <v>32</v>
      </c>
      <c r="B37" s="26" t="s">
        <v>107</v>
      </c>
      <c r="C37" s="27" t="s">
        <v>108</v>
      </c>
      <c r="D37" s="28" t="s">
        <v>109</v>
      </c>
      <c r="E37" s="21" t="s">
        <v>25</v>
      </c>
      <c r="F37" s="15">
        <v>0.15230769230769245</v>
      </c>
      <c r="G37" s="29">
        <v>0.14773846153846168</v>
      </c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</row>
    <row r="38" spans="1:248" ht="15" customHeight="1">
      <c r="A38" s="17">
        <v>33</v>
      </c>
      <c r="B38" s="26" t="s">
        <v>110</v>
      </c>
      <c r="C38" s="27" t="s">
        <v>111</v>
      </c>
      <c r="D38" s="28" t="s">
        <v>112</v>
      </c>
      <c r="E38" s="21" t="s">
        <v>25</v>
      </c>
      <c r="F38" s="15">
        <v>0.15230769230769245</v>
      </c>
      <c r="G38" s="29">
        <v>0.14773846153846168</v>
      </c>
      <c r="H38" s="3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</row>
    <row r="39" spans="1:248" ht="15" customHeight="1">
      <c r="A39" s="17">
        <v>34</v>
      </c>
      <c r="B39" s="26" t="s">
        <v>113</v>
      </c>
      <c r="C39" s="27" t="s">
        <v>114</v>
      </c>
      <c r="D39" s="28" t="s">
        <v>115</v>
      </c>
      <c r="E39" s="21" t="s">
        <v>25</v>
      </c>
      <c r="F39" s="15">
        <v>0.14384615384615354</v>
      </c>
      <c r="G39" s="29">
        <v>0.13953076923076893</v>
      </c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</row>
    <row r="40" spans="1:248" ht="15" customHeight="1">
      <c r="A40" s="17">
        <v>35</v>
      </c>
      <c r="B40" s="26" t="s">
        <v>116</v>
      </c>
      <c r="C40" s="27" t="s">
        <v>117</v>
      </c>
      <c r="D40" s="28" t="s">
        <v>118</v>
      </c>
      <c r="E40" s="21" t="s">
        <v>25</v>
      </c>
      <c r="F40" s="15">
        <v>0.15230769230769245</v>
      </c>
      <c r="G40" s="29">
        <v>0.14773846153846168</v>
      </c>
      <c r="H40" s="3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</row>
    <row r="41" spans="1:248" ht="15" customHeight="1">
      <c r="A41" s="17">
        <v>36</v>
      </c>
      <c r="B41" s="26" t="s">
        <v>119</v>
      </c>
      <c r="C41" s="27" t="s">
        <v>120</v>
      </c>
      <c r="D41" s="28" t="s">
        <v>121</v>
      </c>
      <c r="E41" s="21" t="s">
        <v>25</v>
      </c>
      <c r="F41" s="15">
        <v>0.10153846153846198</v>
      </c>
      <c r="G41" s="29">
        <v>9.8492307692308115E-2</v>
      </c>
      <c r="H41" s="3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</row>
    <row r="42" spans="1:248" ht="15" customHeight="1">
      <c r="A42" s="17">
        <v>37</v>
      </c>
      <c r="B42" s="26" t="s">
        <v>122</v>
      </c>
      <c r="C42" s="27" t="s">
        <v>123</v>
      </c>
      <c r="D42" s="28" t="s">
        <v>124</v>
      </c>
      <c r="E42" s="21" t="s">
        <v>25</v>
      </c>
      <c r="F42" s="15">
        <v>0.1184615384615388</v>
      </c>
      <c r="G42" s="29">
        <v>0.11490769230769263</v>
      </c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</row>
    <row r="43" spans="1:248" ht="15" customHeight="1">
      <c r="A43" s="17">
        <v>38</v>
      </c>
      <c r="B43" s="26" t="s">
        <v>125</v>
      </c>
      <c r="C43" s="27" t="s">
        <v>126</v>
      </c>
      <c r="D43" s="28" t="s">
        <v>127</v>
      </c>
      <c r="E43" s="21" t="s">
        <v>25</v>
      </c>
      <c r="F43" s="15">
        <v>0.45692307692307738</v>
      </c>
      <c r="G43" s="22">
        <v>0.44319999999999998</v>
      </c>
      <c r="H43" s="3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</row>
    <row r="44" spans="1:248" ht="15" customHeight="1">
      <c r="A44" s="17">
        <v>39</v>
      </c>
      <c r="B44" s="26" t="s">
        <v>128</v>
      </c>
      <c r="C44" s="27" t="s">
        <v>129</v>
      </c>
      <c r="D44" s="28" t="s">
        <v>130</v>
      </c>
      <c r="E44" s="21" t="s">
        <v>25</v>
      </c>
      <c r="F44" s="15">
        <v>2.7838461538461519</v>
      </c>
      <c r="G44" s="15">
        <v>2.7837999999999998</v>
      </c>
      <c r="H44" s="3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</row>
    <row r="45" spans="1:248" ht="15" customHeight="1">
      <c r="A45" s="17">
        <v>40</v>
      </c>
      <c r="B45" s="26" t="s">
        <v>131</v>
      </c>
      <c r="C45" s="27" t="s">
        <v>132</v>
      </c>
      <c r="D45" s="28" t="s">
        <v>133</v>
      </c>
      <c r="E45" s="21" t="s">
        <v>25</v>
      </c>
      <c r="F45" s="15">
        <v>2.7838461538461519</v>
      </c>
      <c r="G45" s="15">
        <v>2.7838461538461519</v>
      </c>
      <c r="H45" s="3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</row>
    <row r="46" spans="1:248" ht="15" customHeight="1">
      <c r="A46" s="17">
        <v>41</v>
      </c>
      <c r="B46" s="26" t="s">
        <v>134</v>
      </c>
      <c r="C46" s="27" t="s">
        <v>135</v>
      </c>
      <c r="D46" s="28" t="s">
        <v>136</v>
      </c>
      <c r="E46" s="21" t="s">
        <v>25</v>
      </c>
      <c r="F46" s="15">
        <v>0.15230769230769245</v>
      </c>
      <c r="G46" s="29">
        <v>0.14773846153846168</v>
      </c>
      <c r="H46" s="3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</row>
    <row r="47" spans="1:248" ht="15" customHeight="1">
      <c r="A47" s="17">
        <v>42</v>
      </c>
      <c r="B47" s="26" t="s">
        <v>137</v>
      </c>
      <c r="C47" s="27" t="s">
        <v>138</v>
      </c>
      <c r="D47" s="28" t="s">
        <v>139</v>
      </c>
      <c r="E47" s="21" t="s">
        <v>25</v>
      </c>
      <c r="F47" s="15">
        <v>0.24538461538461553</v>
      </c>
      <c r="G47" s="29">
        <v>0.23802307692307706</v>
      </c>
      <c r="H47" s="3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</row>
    <row r="48" spans="1:248" ht="15" customHeight="1">
      <c r="A48" s="17">
        <v>43</v>
      </c>
      <c r="B48" s="26" t="s">
        <v>140</v>
      </c>
      <c r="C48" s="27" t="s">
        <v>141</v>
      </c>
      <c r="D48" s="28" t="s">
        <v>142</v>
      </c>
      <c r="E48" s="21" t="s">
        <v>25</v>
      </c>
      <c r="F48" s="15">
        <v>0.1692307692307693</v>
      </c>
      <c r="G48" s="29">
        <v>0.16415384615384621</v>
      </c>
      <c r="H48" s="3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</row>
    <row r="49" spans="1:248" ht="15" customHeight="1">
      <c r="A49" s="17">
        <v>44</v>
      </c>
      <c r="B49" s="26" t="s">
        <v>143</v>
      </c>
      <c r="C49" s="27" t="s">
        <v>144</v>
      </c>
      <c r="D49" s="28" t="s">
        <v>145</v>
      </c>
      <c r="E49" s="21" t="s">
        <v>25</v>
      </c>
      <c r="F49" s="15">
        <v>0.25603448275862029</v>
      </c>
      <c r="G49" s="29">
        <v>0.24835344827586167</v>
      </c>
      <c r="H49" s="3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</row>
    <row r="50" spans="1:248" ht="15" customHeight="1">
      <c r="A50" s="17">
        <v>45</v>
      </c>
      <c r="B50" s="26" t="s">
        <v>146</v>
      </c>
      <c r="C50" s="27" t="s">
        <v>147</v>
      </c>
      <c r="D50" s="28" t="s">
        <v>148</v>
      </c>
      <c r="E50" s="21" t="s">
        <v>25</v>
      </c>
      <c r="F50" s="15">
        <v>0.20482758620689662</v>
      </c>
      <c r="G50" s="29">
        <v>0.19868275862068971</v>
      </c>
      <c r="H50" s="3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</row>
    <row r="51" spans="1:248" ht="15" customHeight="1">
      <c r="A51" s="17">
        <v>46</v>
      </c>
      <c r="B51" s="26" t="s">
        <v>149</v>
      </c>
      <c r="C51" s="27" t="s">
        <v>150</v>
      </c>
      <c r="D51" s="28" t="s">
        <v>151</v>
      </c>
      <c r="E51" s="21" t="s">
        <v>25</v>
      </c>
      <c r="F51" s="15">
        <v>0.18775862068965507</v>
      </c>
      <c r="G51" s="29">
        <v>0.18212586206896542</v>
      </c>
      <c r="H51" s="3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</row>
    <row r="52" spans="1:248" ht="15" customHeight="1">
      <c r="A52" s="17">
        <v>47</v>
      </c>
      <c r="B52" s="26" t="s">
        <v>152</v>
      </c>
      <c r="C52" s="27" t="s">
        <v>153</v>
      </c>
      <c r="D52" s="28" t="s">
        <v>154</v>
      </c>
      <c r="E52" s="21" t="s">
        <v>25</v>
      </c>
      <c r="F52" s="15">
        <v>1.4935344827586181</v>
      </c>
      <c r="G52" s="29">
        <v>1.4487284482758596</v>
      </c>
      <c r="H52" s="3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</row>
    <row r="53" spans="1:248" ht="15" customHeight="1" thickBot="1">
      <c r="A53" s="31">
        <v>48</v>
      </c>
      <c r="B53" s="32" t="s">
        <v>155</v>
      </c>
      <c r="C53" s="33" t="s">
        <v>156</v>
      </c>
      <c r="D53" s="34" t="s">
        <v>157</v>
      </c>
      <c r="E53" s="35" t="s">
        <v>25</v>
      </c>
      <c r="F53" s="36">
        <v>0.14384615384615354</v>
      </c>
      <c r="G53" s="36">
        <v>0.13953076923076893</v>
      </c>
      <c r="H53" s="5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</row>
    <row r="54" spans="1:248" s="37" customFormat="1" ht="30.75" customHeight="1">
      <c r="A54" s="137" t="s">
        <v>14</v>
      </c>
      <c r="B54" s="137"/>
      <c r="C54" s="137"/>
      <c r="D54" s="137"/>
      <c r="E54" s="137"/>
      <c r="F54" s="137"/>
      <c r="G54" s="137"/>
      <c r="H54" s="137"/>
    </row>
    <row r="55" spans="1:248" s="37" customFormat="1" ht="35.25" customHeight="1">
      <c r="A55" s="138" t="s">
        <v>15</v>
      </c>
      <c r="B55" s="138"/>
      <c r="C55" s="138"/>
      <c r="D55" s="138"/>
      <c r="E55" s="138"/>
      <c r="F55" s="138"/>
      <c r="G55" s="138"/>
      <c r="H55" s="138"/>
    </row>
    <row r="56" spans="1:248" s="37" customFormat="1" ht="41.25" customHeight="1">
      <c r="A56" s="138" t="s">
        <v>16</v>
      </c>
      <c r="B56" s="138"/>
      <c r="C56" s="138"/>
      <c r="D56" s="138"/>
      <c r="E56" s="138"/>
      <c r="F56" s="138"/>
      <c r="G56" s="138"/>
      <c r="H56" s="138"/>
    </row>
    <row r="57" spans="1:248" s="37" customFormat="1" ht="24" customHeight="1">
      <c r="A57" s="121" t="s">
        <v>17</v>
      </c>
      <c r="B57" s="121"/>
      <c r="C57" s="121"/>
      <c r="D57" s="121"/>
      <c r="E57" s="121"/>
      <c r="F57" s="121"/>
      <c r="G57" s="121"/>
      <c r="H57" s="121"/>
    </row>
    <row r="58" spans="1:248" s="37" customFormat="1">
      <c r="A58" s="38"/>
      <c r="B58" s="39"/>
      <c r="C58" s="38"/>
      <c r="D58" s="38"/>
      <c r="E58" s="38"/>
      <c r="F58" s="40"/>
      <c r="G58" s="40"/>
      <c r="H58" s="41"/>
    </row>
    <row r="59" spans="1:248" s="37" customFormat="1" ht="16.5">
      <c r="A59" s="42" t="s">
        <v>18</v>
      </c>
      <c r="B59" s="43"/>
      <c r="C59" s="44"/>
      <c r="D59" s="45" t="s">
        <v>19</v>
      </c>
      <c r="E59" s="44"/>
      <c r="F59" s="46"/>
      <c r="G59" s="46"/>
      <c r="H59" s="47"/>
    </row>
    <row r="60" spans="1:248" s="37" customFormat="1" ht="16.5">
      <c r="A60" s="42"/>
      <c r="B60" s="43"/>
      <c r="C60" s="44"/>
      <c r="D60" s="45"/>
      <c r="E60" s="44"/>
      <c r="F60" s="46"/>
      <c r="G60" s="46"/>
      <c r="H60" s="47"/>
    </row>
    <row r="61" spans="1:248" s="37" customFormat="1" ht="16.5">
      <c r="A61" s="42" t="s">
        <v>20</v>
      </c>
      <c r="B61" s="42"/>
      <c r="C61" s="38"/>
      <c r="D61" s="42" t="s">
        <v>20</v>
      </c>
      <c r="E61" s="38"/>
      <c r="F61" s="46"/>
      <c r="G61" s="46"/>
      <c r="H61" s="47"/>
    </row>
    <row r="62" spans="1:248" s="37" customFormat="1" ht="13.5">
      <c r="B62" s="48"/>
      <c r="F62" s="46"/>
      <c r="G62" s="46"/>
      <c r="H62" s="47"/>
    </row>
    <row r="63" spans="1:248">
      <c r="B63" s="49"/>
    </row>
    <row r="64" spans="1:248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  <row r="70" spans="2:2">
      <c r="B70" s="49"/>
    </row>
    <row r="71" spans="2:2">
      <c r="B71" s="49"/>
    </row>
    <row r="72" spans="2:2">
      <c r="B72" s="49"/>
    </row>
    <row r="73" spans="2:2">
      <c r="B73" s="49"/>
    </row>
    <row r="74" spans="2:2">
      <c r="B74" s="49"/>
    </row>
    <row r="75" spans="2:2">
      <c r="B75" s="49"/>
    </row>
    <row r="76" spans="2:2">
      <c r="B76" s="49"/>
    </row>
    <row r="77" spans="2:2">
      <c r="B77" s="49"/>
    </row>
    <row r="78" spans="2:2">
      <c r="B78" s="49"/>
    </row>
    <row r="79" spans="2:2">
      <c r="B79" s="49"/>
    </row>
    <row r="80" spans="2:2">
      <c r="B80" s="49"/>
    </row>
    <row r="81" spans="2:2">
      <c r="B81" s="49"/>
    </row>
    <row r="82" spans="2:2">
      <c r="B82" s="49"/>
    </row>
    <row r="83" spans="2:2">
      <c r="B83" s="49"/>
    </row>
    <row r="84" spans="2:2">
      <c r="B84" s="49"/>
    </row>
  </sheetData>
  <mergeCells count="16">
    <mergeCell ref="A57:H5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54:H54"/>
    <mergeCell ref="A55:H55"/>
    <mergeCell ref="A56:H56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47"/>
  <sheetViews>
    <sheetView zoomScaleSheetLayoutView="100" workbookViewId="0">
      <selection activeCell="A9" sqref="A9:XFD16"/>
    </sheetView>
  </sheetViews>
  <sheetFormatPr defaultRowHeight="14.25"/>
  <cols>
    <col min="1" max="1" width="6.5" style="2" customWidth="1"/>
    <col min="2" max="2" width="12.25" style="54" customWidth="1"/>
    <col min="3" max="3" width="28.25" style="2" customWidth="1"/>
    <col min="4" max="4" width="13.75" style="50" customWidth="1"/>
    <col min="5" max="5" width="5.625" style="51" customWidth="1"/>
    <col min="6" max="7" width="9.375" style="52" customWidth="1"/>
    <col min="8" max="8" width="13.125" style="53" customWidth="1"/>
    <col min="9" max="10" width="9" style="2"/>
    <col min="11" max="11" width="9.5" style="2" bestFit="1" customWidth="1"/>
    <col min="12" max="223" width="9" style="2"/>
    <col min="224" max="224" width="5" style="2" customWidth="1"/>
    <col min="225" max="225" width="15" style="2" customWidth="1"/>
    <col min="226" max="227" width="14.625" style="2" customWidth="1"/>
    <col min="228" max="228" width="6.25" style="2" customWidth="1"/>
    <col min="229" max="231" width="10.125" style="2" customWidth="1"/>
    <col min="232" max="232" width="10.5" style="2" customWidth="1"/>
    <col min="233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266" width="9" style="2"/>
    <col min="267" max="267" width="9.5" style="2" bestFit="1" customWidth="1"/>
    <col min="268" max="479" width="9" style="2"/>
    <col min="480" max="480" width="5" style="2" customWidth="1"/>
    <col min="481" max="481" width="15" style="2" customWidth="1"/>
    <col min="482" max="483" width="14.625" style="2" customWidth="1"/>
    <col min="484" max="484" width="6.25" style="2" customWidth="1"/>
    <col min="485" max="487" width="10.125" style="2" customWidth="1"/>
    <col min="488" max="488" width="10.5" style="2" customWidth="1"/>
    <col min="489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522" width="9" style="2"/>
    <col min="523" max="523" width="9.5" style="2" bestFit="1" customWidth="1"/>
    <col min="524" max="735" width="9" style="2"/>
    <col min="736" max="736" width="5" style="2" customWidth="1"/>
    <col min="737" max="737" width="15" style="2" customWidth="1"/>
    <col min="738" max="739" width="14.625" style="2" customWidth="1"/>
    <col min="740" max="740" width="6.25" style="2" customWidth="1"/>
    <col min="741" max="743" width="10.125" style="2" customWidth="1"/>
    <col min="744" max="744" width="10.5" style="2" customWidth="1"/>
    <col min="745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778" width="9" style="2"/>
    <col min="779" max="779" width="9.5" style="2" bestFit="1" customWidth="1"/>
    <col min="780" max="991" width="9" style="2"/>
    <col min="992" max="992" width="5" style="2" customWidth="1"/>
    <col min="993" max="993" width="15" style="2" customWidth="1"/>
    <col min="994" max="995" width="14.625" style="2" customWidth="1"/>
    <col min="996" max="996" width="6.25" style="2" customWidth="1"/>
    <col min="997" max="999" width="10.125" style="2" customWidth="1"/>
    <col min="1000" max="1000" width="10.5" style="2" customWidth="1"/>
    <col min="1001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034" width="9" style="2"/>
    <col min="1035" max="1035" width="9.5" style="2" bestFit="1" customWidth="1"/>
    <col min="1036" max="1247" width="9" style="2"/>
    <col min="1248" max="1248" width="5" style="2" customWidth="1"/>
    <col min="1249" max="1249" width="15" style="2" customWidth="1"/>
    <col min="1250" max="1251" width="14.625" style="2" customWidth="1"/>
    <col min="1252" max="1252" width="6.25" style="2" customWidth="1"/>
    <col min="1253" max="1255" width="10.125" style="2" customWidth="1"/>
    <col min="1256" max="1256" width="10.5" style="2" customWidth="1"/>
    <col min="1257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290" width="9" style="2"/>
    <col min="1291" max="1291" width="9.5" style="2" bestFit="1" customWidth="1"/>
    <col min="1292" max="1503" width="9" style="2"/>
    <col min="1504" max="1504" width="5" style="2" customWidth="1"/>
    <col min="1505" max="1505" width="15" style="2" customWidth="1"/>
    <col min="1506" max="1507" width="14.625" style="2" customWidth="1"/>
    <col min="1508" max="1508" width="6.25" style="2" customWidth="1"/>
    <col min="1509" max="1511" width="10.125" style="2" customWidth="1"/>
    <col min="1512" max="1512" width="10.5" style="2" customWidth="1"/>
    <col min="1513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546" width="9" style="2"/>
    <col min="1547" max="1547" width="9.5" style="2" bestFit="1" customWidth="1"/>
    <col min="1548" max="1759" width="9" style="2"/>
    <col min="1760" max="1760" width="5" style="2" customWidth="1"/>
    <col min="1761" max="1761" width="15" style="2" customWidth="1"/>
    <col min="1762" max="1763" width="14.625" style="2" customWidth="1"/>
    <col min="1764" max="1764" width="6.25" style="2" customWidth="1"/>
    <col min="1765" max="1767" width="10.125" style="2" customWidth="1"/>
    <col min="1768" max="1768" width="10.5" style="2" customWidth="1"/>
    <col min="1769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1802" width="9" style="2"/>
    <col min="1803" max="1803" width="9.5" style="2" bestFit="1" customWidth="1"/>
    <col min="1804" max="2015" width="9" style="2"/>
    <col min="2016" max="2016" width="5" style="2" customWidth="1"/>
    <col min="2017" max="2017" width="15" style="2" customWidth="1"/>
    <col min="2018" max="2019" width="14.625" style="2" customWidth="1"/>
    <col min="2020" max="2020" width="6.25" style="2" customWidth="1"/>
    <col min="2021" max="2023" width="10.125" style="2" customWidth="1"/>
    <col min="2024" max="2024" width="10.5" style="2" customWidth="1"/>
    <col min="2025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058" width="9" style="2"/>
    <col min="2059" max="2059" width="9.5" style="2" bestFit="1" customWidth="1"/>
    <col min="2060" max="2271" width="9" style="2"/>
    <col min="2272" max="2272" width="5" style="2" customWidth="1"/>
    <col min="2273" max="2273" width="15" style="2" customWidth="1"/>
    <col min="2274" max="2275" width="14.625" style="2" customWidth="1"/>
    <col min="2276" max="2276" width="6.25" style="2" customWidth="1"/>
    <col min="2277" max="2279" width="10.125" style="2" customWidth="1"/>
    <col min="2280" max="2280" width="10.5" style="2" customWidth="1"/>
    <col min="2281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314" width="9" style="2"/>
    <col min="2315" max="2315" width="9.5" style="2" bestFit="1" customWidth="1"/>
    <col min="2316" max="2527" width="9" style="2"/>
    <col min="2528" max="2528" width="5" style="2" customWidth="1"/>
    <col min="2529" max="2529" width="15" style="2" customWidth="1"/>
    <col min="2530" max="2531" width="14.625" style="2" customWidth="1"/>
    <col min="2532" max="2532" width="6.25" style="2" customWidth="1"/>
    <col min="2533" max="2535" width="10.125" style="2" customWidth="1"/>
    <col min="2536" max="2536" width="10.5" style="2" customWidth="1"/>
    <col min="2537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570" width="9" style="2"/>
    <col min="2571" max="2571" width="9.5" style="2" bestFit="1" customWidth="1"/>
    <col min="2572" max="2783" width="9" style="2"/>
    <col min="2784" max="2784" width="5" style="2" customWidth="1"/>
    <col min="2785" max="2785" width="15" style="2" customWidth="1"/>
    <col min="2786" max="2787" width="14.625" style="2" customWidth="1"/>
    <col min="2788" max="2788" width="6.25" style="2" customWidth="1"/>
    <col min="2789" max="2791" width="10.125" style="2" customWidth="1"/>
    <col min="2792" max="2792" width="10.5" style="2" customWidth="1"/>
    <col min="2793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2826" width="9" style="2"/>
    <col min="2827" max="2827" width="9.5" style="2" bestFit="1" customWidth="1"/>
    <col min="2828" max="3039" width="9" style="2"/>
    <col min="3040" max="3040" width="5" style="2" customWidth="1"/>
    <col min="3041" max="3041" width="15" style="2" customWidth="1"/>
    <col min="3042" max="3043" width="14.625" style="2" customWidth="1"/>
    <col min="3044" max="3044" width="6.25" style="2" customWidth="1"/>
    <col min="3045" max="3047" width="10.125" style="2" customWidth="1"/>
    <col min="3048" max="3048" width="10.5" style="2" customWidth="1"/>
    <col min="3049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082" width="9" style="2"/>
    <col min="3083" max="3083" width="9.5" style="2" bestFit="1" customWidth="1"/>
    <col min="3084" max="3295" width="9" style="2"/>
    <col min="3296" max="3296" width="5" style="2" customWidth="1"/>
    <col min="3297" max="3297" width="15" style="2" customWidth="1"/>
    <col min="3298" max="3299" width="14.625" style="2" customWidth="1"/>
    <col min="3300" max="3300" width="6.25" style="2" customWidth="1"/>
    <col min="3301" max="3303" width="10.125" style="2" customWidth="1"/>
    <col min="3304" max="3304" width="10.5" style="2" customWidth="1"/>
    <col min="3305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338" width="9" style="2"/>
    <col min="3339" max="3339" width="9.5" style="2" bestFit="1" customWidth="1"/>
    <col min="3340" max="3551" width="9" style="2"/>
    <col min="3552" max="3552" width="5" style="2" customWidth="1"/>
    <col min="3553" max="3553" width="15" style="2" customWidth="1"/>
    <col min="3554" max="3555" width="14.625" style="2" customWidth="1"/>
    <col min="3556" max="3556" width="6.25" style="2" customWidth="1"/>
    <col min="3557" max="3559" width="10.125" style="2" customWidth="1"/>
    <col min="3560" max="3560" width="10.5" style="2" customWidth="1"/>
    <col min="3561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594" width="9" style="2"/>
    <col min="3595" max="3595" width="9.5" style="2" bestFit="1" customWidth="1"/>
    <col min="3596" max="3807" width="9" style="2"/>
    <col min="3808" max="3808" width="5" style="2" customWidth="1"/>
    <col min="3809" max="3809" width="15" style="2" customWidth="1"/>
    <col min="3810" max="3811" width="14.625" style="2" customWidth="1"/>
    <col min="3812" max="3812" width="6.25" style="2" customWidth="1"/>
    <col min="3813" max="3815" width="10.125" style="2" customWidth="1"/>
    <col min="3816" max="3816" width="10.5" style="2" customWidth="1"/>
    <col min="3817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3850" width="9" style="2"/>
    <col min="3851" max="3851" width="9.5" style="2" bestFit="1" customWidth="1"/>
    <col min="3852" max="4063" width="9" style="2"/>
    <col min="4064" max="4064" width="5" style="2" customWidth="1"/>
    <col min="4065" max="4065" width="15" style="2" customWidth="1"/>
    <col min="4066" max="4067" width="14.625" style="2" customWidth="1"/>
    <col min="4068" max="4068" width="6.25" style="2" customWidth="1"/>
    <col min="4069" max="4071" width="10.125" style="2" customWidth="1"/>
    <col min="4072" max="4072" width="10.5" style="2" customWidth="1"/>
    <col min="4073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106" width="9" style="2"/>
    <col min="4107" max="4107" width="9.5" style="2" bestFit="1" customWidth="1"/>
    <col min="4108" max="4319" width="9" style="2"/>
    <col min="4320" max="4320" width="5" style="2" customWidth="1"/>
    <col min="4321" max="4321" width="15" style="2" customWidth="1"/>
    <col min="4322" max="4323" width="14.625" style="2" customWidth="1"/>
    <col min="4324" max="4324" width="6.25" style="2" customWidth="1"/>
    <col min="4325" max="4327" width="10.125" style="2" customWidth="1"/>
    <col min="4328" max="4328" width="10.5" style="2" customWidth="1"/>
    <col min="4329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362" width="9" style="2"/>
    <col min="4363" max="4363" width="9.5" style="2" bestFit="1" customWidth="1"/>
    <col min="4364" max="4575" width="9" style="2"/>
    <col min="4576" max="4576" width="5" style="2" customWidth="1"/>
    <col min="4577" max="4577" width="15" style="2" customWidth="1"/>
    <col min="4578" max="4579" width="14.625" style="2" customWidth="1"/>
    <col min="4580" max="4580" width="6.25" style="2" customWidth="1"/>
    <col min="4581" max="4583" width="10.125" style="2" customWidth="1"/>
    <col min="4584" max="4584" width="10.5" style="2" customWidth="1"/>
    <col min="4585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618" width="9" style="2"/>
    <col min="4619" max="4619" width="9.5" style="2" bestFit="1" customWidth="1"/>
    <col min="4620" max="4831" width="9" style="2"/>
    <col min="4832" max="4832" width="5" style="2" customWidth="1"/>
    <col min="4833" max="4833" width="15" style="2" customWidth="1"/>
    <col min="4834" max="4835" width="14.625" style="2" customWidth="1"/>
    <col min="4836" max="4836" width="6.25" style="2" customWidth="1"/>
    <col min="4837" max="4839" width="10.125" style="2" customWidth="1"/>
    <col min="4840" max="4840" width="10.5" style="2" customWidth="1"/>
    <col min="4841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4874" width="9" style="2"/>
    <col min="4875" max="4875" width="9.5" style="2" bestFit="1" customWidth="1"/>
    <col min="4876" max="5087" width="9" style="2"/>
    <col min="5088" max="5088" width="5" style="2" customWidth="1"/>
    <col min="5089" max="5089" width="15" style="2" customWidth="1"/>
    <col min="5090" max="5091" width="14.625" style="2" customWidth="1"/>
    <col min="5092" max="5092" width="6.25" style="2" customWidth="1"/>
    <col min="5093" max="5095" width="10.125" style="2" customWidth="1"/>
    <col min="5096" max="5096" width="10.5" style="2" customWidth="1"/>
    <col min="5097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130" width="9" style="2"/>
    <col min="5131" max="5131" width="9.5" style="2" bestFit="1" customWidth="1"/>
    <col min="5132" max="5343" width="9" style="2"/>
    <col min="5344" max="5344" width="5" style="2" customWidth="1"/>
    <col min="5345" max="5345" width="15" style="2" customWidth="1"/>
    <col min="5346" max="5347" width="14.625" style="2" customWidth="1"/>
    <col min="5348" max="5348" width="6.25" style="2" customWidth="1"/>
    <col min="5349" max="5351" width="10.125" style="2" customWidth="1"/>
    <col min="5352" max="5352" width="10.5" style="2" customWidth="1"/>
    <col min="5353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386" width="9" style="2"/>
    <col min="5387" max="5387" width="9.5" style="2" bestFit="1" customWidth="1"/>
    <col min="5388" max="5599" width="9" style="2"/>
    <col min="5600" max="5600" width="5" style="2" customWidth="1"/>
    <col min="5601" max="5601" width="15" style="2" customWidth="1"/>
    <col min="5602" max="5603" width="14.625" style="2" customWidth="1"/>
    <col min="5604" max="5604" width="6.25" style="2" customWidth="1"/>
    <col min="5605" max="5607" width="10.125" style="2" customWidth="1"/>
    <col min="5608" max="5608" width="10.5" style="2" customWidth="1"/>
    <col min="5609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642" width="9" style="2"/>
    <col min="5643" max="5643" width="9.5" style="2" bestFit="1" customWidth="1"/>
    <col min="5644" max="5855" width="9" style="2"/>
    <col min="5856" max="5856" width="5" style="2" customWidth="1"/>
    <col min="5857" max="5857" width="15" style="2" customWidth="1"/>
    <col min="5858" max="5859" width="14.625" style="2" customWidth="1"/>
    <col min="5860" max="5860" width="6.25" style="2" customWidth="1"/>
    <col min="5861" max="5863" width="10.125" style="2" customWidth="1"/>
    <col min="5864" max="5864" width="10.5" style="2" customWidth="1"/>
    <col min="5865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5898" width="9" style="2"/>
    <col min="5899" max="5899" width="9.5" style="2" bestFit="1" customWidth="1"/>
    <col min="5900" max="6111" width="9" style="2"/>
    <col min="6112" max="6112" width="5" style="2" customWidth="1"/>
    <col min="6113" max="6113" width="15" style="2" customWidth="1"/>
    <col min="6114" max="6115" width="14.625" style="2" customWidth="1"/>
    <col min="6116" max="6116" width="6.25" style="2" customWidth="1"/>
    <col min="6117" max="6119" width="10.125" style="2" customWidth="1"/>
    <col min="6120" max="6120" width="10.5" style="2" customWidth="1"/>
    <col min="6121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154" width="9" style="2"/>
    <col min="6155" max="6155" width="9.5" style="2" bestFit="1" customWidth="1"/>
    <col min="6156" max="6367" width="9" style="2"/>
    <col min="6368" max="6368" width="5" style="2" customWidth="1"/>
    <col min="6369" max="6369" width="15" style="2" customWidth="1"/>
    <col min="6370" max="6371" width="14.625" style="2" customWidth="1"/>
    <col min="6372" max="6372" width="6.25" style="2" customWidth="1"/>
    <col min="6373" max="6375" width="10.125" style="2" customWidth="1"/>
    <col min="6376" max="6376" width="10.5" style="2" customWidth="1"/>
    <col min="6377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410" width="9" style="2"/>
    <col min="6411" max="6411" width="9.5" style="2" bestFit="1" customWidth="1"/>
    <col min="6412" max="6623" width="9" style="2"/>
    <col min="6624" max="6624" width="5" style="2" customWidth="1"/>
    <col min="6625" max="6625" width="15" style="2" customWidth="1"/>
    <col min="6626" max="6627" width="14.625" style="2" customWidth="1"/>
    <col min="6628" max="6628" width="6.25" style="2" customWidth="1"/>
    <col min="6629" max="6631" width="10.125" style="2" customWidth="1"/>
    <col min="6632" max="6632" width="10.5" style="2" customWidth="1"/>
    <col min="6633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666" width="9" style="2"/>
    <col min="6667" max="6667" width="9.5" style="2" bestFit="1" customWidth="1"/>
    <col min="6668" max="6879" width="9" style="2"/>
    <col min="6880" max="6880" width="5" style="2" customWidth="1"/>
    <col min="6881" max="6881" width="15" style="2" customWidth="1"/>
    <col min="6882" max="6883" width="14.625" style="2" customWidth="1"/>
    <col min="6884" max="6884" width="6.25" style="2" customWidth="1"/>
    <col min="6885" max="6887" width="10.125" style="2" customWidth="1"/>
    <col min="6888" max="6888" width="10.5" style="2" customWidth="1"/>
    <col min="6889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6922" width="9" style="2"/>
    <col min="6923" max="6923" width="9.5" style="2" bestFit="1" customWidth="1"/>
    <col min="6924" max="7135" width="9" style="2"/>
    <col min="7136" max="7136" width="5" style="2" customWidth="1"/>
    <col min="7137" max="7137" width="15" style="2" customWidth="1"/>
    <col min="7138" max="7139" width="14.625" style="2" customWidth="1"/>
    <col min="7140" max="7140" width="6.25" style="2" customWidth="1"/>
    <col min="7141" max="7143" width="10.125" style="2" customWidth="1"/>
    <col min="7144" max="7144" width="10.5" style="2" customWidth="1"/>
    <col min="7145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178" width="9" style="2"/>
    <col min="7179" max="7179" width="9.5" style="2" bestFit="1" customWidth="1"/>
    <col min="7180" max="7391" width="9" style="2"/>
    <col min="7392" max="7392" width="5" style="2" customWidth="1"/>
    <col min="7393" max="7393" width="15" style="2" customWidth="1"/>
    <col min="7394" max="7395" width="14.625" style="2" customWidth="1"/>
    <col min="7396" max="7396" width="6.25" style="2" customWidth="1"/>
    <col min="7397" max="7399" width="10.125" style="2" customWidth="1"/>
    <col min="7400" max="7400" width="10.5" style="2" customWidth="1"/>
    <col min="7401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434" width="9" style="2"/>
    <col min="7435" max="7435" width="9.5" style="2" bestFit="1" customWidth="1"/>
    <col min="7436" max="7647" width="9" style="2"/>
    <col min="7648" max="7648" width="5" style="2" customWidth="1"/>
    <col min="7649" max="7649" width="15" style="2" customWidth="1"/>
    <col min="7650" max="7651" width="14.625" style="2" customWidth="1"/>
    <col min="7652" max="7652" width="6.25" style="2" customWidth="1"/>
    <col min="7653" max="7655" width="10.125" style="2" customWidth="1"/>
    <col min="7656" max="7656" width="10.5" style="2" customWidth="1"/>
    <col min="7657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690" width="9" style="2"/>
    <col min="7691" max="7691" width="9.5" style="2" bestFit="1" customWidth="1"/>
    <col min="7692" max="7903" width="9" style="2"/>
    <col min="7904" max="7904" width="5" style="2" customWidth="1"/>
    <col min="7905" max="7905" width="15" style="2" customWidth="1"/>
    <col min="7906" max="7907" width="14.625" style="2" customWidth="1"/>
    <col min="7908" max="7908" width="6.25" style="2" customWidth="1"/>
    <col min="7909" max="7911" width="10.125" style="2" customWidth="1"/>
    <col min="7912" max="7912" width="10.5" style="2" customWidth="1"/>
    <col min="7913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7946" width="9" style="2"/>
    <col min="7947" max="7947" width="9.5" style="2" bestFit="1" customWidth="1"/>
    <col min="7948" max="8159" width="9" style="2"/>
    <col min="8160" max="8160" width="5" style="2" customWidth="1"/>
    <col min="8161" max="8161" width="15" style="2" customWidth="1"/>
    <col min="8162" max="8163" width="14.625" style="2" customWidth="1"/>
    <col min="8164" max="8164" width="6.25" style="2" customWidth="1"/>
    <col min="8165" max="8167" width="10.125" style="2" customWidth="1"/>
    <col min="8168" max="8168" width="10.5" style="2" customWidth="1"/>
    <col min="8169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202" width="9" style="2"/>
    <col min="8203" max="8203" width="9.5" style="2" bestFit="1" customWidth="1"/>
    <col min="8204" max="8415" width="9" style="2"/>
    <col min="8416" max="8416" width="5" style="2" customWidth="1"/>
    <col min="8417" max="8417" width="15" style="2" customWidth="1"/>
    <col min="8418" max="8419" width="14.625" style="2" customWidth="1"/>
    <col min="8420" max="8420" width="6.25" style="2" customWidth="1"/>
    <col min="8421" max="8423" width="10.125" style="2" customWidth="1"/>
    <col min="8424" max="8424" width="10.5" style="2" customWidth="1"/>
    <col min="8425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458" width="9" style="2"/>
    <col min="8459" max="8459" width="9.5" style="2" bestFit="1" customWidth="1"/>
    <col min="8460" max="8671" width="9" style="2"/>
    <col min="8672" max="8672" width="5" style="2" customWidth="1"/>
    <col min="8673" max="8673" width="15" style="2" customWidth="1"/>
    <col min="8674" max="8675" width="14.625" style="2" customWidth="1"/>
    <col min="8676" max="8676" width="6.25" style="2" customWidth="1"/>
    <col min="8677" max="8679" width="10.125" style="2" customWidth="1"/>
    <col min="8680" max="8680" width="10.5" style="2" customWidth="1"/>
    <col min="8681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714" width="9" style="2"/>
    <col min="8715" max="8715" width="9.5" style="2" bestFit="1" customWidth="1"/>
    <col min="8716" max="8927" width="9" style="2"/>
    <col min="8928" max="8928" width="5" style="2" customWidth="1"/>
    <col min="8929" max="8929" width="15" style="2" customWidth="1"/>
    <col min="8930" max="8931" width="14.625" style="2" customWidth="1"/>
    <col min="8932" max="8932" width="6.25" style="2" customWidth="1"/>
    <col min="8933" max="8935" width="10.125" style="2" customWidth="1"/>
    <col min="8936" max="8936" width="10.5" style="2" customWidth="1"/>
    <col min="8937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8970" width="9" style="2"/>
    <col min="8971" max="8971" width="9.5" style="2" bestFit="1" customWidth="1"/>
    <col min="8972" max="9183" width="9" style="2"/>
    <col min="9184" max="9184" width="5" style="2" customWidth="1"/>
    <col min="9185" max="9185" width="15" style="2" customWidth="1"/>
    <col min="9186" max="9187" width="14.625" style="2" customWidth="1"/>
    <col min="9188" max="9188" width="6.25" style="2" customWidth="1"/>
    <col min="9189" max="9191" width="10.125" style="2" customWidth="1"/>
    <col min="9192" max="9192" width="10.5" style="2" customWidth="1"/>
    <col min="9193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226" width="9" style="2"/>
    <col min="9227" max="9227" width="9.5" style="2" bestFit="1" customWidth="1"/>
    <col min="9228" max="9439" width="9" style="2"/>
    <col min="9440" max="9440" width="5" style="2" customWidth="1"/>
    <col min="9441" max="9441" width="15" style="2" customWidth="1"/>
    <col min="9442" max="9443" width="14.625" style="2" customWidth="1"/>
    <col min="9444" max="9444" width="6.25" style="2" customWidth="1"/>
    <col min="9445" max="9447" width="10.125" style="2" customWidth="1"/>
    <col min="9448" max="9448" width="10.5" style="2" customWidth="1"/>
    <col min="9449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482" width="9" style="2"/>
    <col min="9483" max="9483" width="9.5" style="2" bestFit="1" customWidth="1"/>
    <col min="9484" max="9695" width="9" style="2"/>
    <col min="9696" max="9696" width="5" style="2" customWidth="1"/>
    <col min="9697" max="9697" width="15" style="2" customWidth="1"/>
    <col min="9698" max="9699" width="14.625" style="2" customWidth="1"/>
    <col min="9700" max="9700" width="6.25" style="2" customWidth="1"/>
    <col min="9701" max="9703" width="10.125" style="2" customWidth="1"/>
    <col min="9704" max="9704" width="10.5" style="2" customWidth="1"/>
    <col min="9705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738" width="9" style="2"/>
    <col min="9739" max="9739" width="9.5" style="2" bestFit="1" customWidth="1"/>
    <col min="9740" max="9951" width="9" style="2"/>
    <col min="9952" max="9952" width="5" style="2" customWidth="1"/>
    <col min="9953" max="9953" width="15" style="2" customWidth="1"/>
    <col min="9954" max="9955" width="14.625" style="2" customWidth="1"/>
    <col min="9956" max="9956" width="6.25" style="2" customWidth="1"/>
    <col min="9957" max="9959" width="10.125" style="2" customWidth="1"/>
    <col min="9960" max="9960" width="10.5" style="2" customWidth="1"/>
    <col min="9961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9994" width="9" style="2"/>
    <col min="9995" max="9995" width="9.5" style="2" bestFit="1" customWidth="1"/>
    <col min="9996" max="10207" width="9" style="2"/>
    <col min="10208" max="10208" width="5" style="2" customWidth="1"/>
    <col min="10209" max="10209" width="15" style="2" customWidth="1"/>
    <col min="10210" max="10211" width="14.625" style="2" customWidth="1"/>
    <col min="10212" max="10212" width="6.25" style="2" customWidth="1"/>
    <col min="10213" max="10215" width="10.125" style="2" customWidth="1"/>
    <col min="10216" max="10216" width="10.5" style="2" customWidth="1"/>
    <col min="10217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250" width="9" style="2"/>
    <col min="10251" max="10251" width="9.5" style="2" bestFit="1" customWidth="1"/>
    <col min="10252" max="10463" width="9" style="2"/>
    <col min="10464" max="10464" width="5" style="2" customWidth="1"/>
    <col min="10465" max="10465" width="15" style="2" customWidth="1"/>
    <col min="10466" max="10467" width="14.625" style="2" customWidth="1"/>
    <col min="10468" max="10468" width="6.25" style="2" customWidth="1"/>
    <col min="10469" max="10471" width="10.125" style="2" customWidth="1"/>
    <col min="10472" max="10472" width="10.5" style="2" customWidth="1"/>
    <col min="10473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506" width="9" style="2"/>
    <col min="10507" max="10507" width="9.5" style="2" bestFit="1" customWidth="1"/>
    <col min="10508" max="10719" width="9" style="2"/>
    <col min="10720" max="10720" width="5" style="2" customWidth="1"/>
    <col min="10721" max="10721" width="15" style="2" customWidth="1"/>
    <col min="10722" max="10723" width="14.625" style="2" customWidth="1"/>
    <col min="10724" max="10724" width="6.25" style="2" customWidth="1"/>
    <col min="10725" max="10727" width="10.125" style="2" customWidth="1"/>
    <col min="10728" max="10728" width="10.5" style="2" customWidth="1"/>
    <col min="10729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762" width="9" style="2"/>
    <col min="10763" max="10763" width="9.5" style="2" bestFit="1" customWidth="1"/>
    <col min="10764" max="10975" width="9" style="2"/>
    <col min="10976" max="10976" width="5" style="2" customWidth="1"/>
    <col min="10977" max="10977" width="15" style="2" customWidth="1"/>
    <col min="10978" max="10979" width="14.625" style="2" customWidth="1"/>
    <col min="10980" max="10980" width="6.25" style="2" customWidth="1"/>
    <col min="10981" max="10983" width="10.125" style="2" customWidth="1"/>
    <col min="10984" max="10984" width="10.5" style="2" customWidth="1"/>
    <col min="10985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018" width="9" style="2"/>
    <col min="11019" max="11019" width="9.5" style="2" bestFit="1" customWidth="1"/>
    <col min="11020" max="11231" width="9" style="2"/>
    <col min="11232" max="11232" width="5" style="2" customWidth="1"/>
    <col min="11233" max="11233" width="15" style="2" customWidth="1"/>
    <col min="11234" max="11235" width="14.625" style="2" customWidth="1"/>
    <col min="11236" max="11236" width="6.25" style="2" customWidth="1"/>
    <col min="11237" max="11239" width="10.125" style="2" customWidth="1"/>
    <col min="11240" max="11240" width="10.5" style="2" customWidth="1"/>
    <col min="11241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274" width="9" style="2"/>
    <col min="11275" max="11275" width="9.5" style="2" bestFit="1" customWidth="1"/>
    <col min="11276" max="11487" width="9" style="2"/>
    <col min="11488" max="11488" width="5" style="2" customWidth="1"/>
    <col min="11489" max="11489" width="15" style="2" customWidth="1"/>
    <col min="11490" max="11491" width="14.625" style="2" customWidth="1"/>
    <col min="11492" max="11492" width="6.25" style="2" customWidth="1"/>
    <col min="11493" max="11495" width="10.125" style="2" customWidth="1"/>
    <col min="11496" max="11496" width="10.5" style="2" customWidth="1"/>
    <col min="11497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530" width="9" style="2"/>
    <col min="11531" max="11531" width="9.5" style="2" bestFit="1" customWidth="1"/>
    <col min="11532" max="11743" width="9" style="2"/>
    <col min="11744" max="11744" width="5" style="2" customWidth="1"/>
    <col min="11745" max="11745" width="15" style="2" customWidth="1"/>
    <col min="11746" max="11747" width="14.625" style="2" customWidth="1"/>
    <col min="11748" max="11748" width="6.25" style="2" customWidth="1"/>
    <col min="11749" max="11751" width="10.125" style="2" customWidth="1"/>
    <col min="11752" max="11752" width="10.5" style="2" customWidth="1"/>
    <col min="11753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1786" width="9" style="2"/>
    <col min="11787" max="11787" width="9.5" style="2" bestFit="1" customWidth="1"/>
    <col min="11788" max="11999" width="9" style="2"/>
    <col min="12000" max="12000" width="5" style="2" customWidth="1"/>
    <col min="12001" max="12001" width="15" style="2" customWidth="1"/>
    <col min="12002" max="12003" width="14.625" style="2" customWidth="1"/>
    <col min="12004" max="12004" width="6.25" style="2" customWidth="1"/>
    <col min="12005" max="12007" width="10.125" style="2" customWidth="1"/>
    <col min="12008" max="12008" width="10.5" style="2" customWidth="1"/>
    <col min="12009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042" width="9" style="2"/>
    <col min="12043" max="12043" width="9.5" style="2" bestFit="1" customWidth="1"/>
    <col min="12044" max="12255" width="9" style="2"/>
    <col min="12256" max="12256" width="5" style="2" customWidth="1"/>
    <col min="12257" max="12257" width="15" style="2" customWidth="1"/>
    <col min="12258" max="12259" width="14.625" style="2" customWidth="1"/>
    <col min="12260" max="12260" width="6.25" style="2" customWidth="1"/>
    <col min="12261" max="12263" width="10.125" style="2" customWidth="1"/>
    <col min="12264" max="12264" width="10.5" style="2" customWidth="1"/>
    <col min="12265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298" width="9" style="2"/>
    <col min="12299" max="12299" width="9.5" style="2" bestFit="1" customWidth="1"/>
    <col min="12300" max="12511" width="9" style="2"/>
    <col min="12512" max="12512" width="5" style="2" customWidth="1"/>
    <col min="12513" max="12513" width="15" style="2" customWidth="1"/>
    <col min="12514" max="12515" width="14.625" style="2" customWidth="1"/>
    <col min="12516" max="12516" width="6.25" style="2" customWidth="1"/>
    <col min="12517" max="12519" width="10.125" style="2" customWidth="1"/>
    <col min="12520" max="12520" width="10.5" style="2" customWidth="1"/>
    <col min="12521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554" width="9" style="2"/>
    <col min="12555" max="12555" width="9.5" style="2" bestFit="1" customWidth="1"/>
    <col min="12556" max="12767" width="9" style="2"/>
    <col min="12768" max="12768" width="5" style="2" customWidth="1"/>
    <col min="12769" max="12769" width="15" style="2" customWidth="1"/>
    <col min="12770" max="12771" width="14.625" style="2" customWidth="1"/>
    <col min="12772" max="12772" width="6.25" style="2" customWidth="1"/>
    <col min="12773" max="12775" width="10.125" style="2" customWidth="1"/>
    <col min="12776" max="12776" width="10.5" style="2" customWidth="1"/>
    <col min="12777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2810" width="9" style="2"/>
    <col min="12811" max="12811" width="9.5" style="2" bestFit="1" customWidth="1"/>
    <col min="12812" max="13023" width="9" style="2"/>
    <col min="13024" max="13024" width="5" style="2" customWidth="1"/>
    <col min="13025" max="13025" width="15" style="2" customWidth="1"/>
    <col min="13026" max="13027" width="14.625" style="2" customWidth="1"/>
    <col min="13028" max="13028" width="6.25" style="2" customWidth="1"/>
    <col min="13029" max="13031" width="10.125" style="2" customWidth="1"/>
    <col min="13032" max="13032" width="10.5" style="2" customWidth="1"/>
    <col min="13033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066" width="9" style="2"/>
    <col min="13067" max="13067" width="9.5" style="2" bestFit="1" customWidth="1"/>
    <col min="13068" max="13279" width="9" style="2"/>
    <col min="13280" max="13280" width="5" style="2" customWidth="1"/>
    <col min="13281" max="13281" width="15" style="2" customWidth="1"/>
    <col min="13282" max="13283" width="14.625" style="2" customWidth="1"/>
    <col min="13284" max="13284" width="6.25" style="2" customWidth="1"/>
    <col min="13285" max="13287" width="10.125" style="2" customWidth="1"/>
    <col min="13288" max="13288" width="10.5" style="2" customWidth="1"/>
    <col min="13289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322" width="9" style="2"/>
    <col min="13323" max="13323" width="9.5" style="2" bestFit="1" customWidth="1"/>
    <col min="13324" max="13535" width="9" style="2"/>
    <col min="13536" max="13536" width="5" style="2" customWidth="1"/>
    <col min="13537" max="13537" width="15" style="2" customWidth="1"/>
    <col min="13538" max="13539" width="14.625" style="2" customWidth="1"/>
    <col min="13540" max="13540" width="6.25" style="2" customWidth="1"/>
    <col min="13541" max="13543" width="10.125" style="2" customWidth="1"/>
    <col min="13544" max="13544" width="10.5" style="2" customWidth="1"/>
    <col min="13545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578" width="9" style="2"/>
    <col min="13579" max="13579" width="9.5" style="2" bestFit="1" customWidth="1"/>
    <col min="13580" max="13791" width="9" style="2"/>
    <col min="13792" max="13792" width="5" style="2" customWidth="1"/>
    <col min="13793" max="13793" width="15" style="2" customWidth="1"/>
    <col min="13794" max="13795" width="14.625" style="2" customWidth="1"/>
    <col min="13796" max="13796" width="6.25" style="2" customWidth="1"/>
    <col min="13797" max="13799" width="10.125" style="2" customWidth="1"/>
    <col min="13800" max="13800" width="10.5" style="2" customWidth="1"/>
    <col min="13801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3834" width="9" style="2"/>
    <col min="13835" max="13835" width="9.5" style="2" bestFit="1" customWidth="1"/>
    <col min="13836" max="14047" width="9" style="2"/>
    <col min="14048" max="14048" width="5" style="2" customWidth="1"/>
    <col min="14049" max="14049" width="15" style="2" customWidth="1"/>
    <col min="14050" max="14051" width="14.625" style="2" customWidth="1"/>
    <col min="14052" max="14052" width="6.25" style="2" customWidth="1"/>
    <col min="14053" max="14055" width="10.125" style="2" customWidth="1"/>
    <col min="14056" max="14056" width="10.5" style="2" customWidth="1"/>
    <col min="14057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090" width="9" style="2"/>
    <col min="14091" max="14091" width="9.5" style="2" bestFit="1" customWidth="1"/>
    <col min="14092" max="14303" width="9" style="2"/>
    <col min="14304" max="14304" width="5" style="2" customWidth="1"/>
    <col min="14305" max="14305" width="15" style="2" customWidth="1"/>
    <col min="14306" max="14307" width="14.625" style="2" customWidth="1"/>
    <col min="14308" max="14308" width="6.25" style="2" customWidth="1"/>
    <col min="14309" max="14311" width="10.125" style="2" customWidth="1"/>
    <col min="14312" max="14312" width="10.5" style="2" customWidth="1"/>
    <col min="14313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346" width="9" style="2"/>
    <col min="14347" max="14347" width="9.5" style="2" bestFit="1" customWidth="1"/>
    <col min="14348" max="14559" width="9" style="2"/>
    <col min="14560" max="14560" width="5" style="2" customWidth="1"/>
    <col min="14561" max="14561" width="15" style="2" customWidth="1"/>
    <col min="14562" max="14563" width="14.625" style="2" customWidth="1"/>
    <col min="14564" max="14564" width="6.25" style="2" customWidth="1"/>
    <col min="14565" max="14567" width="10.125" style="2" customWidth="1"/>
    <col min="14568" max="14568" width="10.5" style="2" customWidth="1"/>
    <col min="14569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602" width="9" style="2"/>
    <col min="14603" max="14603" width="9.5" style="2" bestFit="1" customWidth="1"/>
    <col min="14604" max="14815" width="9" style="2"/>
    <col min="14816" max="14816" width="5" style="2" customWidth="1"/>
    <col min="14817" max="14817" width="15" style="2" customWidth="1"/>
    <col min="14818" max="14819" width="14.625" style="2" customWidth="1"/>
    <col min="14820" max="14820" width="6.25" style="2" customWidth="1"/>
    <col min="14821" max="14823" width="10.125" style="2" customWidth="1"/>
    <col min="14824" max="14824" width="10.5" style="2" customWidth="1"/>
    <col min="14825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4858" width="9" style="2"/>
    <col min="14859" max="14859" width="9.5" style="2" bestFit="1" customWidth="1"/>
    <col min="14860" max="15071" width="9" style="2"/>
    <col min="15072" max="15072" width="5" style="2" customWidth="1"/>
    <col min="15073" max="15073" width="15" style="2" customWidth="1"/>
    <col min="15074" max="15075" width="14.625" style="2" customWidth="1"/>
    <col min="15076" max="15076" width="6.25" style="2" customWidth="1"/>
    <col min="15077" max="15079" width="10.125" style="2" customWidth="1"/>
    <col min="15080" max="15080" width="10.5" style="2" customWidth="1"/>
    <col min="15081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114" width="9" style="2"/>
    <col min="15115" max="15115" width="9.5" style="2" bestFit="1" customWidth="1"/>
    <col min="15116" max="15327" width="9" style="2"/>
    <col min="15328" max="15328" width="5" style="2" customWidth="1"/>
    <col min="15329" max="15329" width="15" style="2" customWidth="1"/>
    <col min="15330" max="15331" width="14.625" style="2" customWidth="1"/>
    <col min="15332" max="15332" width="6.25" style="2" customWidth="1"/>
    <col min="15333" max="15335" width="10.125" style="2" customWidth="1"/>
    <col min="15336" max="15336" width="10.5" style="2" customWidth="1"/>
    <col min="15337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370" width="9" style="2"/>
    <col min="15371" max="15371" width="9.5" style="2" bestFit="1" customWidth="1"/>
    <col min="15372" max="15583" width="9" style="2"/>
    <col min="15584" max="15584" width="5" style="2" customWidth="1"/>
    <col min="15585" max="15585" width="15" style="2" customWidth="1"/>
    <col min="15586" max="15587" width="14.625" style="2" customWidth="1"/>
    <col min="15588" max="15588" width="6.25" style="2" customWidth="1"/>
    <col min="15589" max="15591" width="10.125" style="2" customWidth="1"/>
    <col min="15592" max="15592" width="10.5" style="2" customWidth="1"/>
    <col min="15593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626" width="9" style="2"/>
    <col min="15627" max="15627" width="9.5" style="2" bestFit="1" customWidth="1"/>
    <col min="15628" max="15839" width="9" style="2"/>
    <col min="15840" max="15840" width="5" style="2" customWidth="1"/>
    <col min="15841" max="15841" width="15" style="2" customWidth="1"/>
    <col min="15842" max="15843" width="14.625" style="2" customWidth="1"/>
    <col min="15844" max="15844" width="6.25" style="2" customWidth="1"/>
    <col min="15845" max="15847" width="10.125" style="2" customWidth="1"/>
    <col min="15848" max="15848" width="10.5" style="2" customWidth="1"/>
    <col min="15849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5882" width="9" style="2"/>
    <col min="15883" max="15883" width="9.5" style="2" bestFit="1" customWidth="1"/>
    <col min="15884" max="16095" width="9" style="2"/>
    <col min="16096" max="16096" width="5" style="2" customWidth="1"/>
    <col min="16097" max="16097" width="15" style="2" customWidth="1"/>
    <col min="16098" max="16099" width="14.625" style="2" customWidth="1"/>
    <col min="16100" max="16100" width="6.25" style="2" customWidth="1"/>
    <col min="16101" max="16103" width="10.125" style="2" customWidth="1"/>
    <col min="16104" max="16104" width="10.5" style="2" customWidth="1"/>
    <col min="16105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138" width="9" style="2"/>
    <col min="16139" max="16139" width="9.5" style="2" bestFit="1" customWidth="1"/>
    <col min="16140" max="16351" width="9" style="2"/>
    <col min="16352" max="16352" width="5" style="2" customWidth="1"/>
    <col min="16353" max="16353" width="15" style="2" customWidth="1"/>
    <col min="16354" max="16355" width="14.625" style="2" customWidth="1"/>
    <col min="16356" max="16356" width="6.25" style="2" customWidth="1"/>
    <col min="16357" max="16359" width="10.125" style="2" customWidth="1"/>
    <col min="16360" max="16360" width="10.5" style="2" customWidth="1"/>
    <col min="16361" max="16384" width="9" style="2"/>
  </cols>
  <sheetData>
    <row r="1" spans="1:248" ht="22.5">
      <c r="A1" s="122" t="s">
        <v>0</v>
      </c>
      <c r="B1" s="122"/>
      <c r="C1" s="122"/>
      <c r="D1" s="122"/>
      <c r="E1" s="122"/>
      <c r="F1" s="122"/>
      <c r="G1" s="122"/>
      <c r="H1" s="1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48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48">
      <c r="A3" s="123" t="s">
        <v>1</v>
      </c>
      <c r="B3" s="123"/>
      <c r="C3" s="123"/>
      <c r="D3" s="123"/>
      <c r="E3" s="123"/>
      <c r="F3" s="123"/>
      <c r="G3" s="123"/>
      <c r="H3" s="12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48" ht="21" customHeight="1">
      <c r="A4" s="123" t="s">
        <v>158</v>
      </c>
      <c r="B4" s="123"/>
      <c r="C4" s="123"/>
      <c r="D4" s="123"/>
      <c r="E4" s="123"/>
      <c r="F4" s="123"/>
      <c r="G4" s="123"/>
      <c r="H4" s="12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48" ht="31.5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48" ht="15" thickBot="1">
      <c r="A6" s="125" t="s">
        <v>3</v>
      </c>
      <c r="B6" s="125"/>
      <c r="C6" s="125"/>
      <c r="D6" s="125"/>
      <c r="E6" s="125"/>
      <c r="F6" s="125"/>
      <c r="G6" s="125"/>
      <c r="H6" s="12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48" ht="16.5">
      <c r="A7" s="126" t="s">
        <v>4</v>
      </c>
      <c r="B7" s="128" t="s">
        <v>5</v>
      </c>
      <c r="C7" s="130" t="s">
        <v>6</v>
      </c>
      <c r="D7" s="130" t="s">
        <v>7</v>
      </c>
      <c r="E7" s="132" t="s">
        <v>8</v>
      </c>
      <c r="F7" s="134" t="s">
        <v>9</v>
      </c>
      <c r="G7" s="134"/>
      <c r="H7" s="135" t="s">
        <v>10</v>
      </c>
      <c r="I7" s="1"/>
      <c r="J7" s="56" t="s">
        <v>159</v>
      </c>
      <c r="K7" s="56" t="s">
        <v>160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48" ht="17.25" thickBot="1">
      <c r="A8" s="127"/>
      <c r="B8" s="129"/>
      <c r="C8" s="131"/>
      <c r="D8" s="131"/>
      <c r="E8" s="133"/>
      <c r="F8" s="9" t="s">
        <v>11</v>
      </c>
      <c r="G8" s="9" t="s">
        <v>12</v>
      </c>
      <c r="H8" s="136"/>
      <c r="I8" s="1"/>
      <c r="J8" s="56" t="s">
        <v>161</v>
      </c>
      <c r="K8" s="56" t="s">
        <v>161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48" ht="27.75" customHeight="1">
      <c r="A9" s="10">
        <v>1</v>
      </c>
      <c r="B9" s="11"/>
      <c r="C9" s="12" t="s">
        <v>162</v>
      </c>
      <c r="D9" s="13" t="s">
        <v>163</v>
      </c>
      <c r="E9" s="14" t="s">
        <v>164</v>
      </c>
      <c r="F9" s="15"/>
      <c r="G9" s="15">
        <v>2.2780999999999998</v>
      </c>
      <c r="H9" s="16"/>
      <c r="I9" s="1"/>
      <c r="J9" s="56">
        <v>2.5110000000000001</v>
      </c>
      <c r="K9" s="57">
        <f t="shared" ref="K9:K14" si="0">J9/1.13</f>
        <v>2.2221238938053101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27.75" customHeight="1">
      <c r="A10" s="17">
        <v>3</v>
      </c>
      <c r="B10" s="18"/>
      <c r="C10" s="18" t="s">
        <v>165</v>
      </c>
      <c r="D10" s="20" t="s">
        <v>166</v>
      </c>
      <c r="E10" s="21" t="s">
        <v>164</v>
      </c>
      <c r="F10" s="15"/>
      <c r="G10" s="22">
        <v>1.8250999999999999</v>
      </c>
      <c r="H10" s="23"/>
      <c r="I10" s="1"/>
      <c r="J10" s="56">
        <v>2.1678000000000002</v>
      </c>
      <c r="K10" s="57">
        <f t="shared" si="0"/>
        <v>1.918407079646018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27.75" customHeight="1">
      <c r="A11" s="17">
        <v>4</v>
      </c>
      <c r="B11" s="18"/>
      <c r="C11" s="18" t="s">
        <v>167</v>
      </c>
      <c r="D11" s="20" t="s">
        <v>168</v>
      </c>
      <c r="E11" s="21" t="s">
        <v>164</v>
      </c>
      <c r="F11" s="15"/>
      <c r="G11" s="22">
        <v>1.8250999999999999</v>
      </c>
      <c r="H11" s="23"/>
      <c r="I11" s="1"/>
      <c r="J11" s="56">
        <v>2.1678000000000002</v>
      </c>
      <c r="K11" s="57">
        <f t="shared" si="0"/>
        <v>1.918407079646018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27.75" customHeight="1">
      <c r="A12" s="17">
        <v>5</v>
      </c>
      <c r="B12" s="18"/>
      <c r="C12" s="19" t="s">
        <v>169</v>
      </c>
      <c r="D12" s="20" t="s">
        <v>170</v>
      </c>
      <c r="E12" s="21" t="s">
        <v>164</v>
      </c>
      <c r="F12" s="15"/>
      <c r="G12" s="22">
        <v>1.3653</v>
      </c>
      <c r="H12" s="24"/>
      <c r="I12" s="1"/>
      <c r="J12" s="56">
        <v>1.9517</v>
      </c>
      <c r="K12" s="57">
        <f t="shared" si="0"/>
        <v>1.7271681415929205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27.75" customHeight="1">
      <c r="A13" s="17">
        <v>6</v>
      </c>
      <c r="B13" s="18"/>
      <c r="C13" s="19" t="s">
        <v>171</v>
      </c>
      <c r="D13" s="20" t="s">
        <v>172</v>
      </c>
      <c r="E13" s="21" t="s">
        <v>164</v>
      </c>
      <c r="F13" s="15"/>
      <c r="G13" s="22">
        <v>3.7905000000000002</v>
      </c>
      <c r="H13" s="24" t="s">
        <v>173</v>
      </c>
      <c r="I13" s="1"/>
      <c r="J13" s="56">
        <v>4.5507999999999997</v>
      </c>
      <c r="K13" s="57">
        <f t="shared" si="0"/>
        <v>4.0272566371681418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27.75" customHeight="1">
      <c r="A14" s="17">
        <v>7</v>
      </c>
      <c r="B14" s="18"/>
      <c r="C14" s="19" t="s">
        <v>174</v>
      </c>
      <c r="D14" s="20" t="s">
        <v>175</v>
      </c>
      <c r="E14" s="21" t="s">
        <v>164</v>
      </c>
      <c r="F14" s="15"/>
      <c r="G14" s="22">
        <v>0.25869999999999999</v>
      </c>
      <c r="H14" s="24"/>
      <c r="I14" s="1"/>
      <c r="J14" s="56">
        <v>0.33239999999999997</v>
      </c>
      <c r="K14" s="57">
        <f t="shared" si="0"/>
        <v>0.29415929203539826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27.75" customHeight="1">
      <c r="A15" s="17">
        <v>8</v>
      </c>
      <c r="B15" s="18"/>
      <c r="C15" s="19"/>
      <c r="D15" s="20"/>
      <c r="E15" s="21" t="s">
        <v>164</v>
      </c>
      <c r="F15" s="15"/>
      <c r="G15" s="22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ht="27.75" customHeight="1">
      <c r="A16" s="17">
        <v>10</v>
      </c>
      <c r="B16" s="18"/>
      <c r="C16" s="19"/>
      <c r="D16" s="20"/>
      <c r="E16" s="21" t="s">
        <v>164</v>
      </c>
      <c r="F16" s="15"/>
      <c r="G16" s="22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8" s="37" customFormat="1" ht="30.75" customHeight="1">
      <c r="A17" s="137" t="s">
        <v>14</v>
      </c>
      <c r="B17" s="137"/>
      <c r="C17" s="137"/>
      <c r="D17" s="137"/>
      <c r="E17" s="137"/>
      <c r="F17" s="137"/>
      <c r="G17" s="137"/>
      <c r="H17" s="137"/>
    </row>
    <row r="18" spans="1:8" s="37" customFormat="1" ht="35.25" customHeight="1">
      <c r="A18" s="138" t="s">
        <v>176</v>
      </c>
      <c r="B18" s="138"/>
      <c r="C18" s="138"/>
      <c r="D18" s="138"/>
      <c r="E18" s="138"/>
      <c r="F18" s="138"/>
      <c r="G18" s="138"/>
      <c r="H18" s="138"/>
    </row>
    <row r="19" spans="1:8" s="37" customFormat="1" ht="41.25" customHeight="1">
      <c r="A19" s="138" t="s">
        <v>16</v>
      </c>
      <c r="B19" s="138"/>
      <c r="C19" s="138"/>
      <c r="D19" s="138"/>
      <c r="E19" s="138"/>
      <c r="F19" s="138"/>
      <c r="G19" s="138"/>
      <c r="H19" s="138"/>
    </row>
    <row r="20" spans="1:8" s="37" customFormat="1" ht="24" customHeight="1">
      <c r="A20" s="121" t="s">
        <v>17</v>
      </c>
      <c r="B20" s="121"/>
      <c r="C20" s="121"/>
      <c r="D20" s="121"/>
      <c r="E20" s="121"/>
      <c r="F20" s="121"/>
      <c r="G20" s="121"/>
      <c r="H20" s="121"/>
    </row>
    <row r="21" spans="1:8" s="37" customFormat="1">
      <c r="A21" s="38"/>
      <c r="B21" s="39"/>
      <c r="C21" s="38"/>
      <c r="D21" s="38"/>
      <c r="E21" s="38"/>
      <c r="F21" s="40"/>
      <c r="G21" s="40"/>
      <c r="H21" s="41"/>
    </row>
    <row r="22" spans="1:8" s="37" customFormat="1" ht="16.5">
      <c r="A22" s="42" t="s">
        <v>18</v>
      </c>
      <c r="B22" s="43"/>
      <c r="C22" s="44"/>
      <c r="D22" s="45" t="s">
        <v>19</v>
      </c>
      <c r="E22" s="44"/>
      <c r="F22" s="46"/>
      <c r="G22" s="46"/>
      <c r="H22" s="47"/>
    </row>
    <row r="23" spans="1:8" s="37" customFormat="1" ht="16.5">
      <c r="A23" s="42"/>
      <c r="B23" s="43"/>
      <c r="C23" s="44"/>
      <c r="D23" s="45"/>
      <c r="E23" s="44"/>
      <c r="F23" s="46"/>
      <c r="G23" s="46"/>
      <c r="H23" s="47"/>
    </row>
    <row r="24" spans="1:8" s="37" customFormat="1" ht="16.5">
      <c r="A24" s="42" t="s">
        <v>20</v>
      </c>
      <c r="B24" s="42"/>
      <c r="C24" s="38"/>
      <c r="D24" s="42" t="s">
        <v>20</v>
      </c>
      <c r="E24" s="38"/>
      <c r="F24" s="46"/>
      <c r="G24" s="46"/>
      <c r="H24" s="47"/>
    </row>
    <row r="25" spans="1:8" s="37" customFormat="1" ht="13.5">
      <c r="B25" s="48"/>
      <c r="F25" s="46"/>
      <c r="G25" s="46"/>
      <c r="H25" s="47"/>
    </row>
    <row r="26" spans="1:8">
      <c r="B26" s="49"/>
    </row>
    <row r="27" spans="1:8">
      <c r="B27" s="49"/>
    </row>
    <row r="28" spans="1:8">
      <c r="B28" s="49"/>
    </row>
    <row r="29" spans="1:8">
      <c r="B29" s="49"/>
    </row>
    <row r="30" spans="1:8">
      <c r="B30" s="49"/>
    </row>
    <row r="31" spans="1:8">
      <c r="B31" s="49"/>
    </row>
    <row r="32" spans="1:8">
      <c r="B32" s="49"/>
    </row>
    <row r="33" spans="2:2">
      <c r="B33" s="49"/>
    </row>
    <row r="34" spans="2:2">
      <c r="B34" s="49"/>
    </row>
    <row r="35" spans="2:2">
      <c r="B35" s="49"/>
    </row>
    <row r="36" spans="2:2">
      <c r="B36" s="49"/>
    </row>
    <row r="37" spans="2:2">
      <c r="B37" s="49"/>
    </row>
    <row r="38" spans="2:2">
      <c r="B38" s="49"/>
    </row>
    <row r="39" spans="2:2">
      <c r="B39" s="49"/>
    </row>
    <row r="40" spans="2:2">
      <c r="B40" s="49"/>
    </row>
    <row r="41" spans="2:2">
      <c r="B41" s="49"/>
    </row>
    <row r="42" spans="2:2">
      <c r="B42" s="49"/>
    </row>
    <row r="43" spans="2:2">
      <c r="B43" s="49"/>
    </row>
    <row r="44" spans="2:2">
      <c r="B44" s="49"/>
    </row>
    <row r="45" spans="2:2">
      <c r="B45" s="49"/>
    </row>
    <row r="46" spans="2:2">
      <c r="B46" s="49"/>
    </row>
    <row r="47" spans="2:2">
      <c r="B47" s="49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47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69"/>
  <sheetViews>
    <sheetView tabSelected="1" view="pageBreakPreview" topLeftCell="A7" zoomScale="78" zoomScaleSheetLayoutView="78" workbookViewId="0">
      <pane xSplit="5" ySplit="2" topLeftCell="F9" activePane="bottomRight" state="frozen"/>
      <selection activeCell="A7" sqref="A7"/>
      <selection pane="topRight" activeCell="F7" sqref="F7"/>
      <selection pane="bottomLeft" activeCell="A9" sqref="A9"/>
      <selection pane="bottomRight" activeCell="M37" sqref="M37"/>
    </sheetView>
  </sheetViews>
  <sheetFormatPr defaultRowHeight="14.25"/>
  <cols>
    <col min="1" max="1" width="6.5" style="2" customWidth="1"/>
    <col min="2" max="2" width="13.625" style="54" customWidth="1"/>
    <col min="3" max="3" width="17.875" style="2" customWidth="1"/>
    <col min="4" max="4" width="12" style="50" customWidth="1"/>
    <col min="5" max="5" width="5.625" style="51" customWidth="1"/>
    <col min="6" max="7" width="9.375" style="52" customWidth="1"/>
    <col min="8" max="8" width="13.125" style="52" customWidth="1"/>
    <col min="9" max="9" width="11.5" style="52" customWidth="1"/>
    <col min="10" max="10" width="18.625" style="52" customWidth="1"/>
    <col min="11" max="11" width="14.25" style="52" customWidth="1"/>
    <col min="12" max="13" width="11.5" style="155" customWidth="1"/>
    <col min="14" max="14" width="19.625" style="2" customWidth="1"/>
    <col min="15" max="15" width="27.5" style="2" customWidth="1"/>
    <col min="16" max="16" width="17.75" style="2" customWidth="1"/>
    <col min="17" max="17" width="19.125" style="2" customWidth="1"/>
    <col min="18" max="242" width="8.875" style="2"/>
    <col min="243" max="243" width="5" style="2" customWidth="1"/>
    <col min="244" max="244" width="15" style="2" customWidth="1"/>
    <col min="245" max="246" width="14.625" style="2" customWidth="1"/>
    <col min="247" max="247" width="6.25" style="2" customWidth="1"/>
    <col min="248" max="250" width="10.125" style="2" customWidth="1"/>
    <col min="251" max="251" width="10.5" style="2" customWidth="1"/>
    <col min="252" max="259" width="8.875" style="2"/>
    <col min="260" max="260" width="6.5" style="2" customWidth="1"/>
    <col min="261" max="261" width="12.25" style="2" customWidth="1"/>
    <col min="262" max="262" width="28.25" style="2" customWidth="1"/>
    <col min="263" max="263" width="13.75" style="2" customWidth="1"/>
    <col min="264" max="264" width="5.625" style="2" customWidth="1"/>
    <col min="265" max="266" width="9.375" style="2" customWidth="1"/>
    <col min="267" max="267" width="13.125" style="2" customWidth="1"/>
    <col min="268" max="498" width="8.875" style="2"/>
    <col min="499" max="499" width="5" style="2" customWidth="1"/>
    <col min="500" max="500" width="15" style="2" customWidth="1"/>
    <col min="501" max="502" width="14.625" style="2" customWidth="1"/>
    <col min="503" max="503" width="6.25" style="2" customWidth="1"/>
    <col min="504" max="506" width="10.125" style="2" customWidth="1"/>
    <col min="507" max="507" width="10.5" style="2" customWidth="1"/>
    <col min="508" max="515" width="8.875" style="2"/>
    <col min="516" max="516" width="6.5" style="2" customWidth="1"/>
    <col min="517" max="517" width="12.25" style="2" customWidth="1"/>
    <col min="518" max="518" width="28.25" style="2" customWidth="1"/>
    <col min="519" max="519" width="13.75" style="2" customWidth="1"/>
    <col min="520" max="520" width="5.625" style="2" customWidth="1"/>
    <col min="521" max="522" width="9.375" style="2" customWidth="1"/>
    <col min="523" max="523" width="13.125" style="2" customWidth="1"/>
    <col min="524" max="754" width="8.875" style="2"/>
    <col min="755" max="755" width="5" style="2" customWidth="1"/>
    <col min="756" max="756" width="15" style="2" customWidth="1"/>
    <col min="757" max="758" width="14.625" style="2" customWidth="1"/>
    <col min="759" max="759" width="6.25" style="2" customWidth="1"/>
    <col min="760" max="762" width="10.125" style="2" customWidth="1"/>
    <col min="763" max="763" width="10.5" style="2" customWidth="1"/>
    <col min="764" max="771" width="8.875" style="2"/>
    <col min="772" max="772" width="6.5" style="2" customWidth="1"/>
    <col min="773" max="773" width="12.25" style="2" customWidth="1"/>
    <col min="774" max="774" width="28.25" style="2" customWidth="1"/>
    <col min="775" max="775" width="13.75" style="2" customWidth="1"/>
    <col min="776" max="776" width="5.625" style="2" customWidth="1"/>
    <col min="777" max="778" width="9.375" style="2" customWidth="1"/>
    <col min="779" max="779" width="13.125" style="2" customWidth="1"/>
    <col min="780" max="1010" width="8.875" style="2"/>
    <col min="1011" max="1011" width="5" style="2" customWidth="1"/>
    <col min="1012" max="1012" width="15" style="2" customWidth="1"/>
    <col min="1013" max="1014" width="14.625" style="2" customWidth="1"/>
    <col min="1015" max="1015" width="6.25" style="2" customWidth="1"/>
    <col min="1016" max="1018" width="10.125" style="2" customWidth="1"/>
    <col min="1019" max="1019" width="10.5" style="2" customWidth="1"/>
    <col min="1020" max="1027" width="8.875" style="2"/>
    <col min="1028" max="1028" width="6.5" style="2" customWidth="1"/>
    <col min="1029" max="1029" width="12.25" style="2" customWidth="1"/>
    <col min="1030" max="1030" width="28.25" style="2" customWidth="1"/>
    <col min="1031" max="1031" width="13.75" style="2" customWidth="1"/>
    <col min="1032" max="1032" width="5.625" style="2" customWidth="1"/>
    <col min="1033" max="1034" width="9.375" style="2" customWidth="1"/>
    <col min="1035" max="1035" width="13.125" style="2" customWidth="1"/>
    <col min="1036" max="1266" width="8.875" style="2"/>
    <col min="1267" max="1267" width="5" style="2" customWidth="1"/>
    <col min="1268" max="1268" width="15" style="2" customWidth="1"/>
    <col min="1269" max="1270" width="14.625" style="2" customWidth="1"/>
    <col min="1271" max="1271" width="6.25" style="2" customWidth="1"/>
    <col min="1272" max="1274" width="10.125" style="2" customWidth="1"/>
    <col min="1275" max="1275" width="10.5" style="2" customWidth="1"/>
    <col min="1276" max="1283" width="8.875" style="2"/>
    <col min="1284" max="1284" width="6.5" style="2" customWidth="1"/>
    <col min="1285" max="1285" width="12.25" style="2" customWidth="1"/>
    <col min="1286" max="1286" width="28.25" style="2" customWidth="1"/>
    <col min="1287" max="1287" width="13.75" style="2" customWidth="1"/>
    <col min="1288" max="1288" width="5.625" style="2" customWidth="1"/>
    <col min="1289" max="1290" width="9.375" style="2" customWidth="1"/>
    <col min="1291" max="1291" width="13.125" style="2" customWidth="1"/>
    <col min="1292" max="1522" width="8.875" style="2"/>
    <col min="1523" max="1523" width="5" style="2" customWidth="1"/>
    <col min="1524" max="1524" width="15" style="2" customWidth="1"/>
    <col min="1525" max="1526" width="14.625" style="2" customWidth="1"/>
    <col min="1527" max="1527" width="6.25" style="2" customWidth="1"/>
    <col min="1528" max="1530" width="10.125" style="2" customWidth="1"/>
    <col min="1531" max="1531" width="10.5" style="2" customWidth="1"/>
    <col min="1532" max="1539" width="8.875" style="2"/>
    <col min="1540" max="1540" width="6.5" style="2" customWidth="1"/>
    <col min="1541" max="1541" width="12.25" style="2" customWidth="1"/>
    <col min="1542" max="1542" width="28.25" style="2" customWidth="1"/>
    <col min="1543" max="1543" width="13.75" style="2" customWidth="1"/>
    <col min="1544" max="1544" width="5.625" style="2" customWidth="1"/>
    <col min="1545" max="1546" width="9.375" style="2" customWidth="1"/>
    <col min="1547" max="1547" width="13.125" style="2" customWidth="1"/>
    <col min="1548" max="1778" width="8.875" style="2"/>
    <col min="1779" max="1779" width="5" style="2" customWidth="1"/>
    <col min="1780" max="1780" width="15" style="2" customWidth="1"/>
    <col min="1781" max="1782" width="14.625" style="2" customWidth="1"/>
    <col min="1783" max="1783" width="6.25" style="2" customWidth="1"/>
    <col min="1784" max="1786" width="10.125" style="2" customWidth="1"/>
    <col min="1787" max="1787" width="10.5" style="2" customWidth="1"/>
    <col min="1788" max="1795" width="8.875" style="2"/>
    <col min="1796" max="1796" width="6.5" style="2" customWidth="1"/>
    <col min="1797" max="1797" width="12.25" style="2" customWidth="1"/>
    <col min="1798" max="1798" width="28.25" style="2" customWidth="1"/>
    <col min="1799" max="1799" width="13.75" style="2" customWidth="1"/>
    <col min="1800" max="1800" width="5.625" style="2" customWidth="1"/>
    <col min="1801" max="1802" width="9.375" style="2" customWidth="1"/>
    <col min="1803" max="1803" width="13.125" style="2" customWidth="1"/>
    <col min="1804" max="2034" width="8.875" style="2"/>
    <col min="2035" max="2035" width="5" style="2" customWidth="1"/>
    <col min="2036" max="2036" width="15" style="2" customWidth="1"/>
    <col min="2037" max="2038" width="14.625" style="2" customWidth="1"/>
    <col min="2039" max="2039" width="6.25" style="2" customWidth="1"/>
    <col min="2040" max="2042" width="10.125" style="2" customWidth="1"/>
    <col min="2043" max="2043" width="10.5" style="2" customWidth="1"/>
    <col min="2044" max="2051" width="8.875" style="2"/>
    <col min="2052" max="2052" width="6.5" style="2" customWidth="1"/>
    <col min="2053" max="2053" width="12.25" style="2" customWidth="1"/>
    <col min="2054" max="2054" width="28.25" style="2" customWidth="1"/>
    <col min="2055" max="2055" width="13.75" style="2" customWidth="1"/>
    <col min="2056" max="2056" width="5.625" style="2" customWidth="1"/>
    <col min="2057" max="2058" width="9.375" style="2" customWidth="1"/>
    <col min="2059" max="2059" width="13.125" style="2" customWidth="1"/>
    <col min="2060" max="2290" width="8.875" style="2"/>
    <col min="2291" max="2291" width="5" style="2" customWidth="1"/>
    <col min="2292" max="2292" width="15" style="2" customWidth="1"/>
    <col min="2293" max="2294" width="14.625" style="2" customWidth="1"/>
    <col min="2295" max="2295" width="6.25" style="2" customWidth="1"/>
    <col min="2296" max="2298" width="10.125" style="2" customWidth="1"/>
    <col min="2299" max="2299" width="10.5" style="2" customWidth="1"/>
    <col min="2300" max="2307" width="8.875" style="2"/>
    <col min="2308" max="2308" width="6.5" style="2" customWidth="1"/>
    <col min="2309" max="2309" width="12.25" style="2" customWidth="1"/>
    <col min="2310" max="2310" width="28.25" style="2" customWidth="1"/>
    <col min="2311" max="2311" width="13.75" style="2" customWidth="1"/>
    <col min="2312" max="2312" width="5.625" style="2" customWidth="1"/>
    <col min="2313" max="2314" width="9.375" style="2" customWidth="1"/>
    <col min="2315" max="2315" width="13.125" style="2" customWidth="1"/>
    <col min="2316" max="2546" width="8.875" style="2"/>
    <col min="2547" max="2547" width="5" style="2" customWidth="1"/>
    <col min="2548" max="2548" width="15" style="2" customWidth="1"/>
    <col min="2549" max="2550" width="14.625" style="2" customWidth="1"/>
    <col min="2551" max="2551" width="6.25" style="2" customWidth="1"/>
    <col min="2552" max="2554" width="10.125" style="2" customWidth="1"/>
    <col min="2555" max="2555" width="10.5" style="2" customWidth="1"/>
    <col min="2556" max="2563" width="8.875" style="2"/>
    <col min="2564" max="2564" width="6.5" style="2" customWidth="1"/>
    <col min="2565" max="2565" width="12.25" style="2" customWidth="1"/>
    <col min="2566" max="2566" width="28.25" style="2" customWidth="1"/>
    <col min="2567" max="2567" width="13.75" style="2" customWidth="1"/>
    <col min="2568" max="2568" width="5.625" style="2" customWidth="1"/>
    <col min="2569" max="2570" width="9.375" style="2" customWidth="1"/>
    <col min="2571" max="2571" width="13.125" style="2" customWidth="1"/>
    <col min="2572" max="2802" width="8.875" style="2"/>
    <col min="2803" max="2803" width="5" style="2" customWidth="1"/>
    <col min="2804" max="2804" width="15" style="2" customWidth="1"/>
    <col min="2805" max="2806" width="14.625" style="2" customWidth="1"/>
    <col min="2807" max="2807" width="6.25" style="2" customWidth="1"/>
    <col min="2808" max="2810" width="10.125" style="2" customWidth="1"/>
    <col min="2811" max="2811" width="10.5" style="2" customWidth="1"/>
    <col min="2812" max="2819" width="8.875" style="2"/>
    <col min="2820" max="2820" width="6.5" style="2" customWidth="1"/>
    <col min="2821" max="2821" width="12.25" style="2" customWidth="1"/>
    <col min="2822" max="2822" width="28.25" style="2" customWidth="1"/>
    <col min="2823" max="2823" width="13.75" style="2" customWidth="1"/>
    <col min="2824" max="2824" width="5.625" style="2" customWidth="1"/>
    <col min="2825" max="2826" width="9.375" style="2" customWidth="1"/>
    <col min="2827" max="2827" width="13.125" style="2" customWidth="1"/>
    <col min="2828" max="3058" width="8.875" style="2"/>
    <col min="3059" max="3059" width="5" style="2" customWidth="1"/>
    <col min="3060" max="3060" width="15" style="2" customWidth="1"/>
    <col min="3061" max="3062" width="14.625" style="2" customWidth="1"/>
    <col min="3063" max="3063" width="6.25" style="2" customWidth="1"/>
    <col min="3064" max="3066" width="10.125" style="2" customWidth="1"/>
    <col min="3067" max="3067" width="10.5" style="2" customWidth="1"/>
    <col min="3068" max="3075" width="8.875" style="2"/>
    <col min="3076" max="3076" width="6.5" style="2" customWidth="1"/>
    <col min="3077" max="3077" width="12.25" style="2" customWidth="1"/>
    <col min="3078" max="3078" width="28.25" style="2" customWidth="1"/>
    <col min="3079" max="3079" width="13.75" style="2" customWidth="1"/>
    <col min="3080" max="3080" width="5.625" style="2" customWidth="1"/>
    <col min="3081" max="3082" width="9.375" style="2" customWidth="1"/>
    <col min="3083" max="3083" width="13.125" style="2" customWidth="1"/>
    <col min="3084" max="3314" width="8.875" style="2"/>
    <col min="3315" max="3315" width="5" style="2" customWidth="1"/>
    <col min="3316" max="3316" width="15" style="2" customWidth="1"/>
    <col min="3317" max="3318" width="14.625" style="2" customWidth="1"/>
    <col min="3319" max="3319" width="6.25" style="2" customWidth="1"/>
    <col min="3320" max="3322" width="10.125" style="2" customWidth="1"/>
    <col min="3323" max="3323" width="10.5" style="2" customWidth="1"/>
    <col min="3324" max="3331" width="8.875" style="2"/>
    <col min="3332" max="3332" width="6.5" style="2" customWidth="1"/>
    <col min="3333" max="3333" width="12.25" style="2" customWidth="1"/>
    <col min="3334" max="3334" width="28.25" style="2" customWidth="1"/>
    <col min="3335" max="3335" width="13.75" style="2" customWidth="1"/>
    <col min="3336" max="3336" width="5.625" style="2" customWidth="1"/>
    <col min="3337" max="3338" width="9.375" style="2" customWidth="1"/>
    <col min="3339" max="3339" width="13.125" style="2" customWidth="1"/>
    <col min="3340" max="3570" width="8.875" style="2"/>
    <col min="3571" max="3571" width="5" style="2" customWidth="1"/>
    <col min="3572" max="3572" width="15" style="2" customWidth="1"/>
    <col min="3573" max="3574" width="14.625" style="2" customWidth="1"/>
    <col min="3575" max="3575" width="6.25" style="2" customWidth="1"/>
    <col min="3576" max="3578" width="10.125" style="2" customWidth="1"/>
    <col min="3579" max="3579" width="10.5" style="2" customWidth="1"/>
    <col min="3580" max="3587" width="8.875" style="2"/>
    <col min="3588" max="3588" width="6.5" style="2" customWidth="1"/>
    <col min="3589" max="3589" width="12.25" style="2" customWidth="1"/>
    <col min="3590" max="3590" width="28.25" style="2" customWidth="1"/>
    <col min="3591" max="3591" width="13.75" style="2" customWidth="1"/>
    <col min="3592" max="3592" width="5.625" style="2" customWidth="1"/>
    <col min="3593" max="3594" width="9.375" style="2" customWidth="1"/>
    <col min="3595" max="3595" width="13.125" style="2" customWidth="1"/>
    <col min="3596" max="3826" width="8.875" style="2"/>
    <col min="3827" max="3827" width="5" style="2" customWidth="1"/>
    <col min="3828" max="3828" width="15" style="2" customWidth="1"/>
    <col min="3829" max="3830" width="14.625" style="2" customWidth="1"/>
    <col min="3831" max="3831" width="6.25" style="2" customWidth="1"/>
    <col min="3832" max="3834" width="10.125" style="2" customWidth="1"/>
    <col min="3835" max="3835" width="10.5" style="2" customWidth="1"/>
    <col min="3836" max="3843" width="8.875" style="2"/>
    <col min="3844" max="3844" width="6.5" style="2" customWidth="1"/>
    <col min="3845" max="3845" width="12.25" style="2" customWidth="1"/>
    <col min="3846" max="3846" width="28.25" style="2" customWidth="1"/>
    <col min="3847" max="3847" width="13.75" style="2" customWidth="1"/>
    <col min="3848" max="3848" width="5.625" style="2" customWidth="1"/>
    <col min="3849" max="3850" width="9.375" style="2" customWidth="1"/>
    <col min="3851" max="3851" width="13.125" style="2" customWidth="1"/>
    <col min="3852" max="4082" width="8.875" style="2"/>
    <col min="4083" max="4083" width="5" style="2" customWidth="1"/>
    <col min="4084" max="4084" width="15" style="2" customWidth="1"/>
    <col min="4085" max="4086" width="14.625" style="2" customWidth="1"/>
    <col min="4087" max="4087" width="6.25" style="2" customWidth="1"/>
    <col min="4088" max="4090" width="10.125" style="2" customWidth="1"/>
    <col min="4091" max="4091" width="10.5" style="2" customWidth="1"/>
    <col min="4092" max="4099" width="8.875" style="2"/>
    <col min="4100" max="4100" width="6.5" style="2" customWidth="1"/>
    <col min="4101" max="4101" width="12.25" style="2" customWidth="1"/>
    <col min="4102" max="4102" width="28.25" style="2" customWidth="1"/>
    <col min="4103" max="4103" width="13.75" style="2" customWidth="1"/>
    <col min="4104" max="4104" width="5.625" style="2" customWidth="1"/>
    <col min="4105" max="4106" width="9.375" style="2" customWidth="1"/>
    <col min="4107" max="4107" width="13.125" style="2" customWidth="1"/>
    <col min="4108" max="4338" width="8.875" style="2"/>
    <col min="4339" max="4339" width="5" style="2" customWidth="1"/>
    <col min="4340" max="4340" width="15" style="2" customWidth="1"/>
    <col min="4341" max="4342" width="14.625" style="2" customWidth="1"/>
    <col min="4343" max="4343" width="6.25" style="2" customWidth="1"/>
    <col min="4344" max="4346" width="10.125" style="2" customWidth="1"/>
    <col min="4347" max="4347" width="10.5" style="2" customWidth="1"/>
    <col min="4348" max="4355" width="8.875" style="2"/>
    <col min="4356" max="4356" width="6.5" style="2" customWidth="1"/>
    <col min="4357" max="4357" width="12.25" style="2" customWidth="1"/>
    <col min="4358" max="4358" width="28.25" style="2" customWidth="1"/>
    <col min="4359" max="4359" width="13.75" style="2" customWidth="1"/>
    <col min="4360" max="4360" width="5.625" style="2" customWidth="1"/>
    <col min="4361" max="4362" width="9.375" style="2" customWidth="1"/>
    <col min="4363" max="4363" width="13.125" style="2" customWidth="1"/>
    <col min="4364" max="4594" width="8.875" style="2"/>
    <col min="4595" max="4595" width="5" style="2" customWidth="1"/>
    <col min="4596" max="4596" width="15" style="2" customWidth="1"/>
    <col min="4597" max="4598" width="14.625" style="2" customWidth="1"/>
    <col min="4599" max="4599" width="6.25" style="2" customWidth="1"/>
    <col min="4600" max="4602" width="10.125" style="2" customWidth="1"/>
    <col min="4603" max="4603" width="10.5" style="2" customWidth="1"/>
    <col min="4604" max="4611" width="8.875" style="2"/>
    <col min="4612" max="4612" width="6.5" style="2" customWidth="1"/>
    <col min="4613" max="4613" width="12.25" style="2" customWidth="1"/>
    <col min="4614" max="4614" width="28.25" style="2" customWidth="1"/>
    <col min="4615" max="4615" width="13.75" style="2" customWidth="1"/>
    <col min="4616" max="4616" width="5.625" style="2" customWidth="1"/>
    <col min="4617" max="4618" width="9.375" style="2" customWidth="1"/>
    <col min="4619" max="4619" width="13.125" style="2" customWidth="1"/>
    <col min="4620" max="4850" width="8.875" style="2"/>
    <col min="4851" max="4851" width="5" style="2" customWidth="1"/>
    <col min="4852" max="4852" width="15" style="2" customWidth="1"/>
    <col min="4853" max="4854" width="14.625" style="2" customWidth="1"/>
    <col min="4855" max="4855" width="6.25" style="2" customWidth="1"/>
    <col min="4856" max="4858" width="10.125" style="2" customWidth="1"/>
    <col min="4859" max="4859" width="10.5" style="2" customWidth="1"/>
    <col min="4860" max="4867" width="8.875" style="2"/>
    <col min="4868" max="4868" width="6.5" style="2" customWidth="1"/>
    <col min="4869" max="4869" width="12.25" style="2" customWidth="1"/>
    <col min="4870" max="4870" width="28.25" style="2" customWidth="1"/>
    <col min="4871" max="4871" width="13.75" style="2" customWidth="1"/>
    <col min="4872" max="4872" width="5.625" style="2" customWidth="1"/>
    <col min="4873" max="4874" width="9.375" style="2" customWidth="1"/>
    <col min="4875" max="4875" width="13.125" style="2" customWidth="1"/>
    <col min="4876" max="5106" width="8.875" style="2"/>
    <col min="5107" max="5107" width="5" style="2" customWidth="1"/>
    <col min="5108" max="5108" width="15" style="2" customWidth="1"/>
    <col min="5109" max="5110" width="14.625" style="2" customWidth="1"/>
    <col min="5111" max="5111" width="6.25" style="2" customWidth="1"/>
    <col min="5112" max="5114" width="10.125" style="2" customWidth="1"/>
    <col min="5115" max="5115" width="10.5" style="2" customWidth="1"/>
    <col min="5116" max="5123" width="8.875" style="2"/>
    <col min="5124" max="5124" width="6.5" style="2" customWidth="1"/>
    <col min="5125" max="5125" width="12.25" style="2" customWidth="1"/>
    <col min="5126" max="5126" width="28.25" style="2" customWidth="1"/>
    <col min="5127" max="5127" width="13.75" style="2" customWidth="1"/>
    <col min="5128" max="5128" width="5.625" style="2" customWidth="1"/>
    <col min="5129" max="5130" width="9.375" style="2" customWidth="1"/>
    <col min="5131" max="5131" width="13.125" style="2" customWidth="1"/>
    <col min="5132" max="5362" width="8.875" style="2"/>
    <col min="5363" max="5363" width="5" style="2" customWidth="1"/>
    <col min="5364" max="5364" width="15" style="2" customWidth="1"/>
    <col min="5365" max="5366" width="14.625" style="2" customWidth="1"/>
    <col min="5367" max="5367" width="6.25" style="2" customWidth="1"/>
    <col min="5368" max="5370" width="10.125" style="2" customWidth="1"/>
    <col min="5371" max="5371" width="10.5" style="2" customWidth="1"/>
    <col min="5372" max="5379" width="8.875" style="2"/>
    <col min="5380" max="5380" width="6.5" style="2" customWidth="1"/>
    <col min="5381" max="5381" width="12.25" style="2" customWidth="1"/>
    <col min="5382" max="5382" width="28.25" style="2" customWidth="1"/>
    <col min="5383" max="5383" width="13.75" style="2" customWidth="1"/>
    <col min="5384" max="5384" width="5.625" style="2" customWidth="1"/>
    <col min="5385" max="5386" width="9.375" style="2" customWidth="1"/>
    <col min="5387" max="5387" width="13.125" style="2" customWidth="1"/>
    <col min="5388" max="5618" width="8.875" style="2"/>
    <col min="5619" max="5619" width="5" style="2" customWidth="1"/>
    <col min="5620" max="5620" width="15" style="2" customWidth="1"/>
    <col min="5621" max="5622" width="14.625" style="2" customWidth="1"/>
    <col min="5623" max="5623" width="6.25" style="2" customWidth="1"/>
    <col min="5624" max="5626" width="10.125" style="2" customWidth="1"/>
    <col min="5627" max="5627" width="10.5" style="2" customWidth="1"/>
    <col min="5628" max="5635" width="8.875" style="2"/>
    <col min="5636" max="5636" width="6.5" style="2" customWidth="1"/>
    <col min="5637" max="5637" width="12.25" style="2" customWidth="1"/>
    <col min="5638" max="5638" width="28.25" style="2" customWidth="1"/>
    <col min="5639" max="5639" width="13.75" style="2" customWidth="1"/>
    <col min="5640" max="5640" width="5.625" style="2" customWidth="1"/>
    <col min="5641" max="5642" width="9.375" style="2" customWidth="1"/>
    <col min="5643" max="5643" width="13.125" style="2" customWidth="1"/>
    <col min="5644" max="5874" width="8.875" style="2"/>
    <col min="5875" max="5875" width="5" style="2" customWidth="1"/>
    <col min="5876" max="5876" width="15" style="2" customWidth="1"/>
    <col min="5877" max="5878" width="14.625" style="2" customWidth="1"/>
    <col min="5879" max="5879" width="6.25" style="2" customWidth="1"/>
    <col min="5880" max="5882" width="10.125" style="2" customWidth="1"/>
    <col min="5883" max="5883" width="10.5" style="2" customWidth="1"/>
    <col min="5884" max="5891" width="8.875" style="2"/>
    <col min="5892" max="5892" width="6.5" style="2" customWidth="1"/>
    <col min="5893" max="5893" width="12.25" style="2" customWidth="1"/>
    <col min="5894" max="5894" width="28.25" style="2" customWidth="1"/>
    <col min="5895" max="5895" width="13.75" style="2" customWidth="1"/>
    <col min="5896" max="5896" width="5.625" style="2" customWidth="1"/>
    <col min="5897" max="5898" width="9.375" style="2" customWidth="1"/>
    <col min="5899" max="5899" width="13.125" style="2" customWidth="1"/>
    <col min="5900" max="6130" width="8.875" style="2"/>
    <col min="6131" max="6131" width="5" style="2" customWidth="1"/>
    <col min="6132" max="6132" width="15" style="2" customWidth="1"/>
    <col min="6133" max="6134" width="14.625" style="2" customWidth="1"/>
    <col min="6135" max="6135" width="6.25" style="2" customWidth="1"/>
    <col min="6136" max="6138" width="10.125" style="2" customWidth="1"/>
    <col min="6139" max="6139" width="10.5" style="2" customWidth="1"/>
    <col min="6140" max="6147" width="8.875" style="2"/>
    <col min="6148" max="6148" width="6.5" style="2" customWidth="1"/>
    <col min="6149" max="6149" width="12.25" style="2" customWidth="1"/>
    <col min="6150" max="6150" width="28.25" style="2" customWidth="1"/>
    <col min="6151" max="6151" width="13.75" style="2" customWidth="1"/>
    <col min="6152" max="6152" width="5.625" style="2" customWidth="1"/>
    <col min="6153" max="6154" width="9.375" style="2" customWidth="1"/>
    <col min="6155" max="6155" width="13.125" style="2" customWidth="1"/>
    <col min="6156" max="6386" width="8.875" style="2"/>
    <col min="6387" max="6387" width="5" style="2" customWidth="1"/>
    <col min="6388" max="6388" width="15" style="2" customWidth="1"/>
    <col min="6389" max="6390" width="14.625" style="2" customWidth="1"/>
    <col min="6391" max="6391" width="6.25" style="2" customWidth="1"/>
    <col min="6392" max="6394" width="10.125" style="2" customWidth="1"/>
    <col min="6395" max="6395" width="10.5" style="2" customWidth="1"/>
    <col min="6396" max="6403" width="8.875" style="2"/>
    <col min="6404" max="6404" width="6.5" style="2" customWidth="1"/>
    <col min="6405" max="6405" width="12.25" style="2" customWidth="1"/>
    <col min="6406" max="6406" width="28.25" style="2" customWidth="1"/>
    <col min="6407" max="6407" width="13.75" style="2" customWidth="1"/>
    <col min="6408" max="6408" width="5.625" style="2" customWidth="1"/>
    <col min="6409" max="6410" width="9.375" style="2" customWidth="1"/>
    <col min="6411" max="6411" width="13.125" style="2" customWidth="1"/>
    <col min="6412" max="6642" width="8.875" style="2"/>
    <col min="6643" max="6643" width="5" style="2" customWidth="1"/>
    <col min="6644" max="6644" width="15" style="2" customWidth="1"/>
    <col min="6645" max="6646" width="14.625" style="2" customWidth="1"/>
    <col min="6647" max="6647" width="6.25" style="2" customWidth="1"/>
    <col min="6648" max="6650" width="10.125" style="2" customWidth="1"/>
    <col min="6651" max="6651" width="10.5" style="2" customWidth="1"/>
    <col min="6652" max="6659" width="8.875" style="2"/>
    <col min="6660" max="6660" width="6.5" style="2" customWidth="1"/>
    <col min="6661" max="6661" width="12.25" style="2" customWidth="1"/>
    <col min="6662" max="6662" width="28.25" style="2" customWidth="1"/>
    <col min="6663" max="6663" width="13.75" style="2" customWidth="1"/>
    <col min="6664" max="6664" width="5.625" style="2" customWidth="1"/>
    <col min="6665" max="6666" width="9.375" style="2" customWidth="1"/>
    <col min="6667" max="6667" width="13.125" style="2" customWidth="1"/>
    <col min="6668" max="6898" width="8.875" style="2"/>
    <col min="6899" max="6899" width="5" style="2" customWidth="1"/>
    <col min="6900" max="6900" width="15" style="2" customWidth="1"/>
    <col min="6901" max="6902" width="14.625" style="2" customWidth="1"/>
    <col min="6903" max="6903" width="6.25" style="2" customWidth="1"/>
    <col min="6904" max="6906" width="10.125" style="2" customWidth="1"/>
    <col min="6907" max="6907" width="10.5" style="2" customWidth="1"/>
    <col min="6908" max="6915" width="8.875" style="2"/>
    <col min="6916" max="6916" width="6.5" style="2" customWidth="1"/>
    <col min="6917" max="6917" width="12.25" style="2" customWidth="1"/>
    <col min="6918" max="6918" width="28.25" style="2" customWidth="1"/>
    <col min="6919" max="6919" width="13.75" style="2" customWidth="1"/>
    <col min="6920" max="6920" width="5.625" style="2" customWidth="1"/>
    <col min="6921" max="6922" width="9.375" style="2" customWidth="1"/>
    <col min="6923" max="6923" width="13.125" style="2" customWidth="1"/>
    <col min="6924" max="7154" width="8.875" style="2"/>
    <col min="7155" max="7155" width="5" style="2" customWidth="1"/>
    <col min="7156" max="7156" width="15" style="2" customWidth="1"/>
    <col min="7157" max="7158" width="14.625" style="2" customWidth="1"/>
    <col min="7159" max="7159" width="6.25" style="2" customWidth="1"/>
    <col min="7160" max="7162" width="10.125" style="2" customWidth="1"/>
    <col min="7163" max="7163" width="10.5" style="2" customWidth="1"/>
    <col min="7164" max="7171" width="8.875" style="2"/>
    <col min="7172" max="7172" width="6.5" style="2" customWidth="1"/>
    <col min="7173" max="7173" width="12.25" style="2" customWidth="1"/>
    <col min="7174" max="7174" width="28.25" style="2" customWidth="1"/>
    <col min="7175" max="7175" width="13.75" style="2" customWidth="1"/>
    <col min="7176" max="7176" width="5.625" style="2" customWidth="1"/>
    <col min="7177" max="7178" width="9.375" style="2" customWidth="1"/>
    <col min="7179" max="7179" width="13.125" style="2" customWidth="1"/>
    <col min="7180" max="7410" width="8.875" style="2"/>
    <col min="7411" max="7411" width="5" style="2" customWidth="1"/>
    <col min="7412" max="7412" width="15" style="2" customWidth="1"/>
    <col min="7413" max="7414" width="14.625" style="2" customWidth="1"/>
    <col min="7415" max="7415" width="6.25" style="2" customWidth="1"/>
    <col min="7416" max="7418" width="10.125" style="2" customWidth="1"/>
    <col min="7419" max="7419" width="10.5" style="2" customWidth="1"/>
    <col min="7420" max="7427" width="8.875" style="2"/>
    <col min="7428" max="7428" width="6.5" style="2" customWidth="1"/>
    <col min="7429" max="7429" width="12.25" style="2" customWidth="1"/>
    <col min="7430" max="7430" width="28.25" style="2" customWidth="1"/>
    <col min="7431" max="7431" width="13.75" style="2" customWidth="1"/>
    <col min="7432" max="7432" width="5.625" style="2" customWidth="1"/>
    <col min="7433" max="7434" width="9.375" style="2" customWidth="1"/>
    <col min="7435" max="7435" width="13.125" style="2" customWidth="1"/>
    <col min="7436" max="7666" width="8.875" style="2"/>
    <col min="7667" max="7667" width="5" style="2" customWidth="1"/>
    <col min="7668" max="7668" width="15" style="2" customWidth="1"/>
    <col min="7669" max="7670" width="14.625" style="2" customWidth="1"/>
    <col min="7671" max="7671" width="6.25" style="2" customWidth="1"/>
    <col min="7672" max="7674" width="10.125" style="2" customWidth="1"/>
    <col min="7675" max="7675" width="10.5" style="2" customWidth="1"/>
    <col min="7676" max="7683" width="8.875" style="2"/>
    <col min="7684" max="7684" width="6.5" style="2" customWidth="1"/>
    <col min="7685" max="7685" width="12.25" style="2" customWidth="1"/>
    <col min="7686" max="7686" width="28.25" style="2" customWidth="1"/>
    <col min="7687" max="7687" width="13.75" style="2" customWidth="1"/>
    <col min="7688" max="7688" width="5.625" style="2" customWidth="1"/>
    <col min="7689" max="7690" width="9.375" style="2" customWidth="1"/>
    <col min="7691" max="7691" width="13.125" style="2" customWidth="1"/>
    <col min="7692" max="7922" width="8.875" style="2"/>
    <col min="7923" max="7923" width="5" style="2" customWidth="1"/>
    <col min="7924" max="7924" width="15" style="2" customWidth="1"/>
    <col min="7925" max="7926" width="14.625" style="2" customWidth="1"/>
    <col min="7927" max="7927" width="6.25" style="2" customWidth="1"/>
    <col min="7928" max="7930" width="10.125" style="2" customWidth="1"/>
    <col min="7931" max="7931" width="10.5" style="2" customWidth="1"/>
    <col min="7932" max="7939" width="8.875" style="2"/>
    <col min="7940" max="7940" width="6.5" style="2" customWidth="1"/>
    <col min="7941" max="7941" width="12.25" style="2" customWidth="1"/>
    <col min="7942" max="7942" width="28.25" style="2" customWidth="1"/>
    <col min="7943" max="7943" width="13.75" style="2" customWidth="1"/>
    <col min="7944" max="7944" width="5.625" style="2" customWidth="1"/>
    <col min="7945" max="7946" width="9.375" style="2" customWidth="1"/>
    <col min="7947" max="7947" width="13.125" style="2" customWidth="1"/>
    <col min="7948" max="8178" width="8.875" style="2"/>
    <col min="8179" max="8179" width="5" style="2" customWidth="1"/>
    <col min="8180" max="8180" width="15" style="2" customWidth="1"/>
    <col min="8181" max="8182" width="14.625" style="2" customWidth="1"/>
    <col min="8183" max="8183" width="6.25" style="2" customWidth="1"/>
    <col min="8184" max="8186" width="10.125" style="2" customWidth="1"/>
    <col min="8187" max="8187" width="10.5" style="2" customWidth="1"/>
    <col min="8188" max="8195" width="8.875" style="2"/>
    <col min="8196" max="8196" width="6.5" style="2" customWidth="1"/>
    <col min="8197" max="8197" width="12.25" style="2" customWidth="1"/>
    <col min="8198" max="8198" width="28.25" style="2" customWidth="1"/>
    <col min="8199" max="8199" width="13.75" style="2" customWidth="1"/>
    <col min="8200" max="8200" width="5.625" style="2" customWidth="1"/>
    <col min="8201" max="8202" width="9.375" style="2" customWidth="1"/>
    <col min="8203" max="8203" width="13.125" style="2" customWidth="1"/>
    <col min="8204" max="8434" width="8.875" style="2"/>
    <col min="8435" max="8435" width="5" style="2" customWidth="1"/>
    <col min="8436" max="8436" width="15" style="2" customWidth="1"/>
    <col min="8437" max="8438" width="14.625" style="2" customWidth="1"/>
    <col min="8439" max="8439" width="6.25" style="2" customWidth="1"/>
    <col min="8440" max="8442" width="10.125" style="2" customWidth="1"/>
    <col min="8443" max="8443" width="10.5" style="2" customWidth="1"/>
    <col min="8444" max="8451" width="8.875" style="2"/>
    <col min="8452" max="8452" width="6.5" style="2" customWidth="1"/>
    <col min="8453" max="8453" width="12.25" style="2" customWidth="1"/>
    <col min="8454" max="8454" width="28.25" style="2" customWidth="1"/>
    <col min="8455" max="8455" width="13.75" style="2" customWidth="1"/>
    <col min="8456" max="8456" width="5.625" style="2" customWidth="1"/>
    <col min="8457" max="8458" width="9.375" style="2" customWidth="1"/>
    <col min="8459" max="8459" width="13.125" style="2" customWidth="1"/>
    <col min="8460" max="8690" width="8.875" style="2"/>
    <col min="8691" max="8691" width="5" style="2" customWidth="1"/>
    <col min="8692" max="8692" width="15" style="2" customWidth="1"/>
    <col min="8693" max="8694" width="14.625" style="2" customWidth="1"/>
    <col min="8695" max="8695" width="6.25" style="2" customWidth="1"/>
    <col min="8696" max="8698" width="10.125" style="2" customWidth="1"/>
    <col min="8699" max="8699" width="10.5" style="2" customWidth="1"/>
    <col min="8700" max="8707" width="8.875" style="2"/>
    <col min="8708" max="8708" width="6.5" style="2" customWidth="1"/>
    <col min="8709" max="8709" width="12.25" style="2" customWidth="1"/>
    <col min="8710" max="8710" width="28.25" style="2" customWidth="1"/>
    <col min="8711" max="8711" width="13.75" style="2" customWidth="1"/>
    <col min="8712" max="8712" width="5.625" style="2" customWidth="1"/>
    <col min="8713" max="8714" width="9.375" style="2" customWidth="1"/>
    <col min="8715" max="8715" width="13.125" style="2" customWidth="1"/>
    <col min="8716" max="8946" width="8.875" style="2"/>
    <col min="8947" max="8947" width="5" style="2" customWidth="1"/>
    <col min="8948" max="8948" width="15" style="2" customWidth="1"/>
    <col min="8949" max="8950" width="14.625" style="2" customWidth="1"/>
    <col min="8951" max="8951" width="6.25" style="2" customWidth="1"/>
    <col min="8952" max="8954" width="10.125" style="2" customWidth="1"/>
    <col min="8955" max="8955" width="10.5" style="2" customWidth="1"/>
    <col min="8956" max="8963" width="8.875" style="2"/>
    <col min="8964" max="8964" width="6.5" style="2" customWidth="1"/>
    <col min="8965" max="8965" width="12.25" style="2" customWidth="1"/>
    <col min="8966" max="8966" width="28.25" style="2" customWidth="1"/>
    <col min="8967" max="8967" width="13.75" style="2" customWidth="1"/>
    <col min="8968" max="8968" width="5.625" style="2" customWidth="1"/>
    <col min="8969" max="8970" width="9.375" style="2" customWidth="1"/>
    <col min="8971" max="8971" width="13.125" style="2" customWidth="1"/>
    <col min="8972" max="9202" width="8.875" style="2"/>
    <col min="9203" max="9203" width="5" style="2" customWidth="1"/>
    <col min="9204" max="9204" width="15" style="2" customWidth="1"/>
    <col min="9205" max="9206" width="14.625" style="2" customWidth="1"/>
    <col min="9207" max="9207" width="6.25" style="2" customWidth="1"/>
    <col min="9208" max="9210" width="10.125" style="2" customWidth="1"/>
    <col min="9211" max="9211" width="10.5" style="2" customWidth="1"/>
    <col min="9212" max="9219" width="8.875" style="2"/>
    <col min="9220" max="9220" width="6.5" style="2" customWidth="1"/>
    <col min="9221" max="9221" width="12.25" style="2" customWidth="1"/>
    <col min="9222" max="9222" width="28.25" style="2" customWidth="1"/>
    <col min="9223" max="9223" width="13.75" style="2" customWidth="1"/>
    <col min="9224" max="9224" width="5.625" style="2" customWidth="1"/>
    <col min="9225" max="9226" width="9.375" style="2" customWidth="1"/>
    <col min="9227" max="9227" width="13.125" style="2" customWidth="1"/>
    <col min="9228" max="9458" width="8.875" style="2"/>
    <col min="9459" max="9459" width="5" style="2" customWidth="1"/>
    <col min="9460" max="9460" width="15" style="2" customWidth="1"/>
    <col min="9461" max="9462" width="14.625" style="2" customWidth="1"/>
    <col min="9463" max="9463" width="6.25" style="2" customWidth="1"/>
    <col min="9464" max="9466" width="10.125" style="2" customWidth="1"/>
    <col min="9467" max="9467" width="10.5" style="2" customWidth="1"/>
    <col min="9468" max="9475" width="8.875" style="2"/>
    <col min="9476" max="9476" width="6.5" style="2" customWidth="1"/>
    <col min="9477" max="9477" width="12.25" style="2" customWidth="1"/>
    <col min="9478" max="9478" width="28.25" style="2" customWidth="1"/>
    <col min="9479" max="9479" width="13.75" style="2" customWidth="1"/>
    <col min="9480" max="9480" width="5.625" style="2" customWidth="1"/>
    <col min="9481" max="9482" width="9.375" style="2" customWidth="1"/>
    <col min="9483" max="9483" width="13.125" style="2" customWidth="1"/>
    <col min="9484" max="9714" width="8.875" style="2"/>
    <col min="9715" max="9715" width="5" style="2" customWidth="1"/>
    <col min="9716" max="9716" width="15" style="2" customWidth="1"/>
    <col min="9717" max="9718" width="14.625" style="2" customWidth="1"/>
    <col min="9719" max="9719" width="6.25" style="2" customWidth="1"/>
    <col min="9720" max="9722" width="10.125" style="2" customWidth="1"/>
    <col min="9723" max="9723" width="10.5" style="2" customWidth="1"/>
    <col min="9724" max="9731" width="8.875" style="2"/>
    <col min="9732" max="9732" width="6.5" style="2" customWidth="1"/>
    <col min="9733" max="9733" width="12.25" style="2" customWidth="1"/>
    <col min="9734" max="9734" width="28.25" style="2" customWidth="1"/>
    <col min="9735" max="9735" width="13.75" style="2" customWidth="1"/>
    <col min="9736" max="9736" width="5.625" style="2" customWidth="1"/>
    <col min="9737" max="9738" width="9.375" style="2" customWidth="1"/>
    <col min="9739" max="9739" width="13.125" style="2" customWidth="1"/>
    <col min="9740" max="9970" width="8.875" style="2"/>
    <col min="9971" max="9971" width="5" style="2" customWidth="1"/>
    <col min="9972" max="9972" width="15" style="2" customWidth="1"/>
    <col min="9973" max="9974" width="14.625" style="2" customWidth="1"/>
    <col min="9975" max="9975" width="6.25" style="2" customWidth="1"/>
    <col min="9976" max="9978" width="10.125" style="2" customWidth="1"/>
    <col min="9979" max="9979" width="10.5" style="2" customWidth="1"/>
    <col min="9980" max="9987" width="8.875" style="2"/>
    <col min="9988" max="9988" width="6.5" style="2" customWidth="1"/>
    <col min="9989" max="9989" width="12.25" style="2" customWidth="1"/>
    <col min="9990" max="9990" width="28.25" style="2" customWidth="1"/>
    <col min="9991" max="9991" width="13.75" style="2" customWidth="1"/>
    <col min="9992" max="9992" width="5.625" style="2" customWidth="1"/>
    <col min="9993" max="9994" width="9.375" style="2" customWidth="1"/>
    <col min="9995" max="9995" width="13.125" style="2" customWidth="1"/>
    <col min="9996" max="10226" width="8.875" style="2"/>
    <col min="10227" max="10227" width="5" style="2" customWidth="1"/>
    <col min="10228" max="10228" width="15" style="2" customWidth="1"/>
    <col min="10229" max="10230" width="14.625" style="2" customWidth="1"/>
    <col min="10231" max="10231" width="6.25" style="2" customWidth="1"/>
    <col min="10232" max="10234" width="10.125" style="2" customWidth="1"/>
    <col min="10235" max="10235" width="10.5" style="2" customWidth="1"/>
    <col min="10236" max="10243" width="8.875" style="2"/>
    <col min="10244" max="10244" width="6.5" style="2" customWidth="1"/>
    <col min="10245" max="10245" width="12.25" style="2" customWidth="1"/>
    <col min="10246" max="10246" width="28.25" style="2" customWidth="1"/>
    <col min="10247" max="10247" width="13.75" style="2" customWidth="1"/>
    <col min="10248" max="10248" width="5.625" style="2" customWidth="1"/>
    <col min="10249" max="10250" width="9.375" style="2" customWidth="1"/>
    <col min="10251" max="10251" width="13.125" style="2" customWidth="1"/>
    <col min="10252" max="10482" width="8.875" style="2"/>
    <col min="10483" max="10483" width="5" style="2" customWidth="1"/>
    <col min="10484" max="10484" width="15" style="2" customWidth="1"/>
    <col min="10485" max="10486" width="14.625" style="2" customWidth="1"/>
    <col min="10487" max="10487" width="6.25" style="2" customWidth="1"/>
    <col min="10488" max="10490" width="10.125" style="2" customWidth="1"/>
    <col min="10491" max="10491" width="10.5" style="2" customWidth="1"/>
    <col min="10492" max="10499" width="8.875" style="2"/>
    <col min="10500" max="10500" width="6.5" style="2" customWidth="1"/>
    <col min="10501" max="10501" width="12.25" style="2" customWidth="1"/>
    <col min="10502" max="10502" width="28.25" style="2" customWidth="1"/>
    <col min="10503" max="10503" width="13.75" style="2" customWidth="1"/>
    <col min="10504" max="10504" width="5.625" style="2" customWidth="1"/>
    <col min="10505" max="10506" width="9.375" style="2" customWidth="1"/>
    <col min="10507" max="10507" width="13.125" style="2" customWidth="1"/>
    <col min="10508" max="10738" width="8.875" style="2"/>
    <col min="10739" max="10739" width="5" style="2" customWidth="1"/>
    <col min="10740" max="10740" width="15" style="2" customWidth="1"/>
    <col min="10741" max="10742" width="14.625" style="2" customWidth="1"/>
    <col min="10743" max="10743" width="6.25" style="2" customWidth="1"/>
    <col min="10744" max="10746" width="10.125" style="2" customWidth="1"/>
    <col min="10747" max="10747" width="10.5" style="2" customWidth="1"/>
    <col min="10748" max="10755" width="8.875" style="2"/>
    <col min="10756" max="10756" width="6.5" style="2" customWidth="1"/>
    <col min="10757" max="10757" width="12.25" style="2" customWidth="1"/>
    <col min="10758" max="10758" width="28.25" style="2" customWidth="1"/>
    <col min="10759" max="10759" width="13.75" style="2" customWidth="1"/>
    <col min="10760" max="10760" width="5.625" style="2" customWidth="1"/>
    <col min="10761" max="10762" width="9.375" style="2" customWidth="1"/>
    <col min="10763" max="10763" width="13.125" style="2" customWidth="1"/>
    <col min="10764" max="10994" width="8.875" style="2"/>
    <col min="10995" max="10995" width="5" style="2" customWidth="1"/>
    <col min="10996" max="10996" width="15" style="2" customWidth="1"/>
    <col min="10997" max="10998" width="14.625" style="2" customWidth="1"/>
    <col min="10999" max="10999" width="6.25" style="2" customWidth="1"/>
    <col min="11000" max="11002" width="10.125" style="2" customWidth="1"/>
    <col min="11003" max="11003" width="10.5" style="2" customWidth="1"/>
    <col min="11004" max="11011" width="8.875" style="2"/>
    <col min="11012" max="11012" width="6.5" style="2" customWidth="1"/>
    <col min="11013" max="11013" width="12.25" style="2" customWidth="1"/>
    <col min="11014" max="11014" width="28.25" style="2" customWidth="1"/>
    <col min="11015" max="11015" width="13.75" style="2" customWidth="1"/>
    <col min="11016" max="11016" width="5.625" style="2" customWidth="1"/>
    <col min="11017" max="11018" width="9.375" style="2" customWidth="1"/>
    <col min="11019" max="11019" width="13.125" style="2" customWidth="1"/>
    <col min="11020" max="11250" width="8.875" style="2"/>
    <col min="11251" max="11251" width="5" style="2" customWidth="1"/>
    <col min="11252" max="11252" width="15" style="2" customWidth="1"/>
    <col min="11253" max="11254" width="14.625" style="2" customWidth="1"/>
    <col min="11255" max="11255" width="6.25" style="2" customWidth="1"/>
    <col min="11256" max="11258" width="10.125" style="2" customWidth="1"/>
    <col min="11259" max="11259" width="10.5" style="2" customWidth="1"/>
    <col min="11260" max="11267" width="8.875" style="2"/>
    <col min="11268" max="11268" width="6.5" style="2" customWidth="1"/>
    <col min="11269" max="11269" width="12.25" style="2" customWidth="1"/>
    <col min="11270" max="11270" width="28.25" style="2" customWidth="1"/>
    <col min="11271" max="11271" width="13.75" style="2" customWidth="1"/>
    <col min="11272" max="11272" width="5.625" style="2" customWidth="1"/>
    <col min="11273" max="11274" width="9.375" style="2" customWidth="1"/>
    <col min="11275" max="11275" width="13.125" style="2" customWidth="1"/>
    <col min="11276" max="11506" width="8.875" style="2"/>
    <col min="11507" max="11507" width="5" style="2" customWidth="1"/>
    <col min="11508" max="11508" width="15" style="2" customWidth="1"/>
    <col min="11509" max="11510" width="14.625" style="2" customWidth="1"/>
    <col min="11511" max="11511" width="6.25" style="2" customWidth="1"/>
    <col min="11512" max="11514" width="10.125" style="2" customWidth="1"/>
    <col min="11515" max="11515" width="10.5" style="2" customWidth="1"/>
    <col min="11516" max="11523" width="8.875" style="2"/>
    <col min="11524" max="11524" width="6.5" style="2" customWidth="1"/>
    <col min="11525" max="11525" width="12.25" style="2" customWidth="1"/>
    <col min="11526" max="11526" width="28.25" style="2" customWidth="1"/>
    <col min="11527" max="11527" width="13.75" style="2" customWidth="1"/>
    <col min="11528" max="11528" width="5.625" style="2" customWidth="1"/>
    <col min="11529" max="11530" width="9.375" style="2" customWidth="1"/>
    <col min="11531" max="11531" width="13.125" style="2" customWidth="1"/>
    <col min="11532" max="11762" width="8.875" style="2"/>
    <col min="11763" max="11763" width="5" style="2" customWidth="1"/>
    <col min="11764" max="11764" width="15" style="2" customWidth="1"/>
    <col min="11765" max="11766" width="14.625" style="2" customWidth="1"/>
    <col min="11767" max="11767" width="6.25" style="2" customWidth="1"/>
    <col min="11768" max="11770" width="10.125" style="2" customWidth="1"/>
    <col min="11771" max="11771" width="10.5" style="2" customWidth="1"/>
    <col min="11772" max="11779" width="8.875" style="2"/>
    <col min="11780" max="11780" width="6.5" style="2" customWidth="1"/>
    <col min="11781" max="11781" width="12.25" style="2" customWidth="1"/>
    <col min="11782" max="11782" width="28.25" style="2" customWidth="1"/>
    <col min="11783" max="11783" width="13.75" style="2" customWidth="1"/>
    <col min="11784" max="11784" width="5.625" style="2" customWidth="1"/>
    <col min="11785" max="11786" width="9.375" style="2" customWidth="1"/>
    <col min="11787" max="11787" width="13.125" style="2" customWidth="1"/>
    <col min="11788" max="12018" width="8.875" style="2"/>
    <col min="12019" max="12019" width="5" style="2" customWidth="1"/>
    <col min="12020" max="12020" width="15" style="2" customWidth="1"/>
    <col min="12021" max="12022" width="14.625" style="2" customWidth="1"/>
    <col min="12023" max="12023" width="6.25" style="2" customWidth="1"/>
    <col min="12024" max="12026" width="10.125" style="2" customWidth="1"/>
    <col min="12027" max="12027" width="10.5" style="2" customWidth="1"/>
    <col min="12028" max="12035" width="8.875" style="2"/>
    <col min="12036" max="12036" width="6.5" style="2" customWidth="1"/>
    <col min="12037" max="12037" width="12.25" style="2" customWidth="1"/>
    <col min="12038" max="12038" width="28.25" style="2" customWidth="1"/>
    <col min="12039" max="12039" width="13.75" style="2" customWidth="1"/>
    <col min="12040" max="12040" width="5.625" style="2" customWidth="1"/>
    <col min="12041" max="12042" width="9.375" style="2" customWidth="1"/>
    <col min="12043" max="12043" width="13.125" style="2" customWidth="1"/>
    <col min="12044" max="12274" width="8.875" style="2"/>
    <col min="12275" max="12275" width="5" style="2" customWidth="1"/>
    <col min="12276" max="12276" width="15" style="2" customWidth="1"/>
    <col min="12277" max="12278" width="14.625" style="2" customWidth="1"/>
    <col min="12279" max="12279" width="6.25" style="2" customWidth="1"/>
    <col min="12280" max="12282" width="10.125" style="2" customWidth="1"/>
    <col min="12283" max="12283" width="10.5" style="2" customWidth="1"/>
    <col min="12284" max="12291" width="8.875" style="2"/>
    <col min="12292" max="12292" width="6.5" style="2" customWidth="1"/>
    <col min="12293" max="12293" width="12.25" style="2" customWidth="1"/>
    <col min="12294" max="12294" width="28.25" style="2" customWidth="1"/>
    <col min="12295" max="12295" width="13.75" style="2" customWidth="1"/>
    <col min="12296" max="12296" width="5.625" style="2" customWidth="1"/>
    <col min="12297" max="12298" width="9.375" style="2" customWidth="1"/>
    <col min="12299" max="12299" width="13.125" style="2" customWidth="1"/>
    <col min="12300" max="12530" width="8.875" style="2"/>
    <col min="12531" max="12531" width="5" style="2" customWidth="1"/>
    <col min="12532" max="12532" width="15" style="2" customWidth="1"/>
    <col min="12533" max="12534" width="14.625" style="2" customWidth="1"/>
    <col min="12535" max="12535" width="6.25" style="2" customWidth="1"/>
    <col min="12536" max="12538" width="10.125" style="2" customWidth="1"/>
    <col min="12539" max="12539" width="10.5" style="2" customWidth="1"/>
    <col min="12540" max="12547" width="8.875" style="2"/>
    <col min="12548" max="12548" width="6.5" style="2" customWidth="1"/>
    <col min="12549" max="12549" width="12.25" style="2" customWidth="1"/>
    <col min="12550" max="12550" width="28.25" style="2" customWidth="1"/>
    <col min="12551" max="12551" width="13.75" style="2" customWidth="1"/>
    <col min="12552" max="12552" width="5.625" style="2" customWidth="1"/>
    <col min="12553" max="12554" width="9.375" style="2" customWidth="1"/>
    <col min="12555" max="12555" width="13.125" style="2" customWidth="1"/>
    <col min="12556" max="12786" width="8.875" style="2"/>
    <col min="12787" max="12787" width="5" style="2" customWidth="1"/>
    <col min="12788" max="12788" width="15" style="2" customWidth="1"/>
    <col min="12789" max="12790" width="14.625" style="2" customWidth="1"/>
    <col min="12791" max="12791" width="6.25" style="2" customWidth="1"/>
    <col min="12792" max="12794" width="10.125" style="2" customWidth="1"/>
    <col min="12795" max="12795" width="10.5" style="2" customWidth="1"/>
    <col min="12796" max="12803" width="8.875" style="2"/>
    <col min="12804" max="12804" width="6.5" style="2" customWidth="1"/>
    <col min="12805" max="12805" width="12.25" style="2" customWidth="1"/>
    <col min="12806" max="12806" width="28.25" style="2" customWidth="1"/>
    <col min="12807" max="12807" width="13.75" style="2" customWidth="1"/>
    <col min="12808" max="12808" width="5.625" style="2" customWidth="1"/>
    <col min="12809" max="12810" width="9.375" style="2" customWidth="1"/>
    <col min="12811" max="12811" width="13.125" style="2" customWidth="1"/>
    <col min="12812" max="13042" width="8.875" style="2"/>
    <col min="13043" max="13043" width="5" style="2" customWidth="1"/>
    <col min="13044" max="13044" width="15" style="2" customWidth="1"/>
    <col min="13045" max="13046" width="14.625" style="2" customWidth="1"/>
    <col min="13047" max="13047" width="6.25" style="2" customWidth="1"/>
    <col min="13048" max="13050" width="10.125" style="2" customWidth="1"/>
    <col min="13051" max="13051" width="10.5" style="2" customWidth="1"/>
    <col min="13052" max="13059" width="8.875" style="2"/>
    <col min="13060" max="13060" width="6.5" style="2" customWidth="1"/>
    <col min="13061" max="13061" width="12.25" style="2" customWidth="1"/>
    <col min="13062" max="13062" width="28.25" style="2" customWidth="1"/>
    <col min="13063" max="13063" width="13.75" style="2" customWidth="1"/>
    <col min="13064" max="13064" width="5.625" style="2" customWidth="1"/>
    <col min="13065" max="13066" width="9.375" style="2" customWidth="1"/>
    <col min="13067" max="13067" width="13.125" style="2" customWidth="1"/>
    <col min="13068" max="13298" width="8.875" style="2"/>
    <col min="13299" max="13299" width="5" style="2" customWidth="1"/>
    <col min="13300" max="13300" width="15" style="2" customWidth="1"/>
    <col min="13301" max="13302" width="14.625" style="2" customWidth="1"/>
    <col min="13303" max="13303" width="6.25" style="2" customWidth="1"/>
    <col min="13304" max="13306" width="10.125" style="2" customWidth="1"/>
    <col min="13307" max="13307" width="10.5" style="2" customWidth="1"/>
    <col min="13308" max="13315" width="8.875" style="2"/>
    <col min="13316" max="13316" width="6.5" style="2" customWidth="1"/>
    <col min="13317" max="13317" width="12.25" style="2" customWidth="1"/>
    <col min="13318" max="13318" width="28.25" style="2" customWidth="1"/>
    <col min="13319" max="13319" width="13.75" style="2" customWidth="1"/>
    <col min="13320" max="13320" width="5.625" style="2" customWidth="1"/>
    <col min="13321" max="13322" width="9.375" style="2" customWidth="1"/>
    <col min="13323" max="13323" width="13.125" style="2" customWidth="1"/>
    <col min="13324" max="13554" width="8.875" style="2"/>
    <col min="13555" max="13555" width="5" style="2" customWidth="1"/>
    <col min="13556" max="13556" width="15" style="2" customWidth="1"/>
    <col min="13557" max="13558" width="14.625" style="2" customWidth="1"/>
    <col min="13559" max="13559" width="6.25" style="2" customWidth="1"/>
    <col min="13560" max="13562" width="10.125" style="2" customWidth="1"/>
    <col min="13563" max="13563" width="10.5" style="2" customWidth="1"/>
    <col min="13564" max="13571" width="8.875" style="2"/>
    <col min="13572" max="13572" width="6.5" style="2" customWidth="1"/>
    <col min="13573" max="13573" width="12.25" style="2" customWidth="1"/>
    <col min="13574" max="13574" width="28.25" style="2" customWidth="1"/>
    <col min="13575" max="13575" width="13.75" style="2" customWidth="1"/>
    <col min="13576" max="13576" width="5.625" style="2" customWidth="1"/>
    <col min="13577" max="13578" width="9.375" style="2" customWidth="1"/>
    <col min="13579" max="13579" width="13.125" style="2" customWidth="1"/>
    <col min="13580" max="13810" width="8.875" style="2"/>
    <col min="13811" max="13811" width="5" style="2" customWidth="1"/>
    <col min="13812" max="13812" width="15" style="2" customWidth="1"/>
    <col min="13813" max="13814" width="14.625" style="2" customWidth="1"/>
    <col min="13815" max="13815" width="6.25" style="2" customWidth="1"/>
    <col min="13816" max="13818" width="10.125" style="2" customWidth="1"/>
    <col min="13819" max="13819" width="10.5" style="2" customWidth="1"/>
    <col min="13820" max="13827" width="8.875" style="2"/>
    <col min="13828" max="13828" width="6.5" style="2" customWidth="1"/>
    <col min="13829" max="13829" width="12.25" style="2" customWidth="1"/>
    <col min="13830" max="13830" width="28.25" style="2" customWidth="1"/>
    <col min="13831" max="13831" width="13.75" style="2" customWidth="1"/>
    <col min="13832" max="13832" width="5.625" style="2" customWidth="1"/>
    <col min="13833" max="13834" width="9.375" style="2" customWidth="1"/>
    <col min="13835" max="13835" width="13.125" style="2" customWidth="1"/>
    <col min="13836" max="14066" width="8.875" style="2"/>
    <col min="14067" max="14067" width="5" style="2" customWidth="1"/>
    <col min="14068" max="14068" width="15" style="2" customWidth="1"/>
    <col min="14069" max="14070" width="14.625" style="2" customWidth="1"/>
    <col min="14071" max="14071" width="6.25" style="2" customWidth="1"/>
    <col min="14072" max="14074" width="10.125" style="2" customWidth="1"/>
    <col min="14075" max="14075" width="10.5" style="2" customWidth="1"/>
    <col min="14076" max="14083" width="8.875" style="2"/>
    <col min="14084" max="14084" width="6.5" style="2" customWidth="1"/>
    <col min="14085" max="14085" width="12.25" style="2" customWidth="1"/>
    <col min="14086" max="14086" width="28.25" style="2" customWidth="1"/>
    <col min="14087" max="14087" width="13.75" style="2" customWidth="1"/>
    <col min="14088" max="14088" width="5.625" style="2" customWidth="1"/>
    <col min="14089" max="14090" width="9.375" style="2" customWidth="1"/>
    <col min="14091" max="14091" width="13.125" style="2" customWidth="1"/>
    <col min="14092" max="14322" width="8.875" style="2"/>
    <col min="14323" max="14323" width="5" style="2" customWidth="1"/>
    <col min="14324" max="14324" width="15" style="2" customWidth="1"/>
    <col min="14325" max="14326" width="14.625" style="2" customWidth="1"/>
    <col min="14327" max="14327" width="6.25" style="2" customWidth="1"/>
    <col min="14328" max="14330" width="10.125" style="2" customWidth="1"/>
    <col min="14331" max="14331" width="10.5" style="2" customWidth="1"/>
    <col min="14332" max="14339" width="8.875" style="2"/>
    <col min="14340" max="14340" width="6.5" style="2" customWidth="1"/>
    <col min="14341" max="14341" width="12.25" style="2" customWidth="1"/>
    <col min="14342" max="14342" width="28.25" style="2" customWidth="1"/>
    <col min="14343" max="14343" width="13.75" style="2" customWidth="1"/>
    <col min="14344" max="14344" width="5.625" style="2" customWidth="1"/>
    <col min="14345" max="14346" width="9.375" style="2" customWidth="1"/>
    <col min="14347" max="14347" width="13.125" style="2" customWidth="1"/>
    <col min="14348" max="14578" width="8.875" style="2"/>
    <col min="14579" max="14579" width="5" style="2" customWidth="1"/>
    <col min="14580" max="14580" width="15" style="2" customWidth="1"/>
    <col min="14581" max="14582" width="14.625" style="2" customWidth="1"/>
    <col min="14583" max="14583" width="6.25" style="2" customWidth="1"/>
    <col min="14584" max="14586" width="10.125" style="2" customWidth="1"/>
    <col min="14587" max="14587" width="10.5" style="2" customWidth="1"/>
    <col min="14588" max="14595" width="8.875" style="2"/>
    <col min="14596" max="14596" width="6.5" style="2" customWidth="1"/>
    <col min="14597" max="14597" width="12.25" style="2" customWidth="1"/>
    <col min="14598" max="14598" width="28.25" style="2" customWidth="1"/>
    <col min="14599" max="14599" width="13.75" style="2" customWidth="1"/>
    <col min="14600" max="14600" width="5.625" style="2" customWidth="1"/>
    <col min="14601" max="14602" width="9.375" style="2" customWidth="1"/>
    <col min="14603" max="14603" width="13.125" style="2" customWidth="1"/>
    <col min="14604" max="14834" width="8.875" style="2"/>
    <col min="14835" max="14835" width="5" style="2" customWidth="1"/>
    <col min="14836" max="14836" width="15" style="2" customWidth="1"/>
    <col min="14837" max="14838" width="14.625" style="2" customWidth="1"/>
    <col min="14839" max="14839" width="6.25" style="2" customWidth="1"/>
    <col min="14840" max="14842" width="10.125" style="2" customWidth="1"/>
    <col min="14843" max="14843" width="10.5" style="2" customWidth="1"/>
    <col min="14844" max="14851" width="8.875" style="2"/>
    <col min="14852" max="14852" width="6.5" style="2" customWidth="1"/>
    <col min="14853" max="14853" width="12.25" style="2" customWidth="1"/>
    <col min="14854" max="14854" width="28.25" style="2" customWidth="1"/>
    <col min="14855" max="14855" width="13.75" style="2" customWidth="1"/>
    <col min="14856" max="14856" width="5.625" style="2" customWidth="1"/>
    <col min="14857" max="14858" width="9.375" style="2" customWidth="1"/>
    <col min="14859" max="14859" width="13.125" style="2" customWidth="1"/>
    <col min="14860" max="15090" width="8.875" style="2"/>
    <col min="15091" max="15091" width="5" style="2" customWidth="1"/>
    <col min="15092" max="15092" width="15" style="2" customWidth="1"/>
    <col min="15093" max="15094" width="14.625" style="2" customWidth="1"/>
    <col min="15095" max="15095" width="6.25" style="2" customWidth="1"/>
    <col min="15096" max="15098" width="10.125" style="2" customWidth="1"/>
    <col min="15099" max="15099" width="10.5" style="2" customWidth="1"/>
    <col min="15100" max="15107" width="8.875" style="2"/>
    <col min="15108" max="15108" width="6.5" style="2" customWidth="1"/>
    <col min="15109" max="15109" width="12.25" style="2" customWidth="1"/>
    <col min="15110" max="15110" width="28.25" style="2" customWidth="1"/>
    <col min="15111" max="15111" width="13.75" style="2" customWidth="1"/>
    <col min="15112" max="15112" width="5.625" style="2" customWidth="1"/>
    <col min="15113" max="15114" width="9.375" style="2" customWidth="1"/>
    <col min="15115" max="15115" width="13.125" style="2" customWidth="1"/>
    <col min="15116" max="15346" width="8.875" style="2"/>
    <col min="15347" max="15347" width="5" style="2" customWidth="1"/>
    <col min="15348" max="15348" width="15" style="2" customWidth="1"/>
    <col min="15349" max="15350" width="14.625" style="2" customWidth="1"/>
    <col min="15351" max="15351" width="6.25" style="2" customWidth="1"/>
    <col min="15352" max="15354" width="10.125" style="2" customWidth="1"/>
    <col min="15355" max="15355" width="10.5" style="2" customWidth="1"/>
    <col min="15356" max="15363" width="8.875" style="2"/>
    <col min="15364" max="15364" width="6.5" style="2" customWidth="1"/>
    <col min="15365" max="15365" width="12.25" style="2" customWidth="1"/>
    <col min="15366" max="15366" width="28.25" style="2" customWidth="1"/>
    <col min="15367" max="15367" width="13.75" style="2" customWidth="1"/>
    <col min="15368" max="15368" width="5.625" style="2" customWidth="1"/>
    <col min="15369" max="15370" width="9.375" style="2" customWidth="1"/>
    <col min="15371" max="15371" width="13.125" style="2" customWidth="1"/>
    <col min="15372" max="15602" width="8.875" style="2"/>
    <col min="15603" max="15603" width="5" style="2" customWidth="1"/>
    <col min="15604" max="15604" width="15" style="2" customWidth="1"/>
    <col min="15605" max="15606" width="14.625" style="2" customWidth="1"/>
    <col min="15607" max="15607" width="6.25" style="2" customWidth="1"/>
    <col min="15608" max="15610" width="10.125" style="2" customWidth="1"/>
    <col min="15611" max="15611" width="10.5" style="2" customWidth="1"/>
    <col min="15612" max="15619" width="8.875" style="2"/>
    <col min="15620" max="15620" width="6.5" style="2" customWidth="1"/>
    <col min="15621" max="15621" width="12.25" style="2" customWidth="1"/>
    <col min="15622" max="15622" width="28.25" style="2" customWidth="1"/>
    <col min="15623" max="15623" width="13.75" style="2" customWidth="1"/>
    <col min="15624" max="15624" width="5.625" style="2" customWidth="1"/>
    <col min="15625" max="15626" width="9.375" style="2" customWidth="1"/>
    <col min="15627" max="15627" width="13.125" style="2" customWidth="1"/>
    <col min="15628" max="15858" width="8.875" style="2"/>
    <col min="15859" max="15859" width="5" style="2" customWidth="1"/>
    <col min="15860" max="15860" width="15" style="2" customWidth="1"/>
    <col min="15861" max="15862" width="14.625" style="2" customWidth="1"/>
    <col min="15863" max="15863" width="6.25" style="2" customWidth="1"/>
    <col min="15864" max="15866" width="10.125" style="2" customWidth="1"/>
    <col min="15867" max="15867" width="10.5" style="2" customWidth="1"/>
    <col min="15868" max="15875" width="8.875" style="2"/>
    <col min="15876" max="15876" width="6.5" style="2" customWidth="1"/>
    <col min="15877" max="15877" width="12.25" style="2" customWidth="1"/>
    <col min="15878" max="15878" width="28.25" style="2" customWidth="1"/>
    <col min="15879" max="15879" width="13.75" style="2" customWidth="1"/>
    <col min="15880" max="15880" width="5.625" style="2" customWidth="1"/>
    <col min="15881" max="15882" width="9.375" style="2" customWidth="1"/>
    <col min="15883" max="15883" width="13.125" style="2" customWidth="1"/>
    <col min="15884" max="16114" width="8.875" style="2"/>
    <col min="16115" max="16115" width="5" style="2" customWidth="1"/>
    <col min="16116" max="16116" width="15" style="2" customWidth="1"/>
    <col min="16117" max="16118" width="14.625" style="2" customWidth="1"/>
    <col min="16119" max="16119" width="6.25" style="2" customWidth="1"/>
    <col min="16120" max="16122" width="10.125" style="2" customWidth="1"/>
    <col min="16123" max="16123" width="10.5" style="2" customWidth="1"/>
    <col min="16124" max="16131" width="8.875" style="2"/>
    <col min="16132" max="16132" width="6.5" style="2" customWidth="1"/>
    <col min="16133" max="16133" width="12.25" style="2" customWidth="1"/>
    <col min="16134" max="16134" width="28.25" style="2" customWidth="1"/>
    <col min="16135" max="16135" width="13.75" style="2" customWidth="1"/>
    <col min="16136" max="16136" width="5.625" style="2" customWidth="1"/>
    <col min="16137" max="16138" width="9.375" style="2" customWidth="1"/>
    <col min="16139" max="16139" width="13.125" style="2" customWidth="1"/>
    <col min="16140" max="16370" width="8.875" style="2"/>
    <col min="16371" max="16371" width="5" style="2" customWidth="1"/>
    <col min="16372" max="16372" width="15" style="2" customWidth="1"/>
    <col min="16373" max="16374" width="14.625" style="2" customWidth="1"/>
    <col min="16375" max="16375" width="6.25" style="2" customWidth="1"/>
    <col min="16376" max="16378" width="10.125" style="2" customWidth="1"/>
    <col min="16379" max="16384" width="10.5" style="2" customWidth="1"/>
  </cols>
  <sheetData>
    <row r="1" spans="1:261" ht="22.5">
      <c r="A1" s="122" t="s">
        <v>177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16"/>
      <c r="N1" s="1"/>
      <c r="O1" s="1"/>
      <c r="P1" s="5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261" ht="15.75" customHeight="1">
      <c r="A2" s="139" t="s">
        <v>272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20"/>
      <c r="N2" s="1"/>
      <c r="O2" s="1"/>
      <c r="P2" s="5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261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17"/>
      <c r="N3" s="1"/>
      <c r="O3" s="1"/>
      <c r="P3" s="5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261" ht="21" customHeight="1">
      <c r="A4" s="123" t="s">
        <v>273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17"/>
      <c r="N4" s="1"/>
      <c r="O4" s="1"/>
      <c r="P4" s="5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261" ht="31.5" customHeight="1">
      <c r="A5" s="124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18"/>
      <c r="N5" s="1"/>
      <c r="O5" s="1"/>
      <c r="P5" s="5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261">
      <c r="A6" s="140" t="s">
        <v>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19"/>
      <c r="N6" s="1"/>
      <c r="O6" s="1"/>
      <c r="P6" s="5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261" ht="33" customHeight="1">
      <c r="A7" s="141" t="s">
        <v>4</v>
      </c>
      <c r="B7" s="142" t="s">
        <v>5</v>
      </c>
      <c r="C7" s="143" t="s">
        <v>6</v>
      </c>
      <c r="D7" s="143" t="s">
        <v>7</v>
      </c>
      <c r="E7" s="143" t="s">
        <v>8</v>
      </c>
      <c r="F7" s="144" t="s">
        <v>260</v>
      </c>
      <c r="G7" s="144"/>
      <c r="H7" s="145" t="s">
        <v>261</v>
      </c>
      <c r="I7" s="145"/>
      <c r="J7" s="145"/>
      <c r="K7" s="69" t="s">
        <v>262</v>
      </c>
      <c r="L7" s="151" t="s">
        <v>288</v>
      </c>
      <c r="M7" s="269" t="s">
        <v>475</v>
      </c>
      <c r="N7" s="1"/>
      <c r="O7" s="1"/>
      <c r="P7" s="5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261" ht="16.5">
      <c r="A8" s="141"/>
      <c r="B8" s="142"/>
      <c r="C8" s="143"/>
      <c r="D8" s="143"/>
      <c r="E8" s="143"/>
      <c r="F8" s="70" t="s">
        <v>266</v>
      </c>
      <c r="G8" s="70" t="s">
        <v>259</v>
      </c>
      <c r="H8" s="71" t="s">
        <v>263</v>
      </c>
      <c r="I8" s="71" t="s">
        <v>264</v>
      </c>
      <c r="J8" s="71" t="s">
        <v>265</v>
      </c>
      <c r="K8" s="69" t="s">
        <v>259</v>
      </c>
      <c r="L8" s="151"/>
      <c r="M8" s="269"/>
      <c r="N8" s="1"/>
      <c r="O8" s="1"/>
      <c r="P8" s="56" t="s">
        <v>267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261" ht="26.45" customHeight="1">
      <c r="A9" s="61">
        <v>1</v>
      </c>
      <c r="B9" s="94" t="s">
        <v>179</v>
      </c>
      <c r="C9" s="95" t="s">
        <v>180</v>
      </c>
      <c r="D9" s="96" t="s">
        <v>191</v>
      </c>
      <c r="E9" s="97" t="s">
        <v>178</v>
      </c>
      <c r="F9" s="22"/>
      <c r="G9" s="22">
        <f>VLOOKUP(B9,'[1]2021.8'!$C$4:$AA$194,25,0)</f>
        <v>0.1422106407079646</v>
      </c>
      <c r="H9" s="110">
        <v>3600</v>
      </c>
      <c r="I9" s="22">
        <f>H9/100000</f>
        <v>3.5999999999999997E-2</v>
      </c>
      <c r="J9" s="22" t="s">
        <v>285</v>
      </c>
      <c r="K9" s="58">
        <f>G9+I9</f>
        <v>0.17821064070796461</v>
      </c>
      <c r="L9" s="152">
        <f>审核!AE4</f>
        <v>0.17821064070796461</v>
      </c>
      <c r="M9" s="268"/>
      <c r="N9" s="1"/>
      <c r="O9" s="1"/>
      <c r="P9" s="72"/>
      <c r="Q9" s="73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</row>
    <row r="10" spans="1:261" ht="30" customHeight="1">
      <c r="A10" s="61">
        <v>2</v>
      </c>
      <c r="B10" s="98" t="s">
        <v>181</v>
      </c>
      <c r="C10" s="99" t="s">
        <v>182</v>
      </c>
      <c r="D10" s="96" t="s">
        <v>192</v>
      </c>
      <c r="E10" s="97" t="s">
        <v>178</v>
      </c>
      <c r="F10" s="22"/>
      <c r="G10" s="22">
        <f>VLOOKUP(B10,'[1]2021.8'!$C$4:$AA$194,25,0)</f>
        <v>0.41830870088495575</v>
      </c>
      <c r="H10" s="110">
        <v>4100</v>
      </c>
      <c r="I10" s="22">
        <f>H10/100000</f>
        <v>4.1000000000000002E-2</v>
      </c>
      <c r="J10" s="22" t="s">
        <v>285</v>
      </c>
      <c r="K10" s="58">
        <f t="shared" ref="K10:K38" si="0">G10+I10</f>
        <v>0.45930870088495573</v>
      </c>
      <c r="L10" s="152">
        <f>审核!AE10</f>
        <v>0.45930870088495573</v>
      </c>
      <c r="M10" s="268"/>
      <c r="N10" s="1"/>
      <c r="O10" s="1"/>
      <c r="P10" s="74"/>
      <c r="Q10" s="7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ht="28.15" customHeight="1">
      <c r="A11" s="61">
        <v>3</v>
      </c>
      <c r="B11" s="100" t="s">
        <v>240</v>
      </c>
      <c r="C11" s="101" t="s">
        <v>183</v>
      </c>
      <c r="D11" s="20" t="s">
        <v>239</v>
      </c>
      <c r="E11" s="97" t="s">
        <v>178</v>
      </c>
      <c r="F11" s="22"/>
      <c r="G11" s="22">
        <f>VLOOKUP(B11,'[1]2021.8'!$C$4:$AA$194,25,0)</f>
        <v>0.20029503716814159</v>
      </c>
      <c r="H11" s="110">
        <v>4300</v>
      </c>
      <c r="I11" s="22">
        <f>H11/100000</f>
        <v>4.2999999999999997E-2</v>
      </c>
      <c r="J11" s="22" t="s">
        <v>285</v>
      </c>
      <c r="K11" s="58">
        <f>G11+I11</f>
        <v>0.2432950371681416</v>
      </c>
      <c r="L11" s="152">
        <f>审核!AE16</f>
        <v>0.2432950371681416</v>
      </c>
      <c r="M11" s="268"/>
      <c r="N11" s="1"/>
      <c r="O11" s="1"/>
      <c r="P11" s="76"/>
      <c r="Q11" s="7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</row>
    <row r="12" spans="1:261" ht="32.450000000000003" customHeight="1">
      <c r="A12" s="61">
        <v>4</v>
      </c>
      <c r="B12" s="100" t="s">
        <v>193</v>
      </c>
      <c r="C12" s="62" t="s">
        <v>184</v>
      </c>
      <c r="D12" s="96" t="s">
        <v>194</v>
      </c>
      <c r="E12" s="97" t="s">
        <v>178</v>
      </c>
      <c r="F12" s="22"/>
      <c r="G12" s="22">
        <f>VLOOKUP(B12,'[1]2021.8'!$C$4:$AA$194,25,0)</f>
        <v>0.15632115929203541</v>
      </c>
      <c r="H12" s="110">
        <v>3600</v>
      </c>
      <c r="I12" s="22">
        <f t="shared" ref="I12:I36" si="1">H12/100000</f>
        <v>3.5999999999999997E-2</v>
      </c>
      <c r="J12" s="22" t="s">
        <v>285</v>
      </c>
      <c r="K12" s="58">
        <f t="shared" si="0"/>
        <v>0.19232115929203542</v>
      </c>
      <c r="L12" s="152">
        <f>审核!AE22</f>
        <v>0.19232115929203542</v>
      </c>
      <c r="M12" s="268"/>
      <c r="N12" s="78"/>
      <c r="O12" s="1"/>
      <c r="P12" s="76"/>
      <c r="Q12" s="7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</row>
    <row r="13" spans="1:261" ht="30" customHeight="1">
      <c r="A13" s="61">
        <v>5</v>
      </c>
      <c r="B13" s="100" t="s">
        <v>185</v>
      </c>
      <c r="C13" s="62" t="s">
        <v>186</v>
      </c>
      <c r="D13" s="96" t="s">
        <v>195</v>
      </c>
      <c r="E13" s="97" t="s">
        <v>178</v>
      </c>
      <c r="F13" s="22"/>
      <c r="G13" s="22">
        <f>VLOOKUP(B13,'[1]2021.8'!$C$4:$AA$194,25,0)</f>
        <v>0.3483468955752213</v>
      </c>
      <c r="H13" s="110">
        <v>5700</v>
      </c>
      <c r="I13" s="22">
        <f t="shared" si="1"/>
        <v>5.7000000000000002E-2</v>
      </c>
      <c r="J13" s="22" t="s">
        <v>285</v>
      </c>
      <c r="K13" s="58">
        <f t="shared" si="0"/>
        <v>0.4053468955752213</v>
      </c>
      <c r="L13" s="152">
        <f>审核!AE28</f>
        <v>0.4053468955752213</v>
      </c>
      <c r="M13" s="268"/>
      <c r="N13" s="78"/>
      <c r="O13" s="1"/>
      <c r="P13" s="76"/>
      <c r="Q13" s="7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</row>
    <row r="14" spans="1:261" ht="32.450000000000003" customHeight="1">
      <c r="A14" s="61">
        <v>6</v>
      </c>
      <c r="B14" s="102" t="s">
        <v>187</v>
      </c>
      <c r="C14" s="68" t="s">
        <v>188</v>
      </c>
      <c r="D14" s="20" t="s">
        <v>241</v>
      </c>
      <c r="E14" s="97" t="s">
        <v>178</v>
      </c>
      <c r="F14" s="22"/>
      <c r="G14" s="22">
        <f>VLOOKUP(B14,'[1]2021.8'!$C$4:$AA$194,25,0)</f>
        <v>4.4241547061946909</v>
      </c>
      <c r="H14" s="110">
        <v>66800</v>
      </c>
      <c r="I14" s="22">
        <f>H14/50000</f>
        <v>1.3360000000000001</v>
      </c>
      <c r="J14" s="22" t="s">
        <v>287</v>
      </c>
      <c r="K14" s="58">
        <f t="shared" si="0"/>
        <v>5.7601547061946912</v>
      </c>
      <c r="L14" s="152">
        <f>审核!AE34</f>
        <v>5.7193759451327439</v>
      </c>
      <c r="M14" s="268">
        <f t="shared" ref="M10:M42" si="2">K14-L14</f>
        <v>4.0778761061947222E-2</v>
      </c>
      <c r="N14" s="1" t="s">
        <v>268</v>
      </c>
      <c r="O14" s="1"/>
      <c r="P14" s="7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</row>
    <row r="15" spans="1:261" ht="34.9" customHeight="1">
      <c r="A15" s="61">
        <v>7</v>
      </c>
      <c r="B15" s="102" t="s">
        <v>196</v>
      </c>
      <c r="C15" s="68" t="s">
        <v>197</v>
      </c>
      <c r="D15" s="20" t="s">
        <v>221</v>
      </c>
      <c r="E15" s="97" t="s">
        <v>178</v>
      </c>
      <c r="F15" s="22"/>
      <c r="G15" s="22">
        <f>VLOOKUP(B15,'[1]2021.8'!$C$4:$AA$194,25,0)</f>
        <v>1.0730887168141592</v>
      </c>
      <c r="H15" s="149">
        <f>17900+12000</f>
        <v>29900</v>
      </c>
      <c r="I15" s="22">
        <f>H15/2/100000</f>
        <v>0.14949999999999999</v>
      </c>
      <c r="J15" s="22" t="s">
        <v>285</v>
      </c>
      <c r="K15" s="58">
        <f t="shared" si="0"/>
        <v>1.2225887168141591</v>
      </c>
      <c r="L15" s="152">
        <f>审核!AE41</f>
        <v>1.2225887168141591</v>
      </c>
      <c r="M15" s="268"/>
      <c r="N15" s="1" t="s">
        <v>189</v>
      </c>
      <c r="O15" s="1"/>
      <c r="P15" s="7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</row>
    <row r="16" spans="1:261" ht="30.6" customHeight="1">
      <c r="A16" s="61">
        <v>8</v>
      </c>
      <c r="B16" s="102" t="s">
        <v>198</v>
      </c>
      <c r="C16" s="68" t="s">
        <v>199</v>
      </c>
      <c r="D16" s="20" t="s">
        <v>222</v>
      </c>
      <c r="E16" s="97" t="s">
        <v>178</v>
      </c>
      <c r="F16" s="22"/>
      <c r="G16" s="22">
        <f>VLOOKUP(B16,'[1]2021.8'!$C$4:$AA$194,25,0)</f>
        <v>1.0730887168141592</v>
      </c>
      <c r="H16" s="150"/>
      <c r="I16" s="22">
        <f>H15/2/100000</f>
        <v>0.14949999999999999</v>
      </c>
      <c r="J16" s="22" t="s">
        <v>285</v>
      </c>
      <c r="K16" s="58">
        <f t="shared" si="0"/>
        <v>1.2225887168141591</v>
      </c>
      <c r="L16" s="152">
        <f>审核!AE47</f>
        <v>1.2225887168141591</v>
      </c>
      <c r="M16" s="268"/>
      <c r="N16" s="1" t="s">
        <v>189</v>
      </c>
      <c r="O16" s="1"/>
      <c r="P16" s="7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</row>
    <row r="17" spans="1:261" ht="30.6" customHeight="1">
      <c r="A17" s="61">
        <v>9</v>
      </c>
      <c r="B17" s="102" t="s">
        <v>190</v>
      </c>
      <c r="C17" s="68" t="s">
        <v>200</v>
      </c>
      <c r="D17" s="20" t="s">
        <v>223</v>
      </c>
      <c r="E17" s="97" t="s">
        <v>178</v>
      </c>
      <c r="F17" s="22"/>
      <c r="G17" s="22">
        <f>VLOOKUP(B17,'[1]2021.8'!$C$4:$AA$194,25,0)</f>
        <v>1.2088532522123894</v>
      </c>
      <c r="H17" s="149">
        <f>18600+18300</f>
        <v>36900</v>
      </c>
      <c r="I17" s="22">
        <f>H17/2/100000</f>
        <v>0.1845</v>
      </c>
      <c r="J17" s="22" t="s">
        <v>285</v>
      </c>
      <c r="K17" s="58">
        <f>G17+I17</f>
        <v>1.3933532522123895</v>
      </c>
      <c r="L17" s="152">
        <f>审核!AE53</f>
        <v>1.3933532522123895</v>
      </c>
      <c r="M17" s="268"/>
      <c r="N17" s="1" t="s">
        <v>189</v>
      </c>
      <c r="O17" s="1"/>
      <c r="P17" s="79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</row>
    <row r="18" spans="1:261" ht="30.6" customHeight="1">
      <c r="A18" s="61">
        <v>10</v>
      </c>
      <c r="B18" s="102" t="s">
        <v>201</v>
      </c>
      <c r="C18" s="68" t="s">
        <v>202</v>
      </c>
      <c r="D18" s="20" t="s">
        <v>224</v>
      </c>
      <c r="E18" s="97" t="s">
        <v>178</v>
      </c>
      <c r="F18" s="22"/>
      <c r="G18" s="22">
        <f>VLOOKUP(B18,'[1]2021.8'!$C$4:$AA$194,25,0)</f>
        <v>1.2088532522123894</v>
      </c>
      <c r="H18" s="150"/>
      <c r="I18" s="22">
        <f>H17/2/100000</f>
        <v>0.1845</v>
      </c>
      <c r="J18" s="22" t="s">
        <v>285</v>
      </c>
      <c r="K18" s="58">
        <f>G18+I18</f>
        <v>1.3933532522123895</v>
      </c>
      <c r="L18" s="152">
        <f>审核!AE59</f>
        <v>1.3933532522123895</v>
      </c>
      <c r="M18" s="268"/>
      <c r="N18" s="1" t="s">
        <v>189</v>
      </c>
      <c r="O18" s="1"/>
      <c r="P18" s="79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</row>
    <row r="19" spans="1:261" ht="30.6" customHeight="1">
      <c r="A19" s="61">
        <v>11</v>
      </c>
      <c r="B19" s="102" t="s">
        <v>243</v>
      </c>
      <c r="C19" s="68" t="s">
        <v>244</v>
      </c>
      <c r="D19" s="66" t="s">
        <v>245</v>
      </c>
      <c r="E19" s="97" t="s">
        <v>178</v>
      </c>
      <c r="F19" s="22"/>
      <c r="G19" s="22">
        <f>VLOOKUP(B19,'[1]2021.8'!$C$4:$AA$194,25,0)</f>
        <v>4.7443557451327436</v>
      </c>
      <c r="H19" s="110">
        <v>73200</v>
      </c>
      <c r="I19" s="22">
        <f t="shared" si="1"/>
        <v>0.73199999999999998</v>
      </c>
      <c r="J19" s="22" t="s">
        <v>285</v>
      </c>
      <c r="K19" s="58">
        <f>G19+I19</f>
        <v>5.4763557451327438</v>
      </c>
      <c r="L19" s="152">
        <f>审核!AE65</f>
        <v>5.4603167362831861</v>
      </c>
      <c r="M19" s="268">
        <f t="shared" si="2"/>
        <v>1.6039008849557668E-2</v>
      </c>
      <c r="N19" s="1"/>
      <c r="O19" s="1"/>
      <c r="P19" s="7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</row>
    <row r="20" spans="1:261" s="81" customFormat="1" ht="36.6" customHeight="1">
      <c r="A20" s="61">
        <v>12</v>
      </c>
      <c r="B20" s="102" t="s">
        <v>203</v>
      </c>
      <c r="C20" s="68" t="s">
        <v>204</v>
      </c>
      <c r="D20" s="20" t="s">
        <v>242</v>
      </c>
      <c r="E20" s="97" t="s">
        <v>178</v>
      </c>
      <c r="F20" s="22"/>
      <c r="G20" s="22">
        <f>VLOOKUP(B20,'[1]2021.8'!$C$4:$AA$194,25,0)</f>
        <v>2.9605001628318584</v>
      </c>
      <c r="H20" s="111">
        <v>0</v>
      </c>
      <c r="I20" s="22">
        <f t="shared" si="1"/>
        <v>0</v>
      </c>
      <c r="J20" s="112" t="s">
        <v>286</v>
      </c>
      <c r="K20" s="58">
        <f t="shared" si="0"/>
        <v>2.9605001628318584</v>
      </c>
      <c r="L20" s="152">
        <f>审核!AE76</f>
        <v>2.9605001628318584</v>
      </c>
      <c r="M20" s="268"/>
      <c r="N20" s="1" t="s">
        <v>269</v>
      </c>
      <c r="O20" s="1"/>
      <c r="P20" s="7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</row>
    <row r="21" spans="1:261" s="60" customFormat="1" ht="30.6" customHeight="1">
      <c r="A21" s="114">
        <v>13</v>
      </c>
      <c r="B21" s="102" t="s">
        <v>205</v>
      </c>
      <c r="C21" s="68" t="s">
        <v>206</v>
      </c>
      <c r="D21" s="20" t="s">
        <v>246</v>
      </c>
      <c r="E21" s="97" t="s">
        <v>178</v>
      </c>
      <c r="F21" s="58"/>
      <c r="G21" s="58">
        <f>VLOOKUP(B21,'[1]2021.8'!$C$4:$AA$194,25,0)</f>
        <v>0.18314308407079644</v>
      </c>
      <c r="H21" s="113">
        <v>3000</v>
      </c>
      <c r="I21" s="58">
        <f t="shared" si="1"/>
        <v>0.03</v>
      </c>
      <c r="J21" s="22" t="s">
        <v>285</v>
      </c>
      <c r="K21" s="58">
        <f t="shared" si="0"/>
        <v>0.21314308407079643</v>
      </c>
      <c r="L21" s="152">
        <f>审核!AE87</f>
        <v>0.21314308407079643</v>
      </c>
      <c r="M21" s="268"/>
      <c r="N21" s="59"/>
      <c r="O21" s="59"/>
      <c r="P21" s="115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</row>
    <row r="22" spans="1:261" ht="30.6" customHeight="1">
      <c r="A22" s="61">
        <v>14</v>
      </c>
      <c r="B22" s="102" t="s">
        <v>207</v>
      </c>
      <c r="C22" s="68" t="s">
        <v>208</v>
      </c>
      <c r="D22" s="20" t="s">
        <v>247</v>
      </c>
      <c r="E22" s="97" t="s">
        <v>178</v>
      </c>
      <c r="F22" s="22"/>
      <c r="G22" s="22">
        <f>VLOOKUP(B22,'[1]2021.8'!$C$4:$AA$194,25,0)</f>
        <v>0.16976644247787612</v>
      </c>
      <c r="H22" s="110">
        <v>3000</v>
      </c>
      <c r="I22" s="22">
        <f t="shared" si="1"/>
        <v>0.03</v>
      </c>
      <c r="J22" s="22" t="s">
        <v>285</v>
      </c>
      <c r="K22" s="58">
        <f t="shared" si="0"/>
        <v>0.19976644247787612</v>
      </c>
      <c r="L22" s="152">
        <f>审核!AE93</f>
        <v>0.19976644247787612</v>
      </c>
      <c r="M22" s="268"/>
      <c r="N22" s="1"/>
      <c r="O22" s="1"/>
      <c r="P22" s="79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</row>
    <row r="23" spans="1:261" s="81" customFormat="1" ht="30.6" customHeight="1">
      <c r="A23" s="61">
        <v>15</v>
      </c>
      <c r="B23" s="102" t="s">
        <v>248</v>
      </c>
      <c r="C23" s="68" t="s">
        <v>233</v>
      </c>
      <c r="D23" s="20" t="s">
        <v>232</v>
      </c>
      <c r="E23" s="97" t="s">
        <v>178</v>
      </c>
      <c r="F23" s="22"/>
      <c r="G23" s="22">
        <f>VLOOKUP(B23,'[1]2021.8'!$C$4:$AA$194,25,0)</f>
        <v>0.19186044424778761</v>
      </c>
      <c r="H23" s="111">
        <v>4500</v>
      </c>
      <c r="I23" s="22">
        <f t="shared" si="1"/>
        <v>4.4999999999999998E-2</v>
      </c>
      <c r="J23" s="22" t="s">
        <v>285</v>
      </c>
      <c r="K23" s="58">
        <f t="shared" si="0"/>
        <v>0.23686044424778763</v>
      </c>
      <c r="L23" s="152">
        <f>审核!AE99</f>
        <v>0.23686044424778763</v>
      </c>
      <c r="M23" s="268"/>
      <c r="N23" s="1"/>
      <c r="O23" s="1"/>
      <c r="P23" s="7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</row>
    <row r="24" spans="1:261" s="81" customFormat="1" ht="30.6" customHeight="1">
      <c r="A24" s="61">
        <v>16</v>
      </c>
      <c r="B24" s="102" t="s">
        <v>209</v>
      </c>
      <c r="C24" s="68" t="s">
        <v>210</v>
      </c>
      <c r="D24" s="20" t="s">
        <v>249</v>
      </c>
      <c r="E24" s="97" t="s">
        <v>178</v>
      </c>
      <c r="F24" s="22"/>
      <c r="G24" s="22">
        <f>VLOOKUP(B24,'[1]2021.8'!$C$4:$AA$194,25,0)</f>
        <v>0.22953798584070798</v>
      </c>
      <c r="H24" s="111">
        <v>3000</v>
      </c>
      <c r="I24" s="22">
        <f t="shared" si="1"/>
        <v>0.03</v>
      </c>
      <c r="J24" s="22" t="s">
        <v>285</v>
      </c>
      <c r="K24" s="58">
        <f t="shared" si="0"/>
        <v>0.25953798584070797</v>
      </c>
      <c r="L24" s="152">
        <f>审核!AE105</f>
        <v>0.25953798584070797</v>
      </c>
      <c r="M24" s="268"/>
      <c r="N24" s="1"/>
      <c r="O24" s="1"/>
      <c r="P24" s="7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</row>
    <row r="25" spans="1:261" s="81" customFormat="1" ht="30.6" customHeight="1">
      <c r="A25" s="61">
        <v>17</v>
      </c>
      <c r="B25" s="103" t="s">
        <v>211</v>
      </c>
      <c r="C25" s="63" t="s">
        <v>212</v>
      </c>
      <c r="D25" s="20" t="s">
        <v>220</v>
      </c>
      <c r="E25" s="97" t="s">
        <v>178</v>
      </c>
      <c r="F25" s="80"/>
      <c r="G25" s="22">
        <f>VLOOKUP(B25,'[1]2021.8'!$C$4:$AA$194,25,0)</f>
        <v>3.6180826194690265</v>
      </c>
      <c r="H25" s="111">
        <v>37000</v>
      </c>
      <c r="I25" s="22">
        <f t="shared" si="1"/>
        <v>0.37</v>
      </c>
      <c r="J25" s="22" t="s">
        <v>285</v>
      </c>
      <c r="K25" s="58">
        <f t="shared" si="0"/>
        <v>3.9880826194690266</v>
      </c>
      <c r="L25" s="152">
        <f>审核!AE111</f>
        <v>3.9880826194690266</v>
      </c>
      <c r="M25" s="268"/>
      <c r="N25" s="1"/>
      <c r="O25" s="1"/>
      <c r="P25" s="79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</row>
    <row r="26" spans="1:261" ht="30.6" customHeight="1">
      <c r="A26" s="61">
        <v>18</v>
      </c>
      <c r="B26" s="104" t="s">
        <v>213</v>
      </c>
      <c r="C26" s="67" t="s">
        <v>250</v>
      </c>
      <c r="D26" s="20" t="s">
        <v>13</v>
      </c>
      <c r="E26" s="97" t="s">
        <v>178</v>
      </c>
      <c r="F26" s="80"/>
      <c r="G26" s="22">
        <f>VLOOKUP(B26,'[1]2021.8'!$C$4:$AA$194,25,0)</f>
        <v>2.5644560920353983</v>
      </c>
      <c r="H26" s="110">
        <v>36000</v>
      </c>
      <c r="I26" s="22">
        <f t="shared" si="1"/>
        <v>0.36</v>
      </c>
      <c r="J26" s="22" t="s">
        <v>285</v>
      </c>
      <c r="K26" s="58">
        <f t="shared" si="0"/>
        <v>2.9244560920353981</v>
      </c>
      <c r="L26" s="152">
        <f>审核!AE117</f>
        <v>2.9244560920353981</v>
      </c>
      <c r="M26" s="268"/>
      <c r="N26" s="1" t="s">
        <v>270</v>
      </c>
      <c r="O26" s="1"/>
      <c r="P26" s="79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</row>
    <row r="27" spans="1:261" ht="30.6" customHeight="1">
      <c r="A27" s="61">
        <v>19</v>
      </c>
      <c r="B27" s="105" t="s">
        <v>214</v>
      </c>
      <c r="C27" s="106" t="s">
        <v>215</v>
      </c>
      <c r="D27" s="20" t="s">
        <v>251</v>
      </c>
      <c r="E27" s="97" t="s">
        <v>178</v>
      </c>
      <c r="F27" s="80"/>
      <c r="G27" s="22">
        <f>VLOOKUP(B27,'[1]2021.8'!$C$4:$AA$194,25,0)</f>
        <v>2.0656526017699117</v>
      </c>
      <c r="H27" s="110">
        <v>32000</v>
      </c>
      <c r="I27" s="22">
        <f>H27/50000</f>
        <v>0.64</v>
      </c>
      <c r="J27" s="22" t="s">
        <v>287</v>
      </c>
      <c r="K27" s="58">
        <f t="shared" si="0"/>
        <v>2.7056526017699118</v>
      </c>
      <c r="L27" s="152">
        <f>审核!AE123</f>
        <v>2.7056526017699118</v>
      </c>
      <c r="M27" s="268"/>
      <c r="N27" s="1"/>
      <c r="O27" s="1"/>
      <c r="P27" s="79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</row>
    <row r="28" spans="1:261" ht="30.6" customHeight="1">
      <c r="A28" s="61">
        <v>20</v>
      </c>
      <c r="B28" s="105" t="s">
        <v>216</v>
      </c>
      <c r="C28" s="106" t="s">
        <v>217</v>
      </c>
      <c r="D28" s="20" t="s">
        <v>252</v>
      </c>
      <c r="E28" s="97" t="s">
        <v>178</v>
      </c>
      <c r="F28" s="80"/>
      <c r="G28" s="22">
        <f>VLOOKUP(B28,'[1]2021.8'!$C$4:$AA$194,25,0)</f>
        <v>1.5200590300884955</v>
      </c>
      <c r="H28" s="110">
        <v>26000</v>
      </c>
      <c r="I28" s="22">
        <f>H28/50000</f>
        <v>0.52</v>
      </c>
      <c r="J28" s="22" t="s">
        <v>287</v>
      </c>
      <c r="K28" s="58">
        <f t="shared" si="0"/>
        <v>2.0400590300884955</v>
      </c>
      <c r="L28" s="152">
        <f>审核!AE129</f>
        <v>1.847290817699115</v>
      </c>
      <c r="M28" s="268">
        <f t="shared" si="2"/>
        <v>0.19276821238938058</v>
      </c>
      <c r="N28" s="1"/>
      <c r="O28" s="1"/>
      <c r="P28" s="7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</row>
    <row r="29" spans="1:261" ht="30.6" customHeight="1">
      <c r="A29" s="61">
        <v>21</v>
      </c>
      <c r="B29" s="93" t="s">
        <v>225</v>
      </c>
      <c r="C29" s="65" t="s">
        <v>284</v>
      </c>
      <c r="D29" s="20" t="s">
        <v>253</v>
      </c>
      <c r="E29" s="97" t="s">
        <v>178</v>
      </c>
      <c r="F29" s="80"/>
      <c r="G29" s="22">
        <f>VLOOKUP(B29,'[1]2021.8'!$C$4:$AA$194,25,0)</f>
        <v>0.79261061946902678</v>
      </c>
      <c r="H29" s="149">
        <v>29000</v>
      </c>
      <c r="I29" s="22">
        <f>H29/2/100000</f>
        <v>0.14499999999999999</v>
      </c>
      <c r="J29" s="22" t="s">
        <v>285</v>
      </c>
      <c r="K29" s="58">
        <f t="shared" si="0"/>
        <v>0.9376106194690268</v>
      </c>
      <c r="L29" s="152">
        <f>审核!AE135</f>
        <v>0.9376106194690268</v>
      </c>
      <c r="M29" s="268"/>
      <c r="N29" s="1" t="s">
        <v>271</v>
      </c>
      <c r="O29" s="1"/>
      <c r="P29" s="79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</row>
    <row r="30" spans="1:261" ht="30.6" customHeight="1">
      <c r="A30" s="61">
        <v>22</v>
      </c>
      <c r="B30" s="107" t="s">
        <v>282</v>
      </c>
      <c r="C30" s="65" t="s">
        <v>283</v>
      </c>
      <c r="D30" s="20" t="s">
        <v>279</v>
      </c>
      <c r="E30" s="97" t="s">
        <v>178</v>
      </c>
      <c r="F30" s="80"/>
      <c r="G30" s="22">
        <v>0.79261061946902678</v>
      </c>
      <c r="H30" s="150"/>
      <c r="I30" s="22">
        <f>H29/2/100000</f>
        <v>0.14499999999999999</v>
      </c>
      <c r="J30" s="22" t="s">
        <v>285</v>
      </c>
      <c r="K30" s="58">
        <f t="shared" si="0"/>
        <v>0.9376106194690268</v>
      </c>
      <c r="L30" s="152">
        <f>审核!AE141</f>
        <v>0.9376106194690268</v>
      </c>
      <c r="M30" s="268"/>
      <c r="N30" s="1"/>
      <c r="O30" s="1"/>
      <c r="P30" s="79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</row>
    <row r="31" spans="1:261" ht="30.6" customHeight="1">
      <c r="A31" s="61">
        <v>23</v>
      </c>
      <c r="B31" s="93" t="s">
        <v>280</v>
      </c>
      <c r="C31" s="65" t="s">
        <v>275</v>
      </c>
      <c r="D31" s="20" t="s">
        <v>281</v>
      </c>
      <c r="E31" s="97" t="s">
        <v>178</v>
      </c>
      <c r="F31" s="80"/>
      <c r="G31" s="22">
        <f>VLOOKUP(B31,'[1]2021.8'!$C$4:$AA$194,25,0)</f>
        <v>0.79261061946902678</v>
      </c>
      <c r="H31" s="113">
        <v>6300</v>
      </c>
      <c r="I31" s="22">
        <f t="shared" si="1"/>
        <v>6.3E-2</v>
      </c>
      <c r="J31" s="22" t="s">
        <v>285</v>
      </c>
      <c r="K31" s="58">
        <f t="shared" si="0"/>
        <v>0.85561061946902672</v>
      </c>
      <c r="L31" s="152">
        <f>审核!AE147</f>
        <v>0.85561061946902672</v>
      </c>
      <c r="M31" s="268"/>
      <c r="N31" s="1"/>
      <c r="O31" s="1"/>
      <c r="P31" s="79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</row>
    <row r="32" spans="1:261" ht="30.6" customHeight="1">
      <c r="A32" s="61">
        <v>24</v>
      </c>
      <c r="B32" s="93" t="s">
        <v>227</v>
      </c>
      <c r="C32" s="64" t="s">
        <v>226</v>
      </c>
      <c r="D32" s="20" t="s">
        <v>228</v>
      </c>
      <c r="E32" s="97" t="s">
        <v>178</v>
      </c>
      <c r="F32" s="80"/>
      <c r="G32" s="22">
        <f>VLOOKUP(B32,'[1]2021.8'!$C$4:$AA$194,25,0)</f>
        <v>0.20887068584070798</v>
      </c>
      <c r="H32" s="110">
        <v>4400</v>
      </c>
      <c r="I32" s="22">
        <f t="shared" si="1"/>
        <v>4.3999999999999997E-2</v>
      </c>
      <c r="J32" s="22" t="s">
        <v>285</v>
      </c>
      <c r="K32" s="58">
        <f t="shared" si="0"/>
        <v>0.25287068584070799</v>
      </c>
      <c r="L32" s="152">
        <f>审核!AE153</f>
        <v>0.25287068584070799</v>
      </c>
      <c r="M32" s="268"/>
      <c r="N32" s="1"/>
      <c r="O32" s="1"/>
      <c r="P32" s="7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</row>
    <row r="33" spans="1:261" ht="30.6" customHeight="1">
      <c r="A33" s="61">
        <v>25</v>
      </c>
      <c r="B33" s="108" t="s">
        <v>229</v>
      </c>
      <c r="C33" s="109" t="s">
        <v>230</v>
      </c>
      <c r="D33" s="20" t="s">
        <v>231</v>
      </c>
      <c r="E33" s="97" t="s">
        <v>178</v>
      </c>
      <c r="F33" s="22"/>
      <c r="G33" s="22">
        <f>VLOOKUP(B33,'[1]2021.8'!$C$4:$AA$194,25,0)</f>
        <v>0.15218587964601771</v>
      </c>
      <c r="H33" s="110">
        <v>4600</v>
      </c>
      <c r="I33" s="22">
        <f t="shared" si="1"/>
        <v>4.5999999999999999E-2</v>
      </c>
      <c r="J33" s="22" t="s">
        <v>285</v>
      </c>
      <c r="K33" s="58">
        <f t="shared" si="0"/>
        <v>0.19818587964601769</v>
      </c>
      <c r="L33" s="152">
        <f>审核!AE159</f>
        <v>0.19818587964601769</v>
      </c>
      <c r="M33" s="268"/>
      <c r="N33" s="1"/>
      <c r="O33" s="1"/>
      <c r="P33" s="79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</row>
    <row r="34" spans="1:261" s="60" customFormat="1" ht="30.6" customHeight="1">
      <c r="A34" s="61">
        <v>26</v>
      </c>
      <c r="B34" s="64" t="s">
        <v>234</v>
      </c>
      <c r="C34" s="65" t="s">
        <v>235</v>
      </c>
      <c r="D34" s="20" t="s">
        <v>254</v>
      </c>
      <c r="E34" s="97" t="s">
        <v>178</v>
      </c>
      <c r="F34" s="58"/>
      <c r="G34" s="58">
        <f>VLOOKUP(B34,'[1]2021.8'!$C$4:$AA$194,25,0)</f>
        <v>0.36384791150442475</v>
      </c>
      <c r="H34" s="113">
        <v>5500</v>
      </c>
      <c r="I34" s="58">
        <f t="shared" si="1"/>
        <v>5.5E-2</v>
      </c>
      <c r="J34" s="22" t="s">
        <v>285</v>
      </c>
      <c r="K34" s="58">
        <f t="shared" si="0"/>
        <v>0.41884791150442474</v>
      </c>
      <c r="L34" s="152">
        <f>审核!AE165</f>
        <v>0.41884791150442474</v>
      </c>
      <c r="M34" s="268"/>
      <c r="N34" s="59"/>
      <c r="O34" s="59"/>
      <c r="P34" s="115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  <c r="IX34" s="59"/>
      <c r="IY34" s="59"/>
      <c r="IZ34" s="59"/>
      <c r="JA34" s="59"/>
    </row>
    <row r="35" spans="1:261" ht="30.6" customHeight="1">
      <c r="A35" s="61">
        <v>27</v>
      </c>
      <c r="B35" s="64" t="s">
        <v>276</v>
      </c>
      <c r="C35" s="65" t="s">
        <v>277</v>
      </c>
      <c r="D35" s="66" t="s">
        <v>278</v>
      </c>
      <c r="E35" s="97" t="s">
        <v>178</v>
      </c>
      <c r="F35" s="22"/>
      <c r="G35" s="22">
        <f>VLOOKUP(B35,'[1]2021.8'!$C$4:$AA$194,25,0)</f>
        <v>0.36384791150442475</v>
      </c>
      <c r="H35" s="110">
        <v>2000</v>
      </c>
      <c r="I35" s="22">
        <f t="shared" si="1"/>
        <v>0.02</v>
      </c>
      <c r="J35" s="22" t="s">
        <v>285</v>
      </c>
      <c r="K35" s="58">
        <f t="shared" si="0"/>
        <v>0.38384791150442477</v>
      </c>
      <c r="L35" s="152">
        <f>审核!AE171</f>
        <v>0.38384791150442477</v>
      </c>
      <c r="M35" s="268"/>
      <c r="N35" s="1"/>
      <c r="O35" s="1"/>
      <c r="P35" s="79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</row>
    <row r="36" spans="1:261" ht="30.6" customHeight="1">
      <c r="A36" s="61">
        <v>28</v>
      </c>
      <c r="B36" s="64" t="s">
        <v>236</v>
      </c>
      <c r="C36" s="65" t="s">
        <v>237</v>
      </c>
      <c r="D36" s="20" t="s">
        <v>255</v>
      </c>
      <c r="E36" s="97" t="s">
        <v>178</v>
      </c>
      <c r="F36" s="22"/>
      <c r="G36" s="22">
        <f>VLOOKUP(B36,'[1]2021.8'!$C$4:$AA$194,25,0)</f>
        <v>0.28710562300884956</v>
      </c>
      <c r="H36" s="110">
        <v>5000</v>
      </c>
      <c r="I36" s="22">
        <f t="shared" si="1"/>
        <v>0.05</v>
      </c>
      <c r="J36" s="22" t="s">
        <v>285</v>
      </c>
      <c r="K36" s="58">
        <f t="shared" si="0"/>
        <v>0.33710562300884955</v>
      </c>
      <c r="L36" s="152">
        <f>审核!AE177</f>
        <v>0.33710562300884955</v>
      </c>
      <c r="M36" s="268"/>
      <c r="N36" s="1"/>
      <c r="O36" s="1"/>
      <c r="P36" s="7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</row>
    <row r="37" spans="1:261" ht="30.6" customHeight="1">
      <c r="A37" s="61">
        <v>29</v>
      </c>
      <c r="B37" s="64" t="s">
        <v>238</v>
      </c>
      <c r="C37" s="65" t="s">
        <v>218</v>
      </c>
      <c r="D37" s="66" t="s">
        <v>256</v>
      </c>
      <c r="E37" s="97" t="s">
        <v>178</v>
      </c>
      <c r="F37" s="22"/>
      <c r="G37" s="22">
        <f>VLOOKUP(B37,'[1]2021.8'!$C$4:$AA$194,25,0)</f>
        <v>1.1624507853982298</v>
      </c>
      <c r="H37" s="110">
        <v>16200</v>
      </c>
      <c r="I37" s="22">
        <f>H37/50000</f>
        <v>0.32400000000000001</v>
      </c>
      <c r="J37" s="22" t="s">
        <v>287</v>
      </c>
      <c r="K37" s="58">
        <f t="shared" si="0"/>
        <v>1.4864507853982298</v>
      </c>
      <c r="L37" s="152">
        <f>审核!AE183</f>
        <v>1.4864507853982298</v>
      </c>
      <c r="M37" s="268"/>
      <c r="N37" s="1"/>
      <c r="O37" s="1"/>
      <c r="P37" s="79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</row>
    <row r="38" spans="1:261" ht="30.6" customHeight="1">
      <c r="A38" s="61">
        <v>30</v>
      </c>
      <c r="B38" s="64" t="s">
        <v>257</v>
      </c>
      <c r="C38" s="65" t="s">
        <v>219</v>
      </c>
      <c r="D38" s="66" t="s">
        <v>258</v>
      </c>
      <c r="E38" s="97" t="s">
        <v>178</v>
      </c>
      <c r="F38" s="22"/>
      <c r="G38" s="22">
        <f>VLOOKUP(B38,'[1]2021.8'!$C$4:$AA$194,25,0)</f>
        <v>1.1624507853982298</v>
      </c>
      <c r="H38" s="110">
        <v>8200</v>
      </c>
      <c r="I38" s="22">
        <f>H38/50000</f>
        <v>0.16400000000000001</v>
      </c>
      <c r="J38" s="22" t="s">
        <v>287</v>
      </c>
      <c r="K38" s="58">
        <f t="shared" si="0"/>
        <v>1.3264507853982297</v>
      </c>
      <c r="L38" s="152">
        <f>审核!AE189</f>
        <v>1.3264507853982297</v>
      </c>
      <c r="M38" s="268"/>
      <c r="N38" s="1"/>
      <c r="O38" s="1"/>
      <c r="P38" s="79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</row>
    <row r="39" spans="1:261" s="82" customFormat="1" ht="20.45" customHeight="1">
      <c r="A39" s="146" t="s">
        <v>14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268"/>
      <c r="N39" s="81"/>
    </row>
    <row r="40" spans="1:261" s="82" customFormat="1" ht="21" customHeight="1">
      <c r="A40" s="147" t="s">
        <v>274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268"/>
      <c r="N40" s="81"/>
    </row>
    <row r="41" spans="1:261" s="82" customFormat="1" ht="41.25" customHeight="1">
      <c r="A41" s="147" t="s">
        <v>16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268"/>
      <c r="N41" s="81"/>
    </row>
    <row r="42" spans="1:261" s="82" customFormat="1" ht="21.6" customHeight="1">
      <c r="A42" s="148" t="s">
        <v>17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268"/>
      <c r="N42" s="81"/>
    </row>
    <row r="43" spans="1:261" s="82" customFormat="1" ht="7.9" customHeight="1">
      <c r="A43" s="83"/>
      <c r="B43" s="84"/>
      <c r="C43" s="85"/>
      <c r="D43" s="83"/>
      <c r="E43" s="83"/>
      <c r="F43" s="86"/>
      <c r="G43" s="86"/>
      <c r="H43" s="86"/>
      <c r="I43" s="86"/>
      <c r="J43" s="86"/>
      <c r="K43" s="86"/>
      <c r="L43" s="153"/>
      <c r="M43" s="153"/>
      <c r="N43" s="81"/>
    </row>
    <row r="44" spans="1:261" s="82" customFormat="1" ht="16.5">
      <c r="A44" s="87" t="s">
        <v>18</v>
      </c>
      <c r="B44" s="88"/>
      <c r="C44" s="85"/>
      <c r="D44" s="89" t="s">
        <v>19</v>
      </c>
      <c r="E44" s="90"/>
      <c r="F44" s="91"/>
      <c r="G44" s="91"/>
      <c r="H44" s="91"/>
      <c r="I44" s="91"/>
      <c r="J44" s="91"/>
      <c r="K44" s="91"/>
      <c r="L44" s="154"/>
      <c r="M44" s="154"/>
      <c r="N44" s="81"/>
    </row>
    <row r="45" spans="1:261" s="82" customFormat="1" ht="16.5">
      <c r="A45" s="87"/>
      <c r="B45" s="88"/>
      <c r="C45" s="85"/>
      <c r="D45" s="89"/>
      <c r="E45" s="90"/>
      <c r="F45" s="91"/>
      <c r="G45" s="91"/>
      <c r="H45" s="91"/>
      <c r="I45" s="91"/>
      <c r="J45" s="91"/>
      <c r="K45" s="91"/>
      <c r="L45" s="154"/>
      <c r="M45" s="154"/>
      <c r="N45" s="81"/>
    </row>
    <row r="46" spans="1:261" s="82" customFormat="1" ht="16.5">
      <c r="A46" s="87" t="s">
        <v>20</v>
      </c>
      <c r="B46" s="87"/>
      <c r="C46" s="85"/>
      <c r="D46" s="87" t="s">
        <v>20</v>
      </c>
      <c r="E46" s="83"/>
      <c r="F46" s="91"/>
      <c r="G46" s="91"/>
      <c r="H46" s="91"/>
      <c r="I46" s="91"/>
      <c r="J46" s="91"/>
      <c r="K46" s="91"/>
      <c r="L46" s="154"/>
      <c r="M46" s="154"/>
      <c r="N46" s="81"/>
    </row>
    <row r="47" spans="1:261" s="82" customFormat="1" ht="13.5">
      <c r="B47" s="92"/>
      <c r="C47" s="81"/>
      <c r="F47" s="91"/>
      <c r="G47" s="91"/>
      <c r="H47" s="91"/>
      <c r="I47" s="91"/>
      <c r="J47" s="91"/>
      <c r="K47" s="91"/>
      <c r="L47" s="154"/>
      <c r="M47" s="154"/>
      <c r="N47" s="81"/>
    </row>
    <row r="48" spans="1:261">
      <c r="B48" s="49"/>
    </row>
    <row r="49" spans="2:2">
      <c r="B49" s="49"/>
    </row>
    <row r="50" spans="2:2">
      <c r="B50" s="49"/>
    </row>
    <row r="51" spans="2:2">
      <c r="B51" s="49"/>
    </row>
    <row r="52" spans="2:2">
      <c r="B52" s="49"/>
    </row>
    <row r="53" spans="2:2">
      <c r="B53" s="49"/>
    </row>
    <row r="54" spans="2:2">
      <c r="B54" s="49"/>
    </row>
    <row r="55" spans="2:2">
      <c r="B55" s="49"/>
    </row>
    <row r="56" spans="2:2">
      <c r="B56" s="49"/>
    </row>
    <row r="57" spans="2:2">
      <c r="B57" s="49"/>
    </row>
    <row r="58" spans="2:2">
      <c r="B58" s="49"/>
    </row>
    <row r="59" spans="2:2">
      <c r="B59" s="49"/>
    </row>
    <row r="60" spans="2:2">
      <c r="B60" s="49"/>
    </row>
    <row r="61" spans="2:2">
      <c r="B61" s="49"/>
    </row>
    <row r="62" spans="2:2">
      <c r="B62" s="49"/>
    </row>
    <row r="63" spans="2:2">
      <c r="B63" s="49"/>
    </row>
    <row r="64" spans="2:2">
      <c r="B64" s="49"/>
    </row>
    <row r="65" spans="2:2">
      <c r="B65" s="49"/>
    </row>
    <row r="66" spans="2:2">
      <c r="B66" s="49"/>
    </row>
    <row r="67" spans="2:2">
      <c r="B67" s="49"/>
    </row>
    <row r="68" spans="2:2">
      <c r="B68" s="49"/>
    </row>
    <row r="69" spans="2:2">
      <c r="B69" s="49"/>
    </row>
  </sheetData>
  <mergeCells count="22">
    <mergeCell ref="M7:M8"/>
    <mergeCell ref="A39:L39"/>
    <mergeCell ref="A40:L40"/>
    <mergeCell ref="A41:L41"/>
    <mergeCell ref="A42:L42"/>
    <mergeCell ref="H15:H16"/>
    <mergeCell ref="H17:H18"/>
    <mergeCell ref="H29:H30"/>
    <mergeCell ref="A6:L6"/>
    <mergeCell ref="A7:A8"/>
    <mergeCell ref="B7:B8"/>
    <mergeCell ref="C7:C8"/>
    <mergeCell ref="D7:D8"/>
    <mergeCell ref="E7:E8"/>
    <mergeCell ref="F7:G7"/>
    <mergeCell ref="H7:J7"/>
    <mergeCell ref="L7:L8"/>
    <mergeCell ref="A1:L1"/>
    <mergeCell ref="A2:L2"/>
    <mergeCell ref="A3:L3"/>
    <mergeCell ref="A4:L4"/>
    <mergeCell ref="A5:L5"/>
  </mergeCells>
  <phoneticPr fontId="1" type="noConversion"/>
  <conditionalFormatting sqref="D2">
    <cfRule type="duplicateValues" dxfId="78" priority="24"/>
  </conditionalFormatting>
  <conditionalFormatting sqref="B39:B1048576 B1:B8">
    <cfRule type="duplicateValues" dxfId="77" priority="23"/>
  </conditionalFormatting>
  <conditionalFormatting sqref="B39:B1048576">
    <cfRule type="duplicateValues" dxfId="76" priority="22"/>
  </conditionalFormatting>
  <conditionalFormatting sqref="B9:B24">
    <cfRule type="duplicateValues" dxfId="75" priority="6"/>
  </conditionalFormatting>
  <conditionalFormatting sqref="B33">
    <cfRule type="duplicateValues" dxfId="74" priority="7"/>
  </conditionalFormatting>
  <conditionalFormatting sqref="B25:B28">
    <cfRule type="duplicateValues" dxfId="73" priority="12"/>
  </conditionalFormatting>
  <conditionalFormatting sqref="B25:B28">
    <cfRule type="duplicateValues" dxfId="72" priority="13"/>
    <cfRule type="duplicateValues" dxfId="71" priority="14"/>
  </conditionalFormatting>
  <conditionalFormatting sqref="B9:B24">
    <cfRule type="duplicateValues" dxfId="70" priority="301"/>
  </conditionalFormatting>
  <conditionalFormatting sqref="B30">
    <cfRule type="duplicateValues" dxfId="69" priority="1"/>
  </conditionalFormatting>
  <conditionalFormatting sqref="B29 B34:B38 B31:B32">
    <cfRule type="duplicateValues" dxfId="68" priority="306"/>
    <cfRule type="duplicateValues" dxfId="67" priority="307"/>
    <cfRule type="duplicateValues" dxfId="66" priority="308"/>
  </conditionalFormatting>
  <conditionalFormatting sqref="B29 B34:B38 B31:B32">
    <cfRule type="duplicateValues" dxfId="65" priority="318"/>
  </conditionalFormatting>
  <conditionalFormatting sqref="B25:B29 B31:B38">
    <cfRule type="duplicateValues" dxfId="64" priority="322"/>
  </conditionalFormatting>
  <conditionalFormatting sqref="B25:B29 B31:B38">
    <cfRule type="duplicateValues" dxfId="63" priority="325"/>
    <cfRule type="duplicateValues" dxfId="62" priority="326"/>
  </conditionalFormatting>
  <conditionalFormatting sqref="B9:B29 B31:B38">
    <cfRule type="duplicateValues" dxfId="61" priority="331"/>
    <cfRule type="duplicateValues" dxfId="60" priority="33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9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10"/>
  <sheetViews>
    <sheetView zoomScale="90" zoomScaleNormal="90" zoomScaleSheetLayoutView="90" workbookViewId="0">
      <pane xSplit="10" ySplit="3" topLeftCell="Z109" activePane="bottomRight" state="frozen"/>
      <selection pane="topRight" activeCell="H1" sqref="H1"/>
      <selection pane="bottomLeft" activeCell="A4" sqref="A4"/>
      <selection pane="bottomRight" activeCell="AB194" sqref="AB194"/>
    </sheetView>
  </sheetViews>
  <sheetFormatPr defaultColWidth="9" defaultRowHeight="12"/>
  <cols>
    <col min="1" max="1" width="3.375" style="161" customWidth="1"/>
    <col min="2" max="2" width="11.875" style="161" customWidth="1"/>
    <col min="3" max="3" width="12.75" style="255" customWidth="1"/>
    <col min="4" max="4" width="14.875" style="255" customWidth="1"/>
    <col min="5" max="5" width="12.75" style="255" customWidth="1"/>
    <col min="6" max="6" width="8.375" style="256" customWidth="1"/>
    <col min="7" max="7" width="6.5" style="256" customWidth="1"/>
    <col min="8" max="8" width="5.5" style="256" customWidth="1"/>
    <col min="9" max="9" width="9.625" style="257" customWidth="1"/>
    <col min="10" max="10" width="12.5" style="258" hidden="1" customWidth="1"/>
    <col min="11" max="11" width="4.5" style="161" customWidth="1"/>
    <col min="12" max="12" width="4.875" style="161" customWidth="1"/>
    <col min="13" max="13" width="4.25" style="256" customWidth="1"/>
    <col min="14" max="14" width="7.75" style="259" customWidth="1"/>
    <col min="15" max="15" width="7.625" style="260" customWidth="1"/>
    <col min="16" max="16" width="9.5" style="261" customWidth="1"/>
    <col min="17" max="17" width="6.375" style="262" customWidth="1"/>
    <col min="18" max="18" width="6.375" style="261" customWidth="1"/>
    <col min="19" max="19" width="8.5" style="259" customWidth="1"/>
    <col min="20" max="20" width="10.25" style="263" customWidth="1"/>
    <col min="21" max="21" width="8.5" style="263" customWidth="1"/>
    <col min="22" max="23" width="5.5" style="263" customWidth="1"/>
    <col min="24" max="24" width="9" style="264" customWidth="1"/>
    <col min="25" max="25" width="10.5" style="263" customWidth="1"/>
    <col min="26" max="26" width="7.875" style="265" customWidth="1"/>
    <col min="27" max="27" width="9.125" style="160" customWidth="1"/>
    <col min="28" max="28" width="10" style="267" customWidth="1"/>
    <col min="29" max="29" width="10.875" style="267" customWidth="1"/>
    <col min="30" max="30" width="9.75" style="267" customWidth="1"/>
    <col min="31" max="31" width="9" style="267" customWidth="1"/>
    <col min="32" max="32" width="14" style="161" customWidth="1"/>
    <col min="33" max="16384" width="9" style="161"/>
  </cols>
  <sheetData>
    <row r="1" spans="1:32" ht="18" customHeight="1">
      <c r="A1" s="156" t="s">
        <v>289</v>
      </c>
      <c r="B1" s="156"/>
      <c r="C1" s="156"/>
      <c r="D1" s="156"/>
      <c r="E1" s="156"/>
      <c r="F1" s="156"/>
      <c r="G1" s="156"/>
      <c r="H1" s="156"/>
      <c r="I1" s="156"/>
      <c r="J1" s="157"/>
      <c r="K1" s="156"/>
      <c r="L1" s="156"/>
      <c r="M1" s="156"/>
      <c r="N1" s="158"/>
      <c r="O1" s="158"/>
      <c r="P1" s="159"/>
      <c r="Q1" s="159"/>
      <c r="R1" s="159"/>
      <c r="S1" s="158"/>
      <c r="T1" s="158"/>
      <c r="U1" s="158"/>
      <c r="V1" s="158"/>
      <c r="W1" s="158"/>
      <c r="X1" s="158"/>
      <c r="Y1" s="158"/>
      <c r="Z1" s="158"/>
      <c r="AB1" s="160"/>
      <c r="AC1" s="160"/>
      <c r="AD1" s="160"/>
      <c r="AE1" s="160"/>
    </row>
    <row r="2" spans="1:32" ht="15.95" customHeight="1">
      <c r="A2" s="162" t="s">
        <v>290</v>
      </c>
      <c r="B2" s="163" t="s">
        <v>291</v>
      </c>
      <c r="C2" s="164" t="s">
        <v>292</v>
      </c>
      <c r="D2" s="164" t="s">
        <v>292</v>
      </c>
      <c r="E2" s="164" t="s">
        <v>293</v>
      </c>
      <c r="F2" s="164" t="s">
        <v>294</v>
      </c>
      <c r="G2" s="165" t="s">
        <v>295</v>
      </c>
      <c r="H2" s="164" t="s">
        <v>296</v>
      </c>
      <c r="I2" s="164" t="s">
        <v>297</v>
      </c>
      <c r="J2" s="166" t="s">
        <v>298</v>
      </c>
      <c r="K2" s="167" t="s">
        <v>299</v>
      </c>
      <c r="L2" s="167" t="s">
        <v>300</v>
      </c>
      <c r="M2" s="167" t="s">
        <v>301</v>
      </c>
      <c r="N2" s="168" t="s">
        <v>302</v>
      </c>
      <c r="O2" s="168"/>
      <c r="P2" s="169" t="s">
        <v>303</v>
      </c>
      <c r="Q2" s="169"/>
      <c r="R2" s="169"/>
      <c r="S2" s="170" t="s">
        <v>304</v>
      </c>
      <c r="T2" s="171" t="s">
        <v>305</v>
      </c>
      <c r="U2" s="171"/>
      <c r="V2" s="171"/>
      <c r="W2" s="171"/>
      <c r="X2" s="171"/>
      <c r="Y2" s="171"/>
      <c r="Z2" s="172" t="s">
        <v>306</v>
      </c>
      <c r="AA2" s="173" t="s">
        <v>307</v>
      </c>
      <c r="AB2" s="174" t="s">
        <v>308</v>
      </c>
      <c r="AC2" s="175" t="s">
        <v>309</v>
      </c>
      <c r="AD2" s="175" t="s">
        <v>310</v>
      </c>
      <c r="AE2" s="175" t="s">
        <v>311</v>
      </c>
      <c r="AF2" s="176" t="s">
        <v>312</v>
      </c>
    </row>
    <row r="3" spans="1:32" ht="30.6" customHeight="1">
      <c r="A3" s="162" t="s">
        <v>313</v>
      </c>
      <c r="B3" s="177"/>
      <c r="C3" s="164"/>
      <c r="D3" s="164"/>
      <c r="E3" s="164"/>
      <c r="F3" s="164"/>
      <c r="G3" s="178"/>
      <c r="H3" s="164"/>
      <c r="I3" s="164"/>
      <c r="J3" s="166"/>
      <c r="K3" s="179"/>
      <c r="L3" s="179"/>
      <c r="M3" s="179"/>
      <c r="N3" s="180" t="s">
        <v>314</v>
      </c>
      <c r="O3" s="180" t="s">
        <v>315</v>
      </c>
      <c r="P3" s="181" t="s">
        <v>316</v>
      </c>
      <c r="Q3" s="181" t="s">
        <v>317</v>
      </c>
      <c r="R3" s="181" t="s">
        <v>315</v>
      </c>
      <c r="S3" s="170"/>
      <c r="T3" s="182" t="s">
        <v>318</v>
      </c>
      <c r="U3" s="172" t="s">
        <v>319</v>
      </c>
      <c r="V3" s="183" t="s">
        <v>320</v>
      </c>
      <c r="W3" s="183" t="s">
        <v>321</v>
      </c>
      <c r="X3" s="172" t="s">
        <v>322</v>
      </c>
      <c r="Y3" s="183" t="s">
        <v>323</v>
      </c>
      <c r="Z3" s="172" t="s">
        <v>324</v>
      </c>
      <c r="AA3" s="173"/>
      <c r="AB3" s="184"/>
      <c r="AC3" s="185"/>
      <c r="AD3" s="185"/>
      <c r="AE3" s="185"/>
      <c r="AF3" s="176"/>
    </row>
    <row r="4" spans="1:32" s="209" customFormat="1" ht="14.1" customHeight="1">
      <c r="A4" s="186">
        <v>1</v>
      </c>
      <c r="B4" s="187">
        <v>44553</v>
      </c>
      <c r="C4" s="188" t="s">
        <v>325</v>
      </c>
      <c r="D4" s="189" t="s">
        <v>326</v>
      </c>
      <c r="E4" s="190" t="s">
        <v>327</v>
      </c>
      <c r="F4" s="191" t="s">
        <v>328</v>
      </c>
      <c r="G4" s="191" t="s">
        <v>329</v>
      </c>
      <c r="H4" s="192">
        <v>1</v>
      </c>
      <c r="I4" s="193" t="s">
        <v>330</v>
      </c>
      <c r="J4" s="194"/>
      <c r="K4" s="195">
        <v>52</v>
      </c>
      <c r="L4" s="195">
        <v>23</v>
      </c>
      <c r="M4" s="191">
        <v>2</v>
      </c>
      <c r="N4" s="196">
        <v>6.25</v>
      </c>
      <c r="O4" s="197">
        <v>3.4</v>
      </c>
      <c r="P4" s="198">
        <f>K4*L4*M4*0.00000785</f>
        <v>1.8777199999999997E-2</v>
      </c>
      <c r="Q4" s="199">
        <v>6.0000000000000001E-3</v>
      </c>
      <c r="R4" s="198">
        <f>P4-Q4</f>
        <v>1.2777199999999997E-2</v>
      </c>
      <c r="S4" s="196">
        <f>(N4*P4-O4*R4)*H4</f>
        <v>7.3915019999999998E-2</v>
      </c>
      <c r="T4" s="200" t="s">
        <v>331</v>
      </c>
      <c r="U4" s="201">
        <v>40</v>
      </c>
      <c r="V4" s="201">
        <v>1</v>
      </c>
      <c r="W4" s="201">
        <v>1</v>
      </c>
      <c r="X4" s="202">
        <v>0.03</v>
      </c>
      <c r="Y4" s="200">
        <f>V4*X4/W4</f>
        <v>0.03</v>
      </c>
      <c r="Z4" s="203">
        <f>(S9+Y9)*1.2</f>
        <v>0.16069802399999999</v>
      </c>
      <c r="AA4" s="173">
        <f>Z4/1.13</f>
        <v>0.1422106407079646</v>
      </c>
      <c r="AB4" s="204">
        <v>3600</v>
      </c>
      <c r="AC4" s="205">
        <v>100000</v>
      </c>
      <c r="AD4" s="206">
        <f>AB4/AC4</f>
        <v>3.5999999999999997E-2</v>
      </c>
      <c r="AE4" s="207">
        <f>AA4+AD4</f>
        <v>0.17821064070796461</v>
      </c>
      <c r="AF4" s="208"/>
    </row>
    <row r="5" spans="1:32" s="209" customFormat="1" ht="14.1" customHeight="1">
      <c r="A5" s="210"/>
      <c r="B5" s="211"/>
      <c r="C5" s="212"/>
      <c r="D5" s="213"/>
      <c r="E5" s="214"/>
      <c r="F5" s="191"/>
      <c r="G5" s="191"/>
      <c r="H5" s="192"/>
      <c r="I5" s="193"/>
      <c r="J5" s="194"/>
      <c r="K5" s="194"/>
      <c r="L5" s="194"/>
      <c r="M5" s="194"/>
      <c r="N5" s="196"/>
      <c r="O5" s="197"/>
      <c r="P5" s="198"/>
      <c r="Q5" s="199"/>
      <c r="R5" s="198"/>
      <c r="S5" s="196"/>
      <c r="T5" s="200" t="s">
        <v>332</v>
      </c>
      <c r="U5" s="201">
        <v>40</v>
      </c>
      <c r="V5" s="201">
        <v>1</v>
      </c>
      <c r="W5" s="201">
        <v>1</v>
      </c>
      <c r="X5" s="202">
        <v>0.03</v>
      </c>
      <c r="Y5" s="200">
        <f>V5*X5/W5</f>
        <v>0.03</v>
      </c>
      <c r="Z5" s="215"/>
      <c r="AA5" s="173"/>
      <c r="AB5" s="204"/>
      <c r="AC5" s="205"/>
      <c r="AD5" s="206"/>
      <c r="AE5" s="207"/>
      <c r="AF5" s="208"/>
    </row>
    <row r="6" spans="1:32" s="209" customFormat="1" ht="14.1" customHeight="1">
      <c r="A6" s="210"/>
      <c r="B6" s="211"/>
      <c r="C6" s="212"/>
      <c r="D6" s="213"/>
      <c r="E6" s="214"/>
      <c r="F6" s="191"/>
      <c r="G6" s="191"/>
      <c r="H6" s="192"/>
      <c r="I6" s="193"/>
      <c r="J6" s="194"/>
      <c r="K6" s="194"/>
      <c r="L6" s="194"/>
      <c r="M6" s="194"/>
      <c r="N6" s="196"/>
      <c r="O6" s="197"/>
      <c r="P6" s="198"/>
      <c r="Q6" s="199"/>
      <c r="R6" s="198"/>
      <c r="S6" s="196"/>
      <c r="T6" s="200"/>
      <c r="U6" s="201"/>
      <c r="V6" s="201"/>
      <c r="W6" s="201"/>
      <c r="X6" s="202"/>
      <c r="Y6" s="200"/>
      <c r="Z6" s="215"/>
      <c r="AA6" s="173"/>
      <c r="AB6" s="204"/>
      <c r="AC6" s="205"/>
      <c r="AD6" s="206"/>
      <c r="AE6" s="207"/>
      <c r="AF6" s="208"/>
    </row>
    <row r="7" spans="1:32" s="209" customFormat="1" ht="23.45" customHeight="1">
      <c r="A7" s="210"/>
      <c r="B7" s="211"/>
      <c r="C7" s="212"/>
      <c r="D7" s="213"/>
      <c r="E7" s="214"/>
      <c r="F7" s="191"/>
      <c r="G7" s="191"/>
      <c r="H7" s="192"/>
      <c r="I7" s="193"/>
      <c r="J7" s="194"/>
      <c r="K7" s="191"/>
      <c r="L7" s="191"/>
      <c r="M7" s="191"/>
      <c r="N7" s="216"/>
      <c r="O7" s="197"/>
      <c r="P7" s="198"/>
      <c r="Q7" s="199"/>
      <c r="R7" s="198"/>
      <c r="S7" s="196"/>
      <c r="T7" s="200"/>
      <c r="U7" s="201"/>
      <c r="V7" s="201"/>
      <c r="W7" s="201"/>
      <c r="X7" s="202"/>
      <c r="Y7" s="200"/>
      <c r="Z7" s="215"/>
      <c r="AA7" s="173"/>
      <c r="AB7" s="204"/>
      <c r="AC7" s="205"/>
      <c r="AD7" s="206"/>
      <c r="AE7" s="207"/>
      <c r="AF7" s="208"/>
    </row>
    <row r="8" spans="1:32" s="209" customFormat="1" ht="14.1" customHeight="1">
      <c r="A8" s="210"/>
      <c r="B8" s="211"/>
      <c r="C8" s="212"/>
      <c r="D8" s="213"/>
      <c r="E8" s="214"/>
      <c r="F8" s="192"/>
      <c r="G8" s="192"/>
      <c r="H8" s="192"/>
      <c r="I8" s="217"/>
      <c r="J8" s="218"/>
      <c r="K8" s="219"/>
      <c r="L8" s="219"/>
      <c r="M8" s="219"/>
      <c r="N8" s="219"/>
      <c r="O8" s="219"/>
      <c r="P8" s="219"/>
      <c r="Q8" s="220"/>
      <c r="R8" s="219"/>
      <c r="S8" s="192"/>
      <c r="T8" s="200"/>
      <c r="U8" s="201"/>
      <c r="V8" s="201"/>
      <c r="W8" s="201"/>
      <c r="X8" s="202"/>
      <c r="Y8" s="200"/>
      <c r="Z8" s="221"/>
      <c r="AA8" s="173"/>
      <c r="AB8" s="204"/>
      <c r="AC8" s="205"/>
      <c r="AD8" s="206"/>
      <c r="AE8" s="207"/>
      <c r="AF8" s="208"/>
    </row>
    <row r="9" spans="1:32" s="234" customFormat="1" ht="14.1" customHeight="1">
      <c r="A9" s="222"/>
      <c r="B9" s="223"/>
      <c r="C9" s="224"/>
      <c r="D9" s="225"/>
      <c r="E9" s="226"/>
      <c r="F9" s="227" t="s">
        <v>333</v>
      </c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9"/>
      <c r="S9" s="230">
        <f>SUM(S4:S8)</f>
        <v>7.3915019999999998E-2</v>
      </c>
      <c r="T9" s="231"/>
      <c r="U9" s="232"/>
      <c r="V9" s="232"/>
      <c r="W9" s="232"/>
      <c r="X9" s="231"/>
      <c r="Y9" s="231">
        <f>SUM(Y4:Y8)</f>
        <v>0.06</v>
      </c>
      <c r="Z9" s="231"/>
      <c r="AA9" s="233"/>
      <c r="AB9" s="233"/>
      <c r="AC9" s="233"/>
      <c r="AD9" s="233"/>
      <c r="AE9" s="233"/>
      <c r="AF9" s="233"/>
    </row>
    <row r="10" spans="1:32" s="209" customFormat="1" ht="14.1" customHeight="1">
      <c r="A10" s="186">
        <v>2</v>
      </c>
      <c r="B10" s="187">
        <v>44553</v>
      </c>
      <c r="C10" s="188" t="s">
        <v>334</v>
      </c>
      <c r="D10" s="235" t="s">
        <v>335</v>
      </c>
      <c r="E10" s="190" t="s">
        <v>336</v>
      </c>
      <c r="F10" s="191" t="s">
        <v>328</v>
      </c>
      <c r="G10" s="191" t="s">
        <v>337</v>
      </c>
      <c r="H10" s="192">
        <v>1</v>
      </c>
      <c r="I10" s="193" t="s">
        <v>338</v>
      </c>
      <c r="J10" s="194"/>
      <c r="K10" s="195">
        <v>86</v>
      </c>
      <c r="L10" s="195">
        <v>48</v>
      </c>
      <c r="M10" s="191">
        <v>2</v>
      </c>
      <c r="N10" s="196">
        <v>6.25</v>
      </c>
      <c r="O10" s="197">
        <v>3.4</v>
      </c>
      <c r="P10" s="198">
        <f>K10*L10*M10*0.00000785</f>
        <v>6.4809599999999995E-2</v>
      </c>
      <c r="Q10" s="199">
        <v>3.7999999999999999E-2</v>
      </c>
      <c r="R10" s="198">
        <f>P10-Q10</f>
        <v>2.6809599999999996E-2</v>
      </c>
      <c r="S10" s="196">
        <f>(N10*P10-O10*R10)*H10</f>
        <v>0.31390735999999997</v>
      </c>
      <c r="T10" s="200" t="s">
        <v>331</v>
      </c>
      <c r="U10" s="201">
        <v>80</v>
      </c>
      <c r="V10" s="201">
        <v>1</v>
      </c>
      <c r="W10" s="201">
        <v>1</v>
      </c>
      <c r="X10" s="202">
        <v>0.05</v>
      </c>
      <c r="Y10" s="200">
        <f>V10*X10/W10</f>
        <v>0.05</v>
      </c>
      <c r="Z10" s="203">
        <f>(S15+Y15)*1.2</f>
        <v>0.47268883199999995</v>
      </c>
      <c r="AA10" s="173">
        <f>Z10/1.13</f>
        <v>0.41830870088495575</v>
      </c>
      <c r="AB10" s="204">
        <v>4100</v>
      </c>
      <c r="AC10" s="205">
        <v>100000</v>
      </c>
      <c r="AD10" s="206">
        <f>AB10/AC10</f>
        <v>4.1000000000000002E-2</v>
      </c>
      <c r="AE10" s="207">
        <f>AA10+AD10</f>
        <v>0.45930870088495573</v>
      </c>
      <c r="AF10" s="208"/>
    </row>
    <row r="11" spans="1:32" s="209" customFormat="1" ht="14.1" customHeight="1">
      <c r="A11" s="210"/>
      <c r="B11" s="211"/>
      <c r="C11" s="212"/>
      <c r="D11" s="213"/>
      <c r="E11" s="214"/>
      <c r="F11" s="191"/>
      <c r="G11" s="191"/>
      <c r="H11" s="192"/>
      <c r="I11" s="193"/>
      <c r="J11" s="194"/>
      <c r="K11" s="194"/>
      <c r="L11" s="194"/>
      <c r="M11" s="194"/>
      <c r="N11" s="196"/>
      <c r="O11" s="197"/>
      <c r="P11" s="198"/>
      <c r="Q11" s="199"/>
      <c r="R11" s="198"/>
      <c r="S11" s="196"/>
      <c r="T11" s="200" t="s">
        <v>332</v>
      </c>
      <c r="U11" s="201">
        <v>40</v>
      </c>
      <c r="V11" s="201">
        <v>1</v>
      </c>
      <c r="W11" s="201">
        <v>1</v>
      </c>
      <c r="X11" s="202">
        <v>0.03</v>
      </c>
      <c r="Y11" s="200">
        <f>V11*X11/W11</f>
        <v>0.03</v>
      </c>
      <c r="Z11" s="215"/>
      <c r="AA11" s="173"/>
      <c r="AB11" s="204"/>
      <c r="AC11" s="205"/>
      <c r="AD11" s="206"/>
      <c r="AE11" s="207"/>
      <c r="AF11" s="208"/>
    </row>
    <row r="12" spans="1:32" s="209" customFormat="1" ht="14.1" customHeight="1">
      <c r="A12" s="210"/>
      <c r="B12" s="211"/>
      <c r="C12" s="212"/>
      <c r="D12" s="213"/>
      <c r="E12" s="214"/>
      <c r="F12" s="191"/>
      <c r="G12" s="191"/>
      <c r="H12" s="192"/>
      <c r="I12" s="193"/>
      <c r="J12" s="194"/>
      <c r="K12" s="194"/>
      <c r="L12" s="194"/>
      <c r="M12" s="194"/>
      <c r="N12" s="196"/>
      <c r="O12" s="197"/>
      <c r="P12" s="198"/>
      <c r="Q12" s="199"/>
      <c r="R12" s="198"/>
      <c r="S12" s="196"/>
      <c r="T12" s="200"/>
      <c r="U12" s="201"/>
      <c r="V12" s="201"/>
      <c r="W12" s="201"/>
      <c r="X12" s="202"/>
      <c r="Y12" s="200"/>
      <c r="Z12" s="215"/>
      <c r="AA12" s="173"/>
      <c r="AB12" s="204"/>
      <c r="AC12" s="205"/>
      <c r="AD12" s="206"/>
      <c r="AE12" s="207"/>
      <c r="AF12" s="208"/>
    </row>
    <row r="13" spans="1:32" s="209" customFormat="1" ht="23.45" customHeight="1">
      <c r="A13" s="210"/>
      <c r="B13" s="211"/>
      <c r="C13" s="212"/>
      <c r="D13" s="213"/>
      <c r="E13" s="214"/>
      <c r="F13" s="191"/>
      <c r="G13" s="191"/>
      <c r="H13" s="192"/>
      <c r="I13" s="193"/>
      <c r="J13" s="194"/>
      <c r="K13" s="191"/>
      <c r="L13" s="191"/>
      <c r="M13" s="191"/>
      <c r="N13" s="216"/>
      <c r="O13" s="197"/>
      <c r="P13" s="198"/>
      <c r="Q13" s="199"/>
      <c r="R13" s="198"/>
      <c r="S13" s="196"/>
      <c r="T13" s="200"/>
      <c r="U13" s="201"/>
      <c r="V13" s="201"/>
      <c r="W13" s="201"/>
      <c r="X13" s="202"/>
      <c r="Y13" s="200"/>
      <c r="Z13" s="215"/>
      <c r="AA13" s="173"/>
      <c r="AB13" s="204"/>
      <c r="AC13" s="205"/>
      <c r="AD13" s="206"/>
      <c r="AE13" s="207"/>
      <c r="AF13" s="208"/>
    </row>
    <row r="14" spans="1:32" s="209" customFormat="1" ht="14.1" customHeight="1">
      <c r="A14" s="210"/>
      <c r="B14" s="211"/>
      <c r="C14" s="212"/>
      <c r="D14" s="213"/>
      <c r="E14" s="214"/>
      <c r="F14" s="192"/>
      <c r="G14" s="192"/>
      <c r="H14" s="192"/>
      <c r="I14" s="217"/>
      <c r="J14" s="218"/>
      <c r="K14" s="219"/>
      <c r="L14" s="219"/>
      <c r="M14" s="219"/>
      <c r="N14" s="219"/>
      <c r="O14" s="219"/>
      <c r="P14" s="219"/>
      <c r="Q14" s="220"/>
      <c r="R14" s="219"/>
      <c r="S14" s="192"/>
      <c r="T14" s="200"/>
      <c r="U14" s="201"/>
      <c r="V14" s="201"/>
      <c r="W14" s="201"/>
      <c r="X14" s="202"/>
      <c r="Y14" s="200"/>
      <c r="Z14" s="221"/>
      <c r="AA14" s="173"/>
      <c r="AB14" s="204"/>
      <c r="AC14" s="205"/>
      <c r="AD14" s="206"/>
      <c r="AE14" s="207"/>
      <c r="AF14" s="208"/>
    </row>
    <row r="15" spans="1:32" s="234" customFormat="1" ht="14.1" customHeight="1">
      <c r="A15" s="222"/>
      <c r="B15" s="223"/>
      <c r="C15" s="224"/>
      <c r="D15" s="225"/>
      <c r="E15" s="226"/>
      <c r="F15" s="227" t="s">
        <v>333</v>
      </c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9"/>
      <c r="S15" s="230">
        <f>SUM(S10:S14)</f>
        <v>0.31390735999999997</v>
      </c>
      <c r="T15" s="231"/>
      <c r="U15" s="232"/>
      <c r="V15" s="232"/>
      <c r="W15" s="232"/>
      <c r="X15" s="231"/>
      <c r="Y15" s="231">
        <f>SUM(Y10:Y14)</f>
        <v>0.08</v>
      </c>
      <c r="Z15" s="231"/>
      <c r="AA15" s="233"/>
      <c r="AB15" s="233"/>
      <c r="AC15" s="233"/>
      <c r="AD15" s="233"/>
      <c r="AE15" s="233"/>
      <c r="AF15" s="233"/>
    </row>
    <row r="16" spans="1:32" s="209" customFormat="1" ht="14.1" customHeight="1">
      <c r="A16" s="186">
        <v>3</v>
      </c>
      <c r="B16" s="187">
        <v>44553</v>
      </c>
      <c r="C16" s="188" t="s">
        <v>339</v>
      </c>
      <c r="D16" s="235" t="s">
        <v>340</v>
      </c>
      <c r="E16" s="190" t="s">
        <v>341</v>
      </c>
      <c r="F16" s="191" t="s">
        <v>328</v>
      </c>
      <c r="G16" s="191" t="s">
        <v>337</v>
      </c>
      <c r="H16" s="192">
        <v>1</v>
      </c>
      <c r="I16" s="193" t="s">
        <v>342</v>
      </c>
      <c r="J16" s="194"/>
      <c r="K16" s="195">
        <v>57</v>
      </c>
      <c r="L16" s="195">
        <v>24</v>
      </c>
      <c r="M16" s="191">
        <v>2</v>
      </c>
      <c r="N16" s="196">
        <v>6.25</v>
      </c>
      <c r="O16" s="197">
        <v>3.4</v>
      </c>
      <c r="P16" s="198">
        <f>K16*L16*M16*0.00000785</f>
        <v>2.1477599999999999E-2</v>
      </c>
      <c r="Q16" s="199">
        <v>1.0999999999999999E-2</v>
      </c>
      <c r="R16" s="198">
        <f>P16-Q16</f>
        <v>1.04776E-2</v>
      </c>
      <c r="S16" s="196">
        <f>(N16*P16-O16*R16)*H16</f>
        <v>9.8611160000000003E-2</v>
      </c>
      <c r="T16" s="200" t="s">
        <v>331</v>
      </c>
      <c r="U16" s="201">
        <v>40</v>
      </c>
      <c r="V16" s="201">
        <v>1</v>
      </c>
      <c r="W16" s="201">
        <v>1</v>
      </c>
      <c r="X16" s="202">
        <v>0.03</v>
      </c>
      <c r="Y16" s="200">
        <f>V16*X16/W16</f>
        <v>0.03</v>
      </c>
      <c r="Z16" s="203">
        <f>(S21+Y21)*1.2</f>
        <v>0.22633339199999999</v>
      </c>
      <c r="AA16" s="173">
        <f>Z16/1.13</f>
        <v>0.20029503716814159</v>
      </c>
      <c r="AB16" s="204">
        <v>4300</v>
      </c>
      <c r="AC16" s="205">
        <v>100000</v>
      </c>
      <c r="AD16" s="206">
        <f>AB16/AC16</f>
        <v>4.2999999999999997E-2</v>
      </c>
      <c r="AE16" s="207">
        <f>AA16+AD16</f>
        <v>0.2432950371681416</v>
      </c>
      <c r="AF16" s="208"/>
    </row>
    <row r="17" spans="1:32" s="209" customFormat="1" ht="14.1" customHeight="1">
      <c r="A17" s="210"/>
      <c r="B17" s="211"/>
      <c r="C17" s="212"/>
      <c r="D17" s="213"/>
      <c r="E17" s="214"/>
      <c r="F17" s="191"/>
      <c r="G17" s="191"/>
      <c r="H17" s="192"/>
      <c r="I17" s="193"/>
      <c r="J17" s="194"/>
      <c r="K17" s="194"/>
      <c r="L17" s="194"/>
      <c r="M17" s="194"/>
      <c r="N17" s="196"/>
      <c r="O17" s="197"/>
      <c r="P17" s="198"/>
      <c r="Q17" s="199"/>
      <c r="R17" s="198"/>
      <c r="S17" s="196"/>
      <c r="T17" s="200" t="s">
        <v>332</v>
      </c>
      <c r="U17" s="201">
        <v>40</v>
      </c>
      <c r="V17" s="201">
        <v>1</v>
      </c>
      <c r="W17" s="201">
        <v>1</v>
      </c>
      <c r="X17" s="202">
        <v>0.03</v>
      </c>
      <c r="Y17" s="200">
        <f>V17*X17/W17</f>
        <v>0.03</v>
      </c>
      <c r="Z17" s="215"/>
      <c r="AA17" s="173"/>
      <c r="AB17" s="204"/>
      <c r="AC17" s="205"/>
      <c r="AD17" s="206"/>
      <c r="AE17" s="207"/>
      <c r="AF17" s="208"/>
    </row>
    <row r="18" spans="1:32" s="209" customFormat="1" ht="14.1" customHeight="1">
      <c r="A18" s="210"/>
      <c r="B18" s="211"/>
      <c r="C18" s="212"/>
      <c r="D18" s="213"/>
      <c r="E18" s="214"/>
      <c r="F18" s="191"/>
      <c r="G18" s="191"/>
      <c r="H18" s="192"/>
      <c r="I18" s="193"/>
      <c r="J18" s="194"/>
      <c r="K18" s="194"/>
      <c r="L18" s="194"/>
      <c r="M18" s="194"/>
      <c r="N18" s="196"/>
      <c r="O18" s="197"/>
      <c r="P18" s="198"/>
      <c r="Q18" s="199"/>
      <c r="R18" s="198"/>
      <c r="S18" s="196"/>
      <c r="T18" s="200" t="s">
        <v>343</v>
      </c>
      <c r="U18" s="201">
        <v>25</v>
      </c>
      <c r="V18" s="201">
        <v>1</v>
      </c>
      <c r="W18" s="201">
        <v>1</v>
      </c>
      <c r="X18" s="202">
        <v>0.03</v>
      </c>
      <c r="Y18" s="200">
        <f>V18*X18/W18</f>
        <v>0.03</v>
      </c>
      <c r="Z18" s="215"/>
      <c r="AA18" s="173"/>
      <c r="AB18" s="204"/>
      <c r="AC18" s="205"/>
      <c r="AD18" s="206"/>
      <c r="AE18" s="207"/>
      <c r="AF18" s="208"/>
    </row>
    <row r="19" spans="1:32" s="209" customFormat="1" ht="23.45" customHeight="1">
      <c r="A19" s="210"/>
      <c r="B19" s="211"/>
      <c r="C19" s="212"/>
      <c r="D19" s="213"/>
      <c r="E19" s="214"/>
      <c r="F19" s="191"/>
      <c r="G19" s="191"/>
      <c r="H19" s="192"/>
      <c r="I19" s="193"/>
      <c r="J19" s="194"/>
      <c r="K19" s="191"/>
      <c r="L19" s="191"/>
      <c r="M19" s="191"/>
      <c r="N19" s="216"/>
      <c r="O19" s="197"/>
      <c r="P19" s="198"/>
      <c r="Q19" s="199"/>
      <c r="R19" s="198"/>
      <c r="S19" s="196"/>
      <c r="T19" s="200"/>
      <c r="U19" s="201"/>
      <c r="V19" s="201"/>
      <c r="W19" s="201"/>
      <c r="X19" s="202"/>
      <c r="Y19" s="200"/>
      <c r="Z19" s="215"/>
      <c r="AA19" s="173"/>
      <c r="AB19" s="204"/>
      <c r="AC19" s="205"/>
      <c r="AD19" s="206"/>
      <c r="AE19" s="207"/>
      <c r="AF19" s="208"/>
    </row>
    <row r="20" spans="1:32" s="209" customFormat="1" ht="14.1" customHeight="1">
      <c r="A20" s="210"/>
      <c r="B20" s="211"/>
      <c r="C20" s="212"/>
      <c r="D20" s="213"/>
      <c r="E20" s="214"/>
      <c r="F20" s="192"/>
      <c r="G20" s="192"/>
      <c r="H20" s="192"/>
      <c r="I20" s="217"/>
      <c r="J20" s="218"/>
      <c r="K20" s="219"/>
      <c r="L20" s="219"/>
      <c r="M20" s="219"/>
      <c r="N20" s="219"/>
      <c r="O20" s="219"/>
      <c r="P20" s="219"/>
      <c r="Q20" s="220"/>
      <c r="R20" s="219"/>
      <c r="S20" s="192"/>
      <c r="T20" s="200"/>
      <c r="U20" s="201"/>
      <c r="V20" s="201"/>
      <c r="W20" s="201"/>
      <c r="X20" s="202"/>
      <c r="Y20" s="200"/>
      <c r="Z20" s="221"/>
      <c r="AA20" s="173"/>
      <c r="AB20" s="204"/>
      <c r="AC20" s="205"/>
      <c r="AD20" s="206"/>
      <c r="AE20" s="207"/>
      <c r="AF20" s="208"/>
    </row>
    <row r="21" spans="1:32" s="234" customFormat="1" ht="14.1" customHeight="1">
      <c r="A21" s="222"/>
      <c r="B21" s="223"/>
      <c r="C21" s="224"/>
      <c r="D21" s="225"/>
      <c r="E21" s="226"/>
      <c r="F21" s="227" t="s">
        <v>333</v>
      </c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9"/>
      <c r="S21" s="230">
        <f>SUM(S16:S20)</f>
        <v>9.8611160000000003E-2</v>
      </c>
      <c r="T21" s="231"/>
      <c r="U21" s="232"/>
      <c r="V21" s="232"/>
      <c r="W21" s="232"/>
      <c r="X21" s="231"/>
      <c r="Y21" s="231">
        <f>SUM(Y16:Y20)</f>
        <v>0.09</v>
      </c>
      <c r="Z21" s="231"/>
      <c r="AA21" s="233"/>
      <c r="AB21" s="233"/>
      <c r="AC21" s="233"/>
      <c r="AD21" s="233"/>
      <c r="AE21" s="233"/>
      <c r="AF21" s="233"/>
    </row>
    <row r="22" spans="1:32" s="209" customFormat="1" ht="14.1" customHeight="1">
      <c r="A22" s="186">
        <v>4</v>
      </c>
      <c r="B22" s="187">
        <v>44553</v>
      </c>
      <c r="C22" s="188" t="s">
        <v>344</v>
      </c>
      <c r="D22" s="235" t="s">
        <v>345</v>
      </c>
      <c r="E22" s="190" t="s">
        <v>346</v>
      </c>
      <c r="F22" s="191" t="s">
        <v>328</v>
      </c>
      <c r="G22" s="191" t="s">
        <v>337</v>
      </c>
      <c r="H22" s="192">
        <v>1</v>
      </c>
      <c r="I22" s="193" t="s">
        <v>338</v>
      </c>
      <c r="J22" s="194"/>
      <c r="K22" s="195">
        <f>51+4</f>
        <v>55</v>
      </c>
      <c r="L22" s="195">
        <v>23</v>
      </c>
      <c r="M22" s="191">
        <v>2</v>
      </c>
      <c r="N22" s="196">
        <v>6.25</v>
      </c>
      <c r="O22" s="197">
        <v>3.4</v>
      </c>
      <c r="P22" s="198">
        <f>K22*L22*M22*0.00000785</f>
        <v>1.98605E-2</v>
      </c>
      <c r="Q22" s="199">
        <v>8.9999999999999993E-3</v>
      </c>
      <c r="R22" s="198">
        <f>P22-Q22</f>
        <v>1.08605E-2</v>
      </c>
      <c r="S22" s="196">
        <f>(N22*P22-O22*R22)*H22</f>
        <v>8.7202425E-2</v>
      </c>
      <c r="T22" s="200" t="s">
        <v>331</v>
      </c>
      <c r="U22" s="201">
        <v>40</v>
      </c>
      <c r="V22" s="201">
        <v>1</v>
      </c>
      <c r="W22" s="201">
        <v>1</v>
      </c>
      <c r="X22" s="202">
        <v>0.03</v>
      </c>
      <c r="Y22" s="200">
        <f>V22*X22/W22</f>
        <v>0.03</v>
      </c>
      <c r="Z22" s="203">
        <f>(S27+Y27)*1.2</f>
        <v>0.17664290999999999</v>
      </c>
      <c r="AA22" s="173">
        <f>Z22/1.13</f>
        <v>0.15632115929203541</v>
      </c>
      <c r="AB22" s="204">
        <v>3600</v>
      </c>
      <c r="AC22" s="205">
        <v>100000</v>
      </c>
      <c r="AD22" s="206">
        <f>AB22/AC22</f>
        <v>3.5999999999999997E-2</v>
      </c>
      <c r="AE22" s="207">
        <f>AA22+AD22</f>
        <v>0.19232115929203542</v>
      </c>
      <c r="AF22" s="208"/>
    </row>
    <row r="23" spans="1:32" s="209" customFormat="1" ht="14.1" customHeight="1">
      <c r="A23" s="210"/>
      <c r="B23" s="211"/>
      <c r="C23" s="212"/>
      <c r="D23" s="213"/>
      <c r="E23" s="214"/>
      <c r="F23" s="191"/>
      <c r="G23" s="191"/>
      <c r="H23" s="192"/>
      <c r="I23" s="193"/>
      <c r="J23" s="194"/>
      <c r="K23" s="194"/>
      <c r="L23" s="194"/>
      <c r="M23" s="194"/>
      <c r="N23" s="196"/>
      <c r="O23" s="197"/>
      <c r="P23" s="198"/>
      <c r="Q23" s="199"/>
      <c r="R23" s="198"/>
      <c r="S23" s="196"/>
      <c r="T23" s="200" t="s">
        <v>332</v>
      </c>
      <c r="U23" s="201">
        <v>25</v>
      </c>
      <c r="V23" s="201">
        <v>1</v>
      </c>
      <c r="W23" s="201">
        <v>1</v>
      </c>
      <c r="X23" s="202">
        <v>0.03</v>
      </c>
      <c r="Y23" s="200">
        <f>V23*X23/W23</f>
        <v>0.03</v>
      </c>
      <c r="Z23" s="215"/>
      <c r="AA23" s="173"/>
      <c r="AB23" s="204"/>
      <c r="AC23" s="205"/>
      <c r="AD23" s="206"/>
      <c r="AE23" s="207"/>
      <c r="AF23" s="208"/>
    </row>
    <row r="24" spans="1:32" s="209" customFormat="1" ht="14.1" customHeight="1">
      <c r="A24" s="210"/>
      <c r="B24" s="211"/>
      <c r="C24" s="212"/>
      <c r="D24" s="213"/>
      <c r="E24" s="214"/>
      <c r="F24" s="191"/>
      <c r="G24" s="191"/>
      <c r="H24" s="192"/>
      <c r="I24" s="193"/>
      <c r="J24" s="194"/>
      <c r="K24" s="194"/>
      <c r="L24" s="194"/>
      <c r="M24" s="194"/>
      <c r="N24" s="196"/>
      <c r="O24" s="197"/>
      <c r="P24" s="198"/>
      <c r="Q24" s="199"/>
      <c r="R24" s="198"/>
      <c r="S24" s="196"/>
      <c r="T24" s="200"/>
      <c r="U24" s="201"/>
      <c r="V24" s="201"/>
      <c r="W24" s="201"/>
      <c r="X24" s="202"/>
      <c r="Y24" s="200"/>
      <c r="Z24" s="215"/>
      <c r="AA24" s="173"/>
      <c r="AB24" s="204"/>
      <c r="AC24" s="205"/>
      <c r="AD24" s="206"/>
      <c r="AE24" s="207"/>
      <c r="AF24" s="208"/>
    </row>
    <row r="25" spans="1:32" s="209" customFormat="1" ht="23.45" customHeight="1">
      <c r="A25" s="210"/>
      <c r="B25" s="211"/>
      <c r="C25" s="212"/>
      <c r="D25" s="213"/>
      <c r="E25" s="214"/>
      <c r="F25" s="191"/>
      <c r="G25" s="191"/>
      <c r="H25" s="192"/>
      <c r="I25" s="193"/>
      <c r="J25" s="194"/>
      <c r="K25" s="191"/>
      <c r="L25" s="191"/>
      <c r="M25" s="191"/>
      <c r="N25" s="216"/>
      <c r="O25" s="197"/>
      <c r="P25" s="198"/>
      <c r="Q25" s="199"/>
      <c r="R25" s="198"/>
      <c r="S25" s="196"/>
      <c r="T25" s="200"/>
      <c r="U25" s="201"/>
      <c r="V25" s="201"/>
      <c r="W25" s="201"/>
      <c r="X25" s="202"/>
      <c r="Y25" s="200"/>
      <c r="Z25" s="215"/>
      <c r="AA25" s="173"/>
      <c r="AB25" s="204"/>
      <c r="AC25" s="205"/>
      <c r="AD25" s="206"/>
      <c r="AE25" s="207"/>
      <c r="AF25" s="208"/>
    </row>
    <row r="26" spans="1:32" s="209" customFormat="1" ht="14.1" customHeight="1">
      <c r="A26" s="210"/>
      <c r="B26" s="211"/>
      <c r="C26" s="212"/>
      <c r="D26" s="213"/>
      <c r="E26" s="214"/>
      <c r="F26" s="192"/>
      <c r="G26" s="192"/>
      <c r="H26" s="192"/>
      <c r="I26" s="217"/>
      <c r="J26" s="218"/>
      <c r="K26" s="219"/>
      <c r="L26" s="219"/>
      <c r="M26" s="219"/>
      <c r="N26" s="219"/>
      <c r="O26" s="219"/>
      <c r="P26" s="219"/>
      <c r="Q26" s="220"/>
      <c r="R26" s="219"/>
      <c r="S26" s="192"/>
      <c r="T26" s="200"/>
      <c r="U26" s="201"/>
      <c r="V26" s="201"/>
      <c r="W26" s="201"/>
      <c r="X26" s="202"/>
      <c r="Y26" s="200"/>
      <c r="Z26" s="221"/>
      <c r="AA26" s="173"/>
      <c r="AB26" s="204"/>
      <c r="AC26" s="205"/>
      <c r="AD26" s="206"/>
      <c r="AE26" s="207"/>
      <c r="AF26" s="208"/>
    </row>
    <row r="27" spans="1:32" s="234" customFormat="1" ht="14.1" customHeight="1">
      <c r="A27" s="222"/>
      <c r="B27" s="223"/>
      <c r="C27" s="224"/>
      <c r="D27" s="225"/>
      <c r="E27" s="226"/>
      <c r="F27" s="227" t="s">
        <v>333</v>
      </c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9"/>
      <c r="S27" s="230">
        <f>SUM(S22:S26)</f>
        <v>8.7202425E-2</v>
      </c>
      <c r="T27" s="231"/>
      <c r="U27" s="232"/>
      <c r="V27" s="232"/>
      <c r="W27" s="232"/>
      <c r="X27" s="231"/>
      <c r="Y27" s="231">
        <f>SUM(Y22:Y26)</f>
        <v>0.06</v>
      </c>
      <c r="Z27" s="231"/>
      <c r="AA27" s="233"/>
      <c r="AB27" s="233"/>
      <c r="AC27" s="233"/>
      <c r="AD27" s="233"/>
      <c r="AE27" s="233"/>
      <c r="AF27" s="233"/>
    </row>
    <row r="28" spans="1:32" s="209" customFormat="1" ht="14.1" customHeight="1">
      <c r="A28" s="186">
        <v>5</v>
      </c>
      <c r="B28" s="187">
        <v>44553</v>
      </c>
      <c r="C28" s="188" t="s">
        <v>347</v>
      </c>
      <c r="D28" s="235" t="s">
        <v>348</v>
      </c>
      <c r="E28" s="190" t="s">
        <v>349</v>
      </c>
      <c r="F28" s="191" t="s">
        <v>328</v>
      </c>
      <c r="G28" s="191" t="s">
        <v>337</v>
      </c>
      <c r="H28" s="192">
        <v>1</v>
      </c>
      <c r="I28" s="193" t="s">
        <v>338</v>
      </c>
      <c r="J28" s="194"/>
      <c r="K28" s="195">
        <f>72+4</f>
        <v>76</v>
      </c>
      <c r="L28" s="195">
        <v>43</v>
      </c>
      <c r="M28" s="191">
        <v>2</v>
      </c>
      <c r="N28" s="196">
        <v>6.25</v>
      </c>
      <c r="O28" s="197">
        <v>3.4</v>
      </c>
      <c r="P28" s="198">
        <f>K28*L28*M28*0.00000785</f>
        <v>5.1307599999999995E-2</v>
      </c>
      <c r="Q28" s="199">
        <v>2.7E-2</v>
      </c>
      <c r="R28" s="198">
        <f>P28-Q28</f>
        <v>2.4307599999999995E-2</v>
      </c>
      <c r="S28" s="196">
        <f>(N28*P28-O28*R28)*H28</f>
        <v>0.23802666</v>
      </c>
      <c r="T28" s="200" t="s">
        <v>331</v>
      </c>
      <c r="U28" s="201">
        <v>40</v>
      </c>
      <c r="V28" s="201">
        <v>1</v>
      </c>
      <c r="W28" s="201">
        <v>1</v>
      </c>
      <c r="X28" s="202">
        <v>0.03</v>
      </c>
      <c r="Y28" s="200">
        <f>V28*X28/W28</f>
        <v>0.03</v>
      </c>
      <c r="Z28" s="203">
        <f>(S33+Y33)*1.2</f>
        <v>0.39363199200000004</v>
      </c>
      <c r="AA28" s="173">
        <f>Z28/1.13</f>
        <v>0.3483468955752213</v>
      </c>
      <c r="AB28" s="204">
        <v>5700</v>
      </c>
      <c r="AC28" s="205">
        <v>100000</v>
      </c>
      <c r="AD28" s="206">
        <f>AB28/AC28</f>
        <v>5.7000000000000002E-2</v>
      </c>
      <c r="AE28" s="207">
        <f>AA28+AD28</f>
        <v>0.4053468955752213</v>
      </c>
      <c r="AF28" s="208"/>
    </row>
    <row r="29" spans="1:32" s="209" customFormat="1" ht="14.1" customHeight="1">
      <c r="A29" s="210"/>
      <c r="B29" s="211"/>
      <c r="C29" s="212"/>
      <c r="D29" s="213"/>
      <c r="E29" s="214"/>
      <c r="F29" s="191"/>
      <c r="G29" s="191"/>
      <c r="H29" s="192"/>
      <c r="I29" s="193"/>
      <c r="J29" s="194"/>
      <c r="K29" s="194"/>
      <c r="L29" s="194"/>
      <c r="M29" s="194"/>
      <c r="N29" s="196"/>
      <c r="O29" s="197"/>
      <c r="P29" s="198"/>
      <c r="Q29" s="199"/>
      <c r="R29" s="198"/>
      <c r="S29" s="196"/>
      <c r="T29" s="200" t="s">
        <v>350</v>
      </c>
      <c r="U29" s="201">
        <v>25</v>
      </c>
      <c r="V29" s="201">
        <v>1</v>
      </c>
      <c r="W29" s="201">
        <v>1</v>
      </c>
      <c r="X29" s="202">
        <v>0.03</v>
      </c>
      <c r="Y29" s="200">
        <f>V29*X29/W29</f>
        <v>0.03</v>
      </c>
      <c r="Z29" s="215"/>
      <c r="AA29" s="173"/>
      <c r="AB29" s="204"/>
      <c r="AC29" s="205"/>
      <c r="AD29" s="206"/>
      <c r="AE29" s="207"/>
      <c r="AF29" s="208"/>
    </row>
    <row r="30" spans="1:32" s="209" customFormat="1" ht="14.1" customHeight="1">
      <c r="A30" s="210"/>
      <c r="B30" s="211"/>
      <c r="C30" s="212"/>
      <c r="D30" s="213"/>
      <c r="E30" s="214"/>
      <c r="F30" s="191"/>
      <c r="G30" s="191"/>
      <c r="H30" s="192"/>
      <c r="I30" s="193"/>
      <c r="J30" s="194"/>
      <c r="K30" s="194"/>
      <c r="L30" s="194"/>
      <c r="M30" s="194"/>
      <c r="N30" s="196"/>
      <c r="O30" s="197"/>
      <c r="P30" s="198"/>
      <c r="Q30" s="199"/>
      <c r="R30" s="198"/>
      <c r="S30" s="196"/>
      <c r="T30" s="200" t="s">
        <v>332</v>
      </c>
      <c r="U30" s="201">
        <v>25</v>
      </c>
      <c r="V30" s="201">
        <v>1</v>
      </c>
      <c r="W30" s="201">
        <v>1</v>
      </c>
      <c r="X30" s="202">
        <v>0.03</v>
      </c>
      <c r="Y30" s="200">
        <f>V30*X30/W30</f>
        <v>0.03</v>
      </c>
      <c r="Z30" s="215"/>
      <c r="AA30" s="173"/>
      <c r="AB30" s="204"/>
      <c r="AC30" s="205"/>
      <c r="AD30" s="206"/>
      <c r="AE30" s="207"/>
      <c r="AF30" s="208"/>
    </row>
    <row r="31" spans="1:32" s="209" customFormat="1" ht="23.45" customHeight="1">
      <c r="A31" s="210"/>
      <c r="B31" s="211"/>
      <c r="C31" s="212"/>
      <c r="D31" s="213"/>
      <c r="E31" s="214"/>
      <c r="F31" s="191"/>
      <c r="G31" s="191"/>
      <c r="H31" s="192"/>
      <c r="I31" s="193"/>
      <c r="J31" s="194"/>
      <c r="K31" s="191"/>
      <c r="L31" s="191"/>
      <c r="M31" s="191"/>
      <c r="N31" s="216"/>
      <c r="O31" s="197"/>
      <c r="P31" s="198"/>
      <c r="Q31" s="199"/>
      <c r="R31" s="198"/>
      <c r="S31" s="196"/>
      <c r="T31" s="200"/>
      <c r="U31" s="201"/>
      <c r="V31" s="201"/>
      <c r="W31" s="201"/>
      <c r="X31" s="202"/>
      <c r="Y31" s="200"/>
      <c r="Z31" s="215"/>
      <c r="AA31" s="173"/>
      <c r="AB31" s="204"/>
      <c r="AC31" s="205"/>
      <c r="AD31" s="206"/>
      <c r="AE31" s="207"/>
      <c r="AF31" s="208"/>
    </row>
    <row r="32" spans="1:32" s="209" customFormat="1" ht="14.1" customHeight="1">
      <c r="A32" s="210"/>
      <c r="B32" s="211"/>
      <c r="C32" s="212"/>
      <c r="D32" s="213"/>
      <c r="E32" s="214"/>
      <c r="F32" s="192"/>
      <c r="G32" s="192"/>
      <c r="H32" s="192"/>
      <c r="I32" s="217"/>
      <c r="J32" s="218"/>
      <c r="K32" s="219"/>
      <c r="L32" s="219"/>
      <c r="M32" s="219"/>
      <c r="N32" s="219"/>
      <c r="O32" s="219"/>
      <c r="P32" s="219"/>
      <c r="Q32" s="220"/>
      <c r="R32" s="219"/>
      <c r="S32" s="192"/>
      <c r="T32" s="200"/>
      <c r="U32" s="201"/>
      <c r="V32" s="201"/>
      <c r="W32" s="201"/>
      <c r="X32" s="202"/>
      <c r="Y32" s="200"/>
      <c r="Z32" s="221"/>
      <c r="AA32" s="173"/>
      <c r="AB32" s="204"/>
      <c r="AC32" s="205"/>
      <c r="AD32" s="206"/>
      <c r="AE32" s="207"/>
      <c r="AF32" s="208"/>
    </row>
    <row r="33" spans="1:33" s="234" customFormat="1" ht="14.1" customHeight="1">
      <c r="A33" s="222"/>
      <c r="B33" s="223"/>
      <c r="C33" s="224"/>
      <c r="D33" s="225"/>
      <c r="E33" s="226"/>
      <c r="F33" s="227" t="s">
        <v>333</v>
      </c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9"/>
      <c r="S33" s="230">
        <f>SUM(S28:S32)</f>
        <v>0.23802666</v>
      </c>
      <c r="T33" s="231"/>
      <c r="U33" s="232"/>
      <c r="V33" s="232"/>
      <c r="W33" s="232"/>
      <c r="X33" s="231"/>
      <c r="Y33" s="231">
        <f>SUM(Y28:Y32)</f>
        <v>0.09</v>
      </c>
      <c r="Z33" s="231"/>
      <c r="AA33" s="233"/>
      <c r="AB33" s="233"/>
      <c r="AC33" s="233"/>
      <c r="AD33" s="233"/>
      <c r="AE33" s="233"/>
      <c r="AF33" s="233"/>
    </row>
    <row r="34" spans="1:33" s="209" customFormat="1" ht="14.1" customHeight="1">
      <c r="A34" s="186">
        <v>6</v>
      </c>
      <c r="B34" s="187">
        <v>44553</v>
      </c>
      <c r="C34" s="188" t="s">
        <v>351</v>
      </c>
      <c r="D34" s="235" t="s">
        <v>352</v>
      </c>
      <c r="E34" s="190" t="s">
        <v>353</v>
      </c>
      <c r="F34" s="191" t="s">
        <v>354</v>
      </c>
      <c r="G34" s="191" t="s">
        <v>337</v>
      </c>
      <c r="H34" s="192">
        <v>1</v>
      </c>
      <c r="I34" s="193" t="s">
        <v>338</v>
      </c>
      <c r="J34" s="194"/>
      <c r="K34" s="195">
        <f>139+12</f>
        <v>151</v>
      </c>
      <c r="L34" s="195">
        <f>197+12</f>
        <v>209</v>
      </c>
      <c r="M34" s="191">
        <v>3</v>
      </c>
      <c r="N34" s="196">
        <v>6.1</v>
      </c>
      <c r="O34" s="197">
        <v>3.4</v>
      </c>
      <c r="P34" s="198">
        <f>K34*L34*M34*0.00000785</f>
        <v>0.74321444999999997</v>
      </c>
      <c r="Q34" s="199">
        <f>0.406-0.015</f>
        <v>0.39100000000000001</v>
      </c>
      <c r="R34" s="198">
        <f>P34-Q34</f>
        <v>0.35221444999999996</v>
      </c>
      <c r="S34" s="196">
        <f>(N34*P34-O34*R34)*H34</f>
        <v>3.3360790150000001</v>
      </c>
      <c r="T34" s="200" t="s">
        <v>331</v>
      </c>
      <c r="U34" s="201">
        <v>160</v>
      </c>
      <c r="V34" s="201">
        <v>1</v>
      </c>
      <c r="W34" s="201">
        <v>1</v>
      </c>
      <c r="X34" s="202">
        <v>0.1</v>
      </c>
      <c r="Y34" s="200">
        <f t="shared" ref="Y34:Y39" si="0">V34*X34/W34</f>
        <v>0.1</v>
      </c>
      <c r="Z34" s="203">
        <f>(S40+Y40)*1.2</f>
        <v>4.9532148180000002</v>
      </c>
      <c r="AA34" s="173">
        <f>Z34/1.13</f>
        <v>4.3833759451327436</v>
      </c>
      <c r="AB34" s="204">
        <v>66800</v>
      </c>
      <c r="AC34" s="205">
        <v>50000</v>
      </c>
      <c r="AD34" s="206">
        <f>AB34/AC34</f>
        <v>1.3360000000000001</v>
      </c>
      <c r="AE34" s="207">
        <f>AA34+AD34</f>
        <v>5.7193759451327439</v>
      </c>
      <c r="AF34" s="208"/>
    </row>
    <row r="35" spans="1:33" s="209" customFormat="1" ht="14.1" customHeight="1">
      <c r="A35" s="210"/>
      <c r="B35" s="211"/>
      <c r="C35" s="212"/>
      <c r="D35" s="213"/>
      <c r="E35" s="214"/>
      <c r="F35" s="191" t="s">
        <v>355</v>
      </c>
      <c r="G35" s="191" t="s">
        <v>356</v>
      </c>
      <c r="H35" s="192">
        <v>1</v>
      </c>
      <c r="I35" s="193"/>
      <c r="J35" s="194"/>
      <c r="K35" s="194"/>
      <c r="L35" s="194"/>
      <c r="M35" s="194"/>
      <c r="N35" s="236">
        <f>0.32*1.13</f>
        <v>0.36159999999999998</v>
      </c>
      <c r="O35" s="197"/>
      <c r="P35" s="198"/>
      <c r="Q35" s="199"/>
      <c r="R35" s="198"/>
      <c r="S35" s="236">
        <f>H35*N35</f>
        <v>0.36159999999999998</v>
      </c>
      <c r="T35" s="200" t="s">
        <v>332</v>
      </c>
      <c r="U35" s="201">
        <v>100</v>
      </c>
      <c r="V35" s="201">
        <v>1</v>
      </c>
      <c r="W35" s="201">
        <v>1</v>
      </c>
      <c r="X35" s="202">
        <v>7.0000000000000007E-2</v>
      </c>
      <c r="Y35" s="200">
        <f t="shared" si="0"/>
        <v>7.0000000000000007E-2</v>
      </c>
      <c r="Z35" s="215"/>
      <c r="AA35" s="173"/>
      <c r="AB35" s="204"/>
      <c r="AC35" s="205"/>
      <c r="AD35" s="206"/>
      <c r="AE35" s="207"/>
      <c r="AF35" s="208"/>
    </row>
    <row r="36" spans="1:33" s="209" customFormat="1" ht="14.1" customHeight="1">
      <c r="A36" s="210"/>
      <c r="B36" s="211"/>
      <c r="C36" s="212"/>
      <c r="D36" s="213"/>
      <c r="E36" s="214"/>
      <c r="F36" s="191"/>
      <c r="G36" s="191"/>
      <c r="H36" s="192"/>
      <c r="I36" s="193"/>
      <c r="J36" s="194"/>
      <c r="K36" s="194"/>
      <c r="L36" s="194"/>
      <c r="M36" s="194"/>
      <c r="N36" s="196"/>
      <c r="O36" s="197"/>
      <c r="P36" s="198"/>
      <c r="Q36" s="199"/>
      <c r="R36" s="198"/>
      <c r="S36" s="196"/>
      <c r="T36" s="200" t="s">
        <v>357</v>
      </c>
      <c r="U36" s="201">
        <v>80</v>
      </c>
      <c r="V36" s="201">
        <v>1</v>
      </c>
      <c r="W36" s="201">
        <v>1</v>
      </c>
      <c r="X36" s="202">
        <v>0.05</v>
      </c>
      <c r="Y36" s="200">
        <f t="shared" si="0"/>
        <v>0.05</v>
      </c>
      <c r="Z36" s="215"/>
      <c r="AA36" s="173"/>
      <c r="AB36" s="204"/>
      <c r="AC36" s="205"/>
      <c r="AD36" s="206"/>
      <c r="AE36" s="207"/>
      <c r="AF36" s="208"/>
    </row>
    <row r="37" spans="1:33" s="209" customFormat="1" ht="18.600000000000001" customHeight="1">
      <c r="A37" s="210"/>
      <c r="B37" s="211"/>
      <c r="C37" s="212"/>
      <c r="D37" s="213"/>
      <c r="E37" s="214"/>
      <c r="F37" s="191"/>
      <c r="G37" s="191"/>
      <c r="H37" s="192"/>
      <c r="I37" s="193"/>
      <c r="J37" s="194"/>
      <c r="K37" s="194"/>
      <c r="L37" s="194"/>
      <c r="M37" s="194"/>
      <c r="N37" s="196"/>
      <c r="O37" s="197"/>
      <c r="P37" s="198"/>
      <c r="Q37" s="199"/>
      <c r="R37" s="198"/>
      <c r="S37" s="196"/>
      <c r="T37" s="200" t="s">
        <v>357</v>
      </c>
      <c r="U37" s="201">
        <v>40</v>
      </c>
      <c r="V37" s="201">
        <v>1</v>
      </c>
      <c r="W37" s="201">
        <v>1</v>
      </c>
      <c r="X37" s="202">
        <v>0.03</v>
      </c>
      <c r="Y37" s="200">
        <f t="shared" si="0"/>
        <v>0.03</v>
      </c>
      <c r="Z37" s="215"/>
      <c r="AA37" s="173"/>
      <c r="AB37" s="204"/>
      <c r="AC37" s="205"/>
      <c r="AD37" s="206"/>
      <c r="AE37" s="207"/>
      <c r="AF37" s="208"/>
    </row>
    <row r="38" spans="1:33" s="209" customFormat="1" ht="23.45" customHeight="1">
      <c r="A38" s="210"/>
      <c r="B38" s="211"/>
      <c r="C38" s="212"/>
      <c r="D38" s="213"/>
      <c r="E38" s="214"/>
      <c r="F38" s="191"/>
      <c r="G38" s="191"/>
      <c r="H38" s="192"/>
      <c r="I38" s="193"/>
      <c r="J38" s="194"/>
      <c r="K38" s="191"/>
      <c r="L38" s="191"/>
      <c r="M38" s="191"/>
      <c r="N38" s="216"/>
      <c r="O38" s="197"/>
      <c r="P38" s="198"/>
      <c r="Q38" s="199"/>
      <c r="R38" s="198"/>
      <c r="S38" s="196"/>
      <c r="T38" s="200" t="s">
        <v>357</v>
      </c>
      <c r="U38" s="201">
        <v>25</v>
      </c>
      <c r="V38" s="201">
        <v>1</v>
      </c>
      <c r="W38" s="201">
        <v>1</v>
      </c>
      <c r="X38" s="202">
        <v>0.03</v>
      </c>
      <c r="Y38" s="200">
        <f t="shared" si="0"/>
        <v>0.03</v>
      </c>
      <c r="Z38" s="215"/>
      <c r="AA38" s="173"/>
      <c r="AB38" s="204"/>
      <c r="AC38" s="205"/>
      <c r="AD38" s="206"/>
      <c r="AE38" s="207"/>
      <c r="AF38" s="208"/>
    </row>
    <row r="39" spans="1:33" s="209" customFormat="1" ht="14.1" customHeight="1">
      <c r="A39" s="210"/>
      <c r="B39" s="211"/>
      <c r="C39" s="212"/>
      <c r="D39" s="213"/>
      <c r="E39" s="214"/>
      <c r="F39" s="192"/>
      <c r="G39" s="192"/>
      <c r="H39" s="192"/>
      <c r="I39" s="217"/>
      <c r="J39" s="218"/>
      <c r="K39" s="219"/>
      <c r="L39" s="219"/>
      <c r="M39" s="219"/>
      <c r="N39" s="219"/>
      <c r="O39" s="219"/>
      <c r="P39" s="219"/>
      <c r="Q39" s="220"/>
      <c r="R39" s="219"/>
      <c r="S39" s="192"/>
      <c r="T39" s="200" t="s">
        <v>358</v>
      </c>
      <c r="U39" s="201"/>
      <c r="V39" s="201">
        <v>1</v>
      </c>
      <c r="W39" s="201">
        <v>1</v>
      </c>
      <c r="X39" s="202">
        <v>0.15</v>
      </c>
      <c r="Y39" s="200">
        <f t="shared" si="0"/>
        <v>0.15</v>
      </c>
      <c r="Z39" s="221"/>
      <c r="AA39" s="173"/>
      <c r="AB39" s="204"/>
      <c r="AC39" s="205"/>
      <c r="AD39" s="206"/>
      <c r="AE39" s="207"/>
      <c r="AF39" s="208"/>
    </row>
    <row r="40" spans="1:33" s="234" customFormat="1" ht="14.1" customHeight="1">
      <c r="A40" s="222"/>
      <c r="B40" s="223"/>
      <c r="C40" s="224"/>
      <c r="D40" s="225"/>
      <c r="E40" s="226"/>
      <c r="F40" s="227" t="s">
        <v>333</v>
      </c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9"/>
      <c r="S40" s="230">
        <f>SUM(S34:S39)</f>
        <v>3.6976790150000003</v>
      </c>
      <c r="T40" s="231"/>
      <c r="U40" s="232"/>
      <c r="V40" s="232"/>
      <c r="W40" s="232"/>
      <c r="X40" s="231"/>
      <c r="Y40" s="231">
        <f>SUM(Y34:Y39)</f>
        <v>0.43000000000000005</v>
      </c>
      <c r="Z40" s="231"/>
      <c r="AA40" s="233"/>
      <c r="AB40" s="233"/>
      <c r="AC40" s="233"/>
      <c r="AD40" s="233"/>
      <c r="AE40" s="233"/>
      <c r="AF40" s="233"/>
    </row>
    <row r="41" spans="1:33" s="209" customFormat="1" ht="14.1" customHeight="1">
      <c r="A41" s="186">
        <v>8</v>
      </c>
      <c r="B41" s="187">
        <v>44553</v>
      </c>
      <c r="C41" s="188" t="s">
        <v>359</v>
      </c>
      <c r="D41" s="235" t="s">
        <v>360</v>
      </c>
      <c r="E41" s="190" t="s">
        <v>361</v>
      </c>
      <c r="F41" s="191" t="s">
        <v>328</v>
      </c>
      <c r="G41" s="191" t="s">
        <v>337</v>
      </c>
      <c r="H41" s="192">
        <v>1</v>
      </c>
      <c r="I41" s="193" t="s">
        <v>362</v>
      </c>
      <c r="J41" s="194"/>
      <c r="K41" s="195">
        <f>125+5</f>
        <v>130</v>
      </c>
      <c r="L41" s="195">
        <f>65+5</f>
        <v>70</v>
      </c>
      <c r="M41" s="191">
        <v>2.5</v>
      </c>
      <c r="N41" s="196">
        <v>6.45</v>
      </c>
      <c r="O41" s="197">
        <v>3.4</v>
      </c>
      <c r="P41" s="198">
        <f>K41*L41*M41*0.00000785</f>
        <v>0.17858749999999998</v>
      </c>
      <c r="Q41" s="199">
        <v>8.6999999999999994E-2</v>
      </c>
      <c r="R41" s="198">
        <f>P41-Q41</f>
        <v>9.1587499999999988E-2</v>
      </c>
      <c r="S41" s="196">
        <f>(N41*P41-O41*R41)*H41</f>
        <v>0.84049187499999989</v>
      </c>
      <c r="T41" s="200" t="s">
        <v>331</v>
      </c>
      <c r="U41" s="201">
        <v>100</v>
      </c>
      <c r="V41" s="201">
        <v>1</v>
      </c>
      <c r="W41" s="201">
        <v>1</v>
      </c>
      <c r="X41" s="202">
        <v>7.0000000000000007E-2</v>
      </c>
      <c r="Y41" s="200">
        <f>V41*X41/W41</f>
        <v>7.0000000000000007E-2</v>
      </c>
      <c r="Z41" s="203">
        <f>(S46+Y46)*1.2</f>
        <v>1.2125902499999996</v>
      </c>
      <c r="AA41" s="173">
        <f>Z41/1.13</f>
        <v>1.0730887168141592</v>
      </c>
      <c r="AB41" s="237">
        <f>17900+12000</f>
        <v>29900</v>
      </c>
      <c r="AC41" s="238">
        <v>100000</v>
      </c>
      <c r="AD41" s="239">
        <f>AB41/2/AC41</f>
        <v>0.14949999999999999</v>
      </c>
      <c r="AE41" s="207">
        <f>AA41+AD41</f>
        <v>1.2225887168141591</v>
      </c>
      <c r="AF41" s="208"/>
    </row>
    <row r="42" spans="1:33" s="209" customFormat="1" ht="14.1" customHeight="1">
      <c r="A42" s="210"/>
      <c r="B42" s="211"/>
      <c r="C42" s="212"/>
      <c r="D42" s="213"/>
      <c r="E42" s="214"/>
      <c r="F42" s="191"/>
      <c r="G42" s="191"/>
      <c r="H42" s="192"/>
      <c r="I42" s="193"/>
      <c r="J42" s="194"/>
      <c r="K42" s="194"/>
      <c r="L42" s="194"/>
      <c r="M42" s="194"/>
      <c r="N42" s="196"/>
      <c r="O42" s="197"/>
      <c r="P42" s="198"/>
      <c r="Q42" s="199"/>
      <c r="R42" s="198"/>
      <c r="S42" s="196"/>
      <c r="T42" s="200" t="s">
        <v>332</v>
      </c>
      <c r="U42" s="201">
        <v>80</v>
      </c>
      <c r="V42" s="201">
        <v>1</v>
      </c>
      <c r="W42" s="201">
        <v>1</v>
      </c>
      <c r="X42" s="202">
        <v>0.05</v>
      </c>
      <c r="Y42" s="200">
        <f>V42*X42/W42</f>
        <v>0.05</v>
      </c>
      <c r="Z42" s="215"/>
      <c r="AA42" s="173"/>
      <c r="AB42" s="240"/>
      <c r="AC42" s="241"/>
      <c r="AD42" s="242"/>
      <c r="AE42" s="207"/>
      <c r="AF42" s="208"/>
    </row>
    <row r="43" spans="1:33" s="209" customFormat="1" ht="14.1" customHeight="1">
      <c r="A43" s="210"/>
      <c r="B43" s="211"/>
      <c r="C43" s="212"/>
      <c r="D43" s="213"/>
      <c r="E43" s="214"/>
      <c r="F43" s="191"/>
      <c r="G43" s="191"/>
      <c r="H43" s="192"/>
      <c r="I43" s="193"/>
      <c r="J43" s="194"/>
      <c r="K43" s="194"/>
      <c r="L43" s="194"/>
      <c r="M43" s="194"/>
      <c r="N43" s="196"/>
      <c r="O43" s="197"/>
      <c r="P43" s="198"/>
      <c r="Q43" s="199"/>
      <c r="R43" s="198"/>
      <c r="S43" s="196"/>
      <c r="T43" s="200" t="s">
        <v>357</v>
      </c>
      <c r="U43" s="201">
        <v>80</v>
      </c>
      <c r="V43" s="201">
        <v>1</v>
      </c>
      <c r="W43" s="201">
        <v>1</v>
      </c>
      <c r="X43" s="202">
        <v>0.05</v>
      </c>
      <c r="Y43" s="200">
        <f>V43*X43/W43</f>
        <v>0.05</v>
      </c>
      <c r="Z43" s="215"/>
      <c r="AA43" s="173"/>
      <c r="AB43" s="240"/>
      <c r="AC43" s="241"/>
      <c r="AD43" s="242"/>
      <c r="AE43" s="207"/>
      <c r="AF43" s="208"/>
    </row>
    <row r="44" spans="1:33" s="209" customFormat="1" ht="23.45" customHeight="1">
      <c r="A44" s="210"/>
      <c r="B44" s="211"/>
      <c r="C44" s="212"/>
      <c r="D44" s="213"/>
      <c r="E44" s="214"/>
      <c r="F44" s="191"/>
      <c r="G44" s="191"/>
      <c r="H44" s="192"/>
      <c r="I44" s="193"/>
      <c r="J44" s="194"/>
      <c r="K44" s="191"/>
      <c r="L44" s="191"/>
      <c r="M44" s="191"/>
      <c r="N44" s="216"/>
      <c r="O44" s="197"/>
      <c r="P44" s="198"/>
      <c r="Q44" s="199"/>
      <c r="R44" s="198"/>
      <c r="S44" s="196"/>
      <c r="T44" s="200"/>
      <c r="U44" s="201"/>
      <c r="V44" s="201"/>
      <c r="W44" s="201"/>
      <c r="X44" s="202"/>
      <c r="Y44" s="200"/>
      <c r="Z44" s="215"/>
      <c r="AA44" s="173"/>
      <c r="AB44" s="240"/>
      <c r="AC44" s="241"/>
      <c r="AD44" s="242"/>
      <c r="AE44" s="207"/>
      <c r="AF44" s="208"/>
    </row>
    <row r="45" spans="1:33" s="209" customFormat="1" ht="14.1" customHeight="1">
      <c r="A45" s="210"/>
      <c r="B45" s="211"/>
      <c r="C45" s="212"/>
      <c r="D45" s="213"/>
      <c r="E45" s="214"/>
      <c r="F45" s="192"/>
      <c r="G45" s="192"/>
      <c r="H45" s="192"/>
      <c r="I45" s="217"/>
      <c r="J45" s="218"/>
      <c r="K45" s="219"/>
      <c r="L45" s="219"/>
      <c r="M45" s="219"/>
      <c r="N45" s="219"/>
      <c r="O45" s="219"/>
      <c r="P45" s="219"/>
      <c r="Q45" s="220"/>
      <c r="R45" s="219"/>
      <c r="S45" s="192"/>
      <c r="T45" s="200"/>
      <c r="U45" s="201"/>
      <c r="V45" s="201"/>
      <c r="W45" s="201"/>
      <c r="X45" s="202"/>
      <c r="Y45" s="200"/>
      <c r="Z45" s="221"/>
      <c r="AA45" s="173"/>
      <c r="AB45" s="240"/>
      <c r="AC45" s="241"/>
      <c r="AD45" s="242"/>
      <c r="AE45" s="207"/>
      <c r="AF45" s="208"/>
    </row>
    <row r="46" spans="1:33" s="234" customFormat="1" ht="14.1" customHeight="1">
      <c r="A46" s="222"/>
      <c r="B46" s="223"/>
      <c r="C46" s="224"/>
      <c r="D46" s="225"/>
      <c r="E46" s="226"/>
      <c r="F46" s="227" t="s">
        <v>333</v>
      </c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9"/>
      <c r="S46" s="230">
        <f>SUM(S41:S45)</f>
        <v>0.84049187499999989</v>
      </c>
      <c r="T46" s="231"/>
      <c r="U46" s="232"/>
      <c r="V46" s="232"/>
      <c r="W46" s="232"/>
      <c r="X46" s="231"/>
      <c r="Y46" s="231">
        <f>SUM(Y41:Y45)</f>
        <v>0.17</v>
      </c>
      <c r="Z46" s="231"/>
      <c r="AA46" s="233"/>
      <c r="AB46" s="240"/>
      <c r="AC46" s="243"/>
      <c r="AD46" s="244"/>
      <c r="AE46" s="233"/>
      <c r="AF46" s="233"/>
    </row>
    <row r="47" spans="1:33" s="209" customFormat="1" ht="14.1" customHeight="1">
      <c r="A47" s="186">
        <v>9</v>
      </c>
      <c r="B47" s="187">
        <v>44553</v>
      </c>
      <c r="C47" s="188" t="s">
        <v>363</v>
      </c>
      <c r="D47" s="235" t="s">
        <v>364</v>
      </c>
      <c r="E47" s="190" t="s">
        <v>365</v>
      </c>
      <c r="F47" s="191" t="s">
        <v>328</v>
      </c>
      <c r="G47" s="191" t="s">
        <v>337</v>
      </c>
      <c r="H47" s="192">
        <v>1</v>
      </c>
      <c r="I47" s="193" t="s">
        <v>362</v>
      </c>
      <c r="J47" s="194"/>
      <c r="K47" s="195">
        <f>125+5</f>
        <v>130</v>
      </c>
      <c r="L47" s="195">
        <f>65+5</f>
        <v>70</v>
      </c>
      <c r="M47" s="191">
        <v>2.5</v>
      </c>
      <c r="N47" s="196">
        <v>6.45</v>
      </c>
      <c r="O47" s="197">
        <v>3.4</v>
      </c>
      <c r="P47" s="198">
        <f>K47*L47*M47*0.00000785</f>
        <v>0.17858749999999998</v>
      </c>
      <c r="Q47" s="199">
        <v>8.6999999999999994E-2</v>
      </c>
      <c r="R47" s="198">
        <f>P47-Q47</f>
        <v>9.1587499999999988E-2</v>
      </c>
      <c r="S47" s="196">
        <f>(N47*P47-O47*R47)*H47</f>
        <v>0.84049187499999989</v>
      </c>
      <c r="T47" s="200" t="s">
        <v>331</v>
      </c>
      <c r="U47" s="201">
        <v>100</v>
      </c>
      <c r="V47" s="201">
        <v>1</v>
      </c>
      <c r="W47" s="201">
        <v>1</v>
      </c>
      <c r="X47" s="202">
        <v>7.0000000000000007E-2</v>
      </c>
      <c r="Y47" s="200">
        <f>V47*X47/W47</f>
        <v>7.0000000000000007E-2</v>
      </c>
      <c r="Z47" s="203">
        <f>(S52+Y52)*1.2</f>
        <v>1.2125902499999996</v>
      </c>
      <c r="AA47" s="173">
        <f>Z47/1.13</f>
        <v>1.0730887168141592</v>
      </c>
      <c r="AB47" s="240"/>
      <c r="AC47" s="238">
        <v>100000</v>
      </c>
      <c r="AD47" s="239">
        <f>AB41/2/AC47</f>
        <v>0.14949999999999999</v>
      </c>
      <c r="AE47" s="207">
        <f>AA47+AD47</f>
        <v>1.2225887168141591</v>
      </c>
      <c r="AF47" s="208"/>
      <c r="AG47" s="209" t="s">
        <v>366</v>
      </c>
    </row>
    <row r="48" spans="1:33" s="209" customFormat="1" ht="14.1" customHeight="1">
      <c r="A48" s="210"/>
      <c r="B48" s="211"/>
      <c r="C48" s="212"/>
      <c r="D48" s="213"/>
      <c r="E48" s="214"/>
      <c r="F48" s="191"/>
      <c r="G48" s="191"/>
      <c r="H48" s="192"/>
      <c r="I48" s="193"/>
      <c r="J48" s="194"/>
      <c r="K48" s="194"/>
      <c r="L48" s="194"/>
      <c r="M48" s="194"/>
      <c r="N48" s="196"/>
      <c r="O48" s="197"/>
      <c r="P48" s="198"/>
      <c r="Q48" s="199"/>
      <c r="R48" s="198"/>
      <c r="S48" s="196"/>
      <c r="T48" s="200" t="s">
        <v>332</v>
      </c>
      <c r="U48" s="201">
        <v>80</v>
      </c>
      <c r="V48" s="201">
        <v>1</v>
      </c>
      <c r="W48" s="201">
        <v>1</v>
      </c>
      <c r="X48" s="202">
        <v>0.05</v>
      </c>
      <c r="Y48" s="200">
        <f>V48*X48/W48</f>
        <v>0.05</v>
      </c>
      <c r="Z48" s="215"/>
      <c r="AA48" s="173"/>
      <c r="AB48" s="240"/>
      <c r="AC48" s="241"/>
      <c r="AD48" s="242"/>
      <c r="AE48" s="207"/>
      <c r="AF48" s="208"/>
    </row>
    <row r="49" spans="1:33" s="209" customFormat="1" ht="14.1" customHeight="1">
      <c r="A49" s="210"/>
      <c r="B49" s="211"/>
      <c r="C49" s="212"/>
      <c r="D49" s="213"/>
      <c r="E49" s="214"/>
      <c r="F49" s="191"/>
      <c r="G49" s="191"/>
      <c r="H49" s="192"/>
      <c r="I49" s="193"/>
      <c r="J49" s="194"/>
      <c r="K49" s="194"/>
      <c r="L49" s="194"/>
      <c r="M49" s="194"/>
      <c r="N49" s="196"/>
      <c r="O49" s="197"/>
      <c r="P49" s="198"/>
      <c r="Q49" s="199"/>
      <c r="R49" s="198"/>
      <c r="S49" s="196"/>
      <c r="T49" s="200" t="s">
        <v>357</v>
      </c>
      <c r="U49" s="201">
        <v>80</v>
      </c>
      <c r="V49" s="201">
        <v>1</v>
      </c>
      <c r="W49" s="201">
        <v>1</v>
      </c>
      <c r="X49" s="202">
        <v>0.05</v>
      </c>
      <c r="Y49" s="200">
        <f>V49*X49/W49</f>
        <v>0.05</v>
      </c>
      <c r="Z49" s="215"/>
      <c r="AA49" s="173"/>
      <c r="AB49" s="240"/>
      <c r="AC49" s="241"/>
      <c r="AD49" s="242"/>
      <c r="AE49" s="207"/>
      <c r="AF49" s="208"/>
    </row>
    <row r="50" spans="1:33" s="209" customFormat="1" ht="23.45" customHeight="1">
      <c r="A50" s="210"/>
      <c r="B50" s="211"/>
      <c r="C50" s="212"/>
      <c r="D50" s="213"/>
      <c r="E50" s="214"/>
      <c r="F50" s="191"/>
      <c r="G50" s="191"/>
      <c r="H50" s="192"/>
      <c r="I50" s="193"/>
      <c r="J50" s="194"/>
      <c r="K50" s="191"/>
      <c r="L50" s="191"/>
      <c r="M50" s="191"/>
      <c r="N50" s="216"/>
      <c r="O50" s="197"/>
      <c r="P50" s="198"/>
      <c r="Q50" s="199"/>
      <c r="R50" s="198"/>
      <c r="S50" s="196"/>
      <c r="T50" s="200"/>
      <c r="U50" s="201"/>
      <c r="V50" s="201"/>
      <c r="W50" s="201"/>
      <c r="X50" s="202"/>
      <c r="Y50" s="200"/>
      <c r="Z50" s="215"/>
      <c r="AA50" s="173"/>
      <c r="AB50" s="240"/>
      <c r="AC50" s="241"/>
      <c r="AD50" s="242"/>
      <c r="AE50" s="207"/>
      <c r="AF50" s="208"/>
    </row>
    <row r="51" spans="1:33" s="209" customFormat="1" ht="14.1" customHeight="1">
      <c r="A51" s="210"/>
      <c r="B51" s="211"/>
      <c r="C51" s="212"/>
      <c r="D51" s="213"/>
      <c r="E51" s="214"/>
      <c r="F51" s="192"/>
      <c r="G51" s="192"/>
      <c r="H51" s="192"/>
      <c r="I51" s="217"/>
      <c r="J51" s="218"/>
      <c r="K51" s="219"/>
      <c r="L51" s="219"/>
      <c r="M51" s="219"/>
      <c r="N51" s="219"/>
      <c r="O51" s="219"/>
      <c r="P51" s="219"/>
      <c r="Q51" s="220"/>
      <c r="R51" s="219"/>
      <c r="S51" s="192"/>
      <c r="T51" s="200"/>
      <c r="U51" s="201"/>
      <c r="V51" s="201"/>
      <c r="W51" s="201"/>
      <c r="X51" s="202"/>
      <c r="Y51" s="200"/>
      <c r="Z51" s="221"/>
      <c r="AA51" s="173"/>
      <c r="AB51" s="245"/>
      <c r="AC51" s="241"/>
      <c r="AD51" s="242"/>
      <c r="AE51" s="207"/>
      <c r="AF51" s="208"/>
    </row>
    <row r="52" spans="1:33" s="234" customFormat="1" ht="14.1" customHeight="1">
      <c r="A52" s="222"/>
      <c r="B52" s="223"/>
      <c r="C52" s="224"/>
      <c r="D52" s="225"/>
      <c r="E52" s="226"/>
      <c r="F52" s="227" t="s">
        <v>333</v>
      </c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9"/>
      <c r="S52" s="230">
        <f>SUM(S47:S51)</f>
        <v>0.84049187499999989</v>
      </c>
      <c r="T52" s="231"/>
      <c r="U52" s="232"/>
      <c r="V52" s="232"/>
      <c r="W52" s="232"/>
      <c r="X52" s="231"/>
      <c r="Y52" s="231">
        <f>SUM(Y47:Y51)</f>
        <v>0.17</v>
      </c>
      <c r="Z52" s="231"/>
      <c r="AA52" s="233"/>
      <c r="AB52" s="233"/>
      <c r="AC52" s="233"/>
      <c r="AD52" s="233"/>
      <c r="AE52" s="233"/>
      <c r="AF52" s="233"/>
    </row>
    <row r="53" spans="1:33" s="209" customFormat="1" ht="14.1" customHeight="1">
      <c r="A53" s="186">
        <v>10</v>
      </c>
      <c r="B53" s="187">
        <v>44553</v>
      </c>
      <c r="C53" s="188" t="s">
        <v>367</v>
      </c>
      <c r="D53" s="235" t="s">
        <v>368</v>
      </c>
      <c r="E53" s="190" t="s">
        <v>369</v>
      </c>
      <c r="F53" s="191" t="s">
        <v>328</v>
      </c>
      <c r="G53" s="191" t="s">
        <v>337</v>
      </c>
      <c r="H53" s="192">
        <v>1</v>
      </c>
      <c r="I53" s="193" t="s">
        <v>362</v>
      </c>
      <c r="J53" s="194"/>
      <c r="K53" s="195">
        <v>89</v>
      </c>
      <c r="L53" s="195">
        <f>125+2.5*2</f>
        <v>130</v>
      </c>
      <c r="M53" s="191">
        <v>2.5</v>
      </c>
      <c r="N53" s="196">
        <v>6.45</v>
      </c>
      <c r="O53" s="197">
        <v>3.4</v>
      </c>
      <c r="P53" s="198">
        <f>K53*L53*M53*0.00000785</f>
        <v>0.22706124999999999</v>
      </c>
      <c r="Q53" s="199">
        <v>8.6999999999999994E-2</v>
      </c>
      <c r="R53" s="198">
        <f>P53-Q53</f>
        <v>0.14006125</v>
      </c>
      <c r="S53" s="196">
        <f>(N53*P53-O53*R53)*H53</f>
        <v>0.98833681250000005</v>
      </c>
      <c r="T53" s="200" t="s">
        <v>331</v>
      </c>
      <c r="U53" s="201">
        <v>100</v>
      </c>
      <c r="V53" s="201">
        <v>1</v>
      </c>
      <c r="W53" s="201">
        <v>1</v>
      </c>
      <c r="X53" s="202">
        <v>7.0000000000000007E-2</v>
      </c>
      <c r="Y53" s="200">
        <f>V53*X53/W53</f>
        <v>7.0000000000000007E-2</v>
      </c>
      <c r="Z53" s="203">
        <f>(S58+Y58)*1.2</f>
        <v>1.3660041749999998</v>
      </c>
      <c r="AA53" s="173">
        <f>Z53/1.13</f>
        <v>1.2088532522123894</v>
      </c>
      <c r="AB53" s="237">
        <f>18600+18300</f>
        <v>36900</v>
      </c>
      <c r="AC53" s="205">
        <v>100000</v>
      </c>
      <c r="AD53" s="206">
        <f>AB53/2/AC53</f>
        <v>0.1845</v>
      </c>
      <c r="AE53" s="207">
        <f>AA53+AD53</f>
        <v>1.3933532522123895</v>
      </c>
      <c r="AF53" s="208"/>
    </row>
    <row r="54" spans="1:33" s="209" customFormat="1" ht="14.1" customHeight="1">
      <c r="A54" s="210"/>
      <c r="B54" s="211"/>
      <c r="C54" s="212"/>
      <c r="D54" s="213"/>
      <c r="E54" s="214"/>
      <c r="F54" s="191"/>
      <c r="G54" s="191"/>
      <c r="H54" s="192"/>
      <c r="I54" s="193"/>
      <c r="J54" s="194"/>
      <c r="K54" s="194"/>
      <c r="L54" s="194"/>
      <c r="M54" s="194"/>
      <c r="N54" s="196"/>
      <c r="O54" s="197"/>
      <c r="P54" s="198"/>
      <c r="Q54" s="199"/>
      <c r="R54" s="198"/>
      <c r="S54" s="196"/>
      <c r="T54" s="200" t="s">
        <v>332</v>
      </c>
      <c r="U54" s="201">
        <v>80</v>
      </c>
      <c r="V54" s="201">
        <v>1</v>
      </c>
      <c r="W54" s="201">
        <v>1</v>
      </c>
      <c r="X54" s="202">
        <v>0.05</v>
      </c>
      <c r="Y54" s="200">
        <f>V54*X54/W54</f>
        <v>0.05</v>
      </c>
      <c r="Z54" s="215"/>
      <c r="AA54" s="173"/>
      <c r="AB54" s="240"/>
      <c r="AC54" s="205"/>
      <c r="AD54" s="206"/>
      <c r="AE54" s="207"/>
      <c r="AF54" s="208"/>
    </row>
    <row r="55" spans="1:33" s="209" customFormat="1" ht="14.1" customHeight="1">
      <c r="A55" s="210"/>
      <c r="B55" s="211"/>
      <c r="C55" s="212"/>
      <c r="D55" s="213"/>
      <c r="E55" s="214"/>
      <c r="F55" s="191"/>
      <c r="G55" s="191"/>
      <c r="H55" s="192"/>
      <c r="I55" s="193"/>
      <c r="J55" s="194"/>
      <c r="K55" s="194"/>
      <c r="L55" s="194"/>
      <c r="M55" s="194"/>
      <c r="N55" s="196"/>
      <c r="O55" s="197"/>
      <c r="P55" s="198"/>
      <c r="Q55" s="199"/>
      <c r="R55" s="198"/>
      <c r="S55" s="196"/>
      <c r="T55" s="200" t="s">
        <v>357</v>
      </c>
      <c r="U55" s="201">
        <v>40</v>
      </c>
      <c r="V55" s="201">
        <v>1</v>
      </c>
      <c r="W55" s="201">
        <v>1</v>
      </c>
      <c r="X55" s="202">
        <v>0.03</v>
      </c>
      <c r="Y55" s="200">
        <f>V55*X55/W55</f>
        <v>0.03</v>
      </c>
      <c r="Z55" s="215"/>
      <c r="AA55" s="173"/>
      <c r="AB55" s="240"/>
      <c r="AC55" s="205"/>
      <c r="AD55" s="206"/>
      <c r="AE55" s="207"/>
      <c r="AF55" s="208"/>
    </row>
    <row r="56" spans="1:33" s="209" customFormat="1" ht="23.45" customHeight="1">
      <c r="A56" s="210"/>
      <c r="B56" s="211"/>
      <c r="C56" s="212"/>
      <c r="D56" s="213"/>
      <c r="E56" s="214"/>
      <c r="F56" s="191"/>
      <c r="G56" s="191"/>
      <c r="H56" s="192"/>
      <c r="I56" s="193"/>
      <c r="J56" s="194"/>
      <c r="K56" s="191"/>
      <c r="L56" s="191"/>
      <c r="M56" s="191"/>
      <c r="N56" s="216"/>
      <c r="O56" s="197"/>
      <c r="P56" s="198"/>
      <c r="Q56" s="199"/>
      <c r="R56" s="198"/>
      <c r="S56" s="196"/>
      <c r="T56" s="200"/>
      <c r="U56" s="201"/>
      <c r="V56" s="201"/>
      <c r="W56" s="201"/>
      <c r="X56" s="202"/>
      <c r="Y56" s="200"/>
      <c r="Z56" s="215"/>
      <c r="AA56" s="173"/>
      <c r="AB56" s="240"/>
      <c r="AC56" s="205"/>
      <c r="AD56" s="206"/>
      <c r="AE56" s="207"/>
      <c r="AF56" s="208"/>
    </row>
    <row r="57" spans="1:33" s="209" customFormat="1" ht="14.1" customHeight="1">
      <c r="A57" s="210"/>
      <c r="B57" s="211"/>
      <c r="C57" s="212"/>
      <c r="D57" s="213"/>
      <c r="E57" s="214"/>
      <c r="F57" s="192"/>
      <c r="G57" s="192"/>
      <c r="H57" s="192"/>
      <c r="I57" s="217"/>
      <c r="J57" s="218"/>
      <c r="K57" s="219"/>
      <c r="L57" s="219"/>
      <c r="M57" s="219"/>
      <c r="N57" s="219"/>
      <c r="O57" s="219"/>
      <c r="P57" s="219"/>
      <c r="Q57" s="220"/>
      <c r="R57" s="219"/>
      <c r="S57" s="192"/>
      <c r="T57" s="200"/>
      <c r="U57" s="201"/>
      <c r="V57" s="201"/>
      <c r="W57" s="201"/>
      <c r="X57" s="202"/>
      <c r="Y57" s="200"/>
      <c r="Z57" s="221"/>
      <c r="AA57" s="173"/>
      <c r="AB57" s="240"/>
      <c r="AC57" s="205"/>
      <c r="AD57" s="206"/>
      <c r="AE57" s="207"/>
      <c r="AF57" s="208"/>
    </row>
    <row r="58" spans="1:33" s="234" customFormat="1" ht="14.1" customHeight="1">
      <c r="A58" s="222"/>
      <c r="B58" s="223"/>
      <c r="C58" s="224"/>
      <c r="D58" s="225"/>
      <c r="E58" s="226"/>
      <c r="F58" s="227" t="s">
        <v>333</v>
      </c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9"/>
      <c r="S58" s="230">
        <f>SUM(S53:S57)</f>
        <v>0.98833681250000005</v>
      </c>
      <c r="T58" s="231"/>
      <c r="U58" s="232"/>
      <c r="V58" s="232"/>
      <c r="W58" s="232"/>
      <c r="X58" s="231"/>
      <c r="Y58" s="231">
        <f>SUM(Y53:Y57)</f>
        <v>0.15000000000000002</v>
      </c>
      <c r="Z58" s="231"/>
      <c r="AA58" s="233"/>
      <c r="AB58" s="240"/>
      <c r="AC58" s="233"/>
      <c r="AD58" s="233"/>
      <c r="AE58" s="233"/>
      <c r="AF58" s="233"/>
    </row>
    <row r="59" spans="1:33" s="209" customFormat="1" ht="14.1" customHeight="1">
      <c r="A59" s="186">
        <v>11</v>
      </c>
      <c r="B59" s="187">
        <v>44553</v>
      </c>
      <c r="C59" s="188" t="s">
        <v>370</v>
      </c>
      <c r="D59" s="235" t="s">
        <v>371</v>
      </c>
      <c r="E59" s="190" t="s">
        <v>372</v>
      </c>
      <c r="F59" s="191" t="s">
        <v>328</v>
      </c>
      <c r="G59" s="191" t="s">
        <v>337</v>
      </c>
      <c r="H59" s="192">
        <v>1</v>
      </c>
      <c r="I59" s="193" t="s">
        <v>362</v>
      </c>
      <c r="J59" s="194"/>
      <c r="K59" s="195">
        <v>89</v>
      </c>
      <c r="L59" s="195">
        <f>125+2.5*2</f>
        <v>130</v>
      </c>
      <c r="M59" s="191">
        <v>2.5</v>
      </c>
      <c r="N59" s="196">
        <v>6.45</v>
      </c>
      <c r="O59" s="197">
        <v>3.4</v>
      </c>
      <c r="P59" s="198">
        <f>K59*L59*M59*0.00000785</f>
        <v>0.22706124999999999</v>
      </c>
      <c r="Q59" s="199">
        <v>8.6999999999999994E-2</v>
      </c>
      <c r="R59" s="198">
        <f>P59-Q59</f>
        <v>0.14006125</v>
      </c>
      <c r="S59" s="196">
        <f>(N59*P59-O59*R59)*H59</f>
        <v>0.98833681250000005</v>
      </c>
      <c r="T59" s="200" t="s">
        <v>331</v>
      </c>
      <c r="U59" s="201">
        <v>100</v>
      </c>
      <c r="V59" s="201">
        <v>1</v>
      </c>
      <c r="W59" s="201">
        <v>1</v>
      </c>
      <c r="X59" s="202">
        <v>7.0000000000000007E-2</v>
      </c>
      <c r="Y59" s="200">
        <f>V59*X59/W59</f>
        <v>7.0000000000000007E-2</v>
      </c>
      <c r="Z59" s="203">
        <f>(S64+Y64)*1.2</f>
        <v>1.3660041749999998</v>
      </c>
      <c r="AA59" s="173">
        <f>Z59/1.13</f>
        <v>1.2088532522123894</v>
      </c>
      <c r="AB59" s="240"/>
      <c r="AC59" s="205">
        <v>100000</v>
      </c>
      <c r="AD59" s="206">
        <f>AB53/2/AC59</f>
        <v>0.1845</v>
      </c>
      <c r="AE59" s="207">
        <f>AA59+AD59</f>
        <v>1.3933532522123895</v>
      </c>
      <c r="AF59" s="208"/>
    </row>
    <row r="60" spans="1:33" s="209" customFormat="1" ht="14.1" customHeight="1">
      <c r="A60" s="210"/>
      <c r="B60" s="211"/>
      <c r="C60" s="212"/>
      <c r="D60" s="213"/>
      <c r="E60" s="214"/>
      <c r="F60" s="191"/>
      <c r="G60" s="191"/>
      <c r="H60" s="192"/>
      <c r="I60" s="193"/>
      <c r="J60" s="194"/>
      <c r="K60" s="194"/>
      <c r="L60" s="194"/>
      <c r="M60" s="194"/>
      <c r="N60" s="196"/>
      <c r="O60" s="197"/>
      <c r="P60" s="198"/>
      <c r="Q60" s="199"/>
      <c r="R60" s="198"/>
      <c r="S60" s="196"/>
      <c r="T60" s="200" t="s">
        <v>332</v>
      </c>
      <c r="U60" s="201">
        <v>80</v>
      </c>
      <c r="V60" s="201">
        <v>1</v>
      </c>
      <c r="W60" s="201">
        <v>1</v>
      </c>
      <c r="X60" s="202">
        <v>0.05</v>
      </c>
      <c r="Y60" s="200">
        <f>V60*X60/W60</f>
        <v>0.05</v>
      </c>
      <c r="Z60" s="215"/>
      <c r="AA60" s="173"/>
      <c r="AB60" s="240"/>
      <c r="AC60" s="205"/>
      <c r="AD60" s="206"/>
      <c r="AE60" s="207"/>
      <c r="AF60" s="208"/>
      <c r="AG60" s="209" t="s">
        <v>373</v>
      </c>
    </row>
    <row r="61" spans="1:33" s="209" customFormat="1" ht="14.1" customHeight="1">
      <c r="A61" s="210"/>
      <c r="B61" s="211"/>
      <c r="C61" s="212"/>
      <c r="D61" s="213"/>
      <c r="E61" s="214"/>
      <c r="F61" s="191"/>
      <c r="G61" s="191"/>
      <c r="H61" s="192"/>
      <c r="I61" s="193"/>
      <c r="J61" s="194"/>
      <c r="K61" s="194"/>
      <c r="L61" s="194"/>
      <c r="M61" s="194"/>
      <c r="N61" s="196"/>
      <c r="O61" s="197"/>
      <c r="P61" s="198"/>
      <c r="Q61" s="199"/>
      <c r="R61" s="198"/>
      <c r="S61" s="196"/>
      <c r="T61" s="200" t="s">
        <v>357</v>
      </c>
      <c r="U61" s="201">
        <v>40</v>
      </c>
      <c r="V61" s="201">
        <v>1</v>
      </c>
      <c r="W61" s="201">
        <v>1</v>
      </c>
      <c r="X61" s="202">
        <v>0.03</v>
      </c>
      <c r="Y61" s="200">
        <f>V61*X61/W61</f>
        <v>0.03</v>
      </c>
      <c r="Z61" s="215"/>
      <c r="AA61" s="173"/>
      <c r="AB61" s="240"/>
      <c r="AC61" s="205"/>
      <c r="AD61" s="206"/>
      <c r="AE61" s="207"/>
      <c r="AF61" s="208"/>
    </row>
    <row r="62" spans="1:33" s="209" customFormat="1" ht="23.45" customHeight="1">
      <c r="A62" s="210"/>
      <c r="B62" s="211"/>
      <c r="C62" s="212"/>
      <c r="D62" s="213"/>
      <c r="E62" s="214"/>
      <c r="F62" s="191"/>
      <c r="G62" s="191"/>
      <c r="H62" s="192"/>
      <c r="I62" s="193"/>
      <c r="J62" s="194"/>
      <c r="K62" s="191"/>
      <c r="L62" s="191"/>
      <c r="M62" s="191"/>
      <c r="N62" s="216"/>
      <c r="O62" s="197"/>
      <c r="P62" s="198"/>
      <c r="Q62" s="199"/>
      <c r="R62" s="198"/>
      <c r="S62" s="196"/>
      <c r="T62" s="200"/>
      <c r="U62" s="201"/>
      <c r="V62" s="201"/>
      <c r="W62" s="201"/>
      <c r="X62" s="202"/>
      <c r="Y62" s="200"/>
      <c r="Z62" s="215"/>
      <c r="AA62" s="173"/>
      <c r="AB62" s="240"/>
      <c r="AC62" s="205"/>
      <c r="AD62" s="206"/>
      <c r="AE62" s="207"/>
      <c r="AF62" s="208"/>
    </row>
    <row r="63" spans="1:33" s="209" customFormat="1" ht="14.1" customHeight="1">
      <c r="A63" s="210"/>
      <c r="B63" s="211"/>
      <c r="C63" s="212"/>
      <c r="D63" s="213"/>
      <c r="E63" s="214"/>
      <c r="F63" s="192"/>
      <c r="G63" s="192"/>
      <c r="H63" s="192"/>
      <c r="I63" s="217"/>
      <c r="J63" s="218"/>
      <c r="K63" s="219"/>
      <c r="L63" s="219"/>
      <c r="M63" s="219"/>
      <c r="N63" s="219"/>
      <c r="O63" s="219"/>
      <c r="P63" s="219"/>
      <c r="Q63" s="220"/>
      <c r="R63" s="219"/>
      <c r="S63" s="192"/>
      <c r="T63" s="200"/>
      <c r="U63" s="201"/>
      <c r="V63" s="201"/>
      <c r="W63" s="201"/>
      <c r="X63" s="202"/>
      <c r="Y63" s="200"/>
      <c r="Z63" s="221"/>
      <c r="AA63" s="173"/>
      <c r="AB63" s="245"/>
      <c r="AC63" s="205"/>
      <c r="AD63" s="206"/>
      <c r="AE63" s="207"/>
      <c r="AF63" s="208"/>
    </row>
    <row r="64" spans="1:33" s="234" customFormat="1" ht="14.1" customHeight="1">
      <c r="A64" s="222"/>
      <c r="B64" s="223"/>
      <c r="C64" s="224"/>
      <c r="D64" s="225"/>
      <c r="E64" s="226"/>
      <c r="F64" s="227" t="s">
        <v>333</v>
      </c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9"/>
      <c r="S64" s="230">
        <f>SUM(S59:S63)</f>
        <v>0.98833681250000005</v>
      </c>
      <c r="T64" s="231"/>
      <c r="U64" s="232"/>
      <c r="V64" s="232"/>
      <c r="W64" s="232"/>
      <c r="X64" s="231"/>
      <c r="Y64" s="231">
        <f>SUM(Y59:Y63)</f>
        <v>0.15000000000000002</v>
      </c>
      <c r="Z64" s="231"/>
      <c r="AA64" s="233"/>
      <c r="AB64" s="233"/>
      <c r="AC64" s="233"/>
      <c r="AD64" s="233"/>
      <c r="AE64" s="233"/>
      <c r="AF64" s="233"/>
    </row>
    <row r="65" spans="1:33" s="209" customFormat="1" ht="14.1" customHeight="1">
      <c r="A65" s="186">
        <v>12</v>
      </c>
      <c r="B65" s="187">
        <v>44553</v>
      </c>
      <c r="C65" s="188" t="s">
        <v>374</v>
      </c>
      <c r="D65" s="235" t="s">
        <v>375</v>
      </c>
      <c r="E65" s="190" t="s">
        <v>376</v>
      </c>
      <c r="F65" s="191" t="s">
        <v>377</v>
      </c>
      <c r="G65" s="191" t="s">
        <v>337</v>
      </c>
      <c r="H65" s="192">
        <v>1</v>
      </c>
      <c r="I65" s="193" t="s">
        <v>362</v>
      </c>
      <c r="J65" s="194"/>
      <c r="K65" s="195">
        <v>370</v>
      </c>
      <c r="L65" s="195">
        <v>92</v>
      </c>
      <c r="M65" s="191">
        <v>1.6</v>
      </c>
      <c r="N65" s="196">
        <v>6.45</v>
      </c>
      <c r="O65" s="197">
        <v>3.4</v>
      </c>
      <c r="P65" s="198">
        <f>K65*L65*M65*0.00000785</f>
        <v>0.42754239999999999</v>
      </c>
      <c r="Q65" s="199">
        <v>0.307</v>
      </c>
      <c r="R65" s="198">
        <f>P65-Q65</f>
        <v>0.12054239999999999</v>
      </c>
      <c r="S65" s="196">
        <f>(N65*P65-O65*R65)*H65</f>
        <v>2.3478043199999998</v>
      </c>
      <c r="T65" s="200" t="s">
        <v>331</v>
      </c>
      <c r="U65" s="201">
        <v>125</v>
      </c>
      <c r="V65" s="201">
        <v>1</v>
      </c>
      <c r="W65" s="201">
        <v>1</v>
      </c>
      <c r="X65" s="202">
        <v>0.08</v>
      </c>
      <c r="Y65" s="200">
        <f>V65*X65/W65</f>
        <v>0.08</v>
      </c>
      <c r="Z65" s="203">
        <f>(S75+Y75)*1.2</f>
        <v>5.3429979119999995</v>
      </c>
      <c r="AA65" s="173">
        <f>Z65/1.13</f>
        <v>4.7283167362831859</v>
      </c>
      <c r="AB65" s="204">
        <f>56000+17200</f>
        <v>73200</v>
      </c>
      <c r="AC65" s="205">
        <v>100000</v>
      </c>
      <c r="AD65" s="206">
        <f>AB65/AC65</f>
        <v>0.73199999999999998</v>
      </c>
      <c r="AE65" s="207">
        <f>AA65+AD65</f>
        <v>5.4603167362831861</v>
      </c>
      <c r="AF65" s="208"/>
    </row>
    <row r="66" spans="1:33" s="209" customFormat="1" ht="14.1" customHeight="1">
      <c r="A66" s="210"/>
      <c r="B66" s="211"/>
      <c r="C66" s="212"/>
      <c r="D66" s="213"/>
      <c r="E66" s="214"/>
      <c r="F66" s="191" t="s">
        <v>378</v>
      </c>
      <c r="G66" s="191" t="s">
        <v>337</v>
      </c>
      <c r="H66" s="192">
        <v>2</v>
      </c>
      <c r="I66" s="193" t="s">
        <v>338</v>
      </c>
      <c r="J66" s="194"/>
      <c r="K66" s="194">
        <f>20+4</f>
        <v>24</v>
      </c>
      <c r="L66" s="194">
        <f>45+4</f>
        <v>49</v>
      </c>
      <c r="M66" s="194">
        <v>2</v>
      </c>
      <c r="N66" s="196">
        <v>6.25</v>
      </c>
      <c r="O66" s="197">
        <v>3.4</v>
      </c>
      <c r="P66" s="198">
        <f>K66*L66*M66*0.00000785</f>
        <v>1.8463199999999999E-2</v>
      </c>
      <c r="Q66" s="199">
        <v>1.2E-2</v>
      </c>
      <c r="R66" s="198">
        <f t="shared" ref="R66:R67" si="1">P66-Q66</f>
        <v>6.4631999999999988E-3</v>
      </c>
      <c r="S66" s="196">
        <f>(N66*P66-O66*R66)*H66</f>
        <v>0.18684023999999999</v>
      </c>
      <c r="T66" s="200" t="s">
        <v>332</v>
      </c>
      <c r="U66" s="201">
        <v>100</v>
      </c>
      <c r="V66" s="201">
        <v>1</v>
      </c>
      <c r="W66" s="201">
        <v>1</v>
      </c>
      <c r="X66" s="202">
        <v>7.0000000000000007E-2</v>
      </c>
      <c r="Y66" s="200">
        <f>V66*X66/W66</f>
        <v>7.0000000000000007E-2</v>
      </c>
      <c r="Z66" s="215"/>
      <c r="AA66" s="173"/>
      <c r="AB66" s="204"/>
      <c r="AC66" s="205"/>
      <c r="AD66" s="206"/>
      <c r="AE66" s="207"/>
      <c r="AF66" s="208"/>
    </row>
    <row r="67" spans="1:33" s="209" customFormat="1" ht="14.1" customHeight="1">
      <c r="A67" s="210"/>
      <c r="B67" s="211"/>
      <c r="C67" s="212"/>
      <c r="D67" s="213"/>
      <c r="E67" s="214"/>
      <c r="F67" s="191" t="s">
        <v>379</v>
      </c>
      <c r="G67" s="191" t="s">
        <v>337</v>
      </c>
      <c r="H67" s="192">
        <v>2</v>
      </c>
      <c r="I67" s="193" t="s">
        <v>362</v>
      </c>
      <c r="J67" s="194"/>
      <c r="K67" s="194">
        <v>65</v>
      </c>
      <c r="L67" s="194">
        <f>20+30+20+4</f>
        <v>74</v>
      </c>
      <c r="M67" s="194">
        <v>2</v>
      </c>
      <c r="N67" s="236">
        <v>6.45</v>
      </c>
      <c r="O67" s="197">
        <v>3.4</v>
      </c>
      <c r="P67" s="198">
        <f>K67*L67*M67*0.00000785</f>
        <v>7.5517000000000001E-2</v>
      </c>
      <c r="Q67" s="199">
        <v>2.9000000000000001E-2</v>
      </c>
      <c r="R67" s="198">
        <f t="shared" si="1"/>
        <v>4.6517000000000003E-2</v>
      </c>
      <c r="S67" s="236">
        <f>(N67*P67-O67*R67)*H67</f>
        <v>0.65785369999999999</v>
      </c>
      <c r="T67" s="200" t="s">
        <v>357</v>
      </c>
      <c r="U67" s="201">
        <v>100</v>
      </c>
      <c r="V67" s="201">
        <v>1</v>
      </c>
      <c r="W67" s="201">
        <v>1</v>
      </c>
      <c r="X67" s="202">
        <v>7.0000000000000007E-2</v>
      </c>
      <c r="Y67" s="200">
        <f>V67*X67/W67</f>
        <v>7.0000000000000007E-2</v>
      </c>
      <c r="Z67" s="215"/>
      <c r="AA67" s="173"/>
      <c r="AB67" s="204"/>
      <c r="AC67" s="205"/>
      <c r="AD67" s="206"/>
      <c r="AE67" s="207"/>
      <c r="AF67" s="208"/>
    </row>
    <row r="68" spans="1:33" s="209" customFormat="1" ht="23.45" customHeight="1">
      <c r="A68" s="210"/>
      <c r="B68" s="211"/>
      <c r="C68" s="212"/>
      <c r="D68" s="213"/>
      <c r="E68" s="214"/>
      <c r="F68" s="191"/>
      <c r="G68" s="191"/>
      <c r="H68" s="192"/>
      <c r="I68" s="193"/>
      <c r="J68" s="194"/>
      <c r="K68" s="191"/>
      <c r="L68" s="191"/>
      <c r="M68" s="191"/>
      <c r="N68" s="216"/>
      <c r="O68" s="197"/>
      <c r="P68" s="198"/>
      <c r="Q68" s="199"/>
      <c r="R68" s="198"/>
      <c r="S68" s="196"/>
      <c r="T68" s="200" t="s">
        <v>380</v>
      </c>
      <c r="U68" s="201">
        <v>80</v>
      </c>
      <c r="V68" s="201">
        <v>1</v>
      </c>
      <c r="W68" s="201">
        <v>1</v>
      </c>
      <c r="X68" s="202">
        <v>0.05</v>
      </c>
      <c r="Y68" s="200">
        <f>V68*X68/W68</f>
        <v>0.05</v>
      </c>
      <c r="Z68" s="215"/>
      <c r="AA68" s="173"/>
      <c r="AB68" s="204"/>
      <c r="AC68" s="205"/>
      <c r="AD68" s="206"/>
      <c r="AE68" s="207"/>
      <c r="AF68" s="208"/>
    </row>
    <row r="69" spans="1:33" s="209" customFormat="1" ht="23.45" customHeight="1">
      <c r="A69" s="210"/>
      <c r="B69" s="211"/>
      <c r="C69" s="212"/>
      <c r="D69" s="213"/>
      <c r="E69" s="214"/>
      <c r="F69" s="191"/>
      <c r="G69" s="191"/>
      <c r="H69" s="192"/>
      <c r="I69" s="193"/>
      <c r="J69" s="194"/>
      <c r="K69" s="191"/>
      <c r="L69" s="191"/>
      <c r="M69" s="191"/>
      <c r="N69" s="216"/>
      <c r="O69" s="197"/>
      <c r="P69" s="198"/>
      <c r="Q69" s="199"/>
      <c r="R69" s="198"/>
      <c r="S69" s="196"/>
      <c r="T69" s="200" t="s">
        <v>331</v>
      </c>
      <c r="U69" s="201">
        <v>40</v>
      </c>
      <c r="V69" s="201">
        <v>1</v>
      </c>
      <c r="W69" s="201">
        <v>1</v>
      </c>
      <c r="X69" s="202">
        <v>0.03</v>
      </c>
      <c r="Y69" s="200">
        <f t="shared" ref="Y69:Y73" si="2">V69*X69/W69</f>
        <v>0.03</v>
      </c>
      <c r="Z69" s="215"/>
      <c r="AA69" s="173"/>
      <c r="AB69" s="204"/>
      <c r="AC69" s="205"/>
      <c r="AD69" s="206"/>
      <c r="AE69" s="207"/>
      <c r="AF69" s="208"/>
      <c r="AG69" s="246" t="s">
        <v>381</v>
      </c>
    </row>
    <row r="70" spans="1:33" s="209" customFormat="1" ht="23.45" customHeight="1">
      <c r="A70" s="210"/>
      <c r="B70" s="211"/>
      <c r="C70" s="212"/>
      <c r="D70" s="213"/>
      <c r="E70" s="214"/>
      <c r="F70" s="191"/>
      <c r="G70" s="191"/>
      <c r="H70" s="192"/>
      <c r="I70" s="193"/>
      <c r="J70" s="194"/>
      <c r="K70" s="191"/>
      <c r="L70" s="191"/>
      <c r="M70" s="191"/>
      <c r="N70" s="216"/>
      <c r="O70" s="197"/>
      <c r="P70" s="198"/>
      <c r="Q70" s="199"/>
      <c r="R70" s="198"/>
      <c r="S70" s="196"/>
      <c r="T70" s="200" t="s">
        <v>332</v>
      </c>
      <c r="U70" s="201">
        <v>25</v>
      </c>
      <c r="V70" s="201">
        <v>1</v>
      </c>
      <c r="W70" s="201">
        <v>1</v>
      </c>
      <c r="X70" s="202">
        <v>0.03</v>
      </c>
      <c r="Y70" s="200">
        <f t="shared" si="2"/>
        <v>0.03</v>
      </c>
      <c r="Z70" s="215"/>
      <c r="AA70" s="173"/>
      <c r="AB70" s="204"/>
      <c r="AC70" s="205"/>
      <c r="AD70" s="206"/>
      <c r="AE70" s="207"/>
      <c r="AF70" s="208"/>
    </row>
    <row r="71" spans="1:33" s="209" customFormat="1" ht="23.45" customHeight="1">
      <c r="A71" s="210"/>
      <c r="B71" s="211"/>
      <c r="C71" s="212"/>
      <c r="D71" s="213"/>
      <c r="E71" s="214"/>
      <c r="F71" s="191"/>
      <c r="G71" s="191"/>
      <c r="H71" s="192"/>
      <c r="I71" s="193"/>
      <c r="J71" s="194"/>
      <c r="K71" s="191"/>
      <c r="L71" s="191"/>
      <c r="M71" s="191"/>
      <c r="N71" s="216"/>
      <c r="O71" s="197"/>
      <c r="P71" s="198"/>
      <c r="Q71" s="199"/>
      <c r="R71" s="198"/>
      <c r="S71" s="196"/>
      <c r="T71" s="200" t="s">
        <v>382</v>
      </c>
      <c r="U71" s="201">
        <v>80</v>
      </c>
      <c r="V71" s="201">
        <v>1</v>
      </c>
      <c r="W71" s="201">
        <v>1</v>
      </c>
      <c r="X71" s="202">
        <v>0.05</v>
      </c>
      <c r="Y71" s="200">
        <f t="shared" si="2"/>
        <v>0.05</v>
      </c>
      <c r="Z71" s="215"/>
      <c r="AA71" s="173"/>
      <c r="AB71" s="204"/>
      <c r="AC71" s="205"/>
      <c r="AD71" s="206"/>
      <c r="AE71" s="207"/>
      <c r="AF71" s="208"/>
    </row>
    <row r="72" spans="1:33" s="209" customFormat="1" ht="23.45" customHeight="1">
      <c r="A72" s="210"/>
      <c r="B72" s="211"/>
      <c r="C72" s="212"/>
      <c r="D72" s="213"/>
      <c r="E72" s="214"/>
      <c r="F72" s="191"/>
      <c r="G72" s="191"/>
      <c r="H72" s="192"/>
      <c r="I72" s="193"/>
      <c r="J72" s="194"/>
      <c r="K72" s="191"/>
      <c r="L72" s="191"/>
      <c r="M72" s="191"/>
      <c r="N72" s="216"/>
      <c r="O72" s="197"/>
      <c r="P72" s="198"/>
      <c r="Q72" s="199"/>
      <c r="R72" s="198"/>
      <c r="S72" s="196"/>
      <c r="T72" s="200" t="s">
        <v>383</v>
      </c>
      <c r="U72" s="201">
        <v>40</v>
      </c>
      <c r="V72" s="201">
        <v>1</v>
      </c>
      <c r="W72" s="201">
        <v>1</v>
      </c>
      <c r="X72" s="202">
        <v>0.03</v>
      </c>
      <c r="Y72" s="200">
        <f t="shared" si="2"/>
        <v>0.03</v>
      </c>
      <c r="Z72" s="215"/>
      <c r="AA72" s="173"/>
      <c r="AB72" s="204"/>
      <c r="AC72" s="205"/>
      <c r="AD72" s="206"/>
      <c r="AE72" s="207"/>
      <c r="AF72" s="208"/>
    </row>
    <row r="73" spans="1:33" s="209" customFormat="1" ht="23.45" customHeight="1">
      <c r="A73" s="210"/>
      <c r="B73" s="211"/>
      <c r="C73" s="212"/>
      <c r="D73" s="213"/>
      <c r="E73" s="214"/>
      <c r="F73" s="191"/>
      <c r="G73" s="191"/>
      <c r="H73" s="192"/>
      <c r="I73" s="193"/>
      <c r="J73" s="194"/>
      <c r="K73" s="191"/>
      <c r="L73" s="191"/>
      <c r="M73" s="191"/>
      <c r="N73" s="216"/>
      <c r="O73" s="197"/>
      <c r="P73" s="198"/>
      <c r="Q73" s="199"/>
      <c r="R73" s="198"/>
      <c r="S73" s="196"/>
      <c r="T73" s="200" t="s">
        <v>384</v>
      </c>
      <c r="U73" s="201">
        <v>25</v>
      </c>
      <c r="V73" s="201">
        <v>1</v>
      </c>
      <c r="W73" s="201">
        <v>1</v>
      </c>
      <c r="X73" s="202">
        <v>0.03</v>
      </c>
      <c r="Y73" s="200">
        <f t="shared" si="2"/>
        <v>0.03</v>
      </c>
      <c r="Z73" s="215"/>
      <c r="AA73" s="173"/>
      <c r="AB73" s="204"/>
      <c r="AC73" s="205"/>
      <c r="AD73" s="206"/>
      <c r="AE73" s="207"/>
      <c r="AF73" s="208"/>
    </row>
    <row r="74" spans="1:33" s="209" customFormat="1" ht="14.1" customHeight="1">
      <c r="A74" s="210"/>
      <c r="B74" s="211"/>
      <c r="C74" s="212"/>
      <c r="D74" s="213"/>
      <c r="E74" s="214"/>
      <c r="F74" s="192"/>
      <c r="G74" s="192"/>
      <c r="H74" s="192"/>
      <c r="I74" s="217"/>
      <c r="J74" s="218"/>
      <c r="K74" s="219"/>
      <c r="L74" s="219"/>
      <c r="M74" s="219"/>
      <c r="N74" s="219"/>
      <c r="O74" s="219"/>
      <c r="P74" s="219"/>
      <c r="Q74" s="220"/>
      <c r="R74" s="219"/>
      <c r="S74" s="192"/>
      <c r="T74" s="200" t="s">
        <v>358</v>
      </c>
      <c r="U74" s="201"/>
      <c r="V74" s="201">
        <f>4*2+4*1.5</f>
        <v>14</v>
      </c>
      <c r="W74" s="201">
        <v>1</v>
      </c>
      <c r="X74" s="202">
        <v>0.05</v>
      </c>
      <c r="Y74" s="200">
        <v>0.82</v>
      </c>
      <c r="Z74" s="221"/>
      <c r="AA74" s="173"/>
      <c r="AB74" s="204"/>
      <c r="AC74" s="205"/>
      <c r="AD74" s="206"/>
      <c r="AE74" s="207"/>
      <c r="AF74" s="208"/>
    </row>
    <row r="75" spans="1:33" s="234" customFormat="1" ht="14.1" customHeight="1">
      <c r="A75" s="222"/>
      <c r="B75" s="223"/>
      <c r="C75" s="224"/>
      <c r="D75" s="225"/>
      <c r="E75" s="226"/>
      <c r="F75" s="227" t="s">
        <v>333</v>
      </c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9"/>
      <c r="S75" s="230">
        <f>SUM(S65:S74)</f>
        <v>3.1924982599999998</v>
      </c>
      <c r="T75" s="231"/>
      <c r="U75" s="232"/>
      <c r="V75" s="232"/>
      <c r="W75" s="232"/>
      <c r="X75" s="231"/>
      <c r="Y75" s="231">
        <f>SUM(Y65:Y74)</f>
        <v>1.26</v>
      </c>
      <c r="Z75" s="231"/>
      <c r="AA75" s="233"/>
      <c r="AB75" s="233"/>
      <c r="AC75" s="233"/>
      <c r="AD75" s="233"/>
      <c r="AE75" s="233"/>
      <c r="AF75" s="233"/>
    </row>
    <row r="76" spans="1:33" s="209" customFormat="1" ht="14.1" customHeight="1">
      <c r="A76" s="186">
        <v>13</v>
      </c>
      <c r="B76" s="187">
        <v>44553</v>
      </c>
      <c r="C76" s="188" t="s">
        <v>385</v>
      </c>
      <c r="D76" s="235" t="s">
        <v>386</v>
      </c>
      <c r="E76" s="190" t="s">
        <v>387</v>
      </c>
      <c r="F76" s="191" t="s">
        <v>377</v>
      </c>
      <c r="G76" s="191" t="s">
        <v>337</v>
      </c>
      <c r="H76" s="192">
        <v>1</v>
      </c>
      <c r="I76" s="193" t="s">
        <v>362</v>
      </c>
      <c r="J76" s="194"/>
      <c r="K76" s="195">
        <v>370</v>
      </c>
      <c r="L76" s="195">
        <v>92</v>
      </c>
      <c r="M76" s="191">
        <v>1.6</v>
      </c>
      <c r="N76" s="196">
        <v>6.45</v>
      </c>
      <c r="O76" s="197">
        <v>3.4</v>
      </c>
      <c r="P76" s="198">
        <f>K76*L76*M76*0.00000785</f>
        <v>0.42754239999999999</v>
      </c>
      <c r="Q76" s="199">
        <v>0.307</v>
      </c>
      <c r="R76" s="198">
        <f>P76-Q76</f>
        <v>0.12054239999999999</v>
      </c>
      <c r="S76" s="196">
        <f>(N76*P76-O76*R76)*H76</f>
        <v>2.3478043199999998</v>
      </c>
      <c r="T76" s="200" t="s">
        <v>331</v>
      </c>
      <c r="U76" s="201">
        <v>125</v>
      </c>
      <c r="V76" s="201">
        <v>1</v>
      </c>
      <c r="W76" s="201">
        <v>1</v>
      </c>
      <c r="X76" s="202">
        <v>0.08</v>
      </c>
      <c r="Y76" s="200">
        <f>V76*X76/W76</f>
        <v>0.08</v>
      </c>
      <c r="Z76" s="203">
        <f>(S86+Y86)*1.2</f>
        <v>3.3453651839999998</v>
      </c>
      <c r="AA76" s="173">
        <f>Z76/1.13</f>
        <v>2.9605001628318584</v>
      </c>
      <c r="AB76" s="204"/>
      <c r="AC76" s="205"/>
      <c r="AD76" s="206"/>
      <c r="AE76" s="207">
        <f>AA76+AD76</f>
        <v>2.9605001628318584</v>
      </c>
      <c r="AF76" s="208"/>
    </row>
    <row r="77" spans="1:33" s="209" customFormat="1" ht="14.1" customHeight="1">
      <c r="A77" s="210"/>
      <c r="B77" s="211"/>
      <c r="C77" s="212"/>
      <c r="D77" s="213"/>
      <c r="E77" s="214"/>
      <c r="F77" s="191"/>
      <c r="G77" s="191"/>
      <c r="H77" s="192"/>
      <c r="I77" s="193"/>
      <c r="J77" s="194"/>
      <c r="K77" s="194"/>
      <c r="L77" s="194"/>
      <c r="M77" s="194"/>
      <c r="N77" s="196"/>
      <c r="O77" s="197"/>
      <c r="P77" s="198"/>
      <c r="Q77" s="199"/>
      <c r="R77" s="198"/>
      <c r="S77" s="196"/>
      <c r="T77" s="200" t="s">
        <v>332</v>
      </c>
      <c r="U77" s="201">
        <v>100</v>
      </c>
      <c r="V77" s="201">
        <v>1</v>
      </c>
      <c r="W77" s="201">
        <v>1</v>
      </c>
      <c r="X77" s="202">
        <v>7.0000000000000007E-2</v>
      </c>
      <c r="Y77" s="200">
        <f>V77*X77/W77</f>
        <v>7.0000000000000007E-2</v>
      </c>
      <c r="Z77" s="215"/>
      <c r="AA77" s="173"/>
      <c r="AB77" s="204"/>
      <c r="AC77" s="205"/>
      <c r="AD77" s="206"/>
      <c r="AE77" s="207"/>
      <c r="AF77" s="208"/>
    </row>
    <row r="78" spans="1:33" s="209" customFormat="1" ht="14.1" customHeight="1">
      <c r="A78" s="210"/>
      <c r="B78" s="211"/>
      <c r="C78" s="212"/>
      <c r="D78" s="213"/>
      <c r="E78" s="214"/>
      <c r="F78" s="191"/>
      <c r="G78" s="191"/>
      <c r="H78" s="192"/>
      <c r="I78" s="193"/>
      <c r="J78" s="194"/>
      <c r="K78" s="194"/>
      <c r="L78" s="194"/>
      <c r="M78" s="194"/>
      <c r="N78" s="196"/>
      <c r="O78" s="197"/>
      <c r="P78" s="198"/>
      <c r="Q78" s="199"/>
      <c r="R78" s="198"/>
      <c r="S78" s="196"/>
      <c r="T78" s="200" t="s">
        <v>357</v>
      </c>
      <c r="U78" s="201">
        <v>100</v>
      </c>
      <c r="V78" s="201">
        <v>1</v>
      </c>
      <c r="W78" s="201">
        <v>1</v>
      </c>
      <c r="X78" s="202">
        <v>7.0000000000000007E-2</v>
      </c>
      <c r="Y78" s="200">
        <f>V78*X78/W78</f>
        <v>7.0000000000000007E-2</v>
      </c>
      <c r="Z78" s="215"/>
      <c r="AA78" s="173"/>
      <c r="AB78" s="204"/>
      <c r="AC78" s="205"/>
      <c r="AD78" s="206"/>
      <c r="AE78" s="207"/>
      <c r="AF78" s="208"/>
    </row>
    <row r="79" spans="1:33" s="209" customFormat="1" ht="23.45" customHeight="1">
      <c r="A79" s="210"/>
      <c r="B79" s="211"/>
      <c r="C79" s="212"/>
      <c r="D79" s="213"/>
      <c r="E79" s="214"/>
      <c r="F79" s="191"/>
      <c r="G79" s="191"/>
      <c r="H79" s="192"/>
      <c r="I79" s="193"/>
      <c r="J79" s="194"/>
      <c r="K79" s="191"/>
      <c r="L79" s="191"/>
      <c r="M79" s="191"/>
      <c r="N79" s="216"/>
      <c r="O79" s="197"/>
      <c r="P79" s="198"/>
      <c r="Q79" s="199"/>
      <c r="R79" s="198"/>
      <c r="S79" s="196"/>
      <c r="T79" s="200" t="s">
        <v>380</v>
      </c>
      <c r="U79" s="201">
        <v>80</v>
      </c>
      <c r="V79" s="201">
        <v>1</v>
      </c>
      <c r="W79" s="201">
        <v>1</v>
      </c>
      <c r="X79" s="202">
        <v>0.05</v>
      </c>
      <c r="Y79" s="200">
        <f>V79*X79/W79</f>
        <v>0.05</v>
      </c>
      <c r="Z79" s="215"/>
      <c r="AA79" s="173"/>
      <c r="AB79" s="204"/>
      <c r="AC79" s="205"/>
      <c r="AD79" s="206"/>
      <c r="AE79" s="207"/>
      <c r="AF79" s="208"/>
    </row>
    <row r="80" spans="1:33" s="209" customFormat="1" ht="23.45" customHeight="1">
      <c r="A80" s="210"/>
      <c r="B80" s="211"/>
      <c r="C80" s="212"/>
      <c r="D80" s="213"/>
      <c r="E80" s="214"/>
      <c r="F80" s="191"/>
      <c r="G80" s="191"/>
      <c r="H80" s="192"/>
      <c r="I80" s="193"/>
      <c r="J80" s="194"/>
      <c r="K80" s="191"/>
      <c r="L80" s="191"/>
      <c r="M80" s="191"/>
      <c r="N80" s="216"/>
      <c r="O80" s="197"/>
      <c r="P80" s="198"/>
      <c r="Q80" s="199"/>
      <c r="R80" s="198"/>
      <c r="S80" s="196"/>
      <c r="T80" s="200" t="s">
        <v>331</v>
      </c>
      <c r="U80" s="201">
        <v>40</v>
      </c>
      <c r="V80" s="201">
        <v>1</v>
      </c>
      <c r="W80" s="201">
        <v>1</v>
      </c>
      <c r="X80" s="202">
        <v>0.03</v>
      </c>
      <c r="Y80" s="200">
        <f t="shared" ref="Y80:Y84" si="3">V80*X80/W80</f>
        <v>0.03</v>
      </c>
      <c r="Z80" s="215"/>
      <c r="AA80" s="173"/>
      <c r="AB80" s="204"/>
      <c r="AC80" s="205"/>
      <c r="AD80" s="206"/>
      <c r="AE80" s="207"/>
      <c r="AF80" s="208"/>
    </row>
    <row r="81" spans="1:32" s="209" customFormat="1" ht="23.45" customHeight="1">
      <c r="A81" s="210"/>
      <c r="B81" s="211"/>
      <c r="C81" s="212"/>
      <c r="D81" s="213"/>
      <c r="E81" s="214"/>
      <c r="F81" s="191"/>
      <c r="G81" s="191"/>
      <c r="H81" s="192"/>
      <c r="I81" s="193"/>
      <c r="J81" s="194"/>
      <c r="K81" s="191"/>
      <c r="L81" s="191"/>
      <c r="M81" s="191"/>
      <c r="N81" s="216"/>
      <c r="O81" s="197"/>
      <c r="P81" s="198"/>
      <c r="Q81" s="199"/>
      <c r="R81" s="198"/>
      <c r="S81" s="196"/>
      <c r="T81" s="200" t="s">
        <v>332</v>
      </c>
      <c r="U81" s="201">
        <v>25</v>
      </c>
      <c r="V81" s="201">
        <v>1</v>
      </c>
      <c r="W81" s="201">
        <v>1</v>
      </c>
      <c r="X81" s="202">
        <v>0.03</v>
      </c>
      <c r="Y81" s="200">
        <f t="shared" si="3"/>
        <v>0.03</v>
      </c>
      <c r="Z81" s="215"/>
      <c r="AA81" s="173"/>
      <c r="AB81" s="204"/>
      <c r="AC81" s="205"/>
      <c r="AD81" s="206"/>
      <c r="AE81" s="207"/>
      <c r="AF81" s="208"/>
    </row>
    <row r="82" spans="1:32" s="209" customFormat="1" ht="23.45" customHeight="1">
      <c r="A82" s="210"/>
      <c r="B82" s="211"/>
      <c r="C82" s="212"/>
      <c r="D82" s="213"/>
      <c r="E82" s="214"/>
      <c r="F82" s="191"/>
      <c r="G82" s="191"/>
      <c r="H82" s="192"/>
      <c r="I82" s="193"/>
      <c r="J82" s="194"/>
      <c r="K82" s="191"/>
      <c r="L82" s="191"/>
      <c r="M82" s="191"/>
      <c r="N82" s="216"/>
      <c r="O82" s="197"/>
      <c r="P82" s="198"/>
      <c r="Q82" s="199"/>
      <c r="R82" s="198"/>
      <c r="S82" s="196"/>
      <c r="T82" s="200" t="s">
        <v>382</v>
      </c>
      <c r="U82" s="201">
        <v>80</v>
      </c>
      <c r="V82" s="201">
        <v>1</v>
      </c>
      <c r="W82" s="201">
        <v>1</v>
      </c>
      <c r="X82" s="202">
        <v>0.05</v>
      </c>
      <c r="Y82" s="200">
        <f t="shared" si="3"/>
        <v>0.05</v>
      </c>
      <c r="Z82" s="215"/>
      <c r="AA82" s="173"/>
      <c r="AB82" s="204"/>
      <c r="AC82" s="205"/>
      <c r="AD82" s="206"/>
      <c r="AE82" s="207"/>
      <c r="AF82" s="208"/>
    </row>
    <row r="83" spans="1:32" s="209" customFormat="1" ht="23.45" customHeight="1">
      <c r="A83" s="210"/>
      <c r="B83" s="211"/>
      <c r="C83" s="212"/>
      <c r="D83" s="213"/>
      <c r="E83" s="214"/>
      <c r="F83" s="191"/>
      <c r="G83" s="191"/>
      <c r="H83" s="192"/>
      <c r="I83" s="193"/>
      <c r="J83" s="194"/>
      <c r="K83" s="191"/>
      <c r="L83" s="191"/>
      <c r="M83" s="191"/>
      <c r="N83" s="216"/>
      <c r="O83" s="197"/>
      <c r="P83" s="198"/>
      <c r="Q83" s="199"/>
      <c r="R83" s="198"/>
      <c r="S83" s="196"/>
      <c r="T83" s="200" t="s">
        <v>383</v>
      </c>
      <c r="U83" s="201">
        <v>40</v>
      </c>
      <c r="V83" s="201">
        <v>1</v>
      </c>
      <c r="W83" s="201">
        <v>1</v>
      </c>
      <c r="X83" s="202">
        <v>0.03</v>
      </c>
      <c r="Y83" s="200">
        <f t="shared" si="3"/>
        <v>0.03</v>
      </c>
      <c r="Z83" s="215"/>
      <c r="AA83" s="173"/>
      <c r="AB83" s="204"/>
      <c r="AC83" s="205"/>
      <c r="AD83" s="206"/>
      <c r="AE83" s="207"/>
      <c r="AF83" s="208"/>
    </row>
    <row r="84" spans="1:32" s="209" customFormat="1" ht="23.45" customHeight="1">
      <c r="A84" s="210"/>
      <c r="B84" s="211"/>
      <c r="C84" s="212"/>
      <c r="D84" s="213"/>
      <c r="E84" s="214"/>
      <c r="F84" s="191"/>
      <c r="G84" s="191"/>
      <c r="H84" s="192"/>
      <c r="I84" s="193"/>
      <c r="J84" s="194"/>
      <c r="K84" s="191"/>
      <c r="L84" s="191"/>
      <c r="M84" s="191"/>
      <c r="N84" s="216"/>
      <c r="O84" s="197"/>
      <c r="P84" s="198"/>
      <c r="Q84" s="199"/>
      <c r="R84" s="198"/>
      <c r="S84" s="196"/>
      <c r="T84" s="200" t="s">
        <v>384</v>
      </c>
      <c r="U84" s="201">
        <v>25</v>
      </c>
      <c r="V84" s="201">
        <v>1</v>
      </c>
      <c r="W84" s="201">
        <v>1</v>
      </c>
      <c r="X84" s="202">
        <v>0.03</v>
      </c>
      <c r="Y84" s="200">
        <f t="shared" si="3"/>
        <v>0.03</v>
      </c>
      <c r="Z84" s="215"/>
      <c r="AA84" s="173"/>
      <c r="AB84" s="204"/>
      <c r="AC84" s="205"/>
      <c r="AD84" s="206"/>
      <c r="AE84" s="207"/>
      <c r="AF84" s="208"/>
    </row>
    <row r="85" spans="1:32" s="209" customFormat="1" ht="14.1" customHeight="1">
      <c r="A85" s="210"/>
      <c r="B85" s="211"/>
      <c r="C85" s="212"/>
      <c r="D85" s="213"/>
      <c r="E85" s="214"/>
      <c r="F85" s="192"/>
      <c r="G85" s="192"/>
      <c r="H85" s="192"/>
      <c r="I85" s="217"/>
      <c r="J85" s="218"/>
      <c r="K85" s="219"/>
      <c r="L85" s="219"/>
      <c r="M85" s="219"/>
      <c r="N85" s="219"/>
      <c r="O85" s="219"/>
      <c r="P85" s="219"/>
      <c r="Q85" s="220"/>
      <c r="R85" s="219"/>
      <c r="S85" s="192"/>
      <c r="T85" s="200"/>
      <c r="U85" s="201"/>
      <c r="V85" s="201"/>
      <c r="W85" s="201"/>
      <c r="X85" s="202"/>
      <c r="Y85" s="200"/>
      <c r="Z85" s="221"/>
      <c r="AA85" s="173"/>
      <c r="AB85" s="204"/>
      <c r="AC85" s="205"/>
      <c r="AD85" s="206"/>
      <c r="AE85" s="207"/>
      <c r="AF85" s="208"/>
    </row>
    <row r="86" spans="1:32" s="234" customFormat="1" ht="14.1" customHeight="1">
      <c r="A86" s="222"/>
      <c r="B86" s="223"/>
      <c r="C86" s="224"/>
      <c r="D86" s="225"/>
      <c r="E86" s="226"/>
      <c r="F86" s="227" t="s">
        <v>333</v>
      </c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9"/>
      <c r="S86" s="230">
        <f>SUM(S76:S85)</f>
        <v>2.3478043199999998</v>
      </c>
      <c r="T86" s="231"/>
      <c r="U86" s="232"/>
      <c r="V86" s="232"/>
      <c r="W86" s="232"/>
      <c r="X86" s="231"/>
      <c r="Y86" s="231">
        <f>SUM(Y76:Y85)</f>
        <v>0.44000000000000006</v>
      </c>
      <c r="Z86" s="231"/>
      <c r="AA86" s="233"/>
      <c r="AB86" s="233"/>
      <c r="AC86" s="233"/>
      <c r="AD86" s="233"/>
      <c r="AE86" s="233"/>
      <c r="AF86" s="233"/>
    </row>
    <row r="87" spans="1:32" s="209" customFormat="1" ht="14.1" customHeight="1">
      <c r="A87" s="186">
        <v>14</v>
      </c>
      <c r="B87" s="187">
        <v>44553</v>
      </c>
      <c r="C87" s="188" t="s">
        <v>388</v>
      </c>
      <c r="D87" s="235" t="s">
        <v>389</v>
      </c>
      <c r="E87" s="190" t="s">
        <v>390</v>
      </c>
      <c r="F87" s="191" t="s">
        <v>328</v>
      </c>
      <c r="G87" s="191" t="s">
        <v>337</v>
      </c>
      <c r="H87" s="192">
        <v>1</v>
      </c>
      <c r="I87" s="193" t="s">
        <v>362</v>
      </c>
      <c r="J87" s="194"/>
      <c r="K87" s="195">
        <v>38</v>
      </c>
      <c r="L87" s="195">
        <v>33</v>
      </c>
      <c r="M87" s="191">
        <v>2.5</v>
      </c>
      <c r="N87" s="196">
        <v>6.45</v>
      </c>
      <c r="O87" s="197">
        <v>3.4</v>
      </c>
      <c r="P87" s="198">
        <f>K87*L87*M87*0.00000785</f>
        <v>2.460975E-2</v>
      </c>
      <c r="Q87" s="199">
        <v>1.0999999999999999E-2</v>
      </c>
      <c r="R87" s="198">
        <f>P87-Q87</f>
        <v>1.360975E-2</v>
      </c>
      <c r="S87" s="196">
        <f>(N87*P87-O87*R87)*H87</f>
        <v>0.1124597375</v>
      </c>
      <c r="T87" s="200" t="s">
        <v>331</v>
      </c>
      <c r="U87" s="201">
        <v>40</v>
      </c>
      <c r="V87" s="201">
        <v>1</v>
      </c>
      <c r="W87" s="201">
        <v>1</v>
      </c>
      <c r="X87" s="202">
        <v>0.03</v>
      </c>
      <c r="Y87" s="200">
        <f>V87*X87/W87</f>
        <v>0.03</v>
      </c>
      <c r="Z87" s="203">
        <f>(S92+Y92)*1.2</f>
        <v>0.20695168499999997</v>
      </c>
      <c r="AA87" s="173">
        <f>Z87/1.13</f>
        <v>0.18314308407079644</v>
      </c>
      <c r="AB87" s="204">
        <v>3000</v>
      </c>
      <c r="AC87" s="205">
        <v>100000</v>
      </c>
      <c r="AD87" s="206">
        <f>AB87/AC87</f>
        <v>0.03</v>
      </c>
      <c r="AE87" s="207">
        <f>AA87+AD87</f>
        <v>0.21314308407079643</v>
      </c>
      <c r="AF87" s="208"/>
    </row>
    <row r="88" spans="1:32" s="209" customFormat="1" ht="14.1" customHeight="1">
      <c r="A88" s="210"/>
      <c r="B88" s="211"/>
      <c r="C88" s="212"/>
      <c r="D88" s="213"/>
      <c r="E88" s="214"/>
      <c r="F88" s="191"/>
      <c r="G88" s="191"/>
      <c r="H88" s="192"/>
      <c r="I88" s="193"/>
      <c r="J88" s="194"/>
      <c r="K88" s="194"/>
      <c r="L88" s="194"/>
      <c r="M88" s="194"/>
      <c r="N88" s="196"/>
      <c r="O88" s="197"/>
      <c r="P88" s="198"/>
      <c r="Q88" s="199"/>
      <c r="R88" s="198"/>
      <c r="S88" s="196"/>
      <c r="T88" s="200" t="s">
        <v>332</v>
      </c>
      <c r="U88" s="201">
        <v>25</v>
      </c>
      <c r="V88" s="201">
        <v>1</v>
      </c>
      <c r="W88" s="201">
        <v>1</v>
      </c>
      <c r="X88" s="202">
        <v>0.03</v>
      </c>
      <c r="Y88" s="200">
        <f>V88*X88/W88</f>
        <v>0.03</v>
      </c>
      <c r="Z88" s="215"/>
      <c r="AA88" s="173"/>
      <c r="AB88" s="204"/>
      <c r="AC88" s="205"/>
      <c r="AD88" s="206"/>
      <c r="AE88" s="207"/>
      <c r="AF88" s="208"/>
    </row>
    <row r="89" spans="1:32" s="209" customFormat="1" ht="14.1" customHeight="1">
      <c r="A89" s="210"/>
      <c r="B89" s="211"/>
      <c r="C89" s="212"/>
      <c r="D89" s="213"/>
      <c r="E89" s="214"/>
      <c r="F89" s="191"/>
      <c r="G89" s="191"/>
      <c r="H89" s="192"/>
      <c r="I89" s="193"/>
      <c r="J89" s="194"/>
      <c r="K89" s="194"/>
      <c r="L89" s="194"/>
      <c r="M89" s="194"/>
      <c r="N89" s="196"/>
      <c r="O89" s="197"/>
      <c r="P89" s="198"/>
      <c r="Q89" s="199"/>
      <c r="R89" s="198"/>
      <c r="S89" s="196"/>
      <c r="T89" s="200"/>
      <c r="U89" s="201"/>
      <c r="V89" s="201"/>
      <c r="W89" s="201"/>
      <c r="X89" s="202"/>
      <c r="Y89" s="200"/>
      <c r="Z89" s="215"/>
      <c r="AA89" s="173"/>
      <c r="AB89" s="204"/>
      <c r="AC89" s="205"/>
      <c r="AD89" s="206"/>
      <c r="AE89" s="207"/>
      <c r="AF89" s="208"/>
    </row>
    <row r="90" spans="1:32" s="209" customFormat="1" ht="23.45" customHeight="1">
      <c r="A90" s="210"/>
      <c r="B90" s="211"/>
      <c r="C90" s="212"/>
      <c r="D90" s="213"/>
      <c r="E90" s="214"/>
      <c r="F90" s="191"/>
      <c r="G90" s="191"/>
      <c r="H90" s="192"/>
      <c r="I90" s="193"/>
      <c r="J90" s="194"/>
      <c r="K90" s="191"/>
      <c r="L90" s="191"/>
      <c r="M90" s="191"/>
      <c r="N90" s="216"/>
      <c r="O90" s="197"/>
      <c r="P90" s="198"/>
      <c r="Q90" s="199"/>
      <c r="R90" s="198"/>
      <c r="S90" s="196"/>
      <c r="T90" s="200"/>
      <c r="U90" s="201"/>
      <c r="V90" s="201"/>
      <c r="W90" s="201"/>
      <c r="X90" s="202"/>
      <c r="Y90" s="200"/>
      <c r="Z90" s="215"/>
      <c r="AA90" s="173"/>
      <c r="AB90" s="204"/>
      <c r="AC90" s="205"/>
      <c r="AD90" s="206"/>
      <c r="AE90" s="207"/>
      <c r="AF90" s="208"/>
    </row>
    <row r="91" spans="1:32" s="209" customFormat="1" ht="14.1" customHeight="1">
      <c r="A91" s="210"/>
      <c r="B91" s="211"/>
      <c r="C91" s="212"/>
      <c r="D91" s="213"/>
      <c r="E91" s="214"/>
      <c r="F91" s="192"/>
      <c r="G91" s="192"/>
      <c r="H91" s="192"/>
      <c r="I91" s="217"/>
      <c r="J91" s="218"/>
      <c r="K91" s="219"/>
      <c r="L91" s="219"/>
      <c r="M91" s="219"/>
      <c r="N91" s="219"/>
      <c r="O91" s="219"/>
      <c r="P91" s="219"/>
      <c r="Q91" s="220"/>
      <c r="R91" s="219"/>
      <c r="S91" s="192"/>
      <c r="T91" s="200"/>
      <c r="U91" s="201"/>
      <c r="V91" s="201"/>
      <c r="W91" s="201"/>
      <c r="X91" s="202"/>
      <c r="Y91" s="200"/>
      <c r="Z91" s="221"/>
      <c r="AA91" s="173"/>
      <c r="AB91" s="204"/>
      <c r="AC91" s="205"/>
      <c r="AD91" s="206"/>
      <c r="AE91" s="207"/>
      <c r="AF91" s="208"/>
    </row>
    <row r="92" spans="1:32" s="234" customFormat="1" ht="14.1" customHeight="1">
      <c r="A92" s="222"/>
      <c r="B92" s="223"/>
      <c r="C92" s="224"/>
      <c r="D92" s="225"/>
      <c r="E92" s="226"/>
      <c r="F92" s="227" t="s">
        <v>333</v>
      </c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9"/>
      <c r="S92" s="230">
        <f>SUM(S87:S91)</f>
        <v>0.1124597375</v>
      </c>
      <c r="T92" s="231"/>
      <c r="U92" s="232"/>
      <c r="V92" s="232"/>
      <c r="W92" s="232"/>
      <c r="X92" s="231"/>
      <c r="Y92" s="231">
        <f>SUM(Y87:Y91)</f>
        <v>0.06</v>
      </c>
      <c r="Z92" s="231"/>
      <c r="AA92" s="233"/>
      <c r="AB92" s="233"/>
      <c r="AC92" s="233"/>
      <c r="AD92" s="233"/>
      <c r="AE92" s="233"/>
      <c r="AF92" s="233"/>
    </row>
    <row r="93" spans="1:32" s="209" customFormat="1" ht="14.1" customHeight="1">
      <c r="A93" s="186">
        <v>15</v>
      </c>
      <c r="B93" s="187">
        <v>44553</v>
      </c>
      <c r="C93" s="188" t="s">
        <v>391</v>
      </c>
      <c r="D93" s="235" t="s">
        <v>392</v>
      </c>
      <c r="E93" s="190" t="s">
        <v>393</v>
      </c>
      <c r="F93" s="191" t="s">
        <v>328</v>
      </c>
      <c r="G93" s="191" t="s">
        <v>337</v>
      </c>
      <c r="H93" s="192">
        <v>1</v>
      </c>
      <c r="I93" s="193" t="s">
        <v>338</v>
      </c>
      <c r="J93" s="194"/>
      <c r="K93" s="195">
        <v>55</v>
      </c>
      <c r="L93" s="195">
        <v>24</v>
      </c>
      <c r="M93" s="191">
        <v>2</v>
      </c>
      <c r="N93" s="196">
        <v>6.25</v>
      </c>
      <c r="O93" s="197">
        <v>3.4</v>
      </c>
      <c r="P93" s="198">
        <f>K93*L93*M93*0.00000785</f>
        <v>2.0723999999999999E-2</v>
      </c>
      <c r="Q93" s="199">
        <v>1.2E-2</v>
      </c>
      <c r="R93" s="198">
        <f>P93-Q93</f>
        <v>8.7239999999999991E-3</v>
      </c>
      <c r="S93" s="196">
        <f>(N93*P93-O93*R93)*H93</f>
        <v>9.9863400000000005E-2</v>
      </c>
      <c r="T93" s="200" t="s">
        <v>331</v>
      </c>
      <c r="U93" s="201">
        <v>40</v>
      </c>
      <c r="V93" s="201">
        <v>1</v>
      </c>
      <c r="W93" s="201">
        <v>1</v>
      </c>
      <c r="X93" s="202">
        <v>0.03</v>
      </c>
      <c r="Y93" s="200">
        <f>V93*X93/W93</f>
        <v>0.03</v>
      </c>
      <c r="Z93" s="203">
        <f>(S98+Y98)*1.2</f>
        <v>0.19183607999999999</v>
      </c>
      <c r="AA93" s="173">
        <f>Z93/1.13</f>
        <v>0.16976644247787612</v>
      </c>
      <c r="AB93" s="204">
        <v>3000</v>
      </c>
      <c r="AC93" s="205">
        <v>100000</v>
      </c>
      <c r="AD93" s="206">
        <f>AB93/AC93</f>
        <v>0.03</v>
      </c>
      <c r="AE93" s="207">
        <f>AA93+AD93</f>
        <v>0.19976644247787612</v>
      </c>
      <c r="AF93" s="208"/>
    </row>
    <row r="94" spans="1:32" s="209" customFormat="1" ht="14.1" customHeight="1">
      <c r="A94" s="210"/>
      <c r="B94" s="211"/>
      <c r="C94" s="212"/>
      <c r="D94" s="213"/>
      <c r="E94" s="214"/>
      <c r="F94" s="191"/>
      <c r="G94" s="191"/>
      <c r="H94" s="192"/>
      <c r="I94" s="193"/>
      <c r="J94" s="194"/>
      <c r="K94" s="194"/>
      <c r="L94" s="194"/>
      <c r="M94" s="194"/>
      <c r="N94" s="196"/>
      <c r="O94" s="197"/>
      <c r="P94" s="198"/>
      <c r="Q94" s="199"/>
      <c r="R94" s="198"/>
      <c r="S94" s="196"/>
      <c r="T94" s="200" t="s">
        <v>332</v>
      </c>
      <c r="U94" s="201">
        <v>40</v>
      </c>
      <c r="V94" s="201">
        <v>1</v>
      </c>
      <c r="W94" s="201">
        <v>1</v>
      </c>
      <c r="X94" s="202">
        <v>0.03</v>
      </c>
      <c r="Y94" s="200">
        <f>V94*X94/W94</f>
        <v>0.03</v>
      </c>
      <c r="Z94" s="215"/>
      <c r="AA94" s="173"/>
      <c r="AB94" s="204"/>
      <c r="AC94" s="205"/>
      <c r="AD94" s="206"/>
      <c r="AE94" s="207"/>
      <c r="AF94" s="208"/>
    </row>
    <row r="95" spans="1:32" s="209" customFormat="1" ht="14.1" customHeight="1">
      <c r="A95" s="210"/>
      <c r="B95" s="211"/>
      <c r="C95" s="212"/>
      <c r="D95" s="213"/>
      <c r="E95" s="214"/>
      <c r="F95" s="191"/>
      <c r="G95" s="191"/>
      <c r="H95" s="192"/>
      <c r="I95" s="193"/>
      <c r="J95" s="194"/>
      <c r="K95" s="194"/>
      <c r="L95" s="194"/>
      <c r="M95" s="194"/>
      <c r="N95" s="196"/>
      <c r="O95" s="197"/>
      <c r="P95" s="198"/>
      <c r="Q95" s="199"/>
      <c r="R95" s="198"/>
      <c r="S95" s="196"/>
      <c r="T95" s="200"/>
      <c r="U95" s="201"/>
      <c r="V95" s="201"/>
      <c r="W95" s="201"/>
      <c r="X95" s="202"/>
      <c r="Y95" s="200"/>
      <c r="Z95" s="215"/>
      <c r="AA95" s="173"/>
      <c r="AB95" s="204"/>
      <c r="AC95" s="205"/>
      <c r="AD95" s="206"/>
      <c r="AE95" s="207"/>
      <c r="AF95" s="208"/>
    </row>
    <row r="96" spans="1:32" s="209" customFormat="1" ht="23.45" customHeight="1">
      <c r="A96" s="210"/>
      <c r="B96" s="211"/>
      <c r="C96" s="212"/>
      <c r="D96" s="213"/>
      <c r="E96" s="214"/>
      <c r="F96" s="191"/>
      <c r="G96" s="191"/>
      <c r="H96" s="192"/>
      <c r="I96" s="193"/>
      <c r="J96" s="194"/>
      <c r="K96" s="191"/>
      <c r="L96" s="191"/>
      <c r="M96" s="191"/>
      <c r="N96" s="216"/>
      <c r="O96" s="197"/>
      <c r="P96" s="198"/>
      <c r="Q96" s="199"/>
      <c r="R96" s="198"/>
      <c r="S96" s="196"/>
      <c r="T96" s="200"/>
      <c r="U96" s="201"/>
      <c r="V96" s="201"/>
      <c r="W96" s="201"/>
      <c r="X96" s="202"/>
      <c r="Y96" s="200"/>
      <c r="Z96" s="215"/>
      <c r="AA96" s="173"/>
      <c r="AB96" s="204"/>
      <c r="AC96" s="205"/>
      <c r="AD96" s="206"/>
      <c r="AE96" s="207"/>
      <c r="AF96" s="208"/>
    </row>
    <row r="97" spans="1:32" s="209" customFormat="1" ht="14.1" customHeight="1">
      <c r="A97" s="210"/>
      <c r="B97" s="211"/>
      <c r="C97" s="212"/>
      <c r="D97" s="213"/>
      <c r="E97" s="214"/>
      <c r="F97" s="192"/>
      <c r="G97" s="192"/>
      <c r="H97" s="192"/>
      <c r="I97" s="217"/>
      <c r="J97" s="218"/>
      <c r="K97" s="219"/>
      <c r="L97" s="219"/>
      <c r="M97" s="219"/>
      <c r="N97" s="219"/>
      <c r="O97" s="219"/>
      <c r="P97" s="219"/>
      <c r="Q97" s="220"/>
      <c r="R97" s="219"/>
      <c r="S97" s="192"/>
      <c r="T97" s="200"/>
      <c r="U97" s="201"/>
      <c r="V97" s="201"/>
      <c r="W97" s="201"/>
      <c r="X97" s="202"/>
      <c r="Y97" s="200"/>
      <c r="Z97" s="221"/>
      <c r="AA97" s="173"/>
      <c r="AB97" s="204"/>
      <c r="AC97" s="205"/>
      <c r="AD97" s="206"/>
      <c r="AE97" s="207"/>
      <c r="AF97" s="208"/>
    </row>
    <row r="98" spans="1:32" s="234" customFormat="1" ht="14.1" customHeight="1">
      <c r="A98" s="222"/>
      <c r="B98" s="223"/>
      <c r="C98" s="224"/>
      <c r="D98" s="225"/>
      <c r="E98" s="226"/>
      <c r="F98" s="227" t="s">
        <v>333</v>
      </c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9"/>
      <c r="S98" s="230">
        <f>SUM(S93:S97)</f>
        <v>9.9863400000000005E-2</v>
      </c>
      <c r="T98" s="231"/>
      <c r="U98" s="232"/>
      <c r="V98" s="232"/>
      <c r="W98" s="232"/>
      <c r="X98" s="231"/>
      <c r="Y98" s="231">
        <f>SUM(Y93:Y97)</f>
        <v>0.06</v>
      </c>
      <c r="Z98" s="231"/>
      <c r="AA98" s="233"/>
      <c r="AB98" s="233"/>
      <c r="AC98" s="233"/>
      <c r="AD98" s="233"/>
      <c r="AE98" s="233"/>
      <c r="AF98" s="233"/>
    </row>
    <row r="99" spans="1:32" s="209" customFormat="1" ht="14.1" customHeight="1">
      <c r="A99" s="186">
        <v>16</v>
      </c>
      <c r="B99" s="187">
        <v>44553</v>
      </c>
      <c r="C99" s="188" t="s">
        <v>394</v>
      </c>
      <c r="D99" s="235" t="s">
        <v>395</v>
      </c>
      <c r="E99" s="190" t="s">
        <v>396</v>
      </c>
      <c r="F99" s="191" t="s">
        <v>328</v>
      </c>
      <c r="G99" s="191" t="s">
        <v>337</v>
      </c>
      <c r="H99" s="192">
        <v>1</v>
      </c>
      <c r="I99" s="193" t="s">
        <v>338</v>
      </c>
      <c r="J99" s="194"/>
      <c r="K99" s="195">
        <v>71</v>
      </c>
      <c r="L99" s="195">
        <v>23</v>
      </c>
      <c r="M99" s="191">
        <v>2</v>
      </c>
      <c r="N99" s="196">
        <v>6.25</v>
      </c>
      <c r="O99" s="197">
        <v>3.4</v>
      </c>
      <c r="P99" s="198">
        <f>K99*L99*M99*0.00000785</f>
        <v>2.5638099999999997E-2</v>
      </c>
      <c r="Q99" s="199">
        <v>1.4E-2</v>
      </c>
      <c r="R99" s="198">
        <f>P99-Q99</f>
        <v>1.1638099999999997E-2</v>
      </c>
      <c r="S99" s="196">
        <f>(N99*P99-O99*R99)*H99</f>
        <v>0.12066858499999999</v>
      </c>
      <c r="T99" s="200" t="s">
        <v>331</v>
      </c>
      <c r="U99" s="201">
        <v>40</v>
      </c>
      <c r="V99" s="201">
        <v>1</v>
      </c>
      <c r="W99" s="201">
        <v>1</v>
      </c>
      <c r="X99" s="202">
        <v>0.03</v>
      </c>
      <c r="Y99" s="200">
        <f>V99*X99/W99</f>
        <v>0.03</v>
      </c>
      <c r="Z99" s="203">
        <f>(S104+Y104)*1.2</f>
        <v>0.21680230199999997</v>
      </c>
      <c r="AA99" s="173">
        <f>Z99/1.13</f>
        <v>0.19186044424778761</v>
      </c>
      <c r="AB99" s="204">
        <v>4500</v>
      </c>
      <c r="AC99" s="205">
        <v>100000</v>
      </c>
      <c r="AD99" s="206">
        <f>AB99/AC99</f>
        <v>4.4999999999999998E-2</v>
      </c>
      <c r="AE99" s="207">
        <f>AA99+AD99</f>
        <v>0.23686044424778763</v>
      </c>
      <c r="AF99" s="208"/>
    </row>
    <row r="100" spans="1:32" s="209" customFormat="1" ht="14.1" customHeight="1">
      <c r="A100" s="210"/>
      <c r="B100" s="211"/>
      <c r="C100" s="212"/>
      <c r="D100" s="213"/>
      <c r="E100" s="214"/>
      <c r="F100" s="191"/>
      <c r="G100" s="191"/>
      <c r="H100" s="192"/>
      <c r="I100" s="193"/>
      <c r="J100" s="194"/>
      <c r="K100" s="194"/>
      <c r="L100" s="194"/>
      <c r="M100" s="194"/>
      <c r="N100" s="196"/>
      <c r="O100" s="197"/>
      <c r="P100" s="198"/>
      <c r="Q100" s="199"/>
      <c r="R100" s="198"/>
      <c r="S100" s="196"/>
      <c r="T100" s="200" t="s">
        <v>332</v>
      </c>
      <c r="U100" s="201">
        <v>40</v>
      </c>
      <c r="V100" s="201">
        <v>1</v>
      </c>
      <c r="W100" s="201">
        <v>1</v>
      </c>
      <c r="X100" s="202">
        <v>0.03</v>
      </c>
      <c r="Y100" s="200">
        <f>V100*X100/W100</f>
        <v>0.03</v>
      </c>
      <c r="Z100" s="215"/>
      <c r="AA100" s="173"/>
      <c r="AB100" s="204"/>
      <c r="AC100" s="205"/>
      <c r="AD100" s="206"/>
      <c r="AE100" s="207"/>
      <c r="AF100" s="208"/>
    </row>
    <row r="101" spans="1:32" s="209" customFormat="1" ht="14.1" customHeight="1">
      <c r="A101" s="210"/>
      <c r="B101" s="211"/>
      <c r="C101" s="212"/>
      <c r="D101" s="213"/>
      <c r="E101" s="214"/>
      <c r="F101" s="191"/>
      <c r="G101" s="191"/>
      <c r="H101" s="192"/>
      <c r="I101" s="193"/>
      <c r="J101" s="194"/>
      <c r="K101" s="194"/>
      <c r="L101" s="194"/>
      <c r="M101" s="194"/>
      <c r="N101" s="196"/>
      <c r="O101" s="197"/>
      <c r="P101" s="198"/>
      <c r="Q101" s="199"/>
      <c r="R101" s="198"/>
      <c r="S101" s="196"/>
      <c r="T101" s="200"/>
      <c r="U101" s="201"/>
      <c r="V101" s="201"/>
      <c r="W101" s="201"/>
      <c r="X101" s="202"/>
      <c r="Y101" s="200"/>
      <c r="Z101" s="215"/>
      <c r="AA101" s="173"/>
      <c r="AB101" s="204"/>
      <c r="AC101" s="205"/>
      <c r="AD101" s="206"/>
      <c r="AE101" s="207"/>
      <c r="AF101" s="208"/>
    </row>
    <row r="102" spans="1:32" s="209" customFormat="1" ht="23.45" customHeight="1">
      <c r="A102" s="210"/>
      <c r="B102" s="211"/>
      <c r="C102" s="212"/>
      <c r="D102" s="213"/>
      <c r="E102" s="214"/>
      <c r="F102" s="191"/>
      <c r="G102" s="191"/>
      <c r="H102" s="192"/>
      <c r="I102" s="193"/>
      <c r="J102" s="194"/>
      <c r="K102" s="191"/>
      <c r="L102" s="191"/>
      <c r="M102" s="191"/>
      <c r="N102" s="216"/>
      <c r="O102" s="197"/>
      <c r="P102" s="198"/>
      <c r="Q102" s="199"/>
      <c r="R102" s="198"/>
      <c r="S102" s="196"/>
      <c r="T102" s="200"/>
      <c r="U102" s="201"/>
      <c r="V102" s="201"/>
      <c r="W102" s="201"/>
      <c r="X102" s="202"/>
      <c r="Y102" s="200"/>
      <c r="Z102" s="215"/>
      <c r="AA102" s="173"/>
      <c r="AB102" s="204"/>
      <c r="AC102" s="205"/>
      <c r="AD102" s="206"/>
      <c r="AE102" s="207"/>
      <c r="AF102" s="208"/>
    </row>
    <row r="103" spans="1:32" s="209" customFormat="1" ht="14.1" customHeight="1">
      <c r="A103" s="210"/>
      <c r="B103" s="211"/>
      <c r="C103" s="212"/>
      <c r="D103" s="213"/>
      <c r="E103" s="214"/>
      <c r="F103" s="192"/>
      <c r="G103" s="192"/>
      <c r="H103" s="192"/>
      <c r="I103" s="217"/>
      <c r="J103" s="218"/>
      <c r="K103" s="219"/>
      <c r="L103" s="219"/>
      <c r="M103" s="219"/>
      <c r="N103" s="219"/>
      <c r="O103" s="219"/>
      <c r="P103" s="219"/>
      <c r="Q103" s="220"/>
      <c r="R103" s="219"/>
      <c r="S103" s="192"/>
      <c r="T103" s="200"/>
      <c r="U103" s="201"/>
      <c r="V103" s="201"/>
      <c r="W103" s="201"/>
      <c r="X103" s="202"/>
      <c r="Y103" s="200"/>
      <c r="Z103" s="221"/>
      <c r="AA103" s="173"/>
      <c r="AB103" s="204"/>
      <c r="AC103" s="205"/>
      <c r="AD103" s="206"/>
      <c r="AE103" s="207"/>
      <c r="AF103" s="208"/>
    </row>
    <row r="104" spans="1:32" s="234" customFormat="1" ht="14.1" customHeight="1">
      <c r="A104" s="222"/>
      <c r="B104" s="223"/>
      <c r="C104" s="224"/>
      <c r="D104" s="225"/>
      <c r="E104" s="226"/>
      <c r="F104" s="227" t="s">
        <v>333</v>
      </c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9"/>
      <c r="S104" s="230">
        <f>SUM(S99:S103)</f>
        <v>0.12066858499999999</v>
      </c>
      <c r="T104" s="231"/>
      <c r="U104" s="232"/>
      <c r="V104" s="232"/>
      <c r="W104" s="232"/>
      <c r="X104" s="231"/>
      <c r="Y104" s="231">
        <f>SUM(Y99:Y103)</f>
        <v>0.06</v>
      </c>
      <c r="Z104" s="231"/>
      <c r="AA104" s="233"/>
      <c r="AB104" s="233"/>
      <c r="AC104" s="233"/>
      <c r="AD104" s="233"/>
      <c r="AE104" s="233"/>
      <c r="AF104" s="233"/>
    </row>
    <row r="105" spans="1:32" s="209" customFormat="1" ht="14.1" customHeight="1">
      <c r="A105" s="186">
        <v>17</v>
      </c>
      <c r="B105" s="187">
        <v>44553</v>
      </c>
      <c r="C105" s="188" t="s">
        <v>397</v>
      </c>
      <c r="D105" s="235" t="s">
        <v>398</v>
      </c>
      <c r="E105" s="190" t="s">
        <v>399</v>
      </c>
      <c r="F105" s="191" t="s">
        <v>328</v>
      </c>
      <c r="G105" s="191" t="s">
        <v>337</v>
      </c>
      <c r="H105" s="192">
        <v>1</v>
      </c>
      <c r="I105" s="193" t="s">
        <v>338</v>
      </c>
      <c r="J105" s="194"/>
      <c r="K105" s="195">
        <v>66</v>
      </c>
      <c r="L105" s="195">
        <v>31</v>
      </c>
      <c r="M105" s="191">
        <v>2</v>
      </c>
      <c r="N105" s="196">
        <v>6.25</v>
      </c>
      <c r="O105" s="197">
        <v>3.4</v>
      </c>
      <c r="P105" s="198">
        <f>K105*L105*M105*0.00000785</f>
        <v>3.2122199999999997E-2</v>
      </c>
      <c r="Q105" s="199">
        <v>1.9E-2</v>
      </c>
      <c r="R105" s="198">
        <f>P105-Q105</f>
        <v>1.3122199999999997E-2</v>
      </c>
      <c r="S105" s="196">
        <f>(N105*P105-O105*R105)*H105</f>
        <v>0.15614827000000001</v>
      </c>
      <c r="T105" s="200" t="s">
        <v>331</v>
      </c>
      <c r="U105" s="201">
        <v>40</v>
      </c>
      <c r="V105" s="201">
        <v>1</v>
      </c>
      <c r="W105" s="201">
        <v>1</v>
      </c>
      <c r="X105" s="202">
        <v>0.03</v>
      </c>
      <c r="Y105" s="200">
        <f>V105*X105/W105</f>
        <v>0.03</v>
      </c>
      <c r="Z105" s="203">
        <f>(S110+Y110)*1.2</f>
        <v>0.25937792399999998</v>
      </c>
      <c r="AA105" s="173">
        <f>Z105/1.13</f>
        <v>0.22953798584070798</v>
      </c>
      <c r="AB105" s="204">
        <v>3000</v>
      </c>
      <c r="AC105" s="205">
        <v>100000</v>
      </c>
      <c r="AD105" s="206">
        <f>AB105/AC105</f>
        <v>0.03</v>
      </c>
      <c r="AE105" s="207">
        <f>AA105+AD105</f>
        <v>0.25953798584070797</v>
      </c>
      <c r="AF105" s="208"/>
    </row>
    <row r="106" spans="1:32" s="209" customFormat="1" ht="14.1" customHeight="1">
      <c r="A106" s="210"/>
      <c r="B106" s="211"/>
      <c r="C106" s="212"/>
      <c r="D106" s="213"/>
      <c r="E106" s="214"/>
      <c r="F106" s="191"/>
      <c r="G106" s="191"/>
      <c r="H106" s="192"/>
      <c r="I106" s="193"/>
      <c r="J106" s="194"/>
      <c r="K106" s="194"/>
      <c r="L106" s="194"/>
      <c r="M106" s="194"/>
      <c r="N106" s="196"/>
      <c r="O106" s="197"/>
      <c r="P106" s="198"/>
      <c r="Q106" s="199"/>
      <c r="R106" s="198"/>
      <c r="S106" s="196"/>
      <c r="T106" s="200" t="s">
        <v>332</v>
      </c>
      <c r="U106" s="201">
        <v>40</v>
      </c>
      <c r="V106" s="201">
        <v>1</v>
      </c>
      <c r="W106" s="201">
        <v>1</v>
      </c>
      <c r="X106" s="202">
        <v>0.03</v>
      </c>
      <c r="Y106" s="200">
        <f>V106*X106/W106</f>
        <v>0.03</v>
      </c>
      <c r="Z106" s="215"/>
      <c r="AA106" s="173"/>
      <c r="AB106" s="204"/>
      <c r="AC106" s="205"/>
      <c r="AD106" s="206"/>
      <c r="AE106" s="207"/>
      <c r="AF106" s="208"/>
    </row>
    <row r="107" spans="1:32" s="209" customFormat="1" ht="14.1" customHeight="1">
      <c r="A107" s="210"/>
      <c r="B107" s="211"/>
      <c r="C107" s="212"/>
      <c r="D107" s="213"/>
      <c r="E107" s="214"/>
      <c r="F107" s="191"/>
      <c r="G107" s="191"/>
      <c r="H107" s="192"/>
      <c r="I107" s="193"/>
      <c r="J107" s="194"/>
      <c r="K107" s="194"/>
      <c r="L107" s="194"/>
      <c r="M107" s="194"/>
      <c r="N107" s="196"/>
      <c r="O107" s="197"/>
      <c r="P107" s="198"/>
      <c r="Q107" s="199"/>
      <c r="R107" s="198"/>
      <c r="S107" s="196"/>
      <c r="T107" s="200"/>
      <c r="U107" s="201"/>
      <c r="V107" s="201"/>
      <c r="W107" s="201"/>
      <c r="X107" s="202"/>
      <c r="Y107" s="200"/>
      <c r="Z107" s="215"/>
      <c r="AA107" s="173"/>
      <c r="AB107" s="204"/>
      <c r="AC107" s="205"/>
      <c r="AD107" s="206"/>
      <c r="AE107" s="207"/>
      <c r="AF107" s="208"/>
    </row>
    <row r="108" spans="1:32" s="209" customFormat="1" ht="23.45" customHeight="1">
      <c r="A108" s="210"/>
      <c r="B108" s="211"/>
      <c r="C108" s="212"/>
      <c r="D108" s="213"/>
      <c r="E108" s="214"/>
      <c r="F108" s="191"/>
      <c r="G108" s="191"/>
      <c r="H108" s="192"/>
      <c r="I108" s="193"/>
      <c r="J108" s="194"/>
      <c r="K108" s="191"/>
      <c r="L108" s="191"/>
      <c r="M108" s="191"/>
      <c r="N108" s="216"/>
      <c r="O108" s="197"/>
      <c r="P108" s="198"/>
      <c r="Q108" s="199"/>
      <c r="R108" s="198"/>
      <c r="S108" s="196"/>
      <c r="T108" s="200"/>
      <c r="U108" s="201"/>
      <c r="V108" s="201"/>
      <c r="W108" s="201"/>
      <c r="X108" s="202"/>
      <c r="Y108" s="200"/>
      <c r="Z108" s="215"/>
      <c r="AA108" s="173"/>
      <c r="AB108" s="204"/>
      <c r="AC108" s="205"/>
      <c r="AD108" s="206"/>
      <c r="AE108" s="207"/>
      <c r="AF108" s="208"/>
    </row>
    <row r="109" spans="1:32" s="209" customFormat="1" ht="14.1" customHeight="1">
      <c r="A109" s="210"/>
      <c r="B109" s="211"/>
      <c r="C109" s="212"/>
      <c r="D109" s="213"/>
      <c r="E109" s="214"/>
      <c r="F109" s="192"/>
      <c r="G109" s="192"/>
      <c r="H109" s="192"/>
      <c r="I109" s="217"/>
      <c r="J109" s="218"/>
      <c r="K109" s="219"/>
      <c r="L109" s="219"/>
      <c r="M109" s="219"/>
      <c r="N109" s="219"/>
      <c r="O109" s="219"/>
      <c r="P109" s="219"/>
      <c r="Q109" s="220"/>
      <c r="R109" s="219"/>
      <c r="S109" s="192"/>
      <c r="T109" s="200"/>
      <c r="U109" s="201"/>
      <c r="V109" s="201"/>
      <c r="W109" s="201"/>
      <c r="X109" s="202"/>
      <c r="Y109" s="200"/>
      <c r="Z109" s="221"/>
      <c r="AA109" s="173"/>
      <c r="AB109" s="204"/>
      <c r="AC109" s="205"/>
      <c r="AD109" s="206"/>
      <c r="AE109" s="207"/>
      <c r="AF109" s="208"/>
    </row>
    <row r="110" spans="1:32" s="234" customFormat="1" ht="14.1" customHeight="1">
      <c r="A110" s="222"/>
      <c r="B110" s="223"/>
      <c r="C110" s="224"/>
      <c r="D110" s="225"/>
      <c r="E110" s="226"/>
      <c r="F110" s="227" t="s">
        <v>333</v>
      </c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9"/>
      <c r="S110" s="230">
        <f>SUM(S105:S109)</f>
        <v>0.15614827000000001</v>
      </c>
      <c r="T110" s="231"/>
      <c r="U110" s="232"/>
      <c r="V110" s="232"/>
      <c r="W110" s="232"/>
      <c r="X110" s="231"/>
      <c r="Y110" s="231">
        <f>SUM(Y105:Y109)</f>
        <v>0.06</v>
      </c>
      <c r="Z110" s="231"/>
      <c r="AA110" s="233"/>
      <c r="AB110" s="233"/>
      <c r="AC110" s="233"/>
      <c r="AD110" s="233"/>
      <c r="AE110" s="233"/>
      <c r="AF110" s="233"/>
    </row>
    <row r="111" spans="1:32" s="209" customFormat="1" ht="14.1" customHeight="1">
      <c r="A111" s="186">
        <v>18</v>
      </c>
      <c r="B111" s="187">
        <v>44553</v>
      </c>
      <c r="C111" s="188" t="s">
        <v>400</v>
      </c>
      <c r="D111" s="235" t="s">
        <v>401</v>
      </c>
      <c r="E111" s="190" t="s">
        <v>402</v>
      </c>
      <c r="F111" s="191" t="s">
        <v>403</v>
      </c>
      <c r="G111" s="191" t="s">
        <v>337</v>
      </c>
      <c r="H111" s="192">
        <v>1</v>
      </c>
      <c r="I111" s="193" t="s">
        <v>338</v>
      </c>
      <c r="J111" s="194"/>
      <c r="K111" s="195">
        <v>252</v>
      </c>
      <c r="L111" s="195">
        <v>90</v>
      </c>
      <c r="M111" s="191">
        <v>3</v>
      </c>
      <c r="N111" s="196">
        <v>6.1</v>
      </c>
      <c r="O111" s="197">
        <v>3.4</v>
      </c>
      <c r="P111" s="198">
        <f>K111*L111*M111*0.00000785</f>
        <v>0.53411399999999998</v>
      </c>
      <c r="Q111" s="199">
        <f>0.41-0.005*2</f>
        <v>0.39999999999999997</v>
      </c>
      <c r="R111" s="198">
        <f>P111-Q111</f>
        <v>0.13411400000000001</v>
      </c>
      <c r="S111" s="196">
        <f>(N111*P111-O111*R111)*H111</f>
        <v>2.8021077999999999</v>
      </c>
      <c r="T111" s="200" t="s">
        <v>331</v>
      </c>
      <c r="U111" s="201">
        <v>125</v>
      </c>
      <c r="V111" s="201">
        <v>1</v>
      </c>
      <c r="W111" s="201">
        <v>1</v>
      </c>
      <c r="X111" s="202">
        <v>0.08</v>
      </c>
      <c r="Y111" s="200">
        <f>V111*X111/W111</f>
        <v>0.08</v>
      </c>
      <c r="Z111" s="203">
        <f>(S116+Y116)*1.2</f>
        <v>4.0884333599999998</v>
      </c>
      <c r="AA111" s="173">
        <f>Z111/1.13</f>
        <v>3.6180826194690265</v>
      </c>
      <c r="AB111" s="204">
        <v>37000</v>
      </c>
      <c r="AC111" s="205">
        <v>100000</v>
      </c>
      <c r="AD111" s="206">
        <f>AB111/AC111</f>
        <v>0.37</v>
      </c>
      <c r="AE111" s="207">
        <f>AA111+AD111</f>
        <v>3.9880826194690266</v>
      </c>
      <c r="AF111" s="208"/>
    </row>
    <row r="112" spans="1:32" s="209" customFormat="1" ht="14.1" customHeight="1">
      <c r="A112" s="210"/>
      <c r="B112" s="211"/>
      <c r="C112" s="212"/>
      <c r="D112" s="213"/>
      <c r="E112" s="214"/>
      <c r="F112" s="191" t="s">
        <v>404</v>
      </c>
      <c r="G112" s="191"/>
      <c r="H112" s="192">
        <v>2</v>
      </c>
      <c r="I112" s="193"/>
      <c r="J112" s="194"/>
      <c r="K112" s="194"/>
      <c r="L112" s="194"/>
      <c r="M112" s="194"/>
      <c r="N112" s="196">
        <f>0.042*1.13</f>
        <v>4.7459999999999995E-2</v>
      </c>
      <c r="O112" s="197"/>
      <c r="P112" s="198"/>
      <c r="Q112" s="199">
        <v>5.0000000000000001E-3</v>
      </c>
      <c r="R112" s="198"/>
      <c r="S112" s="196">
        <f>H112*N112</f>
        <v>9.491999999999999E-2</v>
      </c>
      <c r="T112" s="200" t="s">
        <v>357</v>
      </c>
      <c r="U112" s="201">
        <v>100</v>
      </c>
      <c r="V112" s="201">
        <v>1</v>
      </c>
      <c r="W112" s="201">
        <v>1</v>
      </c>
      <c r="X112" s="202">
        <v>7.0000000000000007E-2</v>
      </c>
      <c r="Y112" s="200">
        <f>V112*X112/W112</f>
        <v>7.0000000000000007E-2</v>
      </c>
      <c r="Z112" s="215"/>
      <c r="AA112" s="173"/>
      <c r="AB112" s="204"/>
      <c r="AC112" s="205"/>
      <c r="AD112" s="206"/>
      <c r="AE112" s="207"/>
      <c r="AF112" s="208"/>
    </row>
    <row r="113" spans="1:32" s="209" customFormat="1" ht="14.1" customHeight="1">
      <c r="A113" s="210"/>
      <c r="B113" s="211"/>
      <c r="C113" s="212"/>
      <c r="D113" s="213"/>
      <c r="E113" s="214"/>
      <c r="F113" s="191"/>
      <c r="G113" s="191"/>
      <c r="H113" s="192"/>
      <c r="I113" s="193"/>
      <c r="J113" s="194"/>
      <c r="K113" s="194"/>
      <c r="L113" s="194"/>
      <c r="M113" s="194"/>
      <c r="N113" s="196"/>
      <c r="O113" s="197"/>
      <c r="P113" s="198"/>
      <c r="Q113" s="199"/>
      <c r="R113" s="198"/>
      <c r="S113" s="196"/>
      <c r="T113" s="200" t="s">
        <v>332</v>
      </c>
      <c r="U113" s="201">
        <v>80</v>
      </c>
      <c r="V113" s="201">
        <v>1</v>
      </c>
      <c r="W113" s="201">
        <v>1</v>
      </c>
      <c r="X113" s="202">
        <v>0.05</v>
      </c>
      <c r="Y113" s="200">
        <f>V113*X113/W113</f>
        <v>0.05</v>
      </c>
      <c r="Z113" s="215"/>
      <c r="AA113" s="173"/>
      <c r="AB113" s="204"/>
      <c r="AC113" s="205"/>
      <c r="AD113" s="206"/>
      <c r="AE113" s="207"/>
      <c r="AF113" s="208"/>
    </row>
    <row r="114" spans="1:32" s="209" customFormat="1" ht="23.45" customHeight="1">
      <c r="A114" s="210"/>
      <c r="B114" s="211"/>
      <c r="C114" s="212"/>
      <c r="D114" s="213"/>
      <c r="E114" s="214"/>
      <c r="F114" s="191"/>
      <c r="G114" s="191"/>
      <c r="H114" s="192"/>
      <c r="I114" s="193"/>
      <c r="J114" s="194"/>
      <c r="K114" s="191"/>
      <c r="L114" s="191"/>
      <c r="M114" s="191"/>
      <c r="N114" s="216"/>
      <c r="O114" s="197"/>
      <c r="P114" s="198"/>
      <c r="Q114" s="199"/>
      <c r="R114" s="198"/>
      <c r="S114" s="196"/>
      <c r="T114" s="200" t="s">
        <v>357</v>
      </c>
      <c r="U114" s="201">
        <v>25</v>
      </c>
      <c r="V114" s="201">
        <v>1</v>
      </c>
      <c r="W114" s="201">
        <v>1</v>
      </c>
      <c r="X114" s="202">
        <v>0.03</v>
      </c>
      <c r="Y114" s="200">
        <f>V114*X114/W114</f>
        <v>0.03</v>
      </c>
      <c r="Z114" s="215"/>
      <c r="AA114" s="173"/>
      <c r="AB114" s="204"/>
      <c r="AC114" s="205"/>
      <c r="AD114" s="206"/>
      <c r="AE114" s="207"/>
      <c r="AF114" s="208"/>
    </row>
    <row r="115" spans="1:32" s="209" customFormat="1" ht="14.1" customHeight="1">
      <c r="A115" s="210"/>
      <c r="B115" s="211"/>
      <c r="C115" s="212"/>
      <c r="D115" s="213"/>
      <c r="E115" s="214"/>
      <c r="F115" s="192"/>
      <c r="G115" s="192"/>
      <c r="H115" s="192"/>
      <c r="I115" s="217"/>
      <c r="J115" s="218"/>
      <c r="K115" s="219"/>
      <c r="L115" s="219"/>
      <c r="M115" s="219"/>
      <c r="N115" s="219"/>
      <c r="O115" s="219"/>
      <c r="P115" s="219"/>
      <c r="Q115" s="220"/>
      <c r="R115" s="219"/>
      <c r="S115" s="192"/>
      <c r="T115" s="200" t="s">
        <v>358</v>
      </c>
      <c r="U115" s="201"/>
      <c r="V115" s="201">
        <v>4</v>
      </c>
      <c r="W115" s="201">
        <v>1</v>
      </c>
      <c r="X115" s="202">
        <v>0.05</v>
      </c>
      <c r="Y115" s="200">
        <v>0.28000000000000003</v>
      </c>
      <c r="Z115" s="221"/>
      <c r="AA115" s="173"/>
      <c r="AB115" s="204"/>
      <c r="AC115" s="205"/>
      <c r="AD115" s="206"/>
      <c r="AE115" s="207"/>
      <c r="AF115" s="208"/>
    </row>
    <row r="116" spans="1:32" s="234" customFormat="1" ht="14.1" customHeight="1">
      <c r="A116" s="222"/>
      <c r="B116" s="223"/>
      <c r="C116" s="224"/>
      <c r="D116" s="225"/>
      <c r="E116" s="226"/>
      <c r="F116" s="227" t="s">
        <v>333</v>
      </c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9"/>
      <c r="S116" s="230">
        <f>SUM(S111:S115)</f>
        <v>2.8970278</v>
      </c>
      <c r="T116" s="231"/>
      <c r="U116" s="232"/>
      <c r="V116" s="232"/>
      <c r="W116" s="232"/>
      <c r="X116" s="231"/>
      <c r="Y116" s="231">
        <f>SUM(Y111:Y115)</f>
        <v>0.51</v>
      </c>
      <c r="Z116" s="231"/>
      <c r="AA116" s="233"/>
      <c r="AB116" s="233"/>
      <c r="AC116" s="233"/>
      <c r="AD116" s="233"/>
      <c r="AE116" s="233"/>
      <c r="AF116" s="233"/>
    </row>
    <row r="117" spans="1:32" s="209" customFormat="1" ht="14.1" customHeight="1">
      <c r="A117" s="186">
        <v>19</v>
      </c>
      <c r="B117" s="187">
        <v>44553</v>
      </c>
      <c r="C117" s="188" t="s">
        <v>405</v>
      </c>
      <c r="D117" s="235" t="s">
        <v>406</v>
      </c>
      <c r="E117" s="190" t="s">
        <v>407</v>
      </c>
      <c r="F117" s="191" t="s">
        <v>328</v>
      </c>
      <c r="G117" s="191" t="s">
        <v>337</v>
      </c>
      <c r="H117" s="192">
        <v>1</v>
      </c>
      <c r="I117" s="193" t="s">
        <v>342</v>
      </c>
      <c r="J117" s="194"/>
      <c r="K117" s="195">
        <v>252</v>
      </c>
      <c r="L117" s="195">
        <f>65+6</f>
        <v>71</v>
      </c>
      <c r="M117" s="191">
        <v>3</v>
      </c>
      <c r="N117" s="196">
        <v>6.1</v>
      </c>
      <c r="O117" s="197">
        <v>3.4</v>
      </c>
      <c r="P117" s="198">
        <f>K117*L117*M117*0.00000785</f>
        <v>0.42135659999999997</v>
      </c>
      <c r="Q117" s="199">
        <v>0.308</v>
      </c>
      <c r="R117" s="198">
        <f>P117-Q117</f>
        <v>0.11335659999999997</v>
      </c>
      <c r="S117" s="196">
        <f>(N117*P117-O117*R117)*H117</f>
        <v>2.1848628199999998</v>
      </c>
      <c r="T117" s="200" t="s">
        <v>331</v>
      </c>
      <c r="U117" s="201">
        <v>125</v>
      </c>
      <c r="V117" s="201">
        <v>1</v>
      </c>
      <c r="W117" s="201">
        <v>1</v>
      </c>
      <c r="X117" s="202">
        <v>0.08</v>
      </c>
      <c r="Y117" s="200">
        <f>V117*X117/W117</f>
        <v>0.08</v>
      </c>
      <c r="Z117" s="203">
        <f>(S122+Y122)*1.2</f>
        <v>2.8978353839999995</v>
      </c>
      <c r="AA117" s="173">
        <f>Z117/1.13</f>
        <v>2.5644560920353983</v>
      </c>
      <c r="AB117" s="204">
        <v>36000</v>
      </c>
      <c r="AC117" s="205">
        <v>100000</v>
      </c>
      <c r="AD117" s="206">
        <f>AB117/AC117</f>
        <v>0.36</v>
      </c>
      <c r="AE117" s="207">
        <f>AA117+AD117</f>
        <v>2.9244560920353981</v>
      </c>
      <c r="AF117" s="208"/>
    </row>
    <row r="118" spans="1:32" s="209" customFormat="1" ht="14.1" customHeight="1">
      <c r="A118" s="210"/>
      <c r="B118" s="211"/>
      <c r="C118" s="212"/>
      <c r="D118" s="213"/>
      <c r="E118" s="214"/>
      <c r="F118" s="191"/>
      <c r="G118" s="191"/>
      <c r="H118" s="192"/>
      <c r="I118" s="193"/>
      <c r="J118" s="194"/>
      <c r="K118" s="194"/>
      <c r="L118" s="194"/>
      <c r="M118" s="194"/>
      <c r="N118" s="196"/>
      <c r="O118" s="197"/>
      <c r="P118" s="198"/>
      <c r="Q118" s="199"/>
      <c r="R118" s="198"/>
      <c r="S118" s="196"/>
      <c r="T118" s="200" t="s">
        <v>357</v>
      </c>
      <c r="U118" s="201">
        <v>100</v>
      </c>
      <c r="V118" s="201">
        <v>1</v>
      </c>
      <c r="W118" s="201">
        <v>1</v>
      </c>
      <c r="X118" s="202">
        <v>7.0000000000000007E-2</v>
      </c>
      <c r="Y118" s="200">
        <f>V118*X118/W118</f>
        <v>7.0000000000000007E-2</v>
      </c>
      <c r="Z118" s="215"/>
      <c r="AA118" s="173"/>
      <c r="AB118" s="204"/>
      <c r="AC118" s="205"/>
      <c r="AD118" s="206"/>
      <c r="AE118" s="207"/>
      <c r="AF118" s="208"/>
    </row>
    <row r="119" spans="1:32" s="209" customFormat="1" ht="14.1" customHeight="1">
      <c r="A119" s="210"/>
      <c r="B119" s="211"/>
      <c r="C119" s="212"/>
      <c r="D119" s="213"/>
      <c r="E119" s="214"/>
      <c r="F119" s="191"/>
      <c r="G119" s="191"/>
      <c r="H119" s="192"/>
      <c r="I119" s="193"/>
      <c r="J119" s="194"/>
      <c r="K119" s="194"/>
      <c r="L119" s="194"/>
      <c r="M119" s="194"/>
      <c r="N119" s="196"/>
      <c r="O119" s="197"/>
      <c r="P119" s="198"/>
      <c r="Q119" s="199"/>
      <c r="R119" s="198"/>
      <c r="S119" s="196"/>
      <c r="T119" s="200" t="s">
        <v>332</v>
      </c>
      <c r="U119" s="201">
        <v>80</v>
      </c>
      <c r="V119" s="201">
        <v>1</v>
      </c>
      <c r="W119" s="201">
        <v>1</v>
      </c>
      <c r="X119" s="202">
        <v>0.05</v>
      </c>
      <c r="Y119" s="200">
        <f>V119*X119/W119</f>
        <v>0.05</v>
      </c>
      <c r="Z119" s="215"/>
      <c r="AA119" s="173"/>
      <c r="AB119" s="204"/>
      <c r="AC119" s="205"/>
      <c r="AD119" s="206"/>
      <c r="AE119" s="207"/>
      <c r="AF119" s="208"/>
    </row>
    <row r="120" spans="1:32" s="209" customFormat="1" ht="23.45" customHeight="1">
      <c r="A120" s="210"/>
      <c r="B120" s="211"/>
      <c r="C120" s="212"/>
      <c r="D120" s="213"/>
      <c r="E120" s="214"/>
      <c r="F120" s="191"/>
      <c r="G120" s="191"/>
      <c r="H120" s="192"/>
      <c r="I120" s="193"/>
      <c r="J120" s="194"/>
      <c r="K120" s="191"/>
      <c r="L120" s="191"/>
      <c r="M120" s="191"/>
      <c r="N120" s="216"/>
      <c r="O120" s="197"/>
      <c r="P120" s="198"/>
      <c r="Q120" s="199"/>
      <c r="R120" s="198"/>
      <c r="S120" s="196"/>
      <c r="T120" s="200" t="s">
        <v>357</v>
      </c>
      <c r="U120" s="201">
        <v>25</v>
      </c>
      <c r="V120" s="201">
        <v>1</v>
      </c>
      <c r="W120" s="201">
        <v>1</v>
      </c>
      <c r="X120" s="202">
        <v>0.03</v>
      </c>
      <c r="Y120" s="200">
        <f>V120*X120/W120</f>
        <v>0.03</v>
      </c>
      <c r="Z120" s="215"/>
      <c r="AA120" s="173"/>
      <c r="AB120" s="204"/>
      <c r="AC120" s="205"/>
      <c r="AD120" s="206"/>
      <c r="AE120" s="207"/>
      <c r="AF120" s="208"/>
    </row>
    <row r="121" spans="1:32" s="209" customFormat="1" ht="14.1" customHeight="1">
      <c r="A121" s="210"/>
      <c r="B121" s="211"/>
      <c r="C121" s="212"/>
      <c r="D121" s="213"/>
      <c r="E121" s="214"/>
      <c r="F121" s="192"/>
      <c r="G121" s="192"/>
      <c r="H121" s="192"/>
      <c r="I121" s="217"/>
      <c r="J121" s="218"/>
      <c r="K121" s="219"/>
      <c r="L121" s="219"/>
      <c r="M121" s="219"/>
      <c r="N121" s="219"/>
      <c r="O121" s="219"/>
      <c r="P121" s="219"/>
      <c r="Q121" s="220"/>
      <c r="R121" s="219"/>
      <c r="S121" s="192"/>
      <c r="T121" s="200"/>
      <c r="U121" s="201"/>
      <c r="V121" s="201"/>
      <c r="W121" s="201"/>
      <c r="X121" s="200"/>
      <c r="Y121" s="200"/>
      <c r="Z121" s="221"/>
      <c r="AA121" s="173"/>
      <c r="AB121" s="204"/>
      <c r="AC121" s="205"/>
      <c r="AD121" s="206"/>
      <c r="AE121" s="207"/>
      <c r="AF121" s="208"/>
    </row>
    <row r="122" spans="1:32" s="254" customFormat="1" ht="14.1" customHeight="1">
      <c r="A122" s="222"/>
      <c r="B122" s="223"/>
      <c r="C122" s="224"/>
      <c r="D122" s="225"/>
      <c r="E122" s="226"/>
      <c r="F122" s="247" t="s">
        <v>333</v>
      </c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9"/>
      <c r="S122" s="250">
        <f>SUM(S117:S121)</f>
        <v>2.1848628199999998</v>
      </c>
      <c r="T122" s="251"/>
      <c r="U122" s="252"/>
      <c r="V122" s="252"/>
      <c r="W122" s="252"/>
      <c r="X122" s="251"/>
      <c r="Y122" s="251">
        <f>SUM(Y117:Y121)</f>
        <v>0.23</v>
      </c>
      <c r="Z122" s="251"/>
      <c r="AA122" s="253"/>
      <c r="AB122" s="253"/>
      <c r="AC122" s="253"/>
      <c r="AD122" s="253"/>
      <c r="AE122" s="253"/>
      <c r="AF122" s="253"/>
    </row>
    <row r="123" spans="1:32" s="209" customFormat="1" ht="14.1" customHeight="1">
      <c r="A123" s="186">
        <v>20</v>
      </c>
      <c r="B123" s="187">
        <v>44553</v>
      </c>
      <c r="C123" s="188" t="s">
        <v>408</v>
      </c>
      <c r="D123" s="235" t="s">
        <v>409</v>
      </c>
      <c r="E123" s="190" t="s">
        <v>410</v>
      </c>
      <c r="F123" s="191" t="s">
        <v>328</v>
      </c>
      <c r="G123" s="191" t="s">
        <v>337</v>
      </c>
      <c r="H123" s="192">
        <v>1</v>
      </c>
      <c r="I123" s="193" t="s">
        <v>338</v>
      </c>
      <c r="J123" s="194"/>
      <c r="K123" s="195">
        <v>60</v>
      </c>
      <c r="L123" s="195">
        <v>262</v>
      </c>
      <c r="M123" s="191">
        <v>3</v>
      </c>
      <c r="N123" s="196">
        <v>6.1</v>
      </c>
      <c r="O123" s="197">
        <v>3.4</v>
      </c>
      <c r="P123" s="198">
        <f>K123*L123*M123*0.00000785</f>
        <v>0.37020599999999998</v>
      </c>
      <c r="Q123" s="199">
        <v>0.23400000000000001</v>
      </c>
      <c r="R123" s="198">
        <f>P123-Q123</f>
        <v>0.13620599999999997</v>
      </c>
      <c r="S123" s="196">
        <f>(N123*P123-O123*R123)*H123</f>
        <v>1.7951561999999999</v>
      </c>
      <c r="T123" s="200" t="s">
        <v>331</v>
      </c>
      <c r="U123" s="201">
        <v>100</v>
      </c>
      <c r="V123" s="201">
        <v>1</v>
      </c>
      <c r="W123" s="201">
        <v>1</v>
      </c>
      <c r="X123" s="202">
        <v>7.0000000000000007E-2</v>
      </c>
      <c r="Y123" s="200">
        <f>V123*X123/W123</f>
        <v>7.0000000000000007E-2</v>
      </c>
      <c r="Z123" s="203">
        <f>(S128+Y128)*1.2</f>
        <v>2.33418744</v>
      </c>
      <c r="AA123" s="173">
        <f>Z123/1.13</f>
        <v>2.0656526017699117</v>
      </c>
      <c r="AB123" s="204">
        <v>32000</v>
      </c>
      <c r="AC123" s="205">
        <v>50000</v>
      </c>
      <c r="AD123" s="206">
        <f>AB123/AC123</f>
        <v>0.64</v>
      </c>
      <c r="AE123" s="207">
        <f>AA123+AD123</f>
        <v>2.7056526017699118</v>
      </c>
      <c r="AF123" s="208"/>
    </row>
    <row r="124" spans="1:32" s="209" customFormat="1" ht="14.1" customHeight="1">
      <c r="A124" s="210"/>
      <c r="B124" s="211"/>
      <c r="C124" s="212"/>
      <c r="D124" s="213"/>
      <c r="E124" s="214"/>
      <c r="F124" s="191"/>
      <c r="G124" s="191"/>
      <c r="H124" s="192"/>
      <c r="I124" s="193"/>
      <c r="J124" s="194"/>
      <c r="K124" s="194"/>
      <c r="L124" s="194"/>
      <c r="M124" s="194"/>
      <c r="N124" s="196"/>
      <c r="O124" s="197"/>
      <c r="P124" s="198"/>
      <c r="Q124" s="199"/>
      <c r="R124" s="198"/>
      <c r="S124" s="196"/>
      <c r="T124" s="200" t="s">
        <v>332</v>
      </c>
      <c r="U124" s="201">
        <v>80</v>
      </c>
      <c r="V124" s="201">
        <v>1</v>
      </c>
      <c r="W124" s="201">
        <v>1</v>
      </c>
      <c r="X124" s="202">
        <v>0.05</v>
      </c>
      <c r="Y124" s="200">
        <f>V124*X124/W124</f>
        <v>0.05</v>
      </c>
      <c r="Z124" s="215"/>
      <c r="AA124" s="173"/>
      <c r="AB124" s="204"/>
      <c r="AC124" s="205"/>
      <c r="AD124" s="206"/>
      <c r="AE124" s="207"/>
      <c r="AF124" s="208"/>
    </row>
    <row r="125" spans="1:32" s="209" customFormat="1" ht="14.1" customHeight="1">
      <c r="A125" s="210"/>
      <c r="B125" s="211"/>
      <c r="C125" s="212"/>
      <c r="D125" s="213"/>
      <c r="E125" s="214"/>
      <c r="F125" s="191"/>
      <c r="G125" s="191"/>
      <c r="H125" s="192"/>
      <c r="I125" s="193"/>
      <c r="J125" s="194"/>
      <c r="K125" s="194"/>
      <c r="L125" s="194"/>
      <c r="M125" s="194"/>
      <c r="N125" s="196"/>
      <c r="O125" s="197"/>
      <c r="P125" s="198"/>
      <c r="Q125" s="199"/>
      <c r="R125" s="198"/>
      <c r="S125" s="196"/>
      <c r="T125" s="200" t="s">
        <v>357</v>
      </c>
      <c r="U125" s="201">
        <v>40</v>
      </c>
      <c r="V125" s="201">
        <v>1</v>
      </c>
      <c r="W125" s="201">
        <v>1</v>
      </c>
      <c r="X125" s="202">
        <v>0.03</v>
      </c>
      <c r="Y125" s="200">
        <f>V125*X125/W125</f>
        <v>0.03</v>
      </c>
      <c r="Z125" s="215"/>
      <c r="AA125" s="173"/>
      <c r="AB125" s="204"/>
      <c r="AC125" s="205"/>
      <c r="AD125" s="206"/>
      <c r="AE125" s="207"/>
      <c r="AF125" s="208"/>
    </row>
    <row r="126" spans="1:32" s="209" customFormat="1" ht="23.45" customHeight="1">
      <c r="A126" s="210"/>
      <c r="B126" s="211"/>
      <c r="C126" s="212"/>
      <c r="D126" s="213"/>
      <c r="E126" s="214"/>
      <c r="F126" s="191"/>
      <c r="G126" s="191"/>
      <c r="H126" s="192"/>
      <c r="I126" s="193"/>
      <c r="J126" s="194"/>
      <c r="K126" s="191"/>
      <c r="L126" s="191"/>
      <c r="M126" s="191"/>
      <c r="N126" s="216"/>
      <c r="O126" s="197"/>
      <c r="P126" s="198"/>
      <c r="Q126" s="199"/>
      <c r="R126" s="198"/>
      <c r="S126" s="196"/>
      <c r="T126" s="200"/>
      <c r="U126" s="201"/>
      <c r="V126" s="201"/>
      <c r="W126" s="201"/>
      <c r="X126" s="202"/>
      <c r="Y126" s="200"/>
      <c r="Z126" s="215"/>
      <c r="AA126" s="173"/>
      <c r="AB126" s="204"/>
      <c r="AC126" s="205"/>
      <c r="AD126" s="206"/>
      <c r="AE126" s="207"/>
      <c r="AF126" s="208"/>
    </row>
    <row r="127" spans="1:32" s="209" customFormat="1" ht="14.1" customHeight="1">
      <c r="A127" s="210"/>
      <c r="B127" s="211"/>
      <c r="C127" s="212"/>
      <c r="D127" s="213"/>
      <c r="E127" s="214"/>
      <c r="F127" s="192"/>
      <c r="G127" s="192"/>
      <c r="H127" s="192"/>
      <c r="I127" s="217"/>
      <c r="J127" s="218"/>
      <c r="K127" s="219"/>
      <c r="L127" s="219"/>
      <c r="M127" s="219"/>
      <c r="N127" s="219"/>
      <c r="O127" s="219"/>
      <c r="P127" s="219"/>
      <c r="Q127" s="220"/>
      <c r="R127" s="219"/>
      <c r="S127" s="192"/>
      <c r="T127" s="200"/>
      <c r="U127" s="201"/>
      <c r="V127" s="201"/>
      <c r="W127" s="201"/>
      <c r="X127" s="202"/>
      <c r="Y127" s="200"/>
      <c r="Z127" s="221"/>
      <c r="AA127" s="173"/>
      <c r="AB127" s="204"/>
      <c r="AC127" s="205"/>
      <c r="AD127" s="206"/>
      <c r="AE127" s="207"/>
      <c r="AF127" s="208"/>
    </row>
    <row r="128" spans="1:32" s="234" customFormat="1" ht="14.1" customHeight="1">
      <c r="A128" s="222"/>
      <c r="B128" s="223"/>
      <c r="C128" s="224"/>
      <c r="D128" s="225"/>
      <c r="E128" s="226"/>
      <c r="F128" s="227" t="s">
        <v>333</v>
      </c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9"/>
      <c r="S128" s="230">
        <f>SUM(S123:S127)</f>
        <v>1.7951561999999999</v>
      </c>
      <c r="T128" s="231"/>
      <c r="U128" s="232"/>
      <c r="V128" s="232"/>
      <c r="W128" s="232"/>
      <c r="X128" s="231"/>
      <c r="Y128" s="231">
        <f>SUM(Y123:Y127)</f>
        <v>0.15000000000000002</v>
      </c>
      <c r="Z128" s="231"/>
      <c r="AA128" s="233"/>
      <c r="AB128" s="233"/>
      <c r="AC128" s="233"/>
      <c r="AD128" s="233"/>
      <c r="AE128" s="233"/>
      <c r="AF128" s="233"/>
    </row>
    <row r="129" spans="1:33" s="209" customFormat="1" ht="14.1" customHeight="1">
      <c r="A129" s="186">
        <v>21</v>
      </c>
      <c r="B129" s="187">
        <v>44553</v>
      </c>
      <c r="C129" s="188" t="s">
        <v>411</v>
      </c>
      <c r="D129" s="235" t="s">
        <v>412</v>
      </c>
      <c r="E129" s="190" t="s">
        <v>413</v>
      </c>
      <c r="F129" s="191" t="s">
        <v>328</v>
      </c>
      <c r="G129" s="191" t="s">
        <v>337</v>
      </c>
      <c r="H129" s="192">
        <v>1</v>
      </c>
      <c r="I129" s="193" t="s">
        <v>414</v>
      </c>
      <c r="J129" s="194"/>
      <c r="K129" s="195">
        <f>324+4</f>
        <v>328</v>
      </c>
      <c r="L129" s="195">
        <v>47</v>
      </c>
      <c r="M129" s="191">
        <v>2</v>
      </c>
      <c r="N129" s="236">
        <v>5.5</v>
      </c>
      <c r="O129" s="197">
        <v>3.4</v>
      </c>
      <c r="P129" s="198">
        <f>K129*L129*M129*0.00000785</f>
        <v>0.24203119999999997</v>
      </c>
      <c r="Q129" s="199">
        <v>0.17399999999999999</v>
      </c>
      <c r="R129" s="198">
        <f>P129-Q129</f>
        <v>6.8031199999999986E-2</v>
      </c>
      <c r="S129" s="196">
        <f>(N129*P129-O129*R129)*H129</f>
        <v>1.0998655199999998</v>
      </c>
      <c r="T129" s="200" t="s">
        <v>331</v>
      </c>
      <c r="U129" s="201">
        <v>100</v>
      </c>
      <c r="V129" s="201">
        <v>1</v>
      </c>
      <c r="W129" s="201">
        <v>1</v>
      </c>
      <c r="X129" s="202">
        <v>7.0000000000000007E-2</v>
      </c>
      <c r="Y129" s="200">
        <f>V129*X129/W129</f>
        <v>7.0000000000000007E-2</v>
      </c>
      <c r="Z129" s="203">
        <f>(S134+Y134)*1.2</f>
        <v>1.4998386239999997</v>
      </c>
      <c r="AA129" s="173">
        <f>Z129/1.13</f>
        <v>1.3272908176991149</v>
      </c>
      <c r="AB129" s="204">
        <v>26000</v>
      </c>
      <c r="AC129" s="205">
        <v>50000</v>
      </c>
      <c r="AD129" s="206">
        <f>AB129/AC129</f>
        <v>0.52</v>
      </c>
      <c r="AE129" s="207">
        <f>AA129+AD129</f>
        <v>1.847290817699115</v>
      </c>
      <c r="AF129" s="208"/>
    </row>
    <row r="130" spans="1:33" s="209" customFormat="1" ht="14.1" customHeight="1">
      <c r="A130" s="210"/>
      <c r="B130" s="211"/>
      <c r="C130" s="212"/>
      <c r="D130" s="213"/>
      <c r="E130" s="214"/>
      <c r="F130" s="191"/>
      <c r="G130" s="191"/>
      <c r="H130" s="192"/>
      <c r="I130" s="193"/>
      <c r="J130" s="194"/>
      <c r="K130" s="194"/>
      <c r="L130" s="194"/>
      <c r="M130" s="194"/>
      <c r="N130" s="196"/>
      <c r="O130" s="197"/>
      <c r="P130" s="198"/>
      <c r="Q130" s="199"/>
      <c r="R130" s="198"/>
      <c r="S130" s="196"/>
      <c r="T130" s="200" t="s">
        <v>332</v>
      </c>
      <c r="U130" s="201">
        <v>80</v>
      </c>
      <c r="V130" s="201">
        <v>1</v>
      </c>
      <c r="W130" s="201">
        <v>1</v>
      </c>
      <c r="X130" s="202">
        <v>0.05</v>
      </c>
      <c r="Y130" s="200">
        <f>V130*X130/W130</f>
        <v>0.05</v>
      </c>
      <c r="Z130" s="215"/>
      <c r="AA130" s="173"/>
      <c r="AB130" s="204"/>
      <c r="AC130" s="205"/>
      <c r="AD130" s="206"/>
      <c r="AE130" s="207"/>
      <c r="AF130" s="208"/>
    </row>
    <row r="131" spans="1:33" s="209" customFormat="1" ht="14.1" customHeight="1">
      <c r="A131" s="210"/>
      <c r="B131" s="211"/>
      <c r="C131" s="212"/>
      <c r="D131" s="213"/>
      <c r="E131" s="214"/>
      <c r="F131" s="191"/>
      <c r="G131" s="191"/>
      <c r="H131" s="192"/>
      <c r="I131" s="193"/>
      <c r="J131" s="194"/>
      <c r="K131" s="194"/>
      <c r="L131" s="194"/>
      <c r="M131" s="194"/>
      <c r="N131" s="196"/>
      <c r="O131" s="197"/>
      <c r="P131" s="198"/>
      <c r="Q131" s="199"/>
      <c r="R131" s="198"/>
      <c r="S131" s="196"/>
      <c r="T131" s="200" t="s">
        <v>357</v>
      </c>
      <c r="U131" s="201">
        <v>40</v>
      </c>
      <c r="V131" s="201">
        <v>1</v>
      </c>
      <c r="W131" s="201">
        <v>1</v>
      </c>
      <c r="X131" s="202">
        <v>0.03</v>
      </c>
      <c r="Y131" s="200">
        <f>V131*X131/W131</f>
        <v>0.03</v>
      </c>
      <c r="Z131" s="215"/>
      <c r="AA131" s="173"/>
      <c r="AB131" s="204"/>
      <c r="AC131" s="205"/>
      <c r="AD131" s="206"/>
      <c r="AE131" s="207"/>
      <c r="AF131" s="208"/>
    </row>
    <row r="132" spans="1:33" s="209" customFormat="1" ht="23.45" customHeight="1">
      <c r="A132" s="210"/>
      <c r="B132" s="211"/>
      <c r="C132" s="212"/>
      <c r="D132" s="213"/>
      <c r="E132" s="214"/>
      <c r="F132" s="191"/>
      <c r="G132" s="191"/>
      <c r="H132" s="192"/>
      <c r="I132" s="193"/>
      <c r="J132" s="194"/>
      <c r="K132" s="191"/>
      <c r="L132" s="191"/>
      <c r="M132" s="191"/>
      <c r="N132" s="216"/>
      <c r="O132" s="197"/>
      <c r="P132" s="198"/>
      <c r="Q132" s="199"/>
      <c r="R132" s="198"/>
      <c r="S132" s="196"/>
      <c r="T132" s="200"/>
      <c r="U132" s="201"/>
      <c r="V132" s="201"/>
      <c r="W132" s="201"/>
      <c r="X132" s="202"/>
      <c r="Y132" s="200"/>
      <c r="Z132" s="215"/>
      <c r="AA132" s="173"/>
      <c r="AB132" s="204"/>
      <c r="AC132" s="205"/>
      <c r="AD132" s="206"/>
      <c r="AE132" s="207"/>
      <c r="AF132" s="208"/>
    </row>
    <row r="133" spans="1:33" s="209" customFormat="1" ht="14.1" customHeight="1">
      <c r="A133" s="210"/>
      <c r="B133" s="211"/>
      <c r="C133" s="212"/>
      <c r="D133" s="213"/>
      <c r="E133" s="214"/>
      <c r="F133" s="192"/>
      <c r="G133" s="192"/>
      <c r="H133" s="192"/>
      <c r="I133" s="217"/>
      <c r="J133" s="218"/>
      <c r="K133" s="219"/>
      <c r="L133" s="219"/>
      <c r="M133" s="219"/>
      <c r="N133" s="219"/>
      <c r="O133" s="219"/>
      <c r="P133" s="219"/>
      <c r="Q133" s="220"/>
      <c r="R133" s="219"/>
      <c r="S133" s="192"/>
      <c r="T133" s="200"/>
      <c r="U133" s="201"/>
      <c r="V133" s="201"/>
      <c r="W133" s="201"/>
      <c r="X133" s="202"/>
      <c r="Y133" s="200"/>
      <c r="Z133" s="221"/>
      <c r="AA133" s="173"/>
      <c r="AB133" s="204"/>
      <c r="AC133" s="205"/>
      <c r="AD133" s="206"/>
      <c r="AE133" s="207"/>
      <c r="AF133" s="208"/>
    </row>
    <row r="134" spans="1:33" s="234" customFormat="1" ht="14.1" customHeight="1">
      <c r="A134" s="222"/>
      <c r="B134" s="223"/>
      <c r="C134" s="224"/>
      <c r="D134" s="225"/>
      <c r="E134" s="226"/>
      <c r="F134" s="227" t="s">
        <v>333</v>
      </c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9"/>
      <c r="S134" s="230">
        <f>SUM(S129:S133)</f>
        <v>1.0998655199999998</v>
      </c>
      <c r="T134" s="231"/>
      <c r="U134" s="232"/>
      <c r="V134" s="232"/>
      <c r="W134" s="232"/>
      <c r="X134" s="231"/>
      <c r="Y134" s="231">
        <f>SUM(Y129:Y133)</f>
        <v>0.15000000000000002</v>
      </c>
      <c r="Z134" s="231"/>
      <c r="AA134" s="233"/>
      <c r="AB134" s="233"/>
      <c r="AC134" s="233"/>
      <c r="AD134" s="233"/>
      <c r="AE134" s="233"/>
      <c r="AF134" s="233"/>
    </row>
    <row r="135" spans="1:33" s="209" customFormat="1" ht="14.1" customHeight="1">
      <c r="A135" s="186">
        <v>22</v>
      </c>
      <c r="B135" s="187">
        <v>44553</v>
      </c>
      <c r="C135" s="188" t="s">
        <v>415</v>
      </c>
      <c r="D135" s="235" t="s">
        <v>416</v>
      </c>
      <c r="E135" s="190" t="s">
        <v>417</v>
      </c>
      <c r="F135" s="191" t="s">
        <v>328</v>
      </c>
      <c r="G135" s="191" t="s">
        <v>337</v>
      </c>
      <c r="H135" s="192">
        <v>1</v>
      </c>
      <c r="I135" s="193" t="s">
        <v>338</v>
      </c>
      <c r="J135" s="194"/>
      <c r="K135" s="195">
        <f>67+5</f>
        <v>72</v>
      </c>
      <c r="L135" s="195">
        <f>95+5</f>
        <v>100</v>
      </c>
      <c r="M135" s="191">
        <v>2.5</v>
      </c>
      <c r="N135" s="196">
        <v>6.15</v>
      </c>
      <c r="O135" s="197">
        <v>3.4</v>
      </c>
      <c r="P135" s="198">
        <f>K135*L135*M135*0.00000785</f>
        <v>0.14129999999999998</v>
      </c>
      <c r="Q135" s="199">
        <v>6.7000000000000004E-2</v>
      </c>
      <c r="R135" s="198">
        <f>P135-Q135</f>
        <v>7.4299999999999977E-2</v>
      </c>
      <c r="S135" s="196">
        <f>(N135*P135-O135*R135)*H135</f>
        <v>0.61637500000000012</v>
      </c>
      <c r="T135" s="200" t="s">
        <v>331</v>
      </c>
      <c r="U135" s="201">
        <v>100</v>
      </c>
      <c r="V135" s="201">
        <v>1</v>
      </c>
      <c r="W135" s="201">
        <v>1</v>
      </c>
      <c r="X135" s="202">
        <v>7.0000000000000007E-2</v>
      </c>
      <c r="Y135" s="200">
        <f>V135*X135/W135</f>
        <v>7.0000000000000007E-2</v>
      </c>
      <c r="Z135" s="203">
        <f>(S140+Y140)*1.2</f>
        <v>0.89565000000000017</v>
      </c>
      <c r="AA135" s="173">
        <f>Z135/1.13</f>
        <v>0.79261061946902678</v>
      </c>
      <c r="AB135" s="237">
        <v>29000</v>
      </c>
      <c r="AC135" s="205">
        <v>100000</v>
      </c>
      <c r="AD135" s="206">
        <f>AB135/2/AC135</f>
        <v>0.14499999999999999</v>
      </c>
      <c r="AE135" s="207">
        <f>AA135+AD135</f>
        <v>0.9376106194690268</v>
      </c>
      <c r="AF135" s="208"/>
      <c r="AG135" s="209" t="s">
        <v>418</v>
      </c>
    </row>
    <row r="136" spans="1:33" s="209" customFormat="1" ht="14.1" customHeight="1">
      <c r="A136" s="210"/>
      <c r="B136" s="211"/>
      <c r="C136" s="212"/>
      <c r="D136" s="213"/>
      <c r="E136" s="214"/>
      <c r="F136" s="191"/>
      <c r="G136" s="191"/>
      <c r="H136" s="192"/>
      <c r="I136" s="193"/>
      <c r="J136" s="194"/>
      <c r="K136" s="194"/>
      <c r="L136" s="194"/>
      <c r="M136" s="194"/>
      <c r="N136" s="196"/>
      <c r="O136" s="197"/>
      <c r="P136" s="198"/>
      <c r="Q136" s="199"/>
      <c r="R136" s="198"/>
      <c r="S136" s="196"/>
      <c r="T136" s="200" t="s">
        <v>332</v>
      </c>
      <c r="U136" s="201">
        <v>40</v>
      </c>
      <c r="V136" s="201">
        <v>1</v>
      </c>
      <c r="W136" s="201">
        <v>1</v>
      </c>
      <c r="X136" s="202">
        <v>0.03</v>
      </c>
      <c r="Y136" s="200">
        <f>V136*X136/W136</f>
        <v>0.03</v>
      </c>
      <c r="Z136" s="215"/>
      <c r="AA136" s="173"/>
      <c r="AB136" s="240"/>
      <c r="AC136" s="205"/>
      <c r="AD136" s="206"/>
      <c r="AE136" s="207"/>
      <c r="AF136" s="208"/>
    </row>
    <row r="137" spans="1:33" s="209" customFormat="1" ht="14.1" customHeight="1">
      <c r="A137" s="210"/>
      <c r="B137" s="211"/>
      <c r="C137" s="212"/>
      <c r="D137" s="213"/>
      <c r="E137" s="214"/>
      <c r="F137" s="191"/>
      <c r="G137" s="191"/>
      <c r="H137" s="192"/>
      <c r="I137" s="193"/>
      <c r="J137" s="194"/>
      <c r="K137" s="194"/>
      <c r="L137" s="194"/>
      <c r="M137" s="194"/>
      <c r="N137" s="196"/>
      <c r="O137" s="197"/>
      <c r="P137" s="198"/>
      <c r="Q137" s="199"/>
      <c r="R137" s="198"/>
      <c r="S137" s="196"/>
      <c r="T137" s="200" t="s">
        <v>357</v>
      </c>
      <c r="U137" s="201">
        <v>25</v>
      </c>
      <c r="V137" s="201">
        <v>1</v>
      </c>
      <c r="W137" s="201">
        <v>1</v>
      </c>
      <c r="X137" s="202">
        <v>0.03</v>
      </c>
      <c r="Y137" s="200">
        <f>V137*X137/W137</f>
        <v>0.03</v>
      </c>
      <c r="Z137" s="215"/>
      <c r="AA137" s="173"/>
      <c r="AB137" s="240"/>
      <c r="AC137" s="205"/>
      <c r="AD137" s="206"/>
      <c r="AE137" s="207"/>
      <c r="AF137" s="208"/>
    </row>
    <row r="138" spans="1:33" s="209" customFormat="1" ht="23.45" customHeight="1">
      <c r="A138" s="210"/>
      <c r="B138" s="211"/>
      <c r="C138" s="212"/>
      <c r="D138" s="213"/>
      <c r="E138" s="214"/>
      <c r="F138" s="191"/>
      <c r="G138" s="191"/>
      <c r="H138" s="192"/>
      <c r="I138" s="193"/>
      <c r="J138" s="194"/>
      <c r="K138" s="191"/>
      <c r="L138" s="191"/>
      <c r="M138" s="191"/>
      <c r="N138" s="216"/>
      <c r="O138" s="197"/>
      <c r="P138" s="198"/>
      <c r="Q138" s="199"/>
      <c r="R138" s="198"/>
      <c r="S138" s="196"/>
      <c r="T138" s="200"/>
      <c r="U138" s="201"/>
      <c r="V138" s="201"/>
      <c r="W138" s="201"/>
      <c r="X138" s="202"/>
      <c r="Y138" s="200"/>
      <c r="Z138" s="215"/>
      <c r="AA138" s="173"/>
      <c r="AB138" s="240"/>
      <c r="AC138" s="205"/>
      <c r="AD138" s="206"/>
      <c r="AE138" s="207"/>
      <c r="AF138" s="208"/>
    </row>
    <row r="139" spans="1:33" s="209" customFormat="1" ht="14.1" customHeight="1">
      <c r="A139" s="210"/>
      <c r="B139" s="211"/>
      <c r="C139" s="212"/>
      <c r="D139" s="213"/>
      <c r="E139" s="214"/>
      <c r="F139" s="192"/>
      <c r="G139" s="192"/>
      <c r="H139" s="192"/>
      <c r="I139" s="217"/>
      <c r="J139" s="218"/>
      <c r="K139" s="219"/>
      <c r="L139" s="219"/>
      <c r="M139" s="219"/>
      <c r="N139" s="219"/>
      <c r="O139" s="219"/>
      <c r="P139" s="219"/>
      <c r="Q139" s="220"/>
      <c r="R139" s="219"/>
      <c r="S139" s="192"/>
      <c r="T139" s="200"/>
      <c r="U139" s="201"/>
      <c r="V139" s="201"/>
      <c r="W139" s="201"/>
      <c r="X139" s="202"/>
      <c r="Y139" s="200"/>
      <c r="Z139" s="221"/>
      <c r="AA139" s="173"/>
      <c r="AB139" s="240"/>
      <c r="AC139" s="205"/>
      <c r="AD139" s="206"/>
      <c r="AE139" s="207"/>
      <c r="AF139" s="208"/>
    </row>
    <row r="140" spans="1:33" s="234" customFormat="1" ht="14.1" customHeight="1">
      <c r="A140" s="222"/>
      <c r="B140" s="223"/>
      <c r="C140" s="224"/>
      <c r="D140" s="225"/>
      <c r="E140" s="226"/>
      <c r="F140" s="227" t="s">
        <v>333</v>
      </c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9"/>
      <c r="S140" s="230">
        <f>SUM(S135:S139)</f>
        <v>0.61637500000000012</v>
      </c>
      <c r="T140" s="231"/>
      <c r="U140" s="232"/>
      <c r="V140" s="232"/>
      <c r="W140" s="232"/>
      <c r="X140" s="231"/>
      <c r="Y140" s="231">
        <f>SUM(Y135:Y139)</f>
        <v>0.13</v>
      </c>
      <c r="Z140" s="231"/>
      <c r="AA140" s="233"/>
      <c r="AB140" s="240"/>
      <c r="AC140" s="233"/>
      <c r="AD140" s="233"/>
      <c r="AE140" s="233"/>
      <c r="AF140" s="233"/>
    </row>
    <row r="141" spans="1:33" s="209" customFormat="1" ht="14.1" customHeight="1">
      <c r="A141" s="186">
        <v>22</v>
      </c>
      <c r="B141" s="187">
        <v>44553</v>
      </c>
      <c r="C141" s="188" t="s">
        <v>419</v>
      </c>
      <c r="D141" s="235" t="s">
        <v>420</v>
      </c>
      <c r="E141" s="190" t="s">
        <v>421</v>
      </c>
      <c r="F141" s="191" t="s">
        <v>328</v>
      </c>
      <c r="G141" s="191" t="s">
        <v>337</v>
      </c>
      <c r="H141" s="192">
        <v>1</v>
      </c>
      <c r="I141" s="193" t="s">
        <v>338</v>
      </c>
      <c r="J141" s="194"/>
      <c r="K141" s="195">
        <f>67+5</f>
        <v>72</v>
      </c>
      <c r="L141" s="195">
        <f>95+5</f>
        <v>100</v>
      </c>
      <c r="M141" s="191">
        <v>2.5</v>
      </c>
      <c r="N141" s="196">
        <v>6.15</v>
      </c>
      <c r="O141" s="197">
        <v>3.4</v>
      </c>
      <c r="P141" s="198">
        <f>K141*L141*M141*0.00000785</f>
        <v>0.14129999999999998</v>
      </c>
      <c r="Q141" s="199">
        <v>6.7000000000000004E-2</v>
      </c>
      <c r="R141" s="198">
        <f>P141-Q141</f>
        <v>7.4299999999999977E-2</v>
      </c>
      <c r="S141" s="196">
        <f>(N141*P141-O141*R141)*H141</f>
        <v>0.61637500000000012</v>
      </c>
      <c r="T141" s="200" t="s">
        <v>331</v>
      </c>
      <c r="U141" s="201">
        <v>100</v>
      </c>
      <c r="V141" s="201">
        <v>1</v>
      </c>
      <c r="W141" s="201">
        <v>1</v>
      </c>
      <c r="X141" s="202">
        <v>7.0000000000000007E-2</v>
      </c>
      <c r="Y141" s="200">
        <f>V141*X141/W141</f>
        <v>7.0000000000000007E-2</v>
      </c>
      <c r="Z141" s="203">
        <f>(S146+Y146)*1.2</f>
        <v>0.89565000000000017</v>
      </c>
      <c r="AA141" s="173">
        <f>Z141/1.13</f>
        <v>0.79261061946902678</v>
      </c>
      <c r="AB141" s="240"/>
      <c r="AC141" s="205">
        <v>100000</v>
      </c>
      <c r="AD141" s="206">
        <f>AB135/2/AC141</f>
        <v>0.14499999999999999</v>
      </c>
      <c r="AE141" s="207">
        <f>AA141+AD141</f>
        <v>0.9376106194690268</v>
      </c>
      <c r="AF141" s="208"/>
    </row>
    <row r="142" spans="1:33" s="209" customFormat="1" ht="14.1" customHeight="1">
      <c r="A142" s="210"/>
      <c r="B142" s="211"/>
      <c r="C142" s="212"/>
      <c r="D142" s="213"/>
      <c r="E142" s="214"/>
      <c r="F142" s="191"/>
      <c r="G142" s="191"/>
      <c r="H142" s="192"/>
      <c r="I142" s="193"/>
      <c r="J142" s="194"/>
      <c r="K142" s="194"/>
      <c r="L142" s="194"/>
      <c r="M142" s="194"/>
      <c r="N142" s="196"/>
      <c r="O142" s="197"/>
      <c r="P142" s="198"/>
      <c r="Q142" s="199"/>
      <c r="R142" s="198"/>
      <c r="S142" s="196"/>
      <c r="T142" s="200" t="s">
        <v>422</v>
      </c>
      <c r="U142" s="201">
        <v>40</v>
      </c>
      <c r="V142" s="201">
        <v>1</v>
      </c>
      <c r="W142" s="201">
        <v>1</v>
      </c>
      <c r="X142" s="202">
        <v>0.03</v>
      </c>
      <c r="Y142" s="200">
        <f>V142*X142/W142</f>
        <v>0.03</v>
      </c>
      <c r="Z142" s="215"/>
      <c r="AA142" s="173"/>
      <c r="AB142" s="240"/>
      <c r="AC142" s="205"/>
      <c r="AD142" s="206"/>
      <c r="AE142" s="207"/>
      <c r="AF142" s="208"/>
    </row>
    <row r="143" spans="1:33" s="209" customFormat="1" ht="14.1" customHeight="1">
      <c r="A143" s="210"/>
      <c r="B143" s="211"/>
      <c r="C143" s="212"/>
      <c r="D143" s="213"/>
      <c r="E143" s="214"/>
      <c r="F143" s="191"/>
      <c r="G143" s="191"/>
      <c r="H143" s="192"/>
      <c r="I143" s="193"/>
      <c r="J143" s="194"/>
      <c r="K143" s="194"/>
      <c r="L143" s="194"/>
      <c r="M143" s="194"/>
      <c r="N143" s="196"/>
      <c r="O143" s="197"/>
      <c r="P143" s="198"/>
      <c r="Q143" s="199"/>
      <c r="R143" s="198"/>
      <c r="S143" s="196"/>
      <c r="T143" s="200" t="s">
        <v>423</v>
      </c>
      <c r="U143" s="201">
        <v>25</v>
      </c>
      <c r="V143" s="201">
        <v>1</v>
      </c>
      <c r="W143" s="201">
        <v>1</v>
      </c>
      <c r="X143" s="202">
        <v>0.03</v>
      </c>
      <c r="Y143" s="200">
        <f>V143*X143/W143</f>
        <v>0.03</v>
      </c>
      <c r="Z143" s="215"/>
      <c r="AA143" s="173"/>
      <c r="AB143" s="240"/>
      <c r="AC143" s="205"/>
      <c r="AD143" s="206"/>
      <c r="AE143" s="207"/>
      <c r="AF143" s="208"/>
    </row>
    <row r="144" spans="1:33" s="209" customFormat="1" ht="23.45" customHeight="1">
      <c r="A144" s="210"/>
      <c r="B144" s="211"/>
      <c r="C144" s="212"/>
      <c r="D144" s="213"/>
      <c r="E144" s="214"/>
      <c r="F144" s="191"/>
      <c r="G144" s="191"/>
      <c r="H144" s="192"/>
      <c r="I144" s="193"/>
      <c r="J144" s="194"/>
      <c r="K144" s="191"/>
      <c r="L144" s="191"/>
      <c r="M144" s="191"/>
      <c r="N144" s="216"/>
      <c r="O144" s="197"/>
      <c r="P144" s="198"/>
      <c r="Q144" s="199"/>
      <c r="R144" s="198"/>
      <c r="S144" s="196"/>
      <c r="T144" s="200"/>
      <c r="U144" s="201"/>
      <c r="V144" s="201"/>
      <c r="W144" s="201"/>
      <c r="X144" s="202"/>
      <c r="Y144" s="200"/>
      <c r="Z144" s="215"/>
      <c r="AA144" s="173"/>
      <c r="AB144" s="240"/>
      <c r="AC144" s="205"/>
      <c r="AD144" s="206"/>
      <c r="AE144" s="207"/>
      <c r="AF144" s="208"/>
    </row>
    <row r="145" spans="1:33" s="209" customFormat="1" ht="14.1" customHeight="1">
      <c r="A145" s="210"/>
      <c r="B145" s="211"/>
      <c r="C145" s="212"/>
      <c r="D145" s="213"/>
      <c r="E145" s="214"/>
      <c r="F145" s="192"/>
      <c r="G145" s="192"/>
      <c r="H145" s="192"/>
      <c r="I145" s="217"/>
      <c r="J145" s="218"/>
      <c r="K145" s="219"/>
      <c r="L145" s="219"/>
      <c r="M145" s="219"/>
      <c r="N145" s="219"/>
      <c r="O145" s="219"/>
      <c r="P145" s="219"/>
      <c r="Q145" s="220"/>
      <c r="R145" s="219"/>
      <c r="S145" s="192"/>
      <c r="T145" s="200"/>
      <c r="U145" s="201"/>
      <c r="V145" s="201"/>
      <c r="W145" s="201"/>
      <c r="X145" s="202"/>
      <c r="Y145" s="200"/>
      <c r="Z145" s="221"/>
      <c r="AA145" s="173"/>
      <c r="AB145" s="245"/>
      <c r="AC145" s="205"/>
      <c r="AD145" s="206"/>
      <c r="AE145" s="207"/>
      <c r="AF145" s="208"/>
    </row>
    <row r="146" spans="1:33" s="234" customFormat="1" ht="14.1" customHeight="1">
      <c r="A146" s="222"/>
      <c r="B146" s="223"/>
      <c r="C146" s="224"/>
      <c r="D146" s="225"/>
      <c r="E146" s="226"/>
      <c r="F146" s="227" t="s">
        <v>424</v>
      </c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9"/>
      <c r="S146" s="230">
        <f>SUM(S141:S145)</f>
        <v>0.61637500000000012</v>
      </c>
      <c r="T146" s="231"/>
      <c r="U146" s="232"/>
      <c r="V146" s="232"/>
      <c r="W146" s="232"/>
      <c r="X146" s="231"/>
      <c r="Y146" s="231">
        <f>SUM(Y141:Y145)</f>
        <v>0.13</v>
      </c>
      <c r="Z146" s="231"/>
      <c r="AA146" s="233"/>
      <c r="AB146" s="233"/>
      <c r="AC146" s="233"/>
      <c r="AD146" s="233"/>
      <c r="AE146" s="233"/>
      <c r="AF146" s="233"/>
    </row>
    <row r="147" spans="1:33" s="209" customFormat="1" ht="14.1" customHeight="1">
      <c r="A147" s="186">
        <v>22</v>
      </c>
      <c r="B147" s="187">
        <v>44553</v>
      </c>
      <c r="C147" s="188" t="s">
        <v>425</v>
      </c>
      <c r="D147" s="235" t="s">
        <v>426</v>
      </c>
      <c r="E147" s="190" t="s">
        <v>427</v>
      </c>
      <c r="F147" s="191" t="s">
        <v>328</v>
      </c>
      <c r="G147" s="191" t="s">
        <v>428</v>
      </c>
      <c r="H147" s="192">
        <v>1</v>
      </c>
      <c r="I147" s="193" t="s">
        <v>429</v>
      </c>
      <c r="J147" s="194"/>
      <c r="K147" s="195">
        <f>67+5</f>
        <v>72</v>
      </c>
      <c r="L147" s="195">
        <f>95+5</f>
        <v>100</v>
      </c>
      <c r="M147" s="191">
        <v>2.5</v>
      </c>
      <c r="N147" s="196">
        <v>6.15</v>
      </c>
      <c r="O147" s="197">
        <v>3.4</v>
      </c>
      <c r="P147" s="198">
        <f>K147*L147*M147*0.00000785</f>
        <v>0.14129999999999998</v>
      </c>
      <c r="Q147" s="199">
        <v>6.7000000000000004E-2</v>
      </c>
      <c r="R147" s="198">
        <f>P147-Q147</f>
        <v>7.4299999999999977E-2</v>
      </c>
      <c r="S147" s="196">
        <f>(N147*P147-O147*R147)*H147</f>
        <v>0.61637500000000012</v>
      </c>
      <c r="T147" s="200" t="s">
        <v>430</v>
      </c>
      <c r="U147" s="201">
        <v>100</v>
      </c>
      <c r="V147" s="201">
        <v>1</v>
      </c>
      <c r="W147" s="201">
        <v>1</v>
      </c>
      <c r="X147" s="202">
        <v>7.0000000000000007E-2</v>
      </c>
      <c r="Y147" s="200">
        <f>V147*X147/W147</f>
        <v>7.0000000000000007E-2</v>
      </c>
      <c r="Z147" s="203">
        <f>(S152+Y152)*1.2</f>
        <v>0.89565000000000017</v>
      </c>
      <c r="AA147" s="173">
        <f>Z147/1.13</f>
        <v>0.79261061946902678</v>
      </c>
      <c r="AB147" s="204">
        <v>6300</v>
      </c>
      <c r="AC147" s="205">
        <v>100000</v>
      </c>
      <c r="AD147" s="206">
        <f>AB147/AC147</f>
        <v>6.3E-2</v>
      </c>
      <c r="AE147" s="207">
        <f>AA147+AD147</f>
        <v>0.85561061946902672</v>
      </c>
      <c r="AF147" s="208"/>
    </row>
    <row r="148" spans="1:33" s="209" customFormat="1" ht="14.1" customHeight="1">
      <c r="A148" s="210"/>
      <c r="B148" s="211"/>
      <c r="C148" s="212"/>
      <c r="D148" s="213"/>
      <c r="E148" s="214"/>
      <c r="F148" s="191"/>
      <c r="G148" s="191"/>
      <c r="H148" s="192"/>
      <c r="I148" s="193"/>
      <c r="J148" s="194"/>
      <c r="K148" s="194"/>
      <c r="L148" s="194"/>
      <c r="M148" s="194"/>
      <c r="N148" s="196"/>
      <c r="O148" s="197"/>
      <c r="P148" s="198"/>
      <c r="Q148" s="199"/>
      <c r="R148" s="198"/>
      <c r="S148" s="196"/>
      <c r="T148" s="200" t="s">
        <v>332</v>
      </c>
      <c r="U148" s="201">
        <v>40</v>
      </c>
      <c r="V148" s="201">
        <v>1</v>
      </c>
      <c r="W148" s="201">
        <v>1</v>
      </c>
      <c r="X148" s="202">
        <v>0.03</v>
      </c>
      <c r="Y148" s="200">
        <f>V148*X148/W148</f>
        <v>0.03</v>
      </c>
      <c r="Z148" s="215"/>
      <c r="AA148" s="173"/>
      <c r="AB148" s="204"/>
      <c r="AC148" s="205"/>
      <c r="AD148" s="206"/>
      <c r="AE148" s="207"/>
      <c r="AF148" s="208"/>
      <c r="AG148" s="209" t="s">
        <v>418</v>
      </c>
    </row>
    <row r="149" spans="1:33" s="209" customFormat="1" ht="14.1" customHeight="1">
      <c r="A149" s="210"/>
      <c r="B149" s="211"/>
      <c r="C149" s="212"/>
      <c r="D149" s="213"/>
      <c r="E149" s="214"/>
      <c r="F149" s="191"/>
      <c r="G149" s="191"/>
      <c r="H149" s="192"/>
      <c r="I149" s="193"/>
      <c r="J149" s="194"/>
      <c r="K149" s="194"/>
      <c r="L149" s="194"/>
      <c r="M149" s="194"/>
      <c r="N149" s="196"/>
      <c r="O149" s="197"/>
      <c r="P149" s="198"/>
      <c r="Q149" s="199"/>
      <c r="R149" s="198"/>
      <c r="S149" s="196"/>
      <c r="T149" s="200" t="s">
        <v>357</v>
      </c>
      <c r="U149" s="201">
        <v>25</v>
      </c>
      <c r="V149" s="201">
        <v>1</v>
      </c>
      <c r="W149" s="201">
        <v>1</v>
      </c>
      <c r="X149" s="202">
        <v>0.03</v>
      </c>
      <c r="Y149" s="200">
        <f>V149*X149/W149</f>
        <v>0.03</v>
      </c>
      <c r="Z149" s="215"/>
      <c r="AA149" s="173"/>
      <c r="AB149" s="204"/>
      <c r="AC149" s="205"/>
      <c r="AD149" s="206"/>
      <c r="AE149" s="207"/>
      <c r="AF149" s="208"/>
    </row>
    <row r="150" spans="1:33" s="209" customFormat="1" ht="23.45" customHeight="1">
      <c r="A150" s="210"/>
      <c r="B150" s="211"/>
      <c r="C150" s="212"/>
      <c r="D150" s="213"/>
      <c r="E150" s="214"/>
      <c r="F150" s="191"/>
      <c r="G150" s="191"/>
      <c r="H150" s="192"/>
      <c r="I150" s="193"/>
      <c r="J150" s="194"/>
      <c r="K150" s="191"/>
      <c r="L150" s="191"/>
      <c r="M150" s="191"/>
      <c r="N150" s="216"/>
      <c r="O150" s="197"/>
      <c r="P150" s="198"/>
      <c r="Q150" s="199"/>
      <c r="R150" s="198"/>
      <c r="S150" s="196"/>
      <c r="T150" s="200"/>
      <c r="U150" s="201"/>
      <c r="V150" s="201"/>
      <c r="W150" s="201"/>
      <c r="X150" s="202"/>
      <c r="Y150" s="200"/>
      <c r="Z150" s="215"/>
      <c r="AA150" s="173"/>
      <c r="AB150" s="204"/>
      <c r="AC150" s="205"/>
      <c r="AD150" s="206"/>
      <c r="AE150" s="207"/>
      <c r="AF150" s="208"/>
    </row>
    <row r="151" spans="1:33" s="209" customFormat="1" ht="14.1" customHeight="1">
      <c r="A151" s="210"/>
      <c r="B151" s="211"/>
      <c r="C151" s="212"/>
      <c r="D151" s="213"/>
      <c r="E151" s="214"/>
      <c r="F151" s="192"/>
      <c r="G151" s="192"/>
      <c r="H151" s="192"/>
      <c r="I151" s="217"/>
      <c r="J151" s="218"/>
      <c r="K151" s="219"/>
      <c r="L151" s="219"/>
      <c r="M151" s="219"/>
      <c r="N151" s="219"/>
      <c r="O151" s="219"/>
      <c r="P151" s="219"/>
      <c r="Q151" s="220"/>
      <c r="R151" s="219"/>
      <c r="S151" s="192"/>
      <c r="T151" s="200"/>
      <c r="U151" s="201"/>
      <c r="V151" s="201"/>
      <c r="W151" s="201"/>
      <c r="X151" s="202"/>
      <c r="Y151" s="200"/>
      <c r="Z151" s="221"/>
      <c r="AA151" s="173"/>
      <c r="AB151" s="204"/>
      <c r="AC151" s="205"/>
      <c r="AD151" s="206"/>
      <c r="AE151" s="207"/>
      <c r="AF151" s="208"/>
    </row>
    <row r="152" spans="1:33" s="234" customFormat="1" ht="14.1" customHeight="1">
      <c r="A152" s="222"/>
      <c r="B152" s="223"/>
      <c r="C152" s="224"/>
      <c r="D152" s="225"/>
      <c r="E152" s="226"/>
      <c r="F152" s="227" t="s">
        <v>333</v>
      </c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9"/>
      <c r="S152" s="230">
        <f>SUM(S147:S151)</f>
        <v>0.61637500000000012</v>
      </c>
      <c r="T152" s="231"/>
      <c r="U152" s="232"/>
      <c r="V152" s="232"/>
      <c r="W152" s="232"/>
      <c r="X152" s="231"/>
      <c r="Y152" s="231">
        <f>SUM(Y147:Y151)</f>
        <v>0.13</v>
      </c>
      <c r="Z152" s="231"/>
      <c r="AA152" s="233"/>
      <c r="AB152" s="233"/>
      <c r="AC152" s="233"/>
      <c r="AD152" s="233"/>
      <c r="AE152" s="233"/>
      <c r="AF152" s="233"/>
    </row>
    <row r="153" spans="1:33" s="209" customFormat="1" ht="14.1" customHeight="1">
      <c r="A153" s="186">
        <v>23</v>
      </c>
      <c r="B153" s="187">
        <v>44553</v>
      </c>
      <c r="C153" s="188" t="s">
        <v>431</v>
      </c>
      <c r="D153" s="235" t="s">
        <v>432</v>
      </c>
      <c r="E153" s="190" t="s">
        <v>433</v>
      </c>
      <c r="F153" s="191" t="s">
        <v>328</v>
      </c>
      <c r="G153" s="191" t="s">
        <v>337</v>
      </c>
      <c r="H153" s="192">
        <v>1</v>
      </c>
      <c r="I153" s="193" t="s">
        <v>338</v>
      </c>
      <c r="J153" s="194"/>
      <c r="K153" s="195">
        <v>57</v>
      </c>
      <c r="L153" s="195">
        <v>30</v>
      </c>
      <c r="M153" s="191">
        <v>2.5</v>
      </c>
      <c r="N153" s="196">
        <v>6.15</v>
      </c>
      <c r="O153" s="197">
        <v>3.4</v>
      </c>
      <c r="P153" s="198">
        <f>K153*L153*M153*0.00000785</f>
        <v>3.3558749999999998E-2</v>
      </c>
      <c r="Q153" s="199">
        <v>1.6E-2</v>
      </c>
      <c r="R153" s="198">
        <f>P153-Q153</f>
        <v>1.7558749999999998E-2</v>
      </c>
      <c r="S153" s="196">
        <f>(N153*P153-O153*R153)*H153</f>
        <v>0.14668656250000001</v>
      </c>
      <c r="T153" s="200" t="s">
        <v>331</v>
      </c>
      <c r="U153" s="201">
        <v>80</v>
      </c>
      <c r="V153" s="201">
        <v>1</v>
      </c>
      <c r="W153" s="201">
        <v>1</v>
      </c>
      <c r="X153" s="202">
        <v>0.05</v>
      </c>
      <c r="Y153" s="200">
        <f>V153*X153/W153</f>
        <v>0.05</v>
      </c>
      <c r="Z153" s="203">
        <f>(S158+Y158)*1.2</f>
        <v>0.23602387499999999</v>
      </c>
      <c r="AA153" s="173">
        <f>Z153/1.13</f>
        <v>0.20887068584070798</v>
      </c>
      <c r="AB153" s="204">
        <v>4400</v>
      </c>
      <c r="AC153" s="205">
        <v>100000</v>
      </c>
      <c r="AD153" s="206">
        <f>AB153/AC153</f>
        <v>4.3999999999999997E-2</v>
      </c>
      <c r="AE153" s="207">
        <f>AA153+AD153</f>
        <v>0.25287068584070799</v>
      </c>
      <c r="AF153" s="208"/>
    </row>
    <row r="154" spans="1:33" s="209" customFormat="1" ht="14.1" customHeight="1">
      <c r="A154" s="210"/>
      <c r="B154" s="211"/>
      <c r="C154" s="212"/>
      <c r="D154" s="213"/>
      <c r="E154" s="214"/>
      <c r="F154" s="191"/>
      <c r="G154" s="191"/>
      <c r="H154" s="192"/>
      <c r="I154" s="193"/>
      <c r="J154" s="194"/>
      <c r="K154" s="194"/>
      <c r="L154" s="194"/>
      <c r="M154" s="194"/>
      <c r="N154" s="196"/>
      <c r="O154" s="197"/>
      <c r="P154" s="198"/>
      <c r="Q154" s="199"/>
      <c r="R154" s="198"/>
      <c r="S154" s="196"/>
      <c r="T154" s="200"/>
      <c r="U154" s="201"/>
      <c r="V154" s="201"/>
      <c r="W154" s="201"/>
      <c r="X154" s="202"/>
      <c r="Y154" s="200"/>
      <c r="Z154" s="215"/>
      <c r="AA154" s="173"/>
      <c r="AB154" s="204"/>
      <c r="AC154" s="205"/>
      <c r="AD154" s="206"/>
      <c r="AE154" s="207"/>
      <c r="AF154" s="208"/>
    </row>
    <row r="155" spans="1:33" s="209" customFormat="1" ht="14.1" customHeight="1">
      <c r="A155" s="210"/>
      <c r="B155" s="211"/>
      <c r="C155" s="212"/>
      <c r="D155" s="213"/>
      <c r="E155" s="214"/>
      <c r="F155" s="191"/>
      <c r="G155" s="191"/>
      <c r="H155" s="192"/>
      <c r="I155" s="193"/>
      <c r="J155" s="194"/>
      <c r="K155" s="194"/>
      <c r="L155" s="194"/>
      <c r="M155" s="194"/>
      <c r="N155" s="196"/>
      <c r="O155" s="197"/>
      <c r="P155" s="198"/>
      <c r="Q155" s="199"/>
      <c r="R155" s="198"/>
      <c r="S155" s="196"/>
      <c r="T155" s="200"/>
      <c r="U155" s="201"/>
      <c r="V155" s="201"/>
      <c r="W155" s="201"/>
      <c r="X155" s="202"/>
      <c r="Y155" s="200"/>
      <c r="Z155" s="215"/>
      <c r="AA155" s="173"/>
      <c r="AB155" s="204"/>
      <c r="AC155" s="205"/>
      <c r="AD155" s="206"/>
      <c r="AE155" s="207"/>
      <c r="AF155" s="208"/>
    </row>
    <row r="156" spans="1:33" s="209" customFormat="1" ht="23.45" customHeight="1">
      <c r="A156" s="210"/>
      <c r="B156" s="211"/>
      <c r="C156" s="212"/>
      <c r="D156" s="213"/>
      <c r="E156" s="214"/>
      <c r="F156" s="191"/>
      <c r="G156" s="191"/>
      <c r="H156" s="192"/>
      <c r="I156" s="193"/>
      <c r="J156" s="194"/>
      <c r="K156" s="191"/>
      <c r="L156" s="191"/>
      <c r="M156" s="191"/>
      <c r="N156" s="216"/>
      <c r="O156" s="197"/>
      <c r="P156" s="198"/>
      <c r="Q156" s="199"/>
      <c r="R156" s="198"/>
      <c r="S156" s="196"/>
      <c r="T156" s="200"/>
      <c r="U156" s="201"/>
      <c r="V156" s="201"/>
      <c r="W156" s="201"/>
      <c r="X156" s="202"/>
      <c r="Y156" s="200"/>
      <c r="Z156" s="215"/>
      <c r="AA156" s="173"/>
      <c r="AB156" s="204"/>
      <c r="AC156" s="205"/>
      <c r="AD156" s="206"/>
      <c r="AE156" s="207"/>
      <c r="AF156" s="208"/>
    </row>
    <row r="157" spans="1:33" s="209" customFormat="1" ht="14.1" customHeight="1">
      <c r="A157" s="210"/>
      <c r="B157" s="211"/>
      <c r="C157" s="212"/>
      <c r="D157" s="213"/>
      <c r="E157" s="214"/>
      <c r="F157" s="192"/>
      <c r="G157" s="192"/>
      <c r="H157" s="192"/>
      <c r="I157" s="217"/>
      <c r="J157" s="218"/>
      <c r="K157" s="219"/>
      <c r="L157" s="219"/>
      <c r="M157" s="219"/>
      <c r="N157" s="219"/>
      <c r="O157" s="219"/>
      <c r="P157" s="219"/>
      <c r="Q157" s="220"/>
      <c r="R157" s="219"/>
      <c r="S157" s="192"/>
      <c r="T157" s="200"/>
      <c r="U157" s="201"/>
      <c r="V157" s="201"/>
      <c r="W157" s="201"/>
      <c r="X157" s="202"/>
      <c r="Y157" s="200"/>
      <c r="Z157" s="221"/>
      <c r="AA157" s="173"/>
      <c r="AB157" s="204"/>
      <c r="AC157" s="205"/>
      <c r="AD157" s="206"/>
      <c r="AE157" s="207"/>
      <c r="AF157" s="208"/>
    </row>
    <row r="158" spans="1:33" s="234" customFormat="1" ht="14.1" customHeight="1">
      <c r="A158" s="222"/>
      <c r="B158" s="223"/>
      <c r="C158" s="224"/>
      <c r="D158" s="225"/>
      <c r="E158" s="226"/>
      <c r="F158" s="227" t="s">
        <v>333</v>
      </c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9"/>
      <c r="S158" s="230">
        <f>SUM(S153:S157)</f>
        <v>0.14668656250000001</v>
      </c>
      <c r="T158" s="231"/>
      <c r="U158" s="232"/>
      <c r="V158" s="232"/>
      <c r="W158" s="232"/>
      <c r="X158" s="231"/>
      <c r="Y158" s="231">
        <f>SUM(Y153:Y157)</f>
        <v>0.05</v>
      </c>
      <c r="Z158" s="231"/>
      <c r="AA158" s="233"/>
      <c r="AB158" s="233"/>
      <c r="AC158" s="233"/>
      <c r="AD158" s="233"/>
      <c r="AE158" s="233"/>
      <c r="AF158" s="233"/>
    </row>
    <row r="159" spans="1:33" s="209" customFormat="1" ht="14.1" customHeight="1">
      <c r="A159" s="186">
        <v>24</v>
      </c>
      <c r="B159" s="187">
        <v>44553</v>
      </c>
      <c r="C159" s="188" t="s">
        <v>434</v>
      </c>
      <c r="D159" s="235" t="s">
        <v>435</v>
      </c>
      <c r="E159" s="190" t="s">
        <v>436</v>
      </c>
      <c r="F159" s="191" t="s">
        <v>328</v>
      </c>
      <c r="G159" s="191" t="s">
        <v>337</v>
      </c>
      <c r="H159" s="192">
        <v>1</v>
      </c>
      <c r="I159" s="193" t="s">
        <v>338</v>
      </c>
      <c r="J159" s="194"/>
      <c r="K159" s="195">
        <f>53+4</f>
        <v>57</v>
      </c>
      <c r="L159" s="195">
        <f>14+4</f>
        <v>18</v>
      </c>
      <c r="M159" s="191">
        <v>2</v>
      </c>
      <c r="N159" s="196">
        <v>6.25</v>
      </c>
      <c r="O159" s="197">
        <v>3.4</v>
      </c>
      <c r="P159" s="198">
        <f>K159*L159*M159*0.00000785</f>
        <v>1.61082E-2</v>
      </c>
      <c r="Q159" s="199">
        <v>1.0999999999999999E-2</v>
      </c>
      <c r="R159" s="198">
        <f>P159-Q159</f>
        <v>5.1082000000000002E-3</v>
      </c>
      <c r="S159" s="196">
        <f>(N159*P159-O159*R159)*H159</f>
        <v>8.3308369999999993E-2</v>
      </c>
      <c r="T159" s="200" t="s">
        <v>437</v>
      </c>
      <c r="U159" s="201">
        <v>40</v>
      </c>
      <c r="V159" s="201">
        <v>1</v>
      </c>
      <c r="W159" s="201">
        <v>1</v>
      </c>
      <c r="X159" s="202">
        <v>0.03</v>
      </c>
      <c r="Y159" s="200">
        <f>V159*X159/W159</f>
        <v>0.03</v>
      </c>
      <c r="Z159" s="203">
        <f>(S164+Y164)*1.2</f>
        <v>0.17197004399999999</v>
      </c>
      <c r="AA159" s="173">
        <f>Z159/1.13</f>
        <v>0.15218587964601771</v>
      </c>
      <c r="AB159" s="204">
        <v>4600</v>
      </c>
      <c r="AC159" s="205">
        <v>100000</v>
      </c>
      <c r="AD159" s="206">
        <f>AB159/AC159</f>
        <v>4.5999999999999999E-2</v>
      </c>
      <c r="AE159" s="207">
        <f>AA159+AD159</f>
        <v>0.19818587964601769</v>
      </c>
      <c r="AF159" s="208"/>
    </row>
    <row r="160" spans="1:33" s="209" customFormat="1" ht="14.1" customHeight="1">
      <c r="A160" s="210"/>
      <c r="B160" s="211"/>
      <c r="C160" s="212"/>
      <c r="D160" s="213"/>
      <c r="E160" s="214"/>
      <c r="F160" s="191"/>
      <c r="G160" s="191"/>
      <c r="H160" s="192"/>
      <c r="I160" s="193"/>
      <c r="J160" s="194"/>
      <c r="K160" s="194"/>
      <c r="L160" s="194"/>
      <c r="M160" s="194"/>
      <c r="N160" s="196"/>
      <c r="O160" s="197"/>
      <c r="P160" s="198"/>
      <c r="Q160" s="199"/>
      <c r="R160" s="198"/>
      <c r="S160" s="196"/>
      <c r="T160" s="200" t="s">
        <v>438</v>
      </c>
      <c r="U160" s="201">
        <v>25</v>
      </c>
      <c r="V160" s="201">
        <v>1</v>
      </c>
      <c r="W160" s="201">
        <v>1</v>
      </c>
      <c r="X160" s="202">
        <v>0.03</v>
      </c>
      <c r="Y160" s="200">
        <f>V160*X160/W160</f>
        <v>0.03</v>
      </c>
      <c r="Z160" s="215"/>
      <c r="AA160" s="173"/>
      <c r="AB160" s="204"/>
      <c r="AC160" s="205"/>
      <c r="AD160" s="206"/>
      <c r="AE160" s="207"/>
      <c r="AF160" s="208"/>
    </row>
    <row r="161" spans="1:33" s="209" customFormat="1" ht="14.1" customHeight="1">
      <c r="A161" s="210"/>
      <c r="B161" s="211"/>
      <c r="C161" s="212"/>
      <c r="D161" s="213"/>
      <c r="E161" s="214"/>
      <c r="F161" s="191"/>
      <c r="G161" s="191"/>
      <c r="H161" s="192"/>
      <c r="I161" s="193"/>
      <c r="J161" s="194"/>
      <c r="K161" s="194"/>
      <c r="L161" s="194"/>
      <c r="M161" s="194"/>
      <c r="N161" s="196"/>
      <c r="O161" s="197"/>
      <c r="P161" s="198"/>
      <c r="Q161" s="199"/>
      <c r="R161" s="198"/>
      <c r="S161" s="196"/>
      <c r="T161" s="200"/>
      <c r="U161" s="201"/>
      <c r="V161" s="201"/>
      <c r="W161" s="201"/>
      <c r="X161" s="202"/>
      <c r="Y161" s="200"/>
      <c r="Z161" s="215"/>
      <c r="AA161" s="173"/>
      <c r="AB161" s="204"/>
      <c r="AC161" s="205"/>
      <c r="AD161" s="206"/>
      <c r="AE161" s="207"/>
      <c r="AF161" s="208"/>
    </row>
    <row r="162" spans="1:33" s="209" customFormat="1" ht="23.45" customHeight="1">
      <c r="A162" s="210"/>
      <c r="B162" s="211"/>
      <c r="C162" s="212"/>
      <c r="D162" s="213"/>
      <c r="E162" s="214"/>
      <c r="F162" s="191"/>
      <c r="G162" s="191"/>
      <c r="H162" s="192"/>
      <c r="I162" s="193"/>
      <c r="J162" s="194"/>
      <c r="K162" s="191"/>
      <c r="L162" s="191"/>
      <c r="M162" s="191"/>
      <c r="N162" s="216"/>
      <c r="O162" s="197"/>
      <c r="P162" s="198"/>
      <c r="Q162" s="199"/>
      <c r="R162" s="198"/>
      <c r="S162" s="196"/>
      <c r="T162" s="200"/>
      <c r="U162" s="201"/>
      <c r="V162" s="201"/>
      <c r="W162" s="201"/>
      <c r="X162" s="202"/>
      <c r="Y162" s="200"/>
      <c r="Z162" s="215"/>
      <c r="AA162" s="173"/>
      <c r="AB162" s="204"/>
      <c r="AC162" s="205"/>
      <c r="AD162" s="206"/>
      <c r="AE162" s="207"/>
      <c r="AF162" s="208"/>
    </row>
    <row r="163" spans="1:33" s="209" customFormat="1" ht="14.1" customHeight="1">
      <c r="A163" s="210"/>
      <c r="B163" s="211"/>
      <c r="C163" s="212"/>
      <c r="D163" s="213"/>
      <c r="E163" s="214"/>
      <c r="F163" s="192"/>
      <c r="G163" s="192"/>
      <c r="H163" s="192"/>
      <c r="I163" s="217"/>
      <c r="J163" s="218"/>
      <c r="K163" s="219"/>
      <c r="L163" s="219"/>
      <c r="M163" s="219"/>
      <c r="N163" s="219"/>
      <c r="O163" s="219"/>
      <c r="P163" s="219"/>
      <c r="Q163" s="220"/>
      <c r="R163" s="219"/>
      <c r="S163" s="192"/>
      <c r="T163" s="200"/>
      <c r="U163" s="201"/>
      <c r="V163" s="201"/>
      <c r="W163" s="201"/>
      <c r="X163" s="202"/>
      <c r="Y163" s="200"/>
      <c r="Z163" s="221"/>
      <c r="AA163" s="173"/>
      <c r="AB163" s="204"/>
      <c r="AC163" s="205"/>
      <c r="AD163" s="206"/>
      <c r="AE163" s="207"/>
      <c r="AF163" s="208"/>
    </row>
    <row r="164" spans="1:33" s="234" customFormat="1" ht="14.1" customHeight="1">
      <c r="A164" s="222"/>
      <c r="B164" s="223"/>
      <c r="C164" s="224"/>
      <c r="D164" s="225"/>
      <c r="E164" s="226"/>
      <c r="F164" s="227" t="s">
        <v>439</v>
      </c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9"/>
      <c r="S164" s="230">
        <f>SUM(S159:S163)</f>
        <v>8.3308369999999993E-2</v>
      </c>
      <c r="T164" s="231"/>
      <c r="U164" s="232"/>
      <c r="V164" s="232"/>
      <c r="W164" s="232"/>
      <c r="X164" s="231"/>
      <c r="Y164" s="231">
        <f>SUM(Y159:Y163)</f>
        <v>0.06</v>
      </c>
      <c r="Z164" s="231"/>
      <c r="AA164" s="233"/>
      <c r="AB164" s="233"/>
      <c r="AC164" s="233"/>
      <c r="AD164" s="233"/>
      <c r="AE164" s="233"/>
      <c r="AF164" s="233"/>
    </row>
    <row r="165" spans="1:33" s="209" customFormat="1" ht="14.1" customHeight="1">
      <c r="A165" s="186">
        <v>25</v>
      </c>
      <c r="B165" s="187">
        <v>44553</v>
      </c>
      <c r="C165" s="188" t="s">
        <v>440</v>
      </c>
      <c r="D165" s="235" t="s">
        <v>441</v>
      </c>
      <c r="E165" s="190" t="s">
        <v>442</v>
      </c>
      <c r="F165" s="191" t="s">
        <v>328</v>
      </c>
      <c r="G165" s="191" t="s">
        <v>443</v>
      </c>
      <c r="H165" s="192">
        <v>1</v>
      </c>
      <c r="I165" s="193" t="s">
        <v>444</v>
      </c>
      <c r="J165" s="194"/>
      <c r="K165" s="195">
        <v>74</v>
      </c>
      <c r="L165" s="195">
        <v>65</v>
      </c>
      <c r="M165" s="191">
        <v>2</v>
      </c>
      <c r="N165" s="196">
        <v>6.25</v>
      </c>
      <c r="O165" s="197">
        <v>3.4</v>
      </c>
      <c r="P165" s="198">
        <f>K165*L165*M165*0.00000785</f>
        <v>7.5517000000000001E-2</v>
      </c>
      <c r="Q165" s="199">
        <v>1.0999999999999999E-2</v>
      </c>
      <c r="R165" s="198">
        <f>P165-Q165</f>
        <v>6.4517000000000005E-2</v>
      </c>
      <c r="S165" s="196">
        <f>(N165*P165-O165*R165)*H165</f>
        <v>0.25262344999999997</v>
      </c>
      <c r="T165" s="200" t="s">
        <v>445</v>
      </c>
      <c r="U165" s="201">
        <v>40</v>
      </c>
      <c r="V165" s="201">
        <v>1</v>
      </c>
      <c r="W165" s="201">
        <v>1</v>
      </c>
      <c r="X165" s="202">
        <v>0.03</v>
      </c>
      <c r="Y165" s="200">
        <f>V165*X165/W165</f>
        <v>0.03</v>
      </c>
      <c r="Z165" s="203">
        <f>(S170+Y170)*1.2</f>
        <v>0.41114813999999994</v>
      </c>
      <c r="AA165" s="173">
        <f>Z165/1.13</f>
        <v>0.36384791150442475</v>
      </c>
      <c r="AB165" s="204">
        <f>5500</f>
        <v>5500</v>
      </c>
      <c r="AC165" s="205">
        <v>100000</v>
      </c>
      <c r="AD165" s="206">
        <f>AB165/AC165</f>
        <v>5.5E-2</v>
      </c>
      <c r="AE165" s="207">
        <f>AA165+AD165</f>
        <v>0.41884791150442474</v>
      </c>
      <c r="AF165" s="208"/>
    </row>
    <row r="166" spans="1:33" s="209" customFormat="1" ht="14.1" customHeight="1">
      <c r="A166" s="210"/>
      <c r="B166" s="211"/>
      <c r="C166" s="212"/>
      <c r="D166" s="213"/>
      <c r="E166" s="214"/>
      <c r="F166" s="191"/>
      <c r="G166" s="191"/>
      <c r="H166" s="192"/>
      <c r="I166" s="193"/>
      <c r="J166" s="194"/>
      <c r="K166" s="194"/>
      <c r="L166" s="194"/>
      <c r="M166" s="194"/>
      <c r="N166" s="196"/>
      <c r="O166" s="197"/>
      <c r="P166" s="198"/>
      <c r="Q166" s="199"/>
      <c r="R166" s="198"/>
      <c r="S166" s="196"/>
      <c r="T166" s="200" t="s">
        <v>446</v>
      </c>
      <c r="U166" s="201">
        <v>40</v>
      </c>
      <c r="V166" s="201">
        <v>1</v>
      </c>
      <c r="W166" s="201">
        <v>1</v>
      </c>
      <c r="X166" s="202">
        <v>0.03</v>
      </c>
      <c r="Y166" s="200">
        <f>V166*X166/W166</f>
        <v>0.03</v>
      </c>
      <c r="Z166" s="215"/>
      <c r="AA166" s="173"/>
      <c r="AB166" s="204"/>
      <c r="AC166" s="205"/>
      <c r="AD166" s="206"/>
      <c r="AE166" s="207"/>
      <c r="AF166" s="208"/>
    </row>
    <row r="167" spans="1:33" s="209" customFormat="1" ht="14.1" customHeight="1">
      <c r="A167" s="210"/>
      <c r="B167" s="211"/>
      <c r="C167" s="212"/>
      <c r="D167" s="213"/>
      <c r="E167" s="214"/>
      <c r="F167" s="191"/>
      <c r="G167" s="191"/>
      <c r="H167" s="192"/>
      <c r="I167" s="193"/>
      <c r="J167" s="194"/>
      <c r="K167" s="194"/>
      <c r="L167" s="194"/>
      <c r="M167" s="194"/>
      <c r="N167" s="196"/>
      <c r="O167" s="197"/>
      <c r="P167" s="198"/>
      <c r="Q167" s="199"/>
      <c r="R167" s="198"/>
      <c r="S167" s="196"/>
      <c r="T167" s="200" t="s">
        <v>350</v>
      </c>
      <c r="U167" s="201">
        <v>25</v>
      </c>
      <c r="V167" s="201">
        <v>1</v>
      </c>
      <c r="W167" s="201">
        <v>1</v>
      </c>
      <c r="X167" s="202">
        <v>0.03</v>
      </c>
      <c r="Y167" s="200">
        <f>V167*X167/W167</f>
        <v>0.03</v>
      </c>
      <c r="Z167" s="215"/>
      <c r="AA167" s="173"/>
      <c r="AB167" s="204"/>
      <c r="AC167" s="205"/>
      <c r="AD167" s="206"/>
      <c r="AE167" s="207"/>
      <c r="AF167" s="208"/>
      <c r="AG167" s="209" t="s">
        <v>447</v>
      </c>
    </row>
    <row r="168" spans="1:33" s="209" customFormat="1" ht="23.45" customHeight="1">
      <c r="A168" s="210"/>
      <c r="B168" s="211"/>
      <c r="C168" s="212"/>
      <c r="D168" s="213"/>
      <c r="E168" s="214"/>
      <c r="F168" s="191"/>
      <c r="G168" s="191"/>
      <c r="H168" s="192"/>
      <c r="I168" s="193"/>
      <c r="J168" s="194"/>
      <c r="K168" s="191"/>
      <c r="L168" s="191"/>
      <c r="M168" s="191"/>
      <c r="N168" s="216"/>
      <c r="O168" s="197"/>
      <c r="P168" s="198"/>
      <c r="Q168" s="199"/>
      <c r="R168" s="198"/>
      <c r="S168" s="196"/>
      <c r="T168" s="200"/>
      <c r="U168" s="201"/>
      <c r="V168" s="201"/>
      <c r="W168" s="201"/>
      <c r="X168" s="202"/>
      <c r="Y168" s="200"/>
      <c r="Z168" s="215"/>
      <c r="AA168" s="173"/>
      <c r="AB168" s="204"/>
      <c r="AC168" s="205"/>
      <c r="AD168" s="206"/>
      <c r="AE168" s="207"/>
      <c r="AF168" s="208"/>
    </row>
    <row r="169" spans="1:33" s="209" customFormat="1" ht="14.1" customHeight="1">
      <c r="A169" s="210"/>
      <c r="B169" s="211"/>
      <c r="C169" s="212"/>
      <c r="D169" s="213"/>
      <c r="E169" s="214"/>
      <c r="F169" s="192"/>
      <c r="G169" s="192"/>
      <c r="H169" s="192"/>
      <c r="I169" s="217"/>
      <c r="J169" s="218"/>
      <c r="K169" s="219"/>
      <c r="L169" s="219"/>
      <c r="M169" s="219"/>
      <c r="N169" s="219"/>
      <c r="O169" s="219"/>
      <c r="P169" s="219"/>
      <c r="Q169" s="220"/>
      <c r="R169" s="219"/>
      <c r="S169" s="192"/>
      <c r="T169" s="200"/>
      <c r="U169" s="201"/>
      <c r="V169" s="201"/>
      <c r="W169" s="201"/>
      <c r="X169" s="202"/>
      <c r="Y169" s="200"/>
      <c r="Z169" s="221"/>
      <c r="AA169" s="173"/>
      <c r="AB169" s="204"/>
      <c r="AC169" s="205"/>
      <c r="AD169" s="206"/>
      <c r="AE169" s="207"/>
      <c r="AF169" s="208"/>
    </row>
    <row r="170" spans="1:33" s="234" customFormat="1" ht="14.1" customHeight="1">
      <c r="A170" s="222"/>
      <c r="B170" s="223"/>
      <c r="C170" s="224"/>
      <c r="D170" s="225"/>
      <c r="E170" s="226"/>
      <c r="F170" s="227" t="s">
        <v>333</v>
      </c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9"/>
      <c r="S170" s="230">
        <f>SUM(S165:S169)</f>
        <v>0.25262344999999997</v>
      </c>
      <c r="T170" s="231"/>
      <c r="U170" s="232"/>
      <c r="V170" s="232"/>
      <c r="W170" s="232"/>
      <c r="X170" s="231"/>
      <c r="Y170" s="231">
        <f>SUM(Y165:Y169)</f>
        <v>0.09</v>
      </c>
      <c r="Z170" s="231"/>
      <c r="AA170" s="233"/>
      <c r="AB170" s="233"/>
      <c r="AC170" s="233"/>
      <c r="AD170" s="233"/>
      <c r="AE170" s="233"/>
      <c r="AF170" s="233"/>
    </row>
    <row r="171" spans="1:33" s="209" customFormat="1" ht="14.1" customHeight="1">
      <c r="A171" s="186">
        <v>25</v>
      </c>
      <c r="B171" s="187">
        <v>44553</v>
      </c>
      <c r="C171" s="188" t="s">
        <v>448</v>
      </c>
      <c r="D171" s="235" t="s">
        <v>449</v>
      </c>
      <c r="E171" s="190" t="s">
        <v>450</v>
      </c>
      <c r="F171" s="191" t="s">
        <v>328</v>
      </c>
      <c r="G171" s="191" t="s">
        <v>451</v>
      </c>
      <c r="H171" s="192">
        <v>1</v>
      </c>
      <c r="I171" s="193" t="s">
        <v>452</v>
      </c>
      <c r="J171" s="194"/>
      <c r="K171" s="195">
        <v>74</v>
      </c>
      <c r="L171" s="195">
        <v>65</v>
      </c>
      <c r="M171" s="191">
        <v>2</v>
      </c>
      <c r="N171" s="196">
        <v>6.25</v>
      </c>
      <c r="O171" s="197">
        <v>3.4</v>
      </c>
      <c r="P171" s="198">
        <f>K171*L171*M171*0.00000785</f>
        <v>7.5517000000000001E-2</v>
      </c>
      <c r="Q171" s="199">
        <v>1.0999999999999999E-2</v>
      </c>
      <c r="R171" s="198">
        <f>P171-Q171</f>
        <v>6.4517000000000005E-2</v>
      </c>
      <c r="S171" s="196">
        <f>(N171*P171-O171*R171)*H171</f>
        <v>0.25262344999999997</v>
      </c>
      <c r="T171" s="200" t="s">
        <v>453</v>
      </c>
      <c r="U171" s="201">
        <v>40</v>
      </c>
      <c r="V171" s="201">
        <v>1</v>
      </c>
      <c r="W171" s="201">
        <v>1</v>
      </c>
      <c r="X171" s="202">
        <v>0.03</v>
      </c>
      <c r="Y171" s="200">
        <f>V171*X171/W171</f>
        <v>0.03</v>
      </c>
      <c r="Z171" s="203">
        <f>(S176+Y176)*1.2</f>
        <v>0.41114813999999994</v>
      </c>
      <c r="AA171" s="173">
        <f>Z171/1.13</f>
        <v>0.36384791150442475</v>
      </c>
      <c r="AB171" s="204">
        <v>2000</v>
      </c>
      <c r="AC171" s="205">
        <v>100000</v>
      </c>
      <c r="AD171" s="206">
        <f>AB171/AC171</f>
        <v>0.02</v>
      </c>
      <c r="AE171" s="207">
        <f>AA171+AD171</f>
        <v>0.38384791150442477</v>
      </c>
      <c r="AF171" s="208"/>
    </row>
    <row r="172" spans="1:33" s="209" customFormat="1" ht="14.1" customHeight="1">
      <c r="A172" s="210"/>
      <c r="B172" s="211"/>
      <c r="C172" s="212"/>
      <c r="D172" s="213"/>
      <c r="E172" s="214"/>
      <c r="F172" s="191"/>
      <c r="G172" s="191"/>
      <c r="H172" s="192"/>
      <c r="I172" s="193"/>
      <c r="J172" s="194"/>
      <c r="K172" s="194"/>
      <c r="L172" s="194"/>
      <c r="M172" s="194"/>
      <c r="N172" s="196"/>
      <c r="O172" s="197"/>
      <c r="P172" s="198"/>
      <c r="Q172" s="199"/>
      <c r="R172" s="198"/>
      <c r="S172" s="196"/>
      <c r="T172" s="200" t="s">
        <v>446</v>
      </c>
      <c r="U172" s="201">
        <v>40</v>
      </c>
      <c r="V172" s="201">
        <v>1</v>
      </c>
      <c r="W172" s="201">
        <v>1</v>
      </c>
      <c r="X172" s="202">
        <v>0.03</v>
      </c>
      <c r="Y172" s="200">
        <f>V172*X172/W172</f>
        <v>0.03</v>
      </c>
      <c r="Z172" s="215"/>
      <c r="AA172" s="173"/>
      <c r="AB172" s="204"/>
      <c r="AC172" s="205"/>
      <c r="AD172" s="206"/>
      <c r="AE172" s="207"/>
      <c r="AF172" s="208"/>
      <c r="AG172" s="209" t="s">
        <v>454</v>
      </c>
    </row>
    <row r="173" spans="1:33" s="209" customFormat="1" ht="14.1" customHeight="1">
      <c r="A173" s="210"/>
      <c r="B173" s="211"/>
      <c r="C173" s="212"/>
      <c r="D173" s="213"/>
      <c r="E173" s="214"/>
      <c r="F173" s="191"/>
      <c r="G173" s="191"/>
      <c r="H173" s="192"/>
      <c r="I173" s="193"/>
      <c r="J173" s="194"/>
      <c r="K173" s="194"/>
      <c r="L173" s="194"/>
      <c r="M173" s="194"/>
      <c r="N173" s="196"/>
      <c r="O173" s="197"/>
      <c r="P173" s="198"/>
      <c r="Q173" s="199"/>
      <c r="R173" s="198"/>
      <c r="S173" s="196"/>
      <c r="T173" s="200" t="s">
        <v>350</v>
      </c>
      <c r="U173" s="201">
        <v>25</v>
      </c>
      <c r="V173" s="201">
        <v>1</v>
      </c>
      <c r="W173" s="201">
        <v>1</v>
      </c>
      <c r="X173" s="202">
        <v>0.03</v>
      </c>
      <c r="Y173" s="200">
        <f>V173*X173/W173</f>
        <v>0.03</v>
      </c>
      <c r="Z173" s="215"/>
      <c r="AA173" s="173"/>
      <c r="AB173" s="204"/>
      <c r="AC173" s="205"/>
      <c r="AD173" s="206"/>
      <c r="AE173" s="207"/>
      <c r="AF173" s="208"/>
    </row>
    <row r="174" spans="1:33" s="209" customFormat="1" ht="23.45" customHeight="1">
      <c r="A174" s="210"/>
      <c r="B174" s="211"/>
      <c r="C174" s="212"/>
      <c r="D174" s="213"/>
      <c r="E174" s="214"/>
      <c r="F174" s="191"/>
      <c r="G174" s="191"/>
      <c r="H174" s="192"/>
      <c r="I174" s="193"/>
      <c r="J174" s="194"/>
      <c r="K174" s="191"/>
      <c r="L174" s="191"/>
      <c r="M174" s="191"/>
      <c r="N174" s="216"/>
      <c r="O174" s="197"/>
      <c r="P174" s="198"/>
      <c r="Q174" s="199"/>
      <c r="R174" s="198"/>
      <c r="S174" s="196"/>
      <c r="T174" s="200"/>
      <c r="U174" s="201"/>
      <c r="V174" s="201"/>
      <c r="W174" s="201"/>
      <c r="X174" s="202"/>
      <c r="Y174" s="200"/>
      <c r="Z174" s="215"/>
      <c r="AA174" s="173"/>
      <c r="AB174" s="204"/>
      <c r="AC174" s="205"/>
      <c r="AD174" s="206"/>
      <c r="AE174" s="207"/>
      <c r="AF174" s="208"/>
    </row>
    <row r="175" spans="1:33" s="209" customFormat="1" ht="14.1" customHeight="1">
      <c r="A175" s="210"/>
      <c r="B175" s="211"/>
      <c r="C175" s="212"/>
      <c r="D175" s="213"/>
      <c r="E175" s="214"/>
      <c r="F175" s="192"/>
      <c r="G175" s="192"/>
      <c r="H175" s="192"/>
      <c r="I175" s="217"/>
      <c r="J175" s="218"/>
      <c r="K175" s="219"/>
      <c r="L175" s="219"/>
      <c r="M175" s="219"/>
      <c r="N175" s="219"/>
      <c r="O175" s="219"/>
      <c r="P175" s="219"/>
      <c r="Q175" s="220"/>
      <c r="R175" s="219"/>
      <c r="S175" s="192"/>
      <c r="T175" s="200"/>
      <c r="U175" s="201"/>
      <c r="V175" s="201"/>
      <c r="W175" s="201"/>
      <c r="X175" s="202"/>
      <c r="Y175" s="200"/>
      <c r="Z175" s="221"/>
      <c r="AA175" s="173"/>
      <c r="AB175" s="204"/>
      <c r="AC175" s="205"/>
      <c r="AD175" s="206"/>
      <c r="AE175" s="207"/>
      <c r="AF175" s="208"/>
    </row>
    <row r="176" spans="1:33" s="234" customFormat="1" ht="14.1" customHeight="1">
      <c r="A176" s="222"/>
      <c r="B176" s="223"/>
      <c r="C176" s="224"/>
      <c r="D176" s="225"/>
      <c r="E176" s="226"/>
      <c r="F176" s="227" t="s">
        <v>333</v>
      </c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9"/>
      <c r="S176" s="230">
        <f>SUM(S171:S175)</f>
        <v>0.25262344999999997</v>
      </c>
      <c r="T176" s="231"/>
      <c r="U176" s="232"/>
      <c r="V176" s="232"/>
      <c r="W176" s="232"/>
      <c r="X176" s="231"/>
      <c r="Y176" s="231">
        <f>SUM(Y171:Y175)</f>
        <v>0.09</v>
      </c>
      <c r="Z176" s="231"/>
      <c r="AA176" s="233"/>
      <c r="AB176" s="233"/>
      <c r="AC176" s="233"/>
      <c r="AD176" s="233"/>
      <c r="AE176" s="233"/>
      <c r="AF176" s="233"/>
    </row>
    <row r="177" spans="1:32" s="209" customFormat="1" ht="14.1" customHeight="1">
      <c r="A177" s="186">
        <v>26</v>
      </c>
      <c r="B177" s="187">
        <v>44553</v>
      </c>
      <c r="C177" s="188" t="s">
        <v>455</v>
      </c>
      <c r="D177" s="235" t="s">
        <v>456</v>
      </c>
      <c r="E177" s="190" t="s">
        <v>457</v>
      </c>
      <c r="F177" s="191" t="s">
        <v>328</v>
      </c>
      <c r="G177" s="191" t="s">
        <v>458</v>
      </c>
      <c r="H177" s="192">
        <v>1</v>
      </c>
      <c r="I177" s="193" t="s">
        <v>459</v>
      </c>
      <c r="J177" s="194"/>
      <c r="K177" s="195">
        <v>59</v>
      </c>
      <c r="L177" s="195">
        <f>45+4</f>
        <v>49</v>
      </c>
      <c r="M177" s="191">
        <v>2</v>
      </c>
      <c r="N177" s="196">
        <v>6.25</v>
      </c>
      <c r="O177" s="197">
        <v>3.4</v>
      </c>
      <c r="P177" s="198">
        <f>K177*L177*M177*0.00000785</f>
        <v>4.5388699999999997E-2</v>
      </c>
      <c r="Q177" s="199">
        <v>1.4999999999999999E-2</v>
      </c>
      <c r="R177" s="198">
        <f>P177-Q177</f>
        <v>3.0388699999999998E-2</v>
      </c>
      <c r="S177" s="196">
        <f>(N177*P177-O177*R177)*H177</f>
        <v>0.18035779499999996</v>
      </c>
      <c r="T177" s="200" t="s">
        <v>460</v>
      </c>
      <c r="U177" s="201">
        <v>40</v>
      </c>
      <c r="V177" s="201">
        <v>1</v>
      </c>
      <c r="W177" s="201">
        <v>1</v>
      </c>
      <c r="X177" s="202">
        <v>0.03</v>
      </c>
      <c r="Y177" s="200">
        <f>V177*X177/W177</f>
        <v>0.03</v>
      </c>
      <c r="Z177" s="203">
        <f>(S182+Y182)*1.2</f>
        <v>0.32442935399999995</v>
      </c>
      <c r="AA177" s="173">
        <f>Z177/1.13</f>
        <v>0.28710562300884956</v>
      </c>
      <c r="AB177" s="204">
        <v>5000</v>
      </c>
      <c r="AC177" s="205">
        <v>100000</v>
      </c>
      <c r="AD177" s="206">
        <f>AB177/AC177</f>
        <v>0.05</v>
      </c>
      <c r="AE177" s="207">
        <f>AA177+AD177</f>
        <v>0.33710562300884955</v>
      </c>
      <c r="AF177" s="208"/>
    </row>
    <row r="178" spans="1:32" s="209" customFormat="1" ht="14.1" customHeight="1">
      <c r="A178" s="210"/>
      <c r="B178" s="211"/>
      <c r="C178" s="212"/>
      <c r="D178" s="213"/>
      <c r="E178" s="214"/>
      <c r="F178" s="191"/>
      <c r="G178" s="191"/>
      <c r="H178" s="192"/>
      <c r="I178" s="193"/>
      <c r="J178" s="194"/>
      <c r="K178" s="194"/>
      <c r="L178" s="194"/>
      <c r="M178" s="194"/>
      <c r="N178" s="196"/>
      <c r="O178" s="197"/>
      <c r="P178" s="198"/>
      <c r="Q178" s="199"/>
      <c r="R178" s="198"/>
      <c r="S178" s="196"/>
      <c r="T178" s="200" t="s">
        <v>461</v>
      </c>
      <c r="U178" s="201">
        <v>40</v>
      </c>
      <c r="V178" s="201">
        <v>1</v>
      </c>
      <c r="W178" s="201">
        <v>1</v>
      </c>
      <c r="X178" s="202">
        <v>0.03</v>
      </c>
      <c r="Y178" s="200">
        <f>V178*X178/W178</f>
        <v>0.03</v>
      </c>
      <c r="Z178" s="215"/>
      <c r="AA178" s="173"/>
      <c r="AB178" s="204"/>
      <c r="AC178" s="205"/>
      <c r="AD178" s="206"/>
      <c r="AE178" s="207"/>
      <c r="AF178" s="208"/>
    </row>
    <row r="179" spans="1:32" s="209" customFormat="1" ht="14.1" customHeight="1">
      <c r="A179" s="210"/>
      <c r="B179" s="211"/>
      <c r="C179" s="212"/>
      <c r="D179" s="213"/>
      <c r="E179" s="214"/>
      <c r="F179" s="191"/>
      <c r="G179" s="191"/>
      <c r="H179" s="192"/>
      <c r="I179" s="193"/>
      <c r="J179" s="194"/>
      <c r="K179" s="194"/>
      <c r="L179" s="194"/>
      <c r="M179" s="194"/>
      <c r="N179" s="196"/>
      <c r="O179" s="197"/>
      <c r="P179" s="198"/>
      <c r="Q179" s="199"/>
      <c r="R179" s="198"/>
      <c r="S179" s="196"/>
      <c r="T179" s="200" t="s">
        <v>462</v>
      </c>
      <c r="U179" s="201">
        <v>25</v>
      </c>
      <c r="V179" s="201">
        <v>1</v>
      </c>
      <c r="W179" s="201">
        <v>1</v>
      </c>
      <c r="X179" s="202">
        <v>0.03</v>
      </c>
      <c r="Y179" s="200">
        <f>V179*X179/W179</f>
        <v>0.03</v>
      </c>
      <c r="Z179" s="215"/>
      <c r="AA179" s="173"/>
      <c r="AB179" s="204"/>
      <c r="AC179" s="205"/>
      <c r="AD179" s="206"/>
      <c r="AE179" s="207"/>
      <c r="AF179" s="208"/>
    </row>
    <row r="180" spans="1:32" s="209" customFormat="1" ht="23.45" customHeight="1">
      <c r="A180" s="210"/>
      <c r="B180" s="211"/>
      <c r="C180" s="212"/>
      <c r="D180" s="213"/>
      <c r="E180" s="214"/>
      <c r="F180" s="191"/>
      <c r="G180" s="191"/>
      <c r="H180" s="192"/>
      <c r="I180" s="193"/>
      <c r="J180" s="194"/>
      <c r="K180" s="191"/>
      <c r="L180" s="191"/>
      <c r="M180" s="191"/>
      <c r="N180" s="216"/>
      <c r="O180" s="197"/>
      <c r="P180" s="198"/>
      <c r="Q180" s="199"/>
      <c r="R180" s="198"/>
      <c r="S180" s="196"/>
      <c r="T180" s="200"/>
      <c r="U180" s="201"/>
      <c r="V180" s="201"/>
      <c r="W180" s="201"/>
      <c r="X180" s="202"/>
      <c r="Y180" s="200"/>
      <c r="Z180" s="215"/>
      <c r="AA180" s="173"/>
      <c r="AB180" s="204"/>
      <c r="AC180" s="205"/>
      <c r="AD180" s="206"/>
      <c r="AE180" s="207"/>
      <c r="AF180" s="208"/>
    </row>
    <row r="181" spans="1:32" s="209" customFormat="1" ht="14.1" customHeight="1">
      <c r="A181" s="210"/>
      <c r="B181" s="211"/>
      <c r="C181" s="212"/>
      <c r="D181" s="213"/>
      <c r="E181" s="214"/>
      <c r="F181" s="192"/>
      <c r="G181" s="192"/>
      <c r="H181" s="192"/>
      <c r="I181" s="217"/>
      <c r="J181" s="218"/>
      <c r="K181" s="219"/>
      <c r="L181" s="219"/>
      <c r="M181" s="219"/>
      <c r="N181" s="219"/>
      <c r="O181" s="219"/>
      <c r="P181" s="219"/>
      <c r="Q181" s="220"/>
      <c r="R181" s="219"/>
      <c r="S181" s="192"/>
      <c r="T181" s="200"/>
      <c r="U181" s="201"/>
      <c r="V181" s="201"/>
      <c r="W181" s="201"/>
      <c r="X181" s="202"/>
      <c r="Y181" s="200"/>
      <c r="Z181" s="221"/>
      <c r="AA181" s="173"/>
      <c r="AB181" s="204"/>
      <c r="AC181" s="205"/>
      <c r="AD181" s="206"/>
      <c r="AE181" s="207"/>
      <c r="AF181" s="208"/>
    </row>
    <row r="182" spans="1:32" s="234" customFormat="1" ht="14.1" customHeight="1">
      <c r="A182" s="222"/>
      <c r="B182" s="223"/>
      <c r="C182" s="224"/>
      <c r="D182" s="225"/>
      <c r="E182" s="226"/>
      <c r="F182" s="227" t="s">
        <v>463</v>
      </c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9"/>
      <c r="S182" s="230">
        <f>SUM(S177:S181)</f>
        <v>0.18035779499999996</v>
      </c>
      <c r="T182" s="231"/>
      <c r="U182" s="232"/>
      <c r="V182" s="232"/>
      <c r="W182" s="232"/>
      <c r="X182" s="231"/>
      <c r="Y182" s="231">
        <f>SUM(Y177:Y181)</f>
        <v>0.09</v>
      </c>
      <c r="Z182" s="231"/>
      <c r="AA182" s="233"/>
      <c r="AB182" s="233"/>
      <c r="AC182" s="233"/>
      <c r="AD182" s="233"/>
      <c r="AE182" s="233"/>
      <c r="AF182" s="233"/>
    </row>
    <row r="183" spans="1:32" s="209" customFormat="1" ht="14.1" customHeight="1">
      <c r="A183" s="186">
        <v>27</v>
      </c>
      <c r="B183" s="187">
        <v>44553</v>
      </c>
      <c r="C183" s="188" t="s">
        <v>464</v>
      </c>
      <c r="D183" s="235" t="s">
        <v>465</v>
      </c>
      <c r="E183" s="190" t="s">
        <v>466</v>
      </c>
      <c r="F183" s="191" t="s">
        <v>467</v>
      </c>
      <c r="G183" s="191" t="s">
        <v>468</v>
      </c>
      <c r="H183" s="192">
        <v>1</v>
      </c>
      <c r="I183" s="193" t="s">
        <v>469</v>
      </c>
      <c r="J183" s="194"/>
      <c r="K183" s="195">
        <f>130+5</f>
        <v>135</v>
      </c>
      <c r="L183" s="195">
        <v>39</v>
      </c>
      <c r="M183" s="191">
        <v>2.5</v>
      </c>
      <c r="N183" s="196">
        <v>6.45</v>
      </c>
      <c r="O183" s="197">
        <v>3.4</v>
      </c>
      <c r="P183" s="198">
        <f>K183*L183*M183*0.00000785</f>
        <v>0.10332562499999999</v>
      </c>
      <c r="Q183" s="199">
        <f>0.054-0.005*2</f>
        <v>4.3999999999999997E-2</v>
      </c>
      <c r="R183" s="198">
        <f>P183-Q183</f>
        <v>5.9325624999999993E-2</v>
      </c>
      <c r="S183" s="196">
        <f>(N183*P183-O183*R183)*H183</f>
        <v>0.46474315624999996</v>
      </c>
      <c r="T183" s="200" t="s">
        <v>331</v>
      </c>
      <c r="U183" s="201">
        <v>80</v>
      </c>
      <c r="V183" s="201">
        <v>1</v>
      </c>
      <c r="W183" s="201">
        <v>1</v>
      </c>
      <c r="X183" s="202">
        <v>0.05</v>
      </c>
      <c r="Y183" s="200">
        <f>V183*X183/W183</f>
        <v>0.05</v>
      </c>
      <c r="Z183" s="203">
        <f>(S188+Y188)*1.2</f>
        <v>1.3135693874999996</v>
      </c>
      <c r="AA183" s="173">
        <f>Z183/1.13</f>
        <v>1.1624507853982298</v>
      </c>
      <c r="AB183" s="204">
        <v>16200</v>
      </c>
      <c r="AC183" s="205">
        <v>50000</v>
      </c>
      <c r="AD183" s="206">
        <f>AB183/AC183</f>
        <v>0.32400000000000001</v>
      </c>
      <c r="AE183" s="207">
        <f>AA183+AD183</f>
        <v>1.4864507853982298</v>
      </c>
      <c r="AF183" s="208"/>
    </row>
    <row r="184" spans="1:32" s="209" customFormat="1" ht="14.1" customHeight="1">
      <c r="A184" s="210"/>
      <c r="B184" s="211"/>
      <c r="C184" s="212"/>
      <c r="D184" s="213"/>
      <c r="E184" s="214"/>
      <c r="F184" s="191" t="s">
        <v>470</v>
      </c>
      <c r="G184" s="191"/>
      <c r="H184" s="192">
        <v>2</v>
      </c>
      <c r="I184" s="193"/>
      <c r="J184" s="194"/>
      <c r="K184" s="194"/>
      <c r="L184" s="194"/>
      <c r="M184" s="194"/>
      <c r="N184" s="196"/>
      <c r="O184" s="197"/>
      <c r="P184" s="198"/>
      <c r="Q184" s="199">
        <v>5.0000000000000001E-3</v>
      </c>
      <c r="R184" s="198"/>
      <c r="S184" s="196">
        <f>0.0973*1.13*H184</f>
        <v>0.21989799999999998</v>
      </c>
      <c r="T184" s="200" t="s">
        <v>332</v>
      </c>
      <c r="U184" s="201">
        <v>80</v>
      </c>
      <c r="V184" s="201">
        <v>1</v>
      </c>
      <c r="W184" s="201">
        <v>1</v>
      </c>
      <c r="X184" s="202">
        <v>0.05</v>
      </c>
      <c r="Y184" s="200">
        <f>V184*X184/W184</f>
        <v>0.05</v>
      </c>
      <c r="Z184" s="215"/>
      <c r="AA184" s="173"/>
      <c r="AB184" s="204"/>
      <c r="AC184" s="205"/>
      <c r="AD184" s="206"/>
      <c r="AE184" s="207"/>
      <c r="AF184" s="208"/>
    </row>
    <row r="185" spans="1:32" s="209" customFormat="1" ht="14.1" customHeight="1">
      <c r="A185" s="210"/>
      <c r="B185" s="211"/>
      <c r="C185" s="212"/>
      <c r="D185" s="213"/>
      <c r="E185" s="214"/>
      <c r="F185" s="191"/>
      <c r="G185" s="191"/>
      <c r="H185" s="192"/>
      <c r="I185" s="193"/>
      <c r="J185" s="194"/>
      <c r="K185" s="194"/>
      <c r="L185" s="194"/>
      <c r="M185" s="194"/>
      <c r="N185" s="196"/>
      <c r="O185" s="197"/>
      <c r="P185" s="198"/>
      <c r="Q185" s="199"/>
      <c r="R185" s="198"/>
      <c r="S185" s="196"/>
      <c r="T185" s="200" t="s">
        <v>357</v>
      </c>
      <c r="U185" s="201">
        <v>40</v>
      </c>
      <c r="V185" s="201">
        <v>1</v>
      </c>
      <c r="W185" s="201">
        <v>1</v>
      </c>
      <c r="X185" s="202">
        <v>0.03</v>
      </c>
      <c r="Y185" s="200">
        <f>V185*X185/W185</f>
        <v>0.03</v>
      </c>
      <c r="Z185" s="215"/>
      <c r="AA185" s="173"/>
      <c r="AB185" s="204"/>
      <c r="AC185" s="205"/>
      <c r="AD185" s="206"/>
      <c r="AE185" s="207"/>
      <c r="AF185" s="208"/>
    </row>
    <row r="186" spans="1:32" s="209" customFormat="1" ht="23.45" customHeight="1">
      <c r="A186" s="210"/>
      <c r="B186" s="211"/>
      <c r="C186" s="212"/>
      <c r="D186" s="213"/>
      <c r="E186" s="214"/>
      <c r="F186" s="191"/>
      <c r="G186" s="191"/>
      <c r="H186" s="192"/>
      <c r="I186" s="193"/>
      <c r="J186" s="194"/>
      <c r="K186" s="191"/>
      <c r="L186" s="191"/>
      <c r="M186" s="191"/>
      <c r="N186" s="216"/>
      <c r="O186" s="197"/>
      <c r="P186" s="198"/>
      <c r="Q186" s="199"/>
      <c r="R186" s="198"/>
      <c r="S186" s="196"/>
      <c r="T186" s="200" t="s">
        <v>358</v>
      </c>
      <c r="U186" s="201">
        <v>4</v>
      </c>
      <c r="V186" s="201">
        <v>1</v>
      </c>
      <c r="W186" s="201">
        <v>1</v>
      </c>
      <c r="X186" s="202">
        <v>0.28000000000000003</v>
      </c>
      <c r="Y186" s="200">
        <f>V186*X186/W186</f>
        <v>0.28000000000000003</v>
      </c>
      <c r="Z186" s="215"/>
      <c r="AA186" s="173"/>
      <c r="AB186" s="204"/>
      <c r="AC186" s="205"/>
      <c r="AD186" s="206"/>
      <c r="AE186" s="207"/>
      <c r="AF186" s="208"/>
    </row>
    <row r="187" spans="1:32" s="209" customFormat="1" ht="14.1" customHeight="1">
      <c r="A187" s="210"/>
      <c r="B187" s="211"/>
      <c r="C187" s="212"/>
      <c r="D187" s="213"/>
      <c r="E187" s="214"/>
      <c r="F187" s="192"/>
      <c r="G187" s="192"/>
      <c r="H187" s="192"/>
      <c r="I187" s="217"/>
      <c r="J187" s="218"/>
      <c r="K187" s="219"/>
      <c r="L187" s="219"/>
      <c r="M187" s="219"/>
      <c r="N187" s="219"/>
      <c r="O187" s="219"/>
      <c r="P187" s="219"/>
      <c r="Q187" s="220"/>
      <c r="R187" s="219"/>
      <c r="S187" s="192"/>
      <c r="T187" s="200"/>
      <c r="U187" s="201"/>
      <c r="V187" s="201"/>
      <c r="W187" s="201"/>
      <c r="X187" s="202"/>
      <c r="Y187" s="200"/>
      <c r="Z187" s="221"/>
      <c r="AA187" s="173"/>
      <c r="AB187" s="204"/>
      <c r="AC187" s="205"/>
      <c r="AD187" s="206"/>
      <c r="AE187" s="207"/>
      <c r="AF187" s="208"/>
    </row>
    <row r="188" spans="1:32" s="234" customFormat="1" ht="14.1" customHeight="1">
      <c r="A188" s="222"/>
      <c r="B188" s="223"/>
      <c r="C188" s="224"/>
      <c r="D188" s="225"/>
      <c r="E188" s="226"/>
      <c r="F188" s="227" t="s">
        <v>333</v>
      </c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9"/>
      <c r="S188" s="230">
        <f>SUM(S183:S187)</f>
        <v>0.68464115624999988</v>
      </c>
      <c r="T188" s="231"/>
      <c r="U188" s="232"/>
      <c r="V188" s="232"/>
      <c r="W188" s="232"/>
      <c r="X188" s="231"/>
      <c r="Y188" s="231">
        <f>SUM(Y183:Y187)</f>
        <v>0.41000000000000003</v>
      </c>
      <c r="Z188" s="231"/>
      <c r="AA188" s="233"/>
      <c r="AB188" s="233"/>
      <c r="AC188" s="233"/>
      <c r="AD188" s="233"/>
      <c r="AE188" s="233"/>
      <c r="AF188" s="233"/>
    </row>
    <row r="189" spans="1:32" s="209" customFormat="1" ht="14.1" customHeight="1">
      <c r="A189" s="186">
        <v>28</v>
      </c>
      <c r="B189" s="187">
        <v>44553</v>
      </c>
      <c r="C189" s="188" t="s">
        <v>471</v>
      </c>
      <c r="D189" s="235" t="s">
        <v>472</v>
      </c>
      <c r="E189" s="190" t="s">
        <v>473</v>
      </c>
      <c r="F189" s="191" t="s">
        <v>474</v>
      </c>
      <c r="G189" s="191" t="s">
        <v>337</v>
      </c>
      <c r="H189" s="192">
        <v>1</v>
      </c>
      <c r="I189" s="193" t="s">
        <v>362</v>
      </c>
      <c r="J189" s="194"/>
      <c r="K189" s="195">
        <f>130+5</f>
        <v>135</v>
      </c>
      <c r="L189" s="195">
        <v>39</v>
      </c>
      <c r="M189" s="191">
        <v>2.5</v>
      </c>
      <c r="N189" s="196">
        <v>6.45</v>
      </c>
      <c r="O189" s="197">
        <v>3.4</v>
      </c>
      <c r="P189" s="198">
        <f>K189*L189*M189*0.00000785</f>
        <v>0.10332562499999999</v>
      </c>
      <c r="Q189" s="199">
        <f>0.054-0.005*2</f>
        <v>4.3999999999999997E-2</v>
      </c>
      <c r="R189" s="198">
        <f>P189-Q189</f>
        <v>5.9325624999999993E-2</v>
      </c>
      <c r="S189" s="196">
        <f>(N189*P189-O189*R189)*H189</f>
        <v>0.46474315624999996</v>
      </c>
      <c r="T189" s="200" t="s">
        <v>331</v>
      </c>
      <c r="U189" s="201">
        <v>80</v>
      </c>
      <c r="V189" s="201">
        <v>1</v>
      </c>
      <c r="W189" s="201">
        <v>1</v>
      </c>
      <c r="X189" s="202">
        <v>0.05</v>
      </c>
      <c r="Y189" s="200">
        <f>V189*X189/W189</f>
        <v>0.05</v>
      </c>
      <c r="Z189" s="203">
        <f>(S194+Y194)*1.2</f>
        <v>1.3135693874999996</v>
      </c>
      <c r="AA189" s="173">
        <f>Z189/1.13</f>
        <v>1.1624507853982298</v>
      </c>
      <c r="AB189" s="204">
        <v>8200</v>
      </c>
      <c r="AC189" s="205">
        <v>50000</v>
      </c>
      <c r="AD189" s="206">
        <f>AB189/AC189</f>
        <v>0.16400000000000001</v>
      </c>
      <c r="AE189" s="207">
        <f>AA189+AD189</f>
        <v>1.3264507853982297</v>
      </c>
      <c r="AF189" s="208"/>
    </row>
    <row r="190" spans="1:32" s="209" customFormat="1" ht="14.1" customHeight="1">
      <c r="A190" s="210"/>
      <c r="B190" s="211"/>
      <c r="C190" s="212"/>
      <c r="D190" s="213"/>
      <c r="E190" s="214"/>
      <c r="F190" s="191" t="s">
        <v>470</v>
      </c>
      <c r="G190" s="191"/>
      <c r="H190" s="192">
        <v>2</v>
      </c>
      <c r="I190" s="193"/>
      <c r="J190" s="194"/>
      <c r="K190" s="194"/>
      <c r="L190" s="194"/>
      <c r="M190" s="194"/>
      <c r="N190" s="196"/>
      <c r="O190" s="197"/>
      <c r="P190" s="198"/>
      <c r="Q190" s="199">
        <v>5.0000000000000001E-3</v>
      </c>
      <c r="R190" s="198"/>
      <c r="S190" s="196">
        <f>0.0973*1.13*H190</f>
        <v>0.21989799999999998</v>
      </c>
      <c r="T190" s="200" t="s">
        <v>332</v>
      </c>
      <c r="U190" s="201">
        <v>80</v>
      </c>
      <c r="V190" s="201">
        <v>1</v>
      </c>
      <c r="W190" s="201">
        <v>1</v>
      </c>
      <c r="X190" s="202">
        <v>0.05</v>
      </c>
      <c r="Y190" s="200">
        <f>V190*X190/W190</f>
        <v>0.05</v>
      </c>
      <c r="Z190" s="215"/>
      <c r="AA190" s="173"/>
      <c r="AB190" s="204"/>
      <c r="AC190" s="205"/>
      <c r="AD190" s="206"/>
      <c r="AE190" s="207"/>
      <c r="AF190" s="208"/>
    </row>
    <row r="191" spans="1:32" s="209" customFormat="1" ht="14.1" customHeight="1">
      <c r="A191" s="210"/>
      <c r="B191" s="211"/>
      <c r="C191" s="212"/>
      <c r="D191" s="213"/>
      <c r="E191" s="214"/>
      <c r="F191" s="191"/>
      <c r="G191" s="191"/>
      <c r="H191" s="192"/>
      <c r="I191" s="193"/>
      <c r="J191" s="194"/>
      <c r="K191" s="194"/>
      <c r="L191" s="194"/>
      <c r="M191" s="194"/>
      <c r="N191" s="196"/>
      <c r="O191" s="197"/>
      <c r="P191" s="198"/>
      <c r="Q191" s="199"/>
      <c r="R191" s="198"/>
      <c r="S191" s="196"/>
      <c r="T191" s="200" t="s">
        <v>357</v>
      </c>
      <c r="U191" s="201">
        <v>40</v>
      </c>
      <c r="V191" s="201">
        <v>1</v>
      </c>
      <c r="W191" s="201">
        <v>1</v>
      </c>
      <c r="X191" s="202">
        <v>0.03</v>
      </c>
      <c r="Y191" s="200">
        <f>V191*X191/W191</f>
        <v>0.03</v>
      </c>
      <c r="Z191" s="215"/>
      <c r="AA191" s="173"/>
      <c r="AB191" s="204"/>
      <c r="AC191" s="205"/>
      <c r="AD191" s="206"/>
      <c r="AE191" s="207"/>
      <c r="AF191" s="208"/>
    </row>
    <row r="192" spans="1:32" s="209" customFormat="1" ht="23.45" customHeight="1">
      <c r="A192" s="210"/>
      <c r="B192" s="211"/>
      <c r="C192" s="212"/>
      <c r="D192" s="213"/>
      <c r="E192" s="214"/>
      <c r="F192" s="191"/>
      <c r="G192" s="191"/>
      <c r="H192" s="192"/>
      <c r="I192" s="193"/>
      <c r="J192" s="194"/>
      <c r="K192" s="191"/>
      <c r="L192" s="191"/>
      <c r="M192" s="191"/>
      <c r="N192" s="216"/>
      <c r="O192" s="197"/>
      <c r="P192" s="198"/>
      <c r="Q192" s="199"/>
      <c r="R192" s="198"/>
      <c r="S192" s="196"/>
      <c r="T192" s="200" t="s">
        <v>358</v>
      </c>
      <c r="U192" s="201">
        <v>4</v>
      </c>
      <c r="V192" s="201">
        <v>1</v>
      </c>
      <c r="W192" s="201">
        <v>1</v>
      </c>
      <c r="X192" s="202">
        <v>0.28000000000000003</v>
      </c>
      <c r="Y192" s="200">
        <f>V192*X192/W192</f>
        <v>0.28000000000000003</v>
      </c>
      <c r="Z192" s="215"/>
      <c r="AA192" s="173"/>
      <c r="AB192" s="204"/>
      <c r="AC192" s="205"/>
      <c r="AD192" s="206"/>
      <c r="AE192" s="207"/>
      <c r="AF192" s="208"/>
    </row>
    <row r="193" spans="1:32" s="209" customFormat="1" ht="14.1" customHeight="1">
      <c r="A193" s="210"/>
      <c r="B193" s="211"/>
      <c r="C193" s="212"/>
      <c r="D193" s="213"/>
      <c r="E193" s="214"/>
      <c r="F193" s="192"/>
      <c r="G193" s="192"/>
      <c r="H193" s="192"/>
      <c r="I193" s="217"/>
      <c r="J193" s="218"/>
      <c r="K193" s="219"/>
      <c r="L193" s="219"/>
      <c r="M193" s="219"/>
      <c r="N193" s="219"/>
      <c r="O193" s="219"/>
      <c r="P193" s="219"/>
      <c r="Q193" s="220"/>
      <c r="R193" s="219"/>
      <c r="S193" s="192"/>
      <c r="T193" s="200"/>
      <c r="U193" s="201"/>
      <c r="V193" s="201"/>
      <c r="W193" s="201"/>
      <c r="X193" s="202"/>
      <c r="Y193" s="200"/>
      <c r="Z193" s="221"/>
      <c r="AA193" s="173"/>
      <c r="AB193" s="204"/>
      <c r="AC193" s="205"/>
      <c r="AD193" s="206"/>
      <c r="AE193" s="207"/>
      <c r="AF193" s="208"/>
    </row>
    <row r="194" spans="1:32" s="234" customFormat="1" ht="14.1" customHeight="1">
      <c r="A194" s="222"/>
      <c r="B194" s="223"/>
      <c r="C194" s="224"/>
      <c r="D194" s="225"/>
      <c r="E194" s="226"/>
      <c r="F194" s="227" t="s">
        <v>333</v>
      </c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9"/>
      <c r="S194" s="230">
        <f>SUM(S189:S193)</f>
        <v>0.68464115624999988</v>
      </c>
      <c r="T194" s="231"/>
      <c r="U194" s="232"/>
      <c r="V194" s="232"/>
      <c r="W194" s="232"/>
      <c r="X194" s="231"/>
      <c r="Y194" s="231">
        <f>SUM(Y189:Y193)</f>
        <v>0.41000000000000003</v>
      </c>
      <c r="Z194" s="231"/>
      <c r="AA194" s="233"/>
      <c r="AB194" s="233"/>
      <c r="AC194" s="233"/>
      <c r="AD194" s="233"/>
      <c r="AE194" s="233"/>
      <c r="AF194" s="233"/>
    </row>
    <row r="195" spans="1:32" ht="13.5">
      <c r="M195" s="161"/>
      <c r="AB195" s="160"/>
      <c r="AC195" s="160"/>
      <c r="AD195" s="160"/>
      <c r="AE195" s="160"/>
      <c r="AF195" s="266"/>
    </row>
    <row r="196" spans="1:32" ht="13.5">
      <c r="M196" s="161"/>
      <c r="AB196" s="160"/>
      <c r="AC196" s="160"/>
      <c r="AD196" s="160"/>
      <c r="AE196" s="160"/>
      <c r="AF196" s="266"/>
    </row>
    <row r="197" spans="1:32" ht="13.5">
      <c r="M197" s="161"/>
      <c r="AB197" s="160"/>
      <c r="AC197" s="160"/>
      <c r="AD197" s="160"/>
      <c r="AE197" s="160"/>
      <c r="AF197" s="266"/>
    </row>
    <row r="198" spans="1:32" ht="13.5">
      <c r="M198" s="161"/>
      <c r="AB198" s="160"/>
      <c r="AC198" s="160"/>
      <c r="AD198" s="160"/>
      <c r="AE198" s="160"/>
      <c r="AF198" s="266"/>
    </row>
    <row r="199" spans="1:32" ht="13.5">
      <c r="M199" s="161"/>
      <c r="AB199" s="160"/>
      <c r="AC199" s="160"/>
      <c r="AD199" s="160"/>
      <c r="AE199" s="160"/>
      <c r="AF199" s="266"/>
    </row>
    <row r="200" spans="1:32" ht="13.5">
      <c r="M200" s="161"/>
      <c r="AB200" s="160"/>
      <c r="AC200" s="160"/>
      <c r="AD200" s="160"/>
      <c r="AE200" s="160"/>
      <c r="AF200" s="266"/>
    </row>
    <row r="201" spans="1:32" ht="13.5">
      <c r="M201" s="161"/>
      <c r="AB201" s="160"/>
      <c r="AC201" s="160"/>
      <c r="AD201" s="160"/>
      <c r="AE201" s="160"/>
      <c r="AF201" s="266"/>
    </row>
    <row r="202" spans="1:32" ht="13.5">
      <c r="M202" s="161"/>
      <c r="AB202" s="160"/>
      <c r="AC202" s="160"/>
      <c r="AD202" s="160"/>
      <c r="AE202" s="160"/>
      <c r="AF202" s="266"/>
    </row>
    <row r="203" spans="1:32" ht="13.5">
      <c r="M203" s="161"/>
      <c r="AB203" s="160"/>
      <c r="AC203" s="160"/>
      <c r="AD203" s="160"/>
      <c r="AE203" s="160"/>
      <c r="AF203" s="266"/>
    </row>
    <row r="204" spans="1:32" ht="13.5">
      <c r="M204" s="161"/>
      <c r="AB204" s="160"/>
      <c r="AC204" s="160"/>
      <c r="AD204" s="160"/>
      <c r="AE204" s="160"/>
      <c r="AF204" s="266"/>
    </row>
    <row r="205" spans="1:32" ht="13.5">
      <c r="M205" s="161"/>
      <c r="AB205" s="160"/>
      <c r="AC205" s="160"/>
      <c r="AD205" s="160"/>
      <c r="AE205" s="160"/>
      <c r="AF205" s="266"/>
    </row>
    <row r="206" spans="1:32" ht="13.5">
      <c r="AB206" s="160"/>
      <c r="AC206" s="160"/>
      <c r="AD206" s="160"/>
      <c r="AE206" s="160"/>
    </row>
    <row r="207" spans="1:32" ht="13.5">
      <c r="AB207" s="160"/>
      <c r="AC207" s="160"/>
      <c r="AD207" s="160"/>
      <c r="AE207" s="160"/>
    </row>
    <row r="208" spans="1:32" ht="13.5">
      <c r="AB208" s="160"/>
      <c r="AC208" s="160"/>
      <c r="AD208" s="160"/>
      <c r="AE208" s="160"/>
    </row>
    <row r="209" spans="28:31" ht="13.5">
      <c r="AB209" s="160"/>
      <c r="AC209" s="160"/>
      <c r="AD209" s="160"/>
      <c r="AE209" s="160"/>
    </row>
    <row r="210" spans="28:31" ht="13.5">
      <c r="AB210" s="160"/>
      <c r="AC210" s="160"/>
      <c r="AD210" s="160"/>
      <c r="AE210" s="160"/>
    </row>
    <row r="211" spans="28:31" ht="13.5">
      <c r="AB211" s="160"/>
      <c r="AC211" s="160"/>
      <c r="AD211" s="160"/>
      <c r="AE211" s="160"/>
    </row>
    <row r="212" spans="28:31" ht="13.5">
      <c r="AB212" s="160"/>
      <c r="AC212" s="160"/>
      <c r="AD212" s="160"/>
      <c r="AE212" s="160"/>
    </row>
    <row r="213" spans="28:31" ht="13.5">
      <c r="AB213" s="160"/>
      <c r="AC213" s="160"/>
      <c r="AD213" s="160"/>
      <c r="AE213" s="160"/>
    </row>
    <row r="214" spans="28:31" ht="13.5">
      <c r="AB214" s="160"/>
      <c r="AC214" s="160"/>
      <c r="AD214" s="160"/>
      <c r="AE214" s="160"/>
    </row>
    <row r="215" spans="28:31" ht="13.5">
      <c r="AB215" s="160"/>
      <c r="AC215" s="160"/>
      <c r="AD215" s="160"/>
      <c r="AE215" s="160"/>
    </row>
    <row r="216" spans="28:31" ht="13.5">
      <c r="AB216" s="160"/>
      <c r="AC216" s="160"/>
      <c r="AD216" s="160"/>
      <c r="AE216" s="160"/>
    </row>
    <row r="217" spans="28:31" ht="13.5">
      <c r="AB217" s="160"/>
      <c r="AC217" s="160"/>
      <c r="AD217" s="160"/>
      <c r="AE217" s="160"/>
    </row>
    <row r="218" spans="28:31" ht="13.5">
      <c r="AB218" s="160"/>
      <c r="AC218" s="160"/>
      <c r="AD218" s="160"/>
      <c r="AE218" s="160"/>
    </row>
    <row r="219" spans="28:31" ht="13.5">
      <c r="AB219" s="160"/>
      <c r="AC219" s="160"/>
      <c r="AD219" s="160"/>
      <c r="AE219" s="160"/>
    </row>
    <row r="220" spans="28:31" ht="13.5">
      <c r="AB220" s="160"/>
      <c r="AC220" s="160"/>
      <c r="AD220" s="160"/>
      <c r="AE220" s="160"/>
    </row>
    <row r="221" spans="28:31" ht="13.5">
      <c r="AB221" s="160"/>
      <c r="AC221" s="160"/>
      <c r="AD221" s="160"/>
      <c r="AE221" s="160"/>
    </row>
    <row r="222" spans="28:31" ht="13.5">
      <c r="AB222" s="160"/>
      <c r="AC222" s="160"/>
      <c r="AD222" s="160"/>
      <c r="AE222" s="160"/>
    </row>
    <row r="223" spans="28:31" ht="13.5">
      <c r="AB223" s="160"/>
      <c r="AC223" s="160"/>
      <c r="AD223" s="160"/>
      <c r="AE223" s="160"/>
    </row>
    <row r="224" spans="28:31" ht="13.5">
      <c r="AB224" s="160"/>
      <c r="AC224" s="160"/>
      <c r="AD224" s="160"/>
      <c r="AE224" s="160"/>
    </row>
    <row r="225" spans="28:31" ht="13.5">
      <c r="AB225" s="160"/>
      <c r="AC225" s="160"/>
      <c r="AD225" s="160"/>
      <c r="AE225" s="160"/>
    </row>
    <row r="226" spans="28:31" ht="13.5">
      <c r="AB226" s="160"/>
      <c r="AC226" s="160"/>
      <c r="AD226" s="160"/>
      <c r="AE226" s="160"/>
    </row>
    <row r="227" spans="28:31" ht="13.5">
      <c r="AB227" s="160"/>
      <c r="AC227" s="160"/>
      <c r="AD227" s="160"/>
      <c r="AE227" s="160"/>
    </row>
    <row r="228" spans="28:31" ht="13.5">
      <c r="AB228" s="160"/>
      <c r="AC228" s="160"/>
      <c r="AD228" s="160"/>
      <c r="AE228" s="160"/>
    </row>
    <row r="229" spans="28:31" ht="13.5">
      <c r="AB229" s="160"/>
      <c r="AC229" s="160"/>
      <c r="AD229" s="160"/>
      <c r="AE229" s="160"/>
    </row>
    <row r="230" spans="28:31" ht="13.5">
      <c r="AB230" s="160"/>
      <c r="AC230" s="160"/>
      <c r="AD230" s="160"/>
      <c r="AE230" s="160"/>
    </row>
    <row r="231" spans="28:31" ht="13.5">
      <c r="AB231" s="160"/>
      <c r="AC231" s="160"/>
      <c r="AD231" s="160"/>
      <c r="AE231" s="160"/>
    </row>
    <row r="232" spans="28:31" ht="13.5">
      <c r="AB232" s="160"/>
      <c r="AC232" s="160"/>
      <c r="AD232" s="160"/>
      <c r="AE232" s="160"/>
    </row>
    <row r="233" spans="28:31" ht="13.5">
      <c r="AB233" s="160"/>
      <c r="AC233" s="160"/>
      <c r="AD233" s="160"/>
      <c r="AE233" s="160"/>
    </row>
    <row r="234" spans="28:31" ht="13.5">
      <c r="AB234" s="160"/>
      <c r="AC234" s="160"/>
      <c r="AD234" s="160"/>
      <c r="AE234" s="160"/>
    </row>
    <row r="235" spans="28:31" ht="13.5">
      <c r="AB235" s="160"/>
      <c r="AC235" s="160"/>
      <c r="AD235" s="160"/>
      <c r="AE235" s="160"/>
    </row>
    <row r="236" spans="28:31" ht="13.5">
      <c r="AB236" s="160"/>
      <c r="AC236" s="160"/>
      <c r="AD236" s="160"/>
      <c r="AE236" s="160"/>
    </row>
    <row r="237" spans="28:31" ht="13.5">
      <c r="AB237" s="160"/>
      <c r="AC237" s="160"/>
      <c r="AD237" s="160"/>
      <c r="AE237" s="160"/>
    </row>
    <row r="238" spans="28:31" ht="13.5">
      <c r="AB238" s="160"/>
      <c r="AC238" s="160"/>
      <c r="AD238" s="160"/>
      <c r="AE238" s="160"/>
    </row>
    <row r="239" spans="28:31" ht="13.5">
      <c r="AB239" s="160"/>
      <c r="AC239" s="160"/>
      <c r="AD239" s="160"/>
      <c r="AE239" s="160"/>
    </row>
    <row r="240" spans="28:31" ht="13.5">
      <c r="AB240" s="160"/>
      <c r="AC240" s="160"/>
      <c r="AD240" s="160"/>
      <c r="AE240" s="160"/>
    </row>
    <row r="241" spans="28:31" ht="13.5">
      <c r="AB241" s="160"/>
      <c r="AC241" s="160"/>
      <c r="AD241" s="160"/>
      <c r="AE241" s="160"/>
    </row>
    <row r="242" spans="28:31" ht="13.5">
      <c r="AB242" s="160"/>
      <c r="AC242" s="160"/>
      <c r="AD242" s="160"/>
      <c r="AE242" s="160"/>
    </row>
    <row r="243" spans="28:31" ht="13.5">
      <c r="AB243" s="160"/>
      <c r="AC243" s="160"/>
      <c r="AD243" s="160"/>
      <c r="AE243" s="160"/>
    </row>
    <row r="244" spans="28:31" ht="13.5">
      <c r="AB244" s="160"/>
      <c r="AC244" s="160"/>
      <c r="AD244" s="160"/>
      <c r="AE244" s="160"/>
    </row>
    <row r="245" spans="28:31" ht="13.5">
      <c r="AB245" s="160"/>
      <c r="AC245" s="160"/>
      <c r="AD245" s="160"/>
      <c r="AE245" s="160"/>
    </row>
    <row r="246" spans="28:31" ht="13.5">
      <c r="AB246" s="160"/>
      <c r="AC246" s="160"/>
      <c r="AD246" s="160"/>
      <c r="AE246" s="160"/>
    </row>
    <row r="247" spans="28:31" ht="13.5">
      <c r="AB247" s="160"/>
      <c r="AC247" s="160"/>
      <c r="AD247" s="160"/>
      <c r="AE247" s="160"/>
    </row>
    <row r="248" spans="28:31" ht="13.5">
      <c r="AB248" s="160"/>
      <c r="AC248" s="160"/>
      <c r="AD248" s="160"/>
      <c r="AE248" s="160"/>
    </row>
    <row r="249" spans="28:31" ht="13.5">
      <c r="AB249" s="160"/>
      <c r="AC249" s="160"/>
      <c r="AD249" s="160"/>
      <c r="AE249" s="160"/>
    </row>
    <row r="250" spans="28:31" ht="13.5">
      <c r="AB250" s="160"/>
      <c r="AC250" s="160"/>
      <c r="AD250" s="160"/>
      <c r="AE250" s="160"/>
    </row>
    <row r="251" spans="28:31" ht="13.5">
      <c r="AB251" s="160"/>
      <c r="AC251" s="160"/>
      <c r="AD251" s="160"/>
      <c r="AE251" s="160"/>
    </row>
    <row r="252" spans="28:31" ht="13.5">
      <c r="AB252" s="160"/>
      <c r="AC252" s="160"/>
      <c r="AD252" s="160"/>
      <c r="AE252" s="160"/>
    </row>
    <row r="253" spans="28:31" ht="13.5">
      <c r="AB253" s="160"/>
      <c r="AC253" s="160"/>
      <c r="AD253" s="160"/>
      <c r="AE253" s="160"/>
    </row>
    <row r="254" spans="28:31" ht="13.5">
      <c r="AB254" s="160"/>
      <c r="AC254" s="160"/>
      <c r="AD254" s="160"/>
      <c r="AE254" s="160"/>
    </row>
    <row r="255" spans="28:31" ht="13.5">
      <c r="AB255" s="160"/>
      <c r="AC255" s="160"/>
      <c r="AD255" s="160"/>
      <c r="AE255" s="160"/>
    </row>
    <row r="256" spans="28:31" ht="13.5">
      <c r="AB256" s="160"/>
      <c r="AC256" s="160"/>
      <c r="AD256" s="160"/>
      <c r="AE256" s="160"/>
    </row>
    <row r="257" spans="28:31" ht="13.5">
      <c r="AB257" s="160"/>
      <c r="AC257" s="160"/>
      <c r="AD257" s="160"/>
      <c r="AE257" s="160"/>
    </row>
    <row r="258" spans="28:31" ht="13.5">
      <c r="AB258" s="160"/>
      <c r="AC258" s="160"/>
      <c r="AD258" s="160"/>
      <c r="AE258" s="160"/>
    </row>
    <row r="259" spans="28:31" ht="13.5">
      <c r="AB259" s="160"/>
      <c r="AC259" s="160"/>
      <c r="AD259" s="160"/>
      <c r="AE259" s="160"/>
    </row>
    <row r="260" spans="28:31" ht="13.5">
      <c r="AB260" s="160"/>
      <c r="AC260" s="160"/>
      <c r="AD260" s="160"/>
      <c r="AE260" s="160"/>
    </row>
    <row r="261" spans="28:31" ht="13.5">
      <c r="AB261" s="160"/>
      <c r="AC261" s="160"/>
      <c r="AD261" s="160"/>
      <c r="AE261" s="160"/>
    </row>
    <row r="262" spans="28:31" ht="13.5">
      <c r="AB262" s="160"/>
      <c r="AC262" s="160"/>
      <c r="AD262" s="160"/>
      <c r="AE262" s="160"/>
    </row>
    <row r="263" spans="28:31" ht="13.5">
      <c r="AB263" s="160"/>
      <c r="AC263" s="160"/>
      <c r="AD263" s="160"/>
      <c r="AE263" s="160"/>
    </row>
    <row r="264" spans="28:31" ht="13.5">
      <c r="AB264" s="160"/>
      <c r="AC264" s="160"/>
      <c r="AD264" s="160"/>
      <c r="AE264" s="160"/>
    </row>
    <row r="265" spans="28:31" ht="13.5">
      <c r="AB265" s="160"/>
      <c r="AC265" s="160"/>
      <c r="AD265" s="160"/>
      <c r="AE265" s="160"/>
    </row>
    <row r="266" spans="28:31" ht="13.5">
      <c r="AB266" s="160"/>
      <c r="AC266" s="160"/>
      <c r="AD266" s="160"/>
      <c r="AE266" s="160"/>
    </row>
    <row r="267" spans="28:31" ht="13.5">
      <c r="AB267" s="160"/>
      <c r="AC267" s="160"/>
      <c r="AD267" s="160"/>
      <c r="AE267" s="160"/>
    </row>
    <row r="268" spans="28:31" ht="13.5">
      <c r="AB268" s="160"/>
      <c r="AC268" s="160"/>
      <c r="AD268" s="160"/>
      <c r="AE268" s="160"/>
    </row>
    <row r="269" spans="28:31" ht="13.5">
      <c r="AB269" s="160"/>
      <c r="AC269" s="160"/>
      <c r="AD269" s="160"/>
      <c r="AE269" s="160"/>
    </row>
    <row r="270" spans="28:31" ht="13.5">
      <c r="AB270" s="160"/>
      <c r="AC270" s="160"/>
      <c r="AD270" s="160"/>
      <c r="AE270" s="160"/>
    </row>
    <row r="271" spans="28:31" ht="13.5">
      <c r="AB271" s="160"/>
      <c r="AC271" s="160"/>
      <c r="AD271" s="160"/>
      <c r="AE271" s="160"/>
    </row>
    <row r="272" spans="28:31" ht="13.5">
      <c r="AB272" s="160"/>
      <c r="AC272" s="160"/>
      <c r="AD272" s="160"/>
      <c r="AE272" s="160"/>
    </row>
    <row r="273" spans="28:31" ht="13.5">
      <c r="AB273" s="160"/>
      <c r="AC273" s="160"/>
      <c r="AD273" s="160"/>
      <c r="AE273" s="160"/>
    </row>
    <row r="274" spans="28:31" ht="13.5">
      <c r="AB274" s="160"/>
      <c r="AC274" s="160"/>
      <c r="AD274" s="160"/>
      <c r="AE274" s="160"/>
    </row>
    <row r="275" spans="28:31" ht="13.5">
      <c r="AB275" s="160"/>
      <c r="AC275" s="160"/>
      <c r="AD275" s="160"/>
      <c r="AE275" s="160"/>
    </row>
    <row r="276" spans="28:31" ht="13.5">
      <c r="AB276" s="160"/>
      <c r="AC276" s="160"/>
      <c r="AD276" s="160"/>
      <c r="AE276" s="160"/>
    </row>
    <row r="277" spans="28:31" ht="13.5">
      <c r="AB277" s="160"/>
      <c r="AC277" s="160"/>
      <c r="AD277" s="160"/>
      <c r="AE277" s="160"/>
    </row>
    <row r="278" spans="28:31" ht="13.5">
      <c r="AB278" s="160"/>
      <c r="AC278" s="160"/>
      <c r="AD278" s="160"/>
      <c r="AE278" s="160"/>
    </row>
    <row r="279" spans="28:31" ht="13.5">
      <c r="AB279" s="160"/>
      <c r="AC279" s="160"/>
      <c r="AD279" s="160"/>
      <c r="AE279" s="160"/>
    </row>
    <row r="280" spans="28:31" ht="13.5">
      <c r="AB280" s="160"/>
      <c r="AC280" s="160"/>
      <c r="AD280" s="160"/>
      <c r="AE280" s="160"/>
    </row>
    <row r="281" spans="28:31" ht="13.5">
      <c r="AB281" s="160"/>
      <c r="AC281" s="160"/>
      <c r="AD281" s="160"/>
      <c r="AE281" s="160"/>
    </row>
    <row r="282" spans="28:31" ht="13.5">
      <c r="AB282" s="160"/>
      <c r="AC282" s="160"/>
      <c r="AD282" s="160"/>
      <c r="AE282" s="160"/>
    </row>
    <row r="283" spans="28:31" ht="13.5">
      <c r="AB283" s="160"/>
      <c r="AC283" s="160"/>
      <c r="AD283" s="160"/>
      <c r="AE283" s="160"/>
    </row>
    <row r="284" spans="28:31" ht="13.5">
      <c r="AB284" s="160"/>
      <c r="AC284" s="160"/>
      <c r="AD284" s="160"/>
      <c r="AE284" s="160"/>
    </row>
    <row r="285" spans="28:31" ht="13.5">
      <c r="AB285" s="160"/>
      <c r="AC285" s="160"/>
      <c r="AD285" s="160"/>
      <c r="AE285" s="160"/>
    </row>
    <row r="286" spans="28:31" ht="13.5">
      <c r="AB286" s="160"/>
      <c r="AC286" s="160"/>
      <c r="AD286" s="160"/>
      <c r="AE286" s="160"/>
    </row>
    <row r="287" spans="28:31" ht="13.5">
      <c r="AB287" s="160"/>
      <c r="AC287" s="160"/>
      <c r="AD287" s="160"/>
      <c r="AE287" s="160"/>
    </row>
    <row r="288" spans="28:31" ht="13.5">
      <c r="AB288" s="160"/>
      <c r="AC288" s="160"/>
      <c r="AD288" s="160"/>
      <c r="AE288" s="160"/>
    </row>
    <row r="289" spans="28:31" ht="13.5">
      <c r="AB289" s="160"/>
      <c r="AC289" s="160"/>
      <c r="AD289" s="160"/>
      <c r="AE289" s="160"/>
    </row>
    <row r="290" spans="28:31" ht="13.5">
      <c r="AB290" s="160"/>
      <c r="AC290" s="160"/>
      <c r="AD290" s="160"/>
      <c r="AE290" s="160"/>
    </row>
    <row r="291" spans="28:31" ht="13.5">
      <c r="AB291" s="160"/>
      <c r="AC291" s="160"/>
      <c r="AD291" s="160"/>
      <c r="AE291" s="160"/>
    </row>
    <row r="292" spans="28:31" ht="13.5">
      <c r="AB292" s="160"/>
      <c r="AC292" s="160"/>
      <c r="AD292" s="160"/>
      <c r="AE292" s="160"/>
    </row>
    <row r="293" spans="28:31" ht="13.5">
      <c r="AB293" s="160"/>
      <c r="AC293" s="160"/>
      <c r="AD293" s="160"/>
      <c r="AE293" s="160"/>
    </row>
    <row r="294" spans="28:31" ht="13.5">
      <c r="AB294" s="160"/>
      <c r="AC294" s="160"/>
      <c r="AD294" s="160"/>
      <c r="AE294" s="160"/>
    </row>
    <row r="295" spans="28:31" ht="13.5">
      <c r="AB295" s="160"/>
      <c r="AC295" s="160"/>
      <c r="AD295" s="160"/>
      <c r="AE295" s="160"/>
    </row>
    <row r="296" spans="28:31" ht="13.5">
      <c r="AB296" s="160"/>
      <c r="AC296" s="160"/>
      <c r="AD296" s="160"/>
      <c r="AE296" s="160"/>
    </row>
    <row r="297" spans="28:31" ht="13.5">
      <c r="AB297" s="160"/>
      <c r="AC297" s="160"/>
      <c r="AD297" s="160"/>
      <c r="AE297" s="160"/>
    </row>
    <row r="298" spans="28:31" ht="13.5">
      <c r="AB298" s="160"/>
      <c r="AC298" s="160"/>
      <c r="AD298" s="160"/>
      <c r="AE298" s="160"/>
    </row>
    <row r="299" spans="28:31" ht="13.5">
      <c r="AB299" s="160"/>
      <c r="AC299" s="160"/>
      <c r="AD299" s="160"/>
      <c r="AE299" s="160"/>
    </row>
    <row r="300" spans="28:31" ht="13.5">
      <c r="AB300" s="160"/>
      <c r="AC300" s="160"/>
      <c r="AD300" s="160"/>
      <c r="AE300" s="160"/>
    </row>
    <row r="301" spans="28:31" ht="13.5">
      <c r="AB301" s="160"/>
      <c r="AC301" s="160"/>
      <c r="AD301" s="160"/>
      <c r="AE301" s="160"/>
    </row>
    <row r="302" spans="28:31" ht="13.5">
      <c r="AB302" s="160"/>
      <c r="AC302" s="160"/>
      <c r="AD302" s="160"/>
      <c r="AE302" s="160"/>
    </row>
    <row r="303" spans="28:31" ht="13.5">
      <c r="AB303" s="160"/>
      <c r="AC303" s="160"/>
      <c r="AD303" s="160"/>
      <c r="AE303" s="160"/>
    </row>
    <row r="304" spans="28:31" ht="13.5">
      <c r="AB304" s="160"/>
      <c r="AC304" s="160"/>
      <c r="AD304" s="160"/>
      <c r="AE304" s="160"/>
    </row>
    <row r="305" spans="28:31" ht="13.5">
      <c r="AB305" s="160"/>
      <c r="AC305" s="160"/>
      <c r="AD305" s="160"/>
      <c r="AE305" s="160"/>
    </row>
    <row r="306" spans="28:31" ht="13.5">
      <c r="AB306" s="160"/>
      <c r="AC306" s="160"/>
      <c r="AD306" s="160"/>
      <c r="AE306" s="160"/>
    </row>
    <row r="307" spans="28:31" ht="13.5">
      <c r="AB307" s="160"/>
      <c r="AC307" s="160"/>
      <c r="AD307" s="160"/>
      <c r="AE307" s="160"/>
    </row>
    <row r="308" spans="28:31" ht="13.5">
      <c r="AB308" s="160"/>
      <c r="AC308" s="160"/>
      <c r="AD308" s="160"/>
      <c r="AE308" s="160"/>
    </row>
    <row r="309" spans="28:31" ht="13.5">
      <c r="AB309" s="160"/>
      <c r="AC309" s="160"/>
      <c r="AD309" s="160"/>
      <c r="AE309" s="160"/>
    </row>
    <row r="310" spans="28:31" ht="13.5">
      <c r="AB310" s="160"/>
      <c r="AC310" s="160"/>
      <c r="AD310" s="160"/>
      <c r="AE310" s="160"/>
    </row>
    <row r="311" spans="28:31" ht="13.5">
      <c r="AB311" s="160"/>
      <c r="AC311" s="160"/>
      <c r="AD311" s="160"/>
      <c r="AE311" s="160"/>
    </row>
    <row r="312" spans="28:31" ht="13.5">
      <c r="AB312" s="160"/>
      <c r="AC312" s="160"/>
      <c r="AD312" s="160"/>
      <c r="AE312" s="160"/>
    </row>
    <row r="313" spans="28:31" ht="13.5">
      <c r="AB313" s="160"/>
      <c r="AC313" s="160"/>
      <c r="AD313" s="160"/>
      <c r="AE313" s="160"/>
    </row>
    <row r="314" spans="28:31" ht="13.5">
      <c r="AB314" s="160"/>
      <c r="AC314" s="160"/>
      <c r="AD314" s="160"/>
      <c r="AE314" s="160"/>
    </row>
    <row r="315" spans="28:31" ht="13.5">
      <c r="AB315" s="160"/>
      <c r="AC315" s="160"/>
      <c r="AD315" s="160"/>
      <c r="AE315" s="160"/>
    </row>
    <row r="316" spans="28:31" ht="13.5">
      <c r="AB316" s="160"/>
      <c r="AC316" s="160"/>
      <c r="AD316" s="160"/>
      <c r="AE316" s="160"/>
    </row>
    <row r="317" spans="28:31" ht="13.5">
      <c r="AB317" s="160"/>
      <c r="AC317" s="160"/>
      <c r="AD317" s="160"/>
      <c r="AE317" s="160"/>
    </row>
    <row r="318" spans="28:31" ht="13.5">
      <c r="AB318" s="160"/>
      <c r="AC318" s="160"/>
      <c r="AD318" s="160"/>
      <c r="AE318" s="160"/>
    </row>
    <row r="319" spans="28:31" ht="13.5">
      <c r="AB319" s="160"/>
      <c r="AC319" s="160"/>
      <c r="AD319" s="160"/>
      <c r="AE319" s="160"/>
    </row>
    <row r="320" spans="28:31" ht="13.5">
      <c r="AB320" s="160"/>
      <c r="AC320" s="160"/>
      <c r="AD320" s="160"/>
      <c r="AE320" s="160"/>
    </row>
    <row r="321" spans="28:31" ht="13.5">
      <c r="AB321" s="160"/>
      <c r="AC321" s="160"/>
      <c r="AD321" s="160"/>
      <c r="AE321" s="160"/>
    </row>
    <row r="322" spans="28:31" ht="13.5">
      <c r="AB322" s="160"/>
      <c r="AC322" s="160"/>
      <c r="AD322" s="160"/>
      <c r="AE322" s="160"/>
    </row>
    <row r="323" spans="28:31" ht="13.5">
      <c r="AB323" s="160"/>
      <c r="AC323" s="160"/>
      <c r="AD323" s="160"/>
      <c r="AE323" s="160"/>
    </row>
    <row r="324" spans="28:31" ht="13.5">
      <c r="AB324" s="160"/>
      <c r="AC324" s="160"/>
      <c r="AD324" s="160"/>
      <c r="AE324" s="160"/>
    </row>
    <row r="325" spans="28:31" ht="13.5">
      <c r="AB325" s="160"/>
      <c r="AC325" s="160"/>
      <c r="AD325" s="160"/>
      <c r="AE325" s="160"/>
    </row>
    <row r="326" spans="28:31" ht="13.5">
      <c r="AB326" s="160"/>
      <c r="AC326" s="160"/>
      <c r="AD326" s="160"/>
      <c r="AE326" s="160"/>
    </row>
    <row r="327" spans="28:31" ht="13.5">
      <c r="AB327" s="160"/>
      <c r="AC327" s="160"/>
      <c r="AD327" s="160"/>
      <c r="AE327" s="160"/>
    </row>
    <row r="328" spans="28:31" ht="13.5">
      <c r="AB328" s="160"/>
      <c r="AC328" s="160"/>
      <c r="AD328" s="160"/>
      <c r="AE328" s="160"/>
    </row>
    <row r="329" spans="28:31" ht="13.5">
      <c r="AB329" s="160"/>
      <c r="AC329" s="160"/>
      <c r="AD329" s="160"/>
      <c r="AE329" s="160"/>
    </row>
    <row r="330" spans="28:31" ht="13.5">
      <c r="AB330" s="160"/>
      <c r="AC330" s="160"/>
      <c r="AD330" s="160"/>
      <c r="AE330" s="160"/>
    </row>
    <row r="331" spans="28:31" ht="13.5">
      <c r="AB331" s="160"/>
      <c r="AC331" s="160"/>
      <c r="AD331" s="160"/>
      <c r="AE331" s="160"/>
    </row>
    <row r="332" spans="28:31" ht="13.5">
      <c r="AB332" s="160"/>
      <c r="AC332" s="160"/>
      <c r="AD332" s="160"/>
      <c r="AE332" s="160"/>
    </row>
    <row r="333" spans="28:31" ht="13.5">
      <c r="AB333" s="160"/>
      <c r="AC333" s="160"/>
      <c r="AD333" s="160"/>
      <c r="AE333" s="160"/>
    </row>
    <row r="334" spans="28:31" ht="13.5">
      <c r="AB334" s="160"/>
      <c r="AC334" s="160"/>
      <c r="AD334" s="160"/>
      <c r="AE334" s="160"/>
    </row>
    <row r="335" spans="28:31" ht="13.5">
      <c r="AB335" s="160"/>
      <c r="AC335" s="160"/>
      <c r="AD335" s="160"/>
      <c r="AE335" s="160"/>
    </row>
    <row r="336" spans="28:31" ht="13.5">
      <c r="AB336" s="160"/>
      <c r="AC336" s="160"/>
      <c r="AD336" s="160"/>
      <c r="AE336" s="160"/>
    </row>
    <row r="337" spans="28:31" ht="13.5">
      <c r="AB337" s="160"/>
      <c r="AC337" s="160"/>
      <c r="AD337" s="160"/>
      <c r="AE337" s="160"/>
    </row>
    <row r="338" spans="28:31" ht="13.5">
      <c r="AB338" s="160"/>
      <c r="AC338" s="160"/>
      <c r="AD338" s="160"/>
      <c r="AE338" s="160"/>
    </row>
    <row r="339" spans="28:31" ht="13.5">
      <c r="AB339" s="160"/>
      <c r="AC339" s="160"/>
      <c r="AD339" s="160"/>
      <c r="AE339" s="160"/>
    </row>
    <row r="340" spans="28:31" ht="13.5">
      <c r="AB340" s="160"/>
      <c r="AC340" s="160"/>
      <c r="AD340" s="160"/>
      <c r="AE340" s="160"/>
    </row>
    <row r="341" spans="28:31" ht="13.5">
      <c r="AB341" s="160"/>
      <c r="AC341" s="160"/>
      <c r="AD341" s="160"/>
      <c r="AE341" s="160"/>
    </row>
    <row r="342" spans="28:31" ht="13.5">
      <c r="AB342" s="160"/>
      <c r="AC342" s="160"/>
      <c r="AD342" s="160"/>
      <c r="AE342" s="160"/>
    </row>
    <row r="343" spans="28:31" ht="13.5">
      <c r="AB343" s="160"/>
      <c r="AC343" s="160"/>
      <c r="AD343" s="160"/>
      <c r="AE343" s="160"/>
    </row>
    <row r="344" spans="28:31" ht="13.5">
      <c r="AB344" s="160"/>
      <c r="AC344" s="160"/>
      <c r="AD344" s="160"/>
      <c r="AE344" s="160"/>
    </row>
    <row r="345" spans="28:31" ht="13.5">
      <c r="AB345" s="160"/>
      <c r="AC345" s="160"/>
      <c r="AD345" s="160"/>
      <c r="AE345" s="160"/>
    </row>
    <row r="346" spans="28:31" ht="13.5">
      <c r="AB346" s="160"/>
      <c r="AC346" s="160"/>
      <c r="AD346" s="160"/>
      <c r="AE346" s="160"/>
    </row>
    <row r="347" spans="28:31" ht="13.5">
      <c r="AB347" s="160"/>
      <c r="AC347" s="160"/>
      <c r="AD347" s="160"/>
      <c r="AE347" s="160"/>
    </row>
    <row r="348" spans="28:31" ht="13.5">
      <c r="AB348" s="160"/>
      <c r="AC348" s="160"/>
      <c r="AD348" s="160"/>
      <c r="AE348" s="160"/>
    </row>
    <row r="349" spans="28:31" ht="13.5">
      <c r="AB349" s="160"/>
      <c r="AC349" s="160"/>
      <c r="AD349" s="160"/>
      <c r="AE349" s="160"/>
    </row>
    <row r="350" spans="28:31" ht="13.5">
      <c r="AB350" s="160"/>
      <c r="AC350" s="160"/>
      <c r="AD350" s="160"/>
      <c r="AE350" s="160"/>
    </row>
    <row r="351" spans="28:31" ht="13.5">
      <c r="AB351" s="160"/>
      <c r="AC351" s="160"/>
      <c r="AD351" s="160"/>
      <c r="AE351" s="160"/>
    </row>
    <row r="352" spans="28:31" ht="13.5">
      <c r="AB352" s="160"/>
      <c r="AC352" s="160"/>
      <c r="AD352" s="160"/>
      <c r="AE352" s="160"/>
    </row>
    <row r="353" spans="28:31" ht="13.5">
      <c r="AB353" s="160"/>
      <c r="AC353" s="160"/>
      <c r="AD353" s="160"/>
      <c r="AE353" s="160"/>
    </row>
    <row r="354" spans="28:31" ht="13.5">
      <c r="AB354" s="160"/>
      <c r="AC354" s="160"/>
      <c r="AD354" s="160"/>
      <c r="AE354" s="160"/>
    </row>
    <row r="355" spans="28:31" ht="13.5">
      <c r="AB355" s="160"/>
      <c r="AC355" s="160"/>
      <c r="AD355" s="160"/>
      <c r="AE355" s="160"/>
    </row>
    <row r="356" spans="28:31" ht="13.5">
      <c r="AB356" s="160"/>
      <c r="AC356" s="160"/>
      <c r="AD356" s="160"/>
      <c r="AE356" s="160"/>
    </row>
    <row r="357" spans="28:31" ht="13.5">
      <c r="AB357" s="160"/>
      <c r="AC357" s="160"/>
      <c r="AD357" s="160"/>
      <c r="AE357" s="160"/>
    </row>
    <row r="358" spans="28:31" ht="13.5">
      <c r="AB358" s="160"/>
      <c r="AC358" s="160"/>
      <c r="AD358" s="160"/>
      <c r="AE358" s="160"/>
    </row>
    <row r="359" spans="28:31" ht="13.5">
      <c r="AB359" s="160"/>
      <c r="AC359" s="160"/>
      <c r="AD359" s="160"/>
      <c r="AE359" s="160"/>
    </row>
    <row r="360" spans="28:31" ht="13.5">
      <c r="AB360" s="160"/>
      <c r="AC360" s="160"/>
      <c r="AD360" s="160"/>
      <c r="AE360" s="160"/>
    </row>
    <row r="361" spans="28:31" ht="13.5">
      <c r="AB361" s="160"/>
      <c r="AC361" s="160"/>
      <c r="AD361" s="160"/>
      <c r="AE361" s="160"/>
    </row>
    <row r="362" spans="28:31" ht="13.5">
      <c r="AB362" s="160"/>
      <c r="AC362" s="160"/>
      <c r="AD362" s="160"/>
      <c r="AE362" s="160"/>
    </row>
    <row r="363" spans="28:31" ht="13.5">
      <c r="AB363" s="160"/>
      <c r="AC363" s="160"/>
      <c r="AD363" s="160"/>
      <c r="AE363" s="160"/>
    </row>
    <row r="364" spans="28:31" ht="13.5">
      <c r="AB364" s="160"/>
      <c r="AC364" s="160"/>
      <c r="AD364" s="160"/>
      <c r="AE364" s="160"/>
    </row>
    <row r="365" spans="28:31" ht="13.5">
      <c r="AB365" s="160"/>
      <c r="AC365" s="160"/>
      <c r="AD365" s="160"/>
      <c r="AE365" s="160"/>
    </row>
    <row r="366" spans="28:31" ht="13.5">
      <c r="AB366" s="160"/>
      <c r="AC366" s="160"/>
      <c r="AD366" s="160"/>
      <c r="AE366" s="160"/>
    </row>
    <row r="367" spans="28:31" ht="13.5">
      <c r="AB367" s="160"/>
      <c r="AC367" s="160"/>
      <c r="AD367" s="160"/>
      <c r="AE367" s="160"/>
    </row>
    <row r="368" spans="28:31" ht="13.5">
      <c r="AB368" s="160"/>
      <c r="AC368" s="160"/>
      <c r="AD368" s="160"/>
      <c r="AE368" s="160"/>
    </row>
    <row r="369" spans="28:31" ht="13.5">
      <c r="AB369" s="160"/>
      <c r="AC369" s="160"/>
      <c r="AD369" s="160"/>
      <c r="AE369" s="160"/>
    </row>
    <row r="370" spans="28:31" ht="13.5">
      <c r="AB370" s="160"/>
      <c r="AC370" s="160"/>
      <c r="AD370" s="160"/>
      <c r="AE370" s="160"/>
    </row>
    <row r="371" spans="28:31" ht="13.5">
      <c r="AB371" s="160"/>
      <c r="AC371" s="160"/>
      <c r="AD371" s="160"/>
      <c r="AE371" s="160"/>
    </row>
    <row r="372" spans="28:31" ht="13.5">
      <c r="AB372" s="160"/>
      <c r="AC372" s="160"/>
      <c r="AD372" s="160"/>
      <c r="AE372" s="160"/>
    </row>
    <row r="373" spans="28:31" ht="13.5">
      <c r="AB373" s="160"/>
      <c r="AC373" s="160"/>
      <c r="AD373" s="160"/>
      <c r="AE373" s="160"/>
    </row>
    <row r="374" spans="28:31" ht="13.5">
      <c r="AB374" s="160"/>
      <c r="AC374" s="160"/>
      <c r="AD374" s="160"/>
      <c r="AE374" s="160"/>
    </row>
    <row r="375" spans="28:31" ht="13.5">
      <c r="AB375" s="160"/>
      <c r="AC375" s="160"/>
      <c r="AD375" s="160"/>
      <c r="AE375" s="160"/>
    </row>
    <row r="376" spans="28:31" ht="13.5">
      <c r="AB376" s="160"/>
      <c r="AC376" s="160"/>
      <c r="AD376" s="160"/>
      <c r="AE376" s="160"/>
    </row>
    <row r="377" spans="28:31" ht="13.5">
      <c r="AB377" s="160"/>
      <c r="AC377" s="160"/>
      <c r="AD377" s="160"/>
      <c r="AE377" s="160"/>
    </row>
    <row r="378" spans="28:31" ht="13.5">
      <c r="AB378" s="160"/>
      <c r="AC378" s="160"/>
      <c r="AD378" s="160"/>
      <c r="AE378" s="160"/>
    </row>
    <row r="379" spans="28:31" ht="13.5">
      <c r="AB379" s="160"/>
      <c r="AC379" s="160"/>
      <c r="AD379" s="160"/>
      <c r="AE379" s="160"/>
    </row>
    <row r="380" spans="28:31" ht="13.5">
      <c r="AB380" s="160"/>
      <c r="AC380" s="160"/>
      <c r="AD380" s="160"/>
      <c r="AE380" s="160"/>
    </row>
    <row r="381" spans="28:31" ht="13.5">
      <c r="AB381" s="160"/>
      <c r="AC381" s="160"/>
      <c r="AD381" s="160"/>
      <c r="AE381" s="160"/>
    </row>
    <row r="382" spans="28:31" ht="13.5">
      <c r="AB382" s="160"/>
      <c r="AC382" s="160"/>
      <c r="AD382" s="160"/>
      <c r="AE382" s="160"/>
    </row>
    <row r="383" spans="28:31" ht="13.5">
      <c r="AB383" s="160"/>
      <c r="AC383" s="160"/>
      <c r="AD383" s="160"/>
      <c r="AE383" s="160"/>
    </row>
    <row r="384" spans="28:31" ht="13.5">
      <c r="AB384" s="160"/>
      <c r="AC384" s="160"/>
      <c r="AD384" s="160"/>
      <c r="AE384" s="160"/>
    </row>
    <row r="385" spans="28:31" ht="13.5">
      <c r="AB385" s="160"/>
      <c r="AC385" s="160"/>
      <c r="AD385" s="160"/>
      <c r="AE385" s="160"/>
    </row>
    <row r="386" spans="28:31" ht="13.5">
      <c r="AB386" s="160"/>
      <c r="AC386" s="160"/>
      <c r="AD386" s="160"/>
      <c r="AE386" s="160"/>
    </row>
    <row r="387" spans="28:31" ht="13.5">
      <c r="AB387" s="160"/>
      <c r="AC387" s="160"/>
      <c r="AD387" s="160"/>
      <c r="AE387" s="160"/>
    </row>
    <row r="388" spans="28:31" ht="13.5">
      <c r="AB388" s="160"/>
      <c r="AC388" s="160"/>
      <c r="AD388" s="160"/>
      <c r="AE388" s="160"/>
    </row>
    <row r="389" spans="28:31" ht="13.5">
      <c r="AB389" s="160"/>
      <c r="AC389" s="160"/>
      <c r="AD389" s="160"/>
      <c r="AE389" s="160"/>
    </row>
    <row r="390" spans="28:31" ht="13.5">
      <c r="AB390" s="160"/>
      <c r="AC390" s="160"/>
      <c r="AD390" s="160"/>
      <c r="AE390" s="160"/>
    </row>
    <row r="391" spans="28:31" ht="13.5">
      <c r="AB391" s="160"/>
      <c r="AC391" s="160"/>
      <c r="AD391" s="160"/>
      <c r="AE391" s="160"/>
    </row>
    <row r="392" spans="28:31" ht="13.5">
      <c r="AB392" s="160"/>
      <c r="AC392" s="160"/>
      <c r="AD392" s="160"/>
      <c r="AE392" s="160"/>
    </row>
    <row r="393" spans="28:31" ht="13.5">
      <c r="AB393" s="160"/>
      <c r="AC393" s="160"/>
      <c r="AD393" s="160"/>
      <c r="AE393" s="160"/>
    </row>
    <row r="394" spans="28:31" ht="13.5">
      <c r="AB394" s="160"/>
      <c r="AC394" s="160"/>
      <c r="AD394" s="160"/>
      <c r="AE394" s="160"/>
    </row>
    <row r="395" spans="28:31" ht="13.5">
      <c r="AB395" s="160"/>
      <c r="AC395" s="160"/>
      <c r="AD395" s="160"/>
      <c r="AE395" s="160"/>
    </row>
    <row r="396" spans="28:31" ht="13.5">
      <c r="AB396" s="160"/>
      <c r="AC396" s="160"/>
      <c r="AD396" s="160"/>
      <c r="AE396" s="160"/>
    </row>
    <row r="397" spans="28:31" ht="13.5">
      <c r="AB397" s="160"/>
      <c r="AC397" s="160"/>
      <c r="AD397" s="160"/>
      <c r="AE397" s="160"/>
    </row>
    <row r="398" spans="28:31" ht="13.5">
      <c r="AB398" s="160"/>
      <c r="AC398" s="160"/>
      <c r="AD398" s="160"/>
      <c r="AE398" s="160"/>
    </row>
    <row r="399" spans="28:31" ht="13.5">
      <c r="AB399" s="160"/>
      <c r="AC399" s="160"/>
      <c r="AD399" s="160"/>
      <c r="AE399" s="160"/>
    </row>
    <row r="400" spans="28:31" ht="13.5">
      <c r="AB400" s="160"/>
      <c r="AC400" s="160"/>
      <c r="AD400" s="160"/>
      <c r="AE400" s="160"/>
    </row>
    <row r="401" spans="28:31" ht="13.5">
      <c r="AB401" s="160"/>
      <c r="AC401" s="160"/>
      <c r="AD401" s="160"/>
      <c r="AE401" s="160"/>
    </row>
    <row r="402" spans="28:31" ht="13.5">
      <c r="AB402" s="160"/>
      <c r="AC402" s="160"/>
      <c r="AD402" s="160"/>
      <c r="AE402" s="160"/>
    </row>
    <row r="403" spans="28:31" ht="13.5">
      <c r="AB403" s="160"/>
      <c r="AC403" s="160"/>
      <c r="AD403" s="160"/>
      <c r="AE403" s="160"/>
    </row>
    <row r="404" spans="28:31" ht="13.5">
      <c r="AB404" s="160"/>
      <c r="AC404" s="160"/>
      <c r="AD404" s="160"/>
      <c r="AE404" s="160"/>
    </row>
    <row r="405" spans="28:31" ht="13.5">
      <c r="AB405" s="160"/>
      <c r="AC405" s="160"/>
      <c r="AD405" s="160"/>
      <c r="AE405" s="160"/>
    </row>
    <row r="406" spans="28:31" ht="13.5">
      <c r="AB406" s="160"/>
      <c r="AC406" s="160"/>
      <c r="AD406" s="160"/>
      <c r="AE406" s="160"/>
    </row>
    <row r="407" spans="28:31" ht="13.5">
      <c r="AB407" s="160"/>
      <c r="AC407" s="160"/>
      <c r="AD407" s="160"/>
      <c r="AE407" s="160"/>
    </row>
    <row r="408" spans="28:31" ht="13.5">
      <c r="AB408" s="160"/>
      <c r="AC408" s="160"/>
      <c r="AD408" s="160"/>
      <c r="AE408" s="160"/>
    </row>
    <row r="409" spans="28:31" ht="13.5">
      <c r="AB409" s="160"/>
      <c r="AC409" s="160"/>
      <c r="AD409" s="160"/>
      <c r="AE409" s="160"/>
    </row>
    <row r="410" spans="28:31" ht="13.5">
      <c r="AB410" s="160"/>
      <c r="AC410" s="160"/>
      <c r="AD410" s="160"/>
      <c r="AE410" s="160"/>
    </row>
    <row r="411" spans="28:31" ht="13.5">
      <c r="AB411" s="160"/>
      <c r="AC411" s="160"/>
      <c r="AD411" s="160"/>
      <c r="AE411" s="160"/>
    </row>
    <row r="412" spans="28:31" ht="13.5">
      <c r="AB412" s="160"/>
      <c r="AC412" s="160"/>
      <c r="AD412" s="160"/>
      <c r="AE412" s="160"/>
    </row>
    <row r="413" spans="28:31" ht="13.5">
      <c r="AB413" s="160"/>
      <c r="AC413" s="160"/>
      <c r="AD413" s="160"/>
      <c r="AE413" s="160"/>
    </row>
    <row r="414" spans="28:31" ht="13.5">
      <c r="AB414" s="160"/>
      <c r="AC414" s="160"/>
      <c r="AD414" s="160"/>
      <c r="AE414" s="160"/>
    </row>
    <row r="415" spans="28:31" ht="13.5">
      <c r="AB415" s="160"/>
      <c r="AC415" s="160"/>
      <c r="AD415" s="160"/>
      <c r="AE415" s="160"/>
    </row>
    <row r="416" spans="28:31" ht="13.5">
      <c r="AB416" s="160"/>
      <c r="AC416" s="160"/>
      <c r="AD416" s="160"/>
      <c r="AE416" s="160"/>
    </row>
    <row r="417" spans="28:31" ht="13.5">
      <c r="AB417" s="160"/>
      <c r="AC417" s="160"/>
      <c r="AD417" s="160"/>
      <c r="AE417" s="160"/>
    </row>
    <row r="418" spans="28:31" ht="13.5">
      <c r="AB418" s="160"/>
      <c r="AC418" s="160"/>
      <c r="AD418" s="160"/>
      <c r="AE418" s="160"/>
    </row>
    <row r="419" spans="28:31" ht="13.5">
      <c r="AB419" s="160"/>
      <c r="AC419" s="160"/>
      <c r="AD419" s="160"/>
      <c r="AE419" s="160"/>
    </row>
    <row r="420" spans="28:31" ht="13.5">
      <c r="AB420" s="160"/>
      <c r="AC420" s="160"/>
      <c r="AD420" s="160"/>
      <c r="AE420" s="160"/>
    </row>
    <row r="421" spans="28:31" ht="13.5">
      <c r="AB421" s="160"/>
      <c r="AC421" s="160"/>
      <c r="AD421" s="160"/>
      <c r="AE421" s="160"/>
    </row>
    <row r="422" spans="28:31" ht="13.5">
      <c r="AB422" s="160"/>
      <c r="AC422" s="160"/>
      <c r="AD422" s="160"/>
      <c r="AE422" s="160"/>
    </row>
    <row r="423" spans="28:31" ht="13.5">
      <c r="AB423" s="160"/>
      <c r="AC423" s="160"/>
      <c r="AD423" s="160"/>
      <c r="AE423" s="160"/>
    </row>
    <row r="424" spans="28:31" ht="13.5">
      <c r="AB424" s="160"/>
      <c r="AC424" s="160"/>
      <c r="AD424" s="160"/>
      <c r="AE424" s="160"/>
    </row>
    <row r="425" spans="28:31" ht="13.5">
      <c r="AB425" s="160"/>
      <c r="AC425" s="160"/>
      <c r="AD425" s="160"/>
      <c r="AE425" s="160"/>
    </row>
    <row r="426" spans="28:31" ht="13.5">
      <c r="AB426" s="160"/>
      <c r="AC426" s="160"/>
      <c r="AD426" s="160"/>
      <c r="AE426" s="160"/>
    </row>
    <row r="427" spans="28:31" ht="13.5">
      <c r="AB427" s="160"/>
      <c r="AC427" s="160"/>
      <c r="AD427" s="160"/>
      <c r="AE427" s="160"/>
    </row>
    <row r="428" spans="28:31" ht="13.5">
      <c r="AB428" s="160"/>
      <c r="AC428" s="160"/>
      <c r="AD428" s="160"/>
      <c r="AE428" s="160"/>
    </row>
    <row r="429" spans="28:31" ht="13.5">
      <c r="AB429" s="160"/>
      <c r="AC429" s="160"/>
      <c r="AD429" s="160"/>
      <c r="AE429" s="160"/>
    </row>
    <row r="430" spans="28:31" ht="13.5">
      <c r="AB430" s="160"/>
      <c r="AC430" s="160"/>
      <c r="AD430" s="160"/>
      <c r="AE430" s="160"/>
    </row>
    <row r="431" spans="28:31" ht="13.5">
      <c r="AB431" s="160"/>
      <c r="AC431" s="160"/>
      <c r="AD431" s="160"/>
      <c r="AE431" s="160"/>
    </row>
    <row r="432" spans="28:31" ht="13.5">
      <c r="AB432" s="160"/>
      <c r="AC432" s="160"/>
      <c r="AD432" s="160"/>
      <c r="AE432" s="160"/>
    </row>
    <row r="433" spans="28:31" ht="13.5">
      <c r="AB433" s="160"/>
      <c r="AC433" s="160"/>
      <c r="AD433" s="160"/>
      <c r="AE433" s="160"/>
    </row>
    <row r="434" spans="28:31" ht="13.5">
      <c r="AB434" s="160"/>
      <c r="AC434" s="160"/>
      <c r="AD434" s="160"/>
      <c r="AE434" s="160"/>
    </row>
    <row r="435" spans="28:31" ht="13.5">
      <c r="AB435" s="160"/>
      <c r="AC435" s="160"/>
      <c r="AD435" s="160"/>
      <c r="AE435" s="160"/>
    </row>
    <row r="436" spans="28:31" ht="13.5">
      <c r="AB436" s="160"/>
      <c r="AC436" s="160"/>
      <c r="AD436" s="160"/>
      <c r="AE436" s="160"/>
    </row>
    <row r="437" spans="28:31" ht="13.5">
      <c r="AB437" s="160"/>
      <c r="AC437" s="160"/>
      <c r="AD437" s="160"/>
      <c r="AE437" s="160"/>
    </row>
    <row r="438" spans="28:31" ht="13.5">
      <c r="AB438" s="160"/>
      <c r="AC438" s="160"/>
      <c r="AD438" s="160"/>
      <c r="AE438" s="160"/>
    </row>
    <row r="439" spans="28:31" ht="13.5">
      <c r="AB439" s="160"/>
      <c r="AC439" s="160"/>
      <c r="AD439" s="160"/>
      <c r="AE439" s="160"/>
    </row>
    <row r="440" spans="28:31" ht="13.5">
      <c r="AB440" s="160"/>
      <c r="AC440" s="160"/>
      <c r="AD440" s="160"/>
      <c r="AE440" s="160"/>
    </row>
    <row r="441" spans="28:31" ht="13.5">
      <c r="AB441" s="160"/>
      <c r="AC441" s="160"/>
      <c r="AD441" s="160"/>
      <c r="AE441" s="160"/>
    </row>
    <row r="442" spans="28:31" ht="13.5">
      <c r="AB442" s="160"/>
      <c r="AC442" s="160"/>
      <c r="AD442" s="160"/>
      <c r="AE442" s="160"/>
    </row>
    <row r="443" spans="28:31" ht="13.5">
      <c r="AB443" s="160"/>
      <c r="AC443" s="160"/>
      <c r="AD443" s="160"/>
      <c r="AE443" s="160"/>
    </row>
    <row r="444" spans="28:31" ht="13.5">
      <c r="AB444" s="160"/>
      <c r="AC444" s="160"/>
      <c r="AD444" s="160"/>
      <c r="AE444" s="160"/>
    </row>
    <row r="445" spans="28:31" ht="13.5">
      <c r="AB445" s="160"/>
      <c r="AC445" s="160"/>
      <c r="AD445" s="160"/>
      <c r="AE445" s="160"/>
    </row>
    <row r="446" spans="28:31" ht="13.5">
      <c r="AB446" s="160"/>
      <c r="AC446" s="160"/>
      <c r="AD446" s="160"/>
      <c r="AE446" s="160"/>
    </row>
    <row r="447" spans="28:31" ht="13.5">
      <c r="AB447" s="160"/>
      <c r="AC447" s="160"/>
      <c r="AD447" s="160"/>
      <c r="AE447" s="160"/>
    </row>
    <row r="448" spans="28:31" ht="13.5">
      <c r="AB448" s="160"/>
      <c r="AC448" s="160"/>
      <c r="AD448" s="160"/>
      <c r="AE448" s="160"/>
    </row>
    <row r="449" spans="28:31" ht="13.5">
      <c r="AB449" s="160"/>
      <c r="AC449" s="160"/>
      <c r="AD449" s="160"/>
      <c r="AE449" s="160"/>
    </row>
    <row r="450" spans="28:31" ht="13.5">
      <c r="AB450" s="160"/>
      <c r="AC450" s="160"/>
      <c r="AD450" s="160"/>
      <c r="AE450" s="160"/>
    </row>
    <row r="451" spans="28:31" ht="13.5">
      <c r="AB451" s="160"/>
      <c r="AC451" s="160"/>
      <c r="AD451" s="160"/>
      <c r="AE451" s="160"/>
    </row>
    <row r="452" spans="28:31" ht="13.5">
      <c r="AB452" s="160"/>
      <c r="AC452" s="160"/>
      <c r="AD452" s="160"/>
      <c r="AE452" s="160"/>
    </row>
    <row r="453" spans="28:31" ht="13.5">
      <c r="AB453" s="160"/>
      <c r="AC453" s="160"/>
      <c r="AD453" s="160"/>
      <c r="AE453" s="160"/>
    </row>
    <row r="454" spans="28:31" ht="13.5">
      <c r="AB454" s="160"/>
      <c r="AC454" s="160"/>
      <c r="AD454" s="160"/>
      <c r="AE454" s="160"/>
    </row>
    <row r="455" spans="28:31" ht="13.5">
      <c r="AB455" s="160"/>
      <c r="AC455" s="160"/>
      <c r="AD455" s="160"/>
      <c r="AE455" s="160"/>
    </row>
    <row r="456" spans="28:31" ht="13.5">
      <c r="AB456" s="160"/>
      <c r="AC456" s="160"/>
      <c r="AD456" s="160"/>
      <c r="AE456" s="160"/>
    </row>
    <row r="457" spans="28:31" ht="13.5">
      <c r="AB457" s="160"/>
      <c r="AC457" s="160"/>
      <c r="AD457" s="160"/>
      <c r="AE457" s="160"/>
    </row>
    <row r="458" spans="28:31" ht="13.5">
      <c r="AB458" s="160"/>
      <c r="AC458" s="160"/>
      <c r="AD458" s="160"/>
      <c r="AE458" s="160"/>
    </row>
    <row r="459" spans="28:31" ht="13.5">
      <c r="AB459" s="160"/>
      <c r="AC459" s="160"/>
      <c r="AD459" s="160"/>
      <c r="AE459" s="160"/>
    </row>
    <row r="460" spans="28:31" ht="13.5">
      <c r="AB460" s="160"/>
      <c r="AC460" s="160"/>
      <c r="AD460" s="160"/>
      <c r="AE460" s="160"/>
    </row>
    <row r="461" spans="28:31" ht="13.5">
      <c r="AB461" s="160"/>
      <c r="AC461" s="160"/>
      <c r="AD461" s="160"/>
      <c r="AE461" s="160"/>
    </row>
    <row r="462" spans="28:31" ht="13.5">
      <c r="AB462" s="160"/>
      <c r="AC462" s="160"/>
      <c r="AD462" s="160"/>
      <c r="AE462" s="160"/>
    </row>
    <row r="463" spans="28:31" ht="13.5">
      <c r="AB463" s="160"/>
      <c r="AC463" s="160"/>
      <c r="AD463" s="160"/>
      <c r="AE463" s="160"/>
    </row>
    <row r="464" spans="28:31" ht="13.5">
      <c r="AB464" s="160"/>
      <c r="AC464" s="160"/>
      <c r="AD464" s="160"/>
      <c r="AE464" s="160"/>
    </row>
    <row r="465" spans="28:31" ht="13.5">
      <c r="AB465" s="160"/>
      <c r="AC465" s="160"/>
      <c r="AD465" s="160"/>
      <c r="AE465" s="160"/>
    </row>
    <row r="466" spans="28:31" ht="13.5">
      <c r="AB466" s="160"/>
      <c r="AC466" s="160"/>
      <c r="AD466" s="160"/>
      <c r="AE466" s="160"/>
    </row>
    <row r="467" spans="28:31" ht="13.5">
      <c r="AB467" s="160"/>
      <c r="AC467" s="160"/>
      <c r="AD467" s="160"/>
      <c r="AE467" s="160"/>
    </row>
    <row r="468" spans="28:31" ht="13.5">
      <c r="AB468" s="160"/>
      <c r="AC468" s="160"/>
      <c r="AD468" s="160"/>
      <c r="AE468" s="160"/>
    </row>
    <row r="469" spans="28:31" ht="13.5">
      <c r="AB469" s="160"/>
      <c r="AC469" s="160"/>
      <c r="AD469" s="160"/>
      <c r="AE469" s="160"/>
    </row>
    <row r="470" spans="28:31" ht="13.5">
      <c r="AB470" s="160"/>
      <c r="AC470" s="160"/>
      <c r="AD470" s="160"/>
      <c r="AE470" s="160"/>
    </row>
    <row r="471" spans="28:31" ht="13.5">
      <c r="AB471" s="160"/>
      <c r="AC471" s="160"/>
      <c r="AD471" s="160"/>
      <c r="AE471" s="160"/>
    </row>
    <row r="472" spans="28:31" ht="13.5">
      <c r="AB472" s="160"/>
      <c r="AC472" s="160"/>
      <c r="AD472" s="160"/>
      <c r="AE472" s="160"/>
    </row>
    <row r="473" spans="28:31" ht="13.5">
      <c r="AB473" s="160"/>
      <c r="AC473" s="160"/>
      <c r="AD473" s="160"/>
      <c r="AE473" s="160"/>
    </row>
    <row r="474" spans="28:31" ht="13.5">
      <c r="AB474" s="160"/>
      <c r="AC474" s="160"/>
      <c r="AD474" s="160"/>
      <c r="AE474" s="160"/>
    </row>
    <row r="475" spans="28:31" ht="13.5">
      <c r="AB475" s="160"/>
      <c r="AC475" s="160"/>
      <c r="AD475" s="160"/>
      <c r="AE475" s="160"/>
    </row>
    <row r="476" spans="28:31" ht="13.5">
      <c r="AB476" s="160"/>
      <c r="AC476" s="160"/>
      <c r="AD476" s="160"/>
      <c r="AE476" s="160"/>
    </row>
    <row r="477" spans="28:31" ht="13.5">
      <c r="AB477" s="160"/>
      <c r="AC477" s="160"/>
      <c r="AD477" s="160"/>
      <c r="AE477" s="160"/>
    </row>
    <row r="478" spans="28:31" ht="13.5">
      <c r="AB478" s="160"/>
      <c r="AC478" s="160"/>
      <c r="AD478" s="160"/>
      <c r="AE478" s="160"/>
    </row>
    <row r="479" spans="28:31" ht="13.5">
      <c r="AB479" s="160"/>
      <c r="AC479" s="160"/>
      <c r="AD479" s="160"/>
      <c r="AE479" s="160"/>
    </row>
    <row r="480" spans="28:31" ht="13.5">
      <c r="AB480" s="160"/>
      <c r="AC480" s="160"/>
      <c r="AD480" s="160"/>
      <c r="AE480" s="160"/>
    </row>
    <row r="481" spans="28:31" ht="13.5">
      <c r="AB481" s="160"/>
      <c r="AC481" s="160"/>
      <c r="AD481" s="160"/>
      <c r="AE481" s="160"/>
    </row>
    <row r="482" spans="28:31" ht="13.5">
      <c r="AB482" s="160"/>
      <c r="AC482" s="160"/>
      <c r="AD482" s="160"/>
      <c r="AE482" s="160"/>
    </row>
    <row r="483" spans="28:31" ht="13.5">
      <c r="AB483" s="160"/>
      <c r="AC483" s="160"/>
      <c r="AD483" s="160"/>
      <c r="AE483" s="160"/>
    </row>
    <row r="484" spans="28:31" ht="13.5">
      <c r="AB484" s="160"/>
      <c r="AC484" s="160"/>
      <c r="AD484" s="160"/>
      <c r="AE484" s="160"/>
    </row>
    <row r="485" spans="28:31" ht="13.5">
      <c r="AB485" s="160"/>
      <c r="AC485" s="160"/>
      <c r="AD485" s="160"/>
      <c r="AE485" s="160"/>
    </row>
    <row r="486" spans="28:31" ht="13.5">
      <c r="AB486" s="160"/>
      <c r="AC486" s="160"/>
      <c r="AD486" s="160"/>
      <c r="AE486" s="160"/>
    </row>
    <row r="487" spans="28:31" ht="13.5">
      <c r="AB487" s="160"/>
      <c r="AC487" s="160"/>
      <c r="AD487" s="160"/>
      <c r="AE487" s="160"/>
    </row>
    <row r="488" spans="28:31" ht="13.5">
      <c r="AB488" s="160"/>
      <c r="AC488" s="160"/>
      <c r="AD488" s="160"/>
      <c r="AE488" s="160"/>
    </row>
    <row r="489" spans="28:31" ht="13.5">
      <c r="AB489" s="160"/>
      <c r="AC489" s="160"/>
      <c r="AD489" s="160"/>
      <c r="AE489" s="160"/>
    </row>
    <row r="490" spans="28:31" ht="13.5">
      <c r="AB490" s="160"/>
      <c r="AC490" s="160"/>
      <c r="AD490" s="160"/>
      <c r="AE490" s="160"/>
    </row>
    <row r="491" spans="28:31" ht="13.5">
      <c r="AB491" s="160"/>
      <c r="AC491" s="160"/>
      <c r="AD491" s="160"/>
      <c r="AE491" s="160"/>
    </row>
    <row r="492" spans="28:31" ht="13.5">
      <c r="AB492" s="160"/>
      <c r="AC492" s="160"/>
      <c r="AD492" s="160"/>
      <c r="AE492" s="160"/>
    </row>
    <row r="493" spans="28:31" ht="13.5">
      <c r="AB493" s="160"/>
      <c r="AC493" s="160"/>
      <c r="AD493" s="160"/>
      <c r="AE493" s="160"/>
    </row>
    <row r="494" spans="28:31" ht="13.5">
      <c r="AB494" s="160"/>
      <c r="AC494" s="160"/>
      <c r="AD494" s="160"/>
      <c r="AE494" s="160"/>
    </row>
    <row r="495" spans="28:31" ht="13.5">
      <c r="AB495" s="160"/>
      <c r="AC495" s="160"/>
      <c r="AD495" s="160"/>
      <c r="AE495" s="160"/>
    </row>
    <row r="496" spans="28:31" ht="13.5">
      <c r="AB496" s="160"/>
      <c r="AC496" s="160"/>
      <c r="AD496" s="160"/>
      <c r="AE496" s="160"/>
    </row>
    <row r="497" spans="28:31" ht="13.5">
      <c r="AB497" s="160"/>
      <c r="AC497" s="160"/>
      <c r="AD497" s="160"/>
      <c r="AE497" s="160"/>
    </row>
    <row r="498" spans="28:31" ht="13.5">
      <c r="AB498" s="160"/>
      <c r="AC498" s="160"/>
      <c r="AD498" s="160"/>
      <c r="AE498" s="160"/>
    </row>
    <row r="499" spans="28:31" ht="13.5">
      <c r="AB499" s="160"/>
      <c r="AC499" s="160"/>
      <c r="AD499" s="160"/>
      <c r="AE499" s="160"/>
    </row>
    <row r="500" spans="28:31" ht="13.5">
      <c r="AB500" s="160"/>
      <c r="AC500" s="160"/>
      <c r="AD500" s="160"/>
      <c r="AE500" s="160"/>
    </row>
    <row r="501" spans="28:31" ht="13.5">
      <c r="AB501" s="160"/>
      <c r="AC501" s="160"/>
      <c r="AD501" s="160"/>
      <c r="AE501" s="160"/>
    </row>
    <row r="502" spans="28:31" ht="13.5">
      <c r="AB502" s="160"/>
      <c r="AC502" s="160"/>
      <c r="AD502" s="160"/>
      <c r="AE502" s="160"/>
    </row>
    <row r="503" spans="28:31" ht="13.5">
      <c r="AB503" s="160"/>
      <c r="AC503" s="160"/>
      <c r="AD503" s="160"/>
      <c r="AE503" s="160"/>
    </row>
    <row r="504" spans="28:31" ht="13.5">
      <c r="AB504" s="160"/>
      <c r="AC504" s="160"/>
      <c r="AD504" s="160"/>
      <c r="AE504" s="160"/>
    </row>
    <row r="505" spans="28:31" ht="13.5">
      <c r="AB505" s="160"/>
      <c r="AC505" s="160"/>
      <c r="AD505" s="160"/>
      <c r="AE505" s="160"/>
    </row>
    <row r="506" spans="28:31" ht="13.5">
      <c r="AB506" s="160"/>
      <c r="AC506" s="160"/>
      <c r="AD506" s="160"/>
      <c r="AE506" s="160"/>
    </row>
    <row r="507" spans="28:31" ht="13.5">
      <c r="AB507" s="160"/>
      <c r="AC507" s="160"/>
      <c r="AD507" s="160"/>
      <c r="AE507" s="160"/>
    </row>
    <row r="508" spans="28:31" ht="13.5">
      <c r="AB508" s="160"/>
      <c r="AC508" s="160"/>
      <c r="AD508" s="160"/>
      <c r="AE508" s="160"/>
    </row>
    <row r="509" spans="28:31" ht="13.5">
      <c r="AB509" s="160"/>
      <c r="AC509" s="160"/>
      <c r="AD509" s="160"/>
      <c r="AE509" s="160"/>
    </row>
    <row r="510" spans="28:31" ht="13.5">
      <c r="AB510" s="160"/>
      <c r="AC510" s="160"/>
      <c r="AD510" s="160"/>
      <c r="AE510" s="160"/>
    </row>
    <row r="511" spans="28:31" ht="13.5">
      <c r="AB511" s="160"/>
      <c r="AC511" s="160"/>
      <c r="AD511" s="160"/>
      <c r="AE511" s="160"/>
    </row>
    <row r="512" spans="28:31" ht="13.5">
      <c r="AB512" s="160"/>
      <c r="AC512" s="160"/>
      <c r="AD512" s="160"/>
      <c r="AE512" s="160"/>
    </row>
    <row r="513" spans="28:31" ht="13.5">
      <c r="AB513" s="160"/>
      <c r="AC513" s="160"/>
      <c r="AD513" s="160"/>
      <c r="AE513" s="160"/>
    </row>
    <row r="514" spans="28:31" ht="13.5">
      <c r="AB514" s="160"/>
      <c r="AC514" s="160"/>
      <c r="AD514" s="160"/>
      <c r="AE514" s="160"/>
    </row>
    <row r="515" spans="28:31" ht="13.5">
      <c r="AB515" s="160"/>
      <c r="AC515" s="160"/>
      <c r="AD515" s="160"/>
      <c r="AE515" s="160"/>
    </row>
    <row r="516" spans="28:31" ht="13.5">
      <c r="AB516" s="160"/>
      <c r="AC516" s="160"/>
      <c r="AD516" s="160"/>
      <c r="AE516" s="160"/>
    </row>
    <row r="517" spans="28:31" ht="13.5">
      <c r="AB517" s="160"/>
      <c r="AC517" s="160"/>
      <c r="AD517" s="160"/>
      <c r="AE517" s="160"/>
    </row>
    <row r="518" spans="28:31" ht="13.5">
      <c r="AB518" s="160"/>
      <c r="AC518" s="160"/>
      <c r="AD518" s="160"/>
      <c r="AE518" s="160"/>
    </row>
    <row r="519" spans="28:31" ht="13.5">
      <c r="AB519" s="160"/>
      <c r="AC519" s="160"/>
      <c r="AD519" s="160"/>
      <c r="AE519" s="160"/>
    </row>
    <row r="520" spans="28:31" ht="13.5">
      <c r="AB520" s="160"/>
      <c r="AC520" s="160"/>
      <c r="AD520" s="160"/>
      <c r="AE520" s="160"/>
    </row>
    <row r="521" spans="28:31" ht="13.5">
      <c r="AB521" s="160"/>
      <c r="AC521" s="160"/>
      <c r="AD521" s="160"/>
      <c r="AE521" s="160"/>
    </row>
    <row r="522" spans="28:31" ht="13.5">
      <c r="AB522" s="160"/>
      <c r="AC522" s="160"/>
      <c r="AD522" s="160"/>
      <c r="AE522" s="160"/>
    </row>
    <row r="523" spans="28:31" ht="13.5">
      <c r="AB523" s="160"/>
      <c r="AC523" s="160"/>
      <c r="AD523" s="160"/>
      <c r="AE523" s="160"/>
    </row>
    <row r="524" spans="28:31" ht="13.5">
      <c r="AB524" s="160"/>
      <c r="AC524" s="160"/>
      <c r="AD524" s="160"/>
      <c r="AE524" s="160"/>
    </row>
    <row r="525" spans="28:31" ht="13.5">
      <c r="AB525" s="160"/>
      <c r="AC525" s="160"/>
      <c r="AD525" s="160"/>
      <c r="AE525" s="160"/>
    </row>
    <row r="526" spans="28:31" ht="13.5">
      <c r="AB526" s="160"/>
      <c r="AC526" s="160"/>
      <c r="AD526" s="160"/>
      <c r="AE526" s="160"/>
    </row>
    <row r="527" spans="28:31" ht="13.5">
      <c r="AB527" s="160"/>
      <c r="AC527" s="160"/>
      <c r="AD527" s="160"/>
      <c r="AE527" s="160"/>
    </row>
    <row r="528" spans="28:31" ht="13.5">
      <c r="AB528" s="160"/>
      <c r="AC528" s="160"/>
      <c r="AD528" s="160"/>
      <c r="AE528" s="160"/>
    </row>
    <row r="529" spans="28:31" ht="13.5">
      <c r="AB529" s="160"/>
      <c r="AC529" s="160"/>
      <c r="AD529" s="160"/>
      <c r="AE529" s="160"/>
    </row>
    <row r="530" spans="28:31" ht="13.5">
      <c r="AB530" s="160"/>
      <c r="AC530" s="160"/>
      <c r="AD530" s="160"/>
      <c r="AE530" s="160"/>
    </row>
    <row r="531" spans="28:31" ht="13.5">
      <c r="AB531" s="160"/>
      <c r="AC531" s="160"/>
      <c r="AD531" s="160"/>
      <c r="AE531" s="160"/>
    </row>
    <row r="532" spans="28:31" ht="13.5">
      <c r="AB532" s="160"/>
      <c r="AC532" s="160"/>
      <c r="AD532" s="160"/>
      <c r="AE532" s="160"/>
    </row>
    <row r="533" spans="28:31" ht="13.5">
      <c r="AB533" s="160"/>
      <c r="AC533" s="160"/>
      <c r="AD533" s="160"/>
      <c r="AE533" s="160"/>
    </row>
    <row r="534" spans="28:31" ht="13.5">
      <c r="AB534" s="160"/>
      <c r="AC534" s="160"/>
      <c r="AD534" s="160"/>
      <c r="AE534" s="160"/>
    </row>
    <row r="535" spans="28:31" ht="13.5">
      <c r="AB535" s="160"/>
      <c r="AC535" s="160"/>
      <c r="AD535" s="160"/>
      <c r="AE535" s="160"/>
    </row>
    <row r="536" spans="28:31" ht="13.5">
      <c r="AB536" s="160"/>
      <c r="AC536" s="160"/>
      <c r="AD536" s="160"/>
      <c r="AE536" s="160"/>
    </row>
    <row r="537" spans="28:31" ht="13.5">
      <c r="AB537" s="160"/>
      <c r="AC537" s="160"/>
      <c r="AD537" s="160"/>
      <c r="AE537" s="160"/>
    </row>
    <row r="538" spans="28:31" ht="13.5">
      <c r="AB538" s="160"/>
      <c r="AC538" s="160"/>
      <c r="AD538" s="160"/>
      <c r="AE538" s="160"/>
    </row>
    <row r="539" spans="28:31" ht="13.5">
      <c r="AB539" s="160"/>
      <c r="AC539" s="160"/>
      <c r="AD539" s="160"/>
      <c r="AE539" s="160"/>
    </row>
    <row r="540" spans="28:31" ht="13.5">
      <c r="AB540" s="160"/>
      <c r="AC540" s="160"/>
      <c r="AD540" s="160"/>
      <c r="AE540" s="160"/>
    </row>
    <row r="541" spans="28:31" ht="13.5">
      <c r="AB541" s="160"/>
      <c r="AC541" s="160"/>
      <c r="AD541" s="160"/>
      <c r="AE541" s="160"/>
    </row>
    <row r="542" spans="28:31" ht="13.5">
      <c r="AB542" s="160"/>
      <c r="AC542" s="160"/>
      <c r="AD542" s="160"/>
      <c r="AE542" s="160"/>
    </row>
    <row r="543" spans="28:31" ht="13.5">
      <c r="AB543" s="160"/>
      <c r="AC543" s="160"/>
      <c r="AD543" s="160"/>
      <c r="AE543" s="160"/>
    </row>
    <row r="544" spans="28:31" ht="13.5">
      <c r="AB544" s="160"/>
      <c r="AC544" s="160"/>
      <c r="AD544" s="160"/>
      <c r="AE544" s="160"/>
    </row>
    <row r="545" spans="28:31" ht="13.5">
      <c r="AB545" s="160"/>
      <c r="AC545" s="160"/>
      <c r="AD545" s="160"/>
      <c r="AE545" s="160"/>
    </row>
    <row r="546" spans="28:31" ht="13.5">
      <c r="AB546" s="160"/>
      <c r="AC546" s="160"/>
      <c r="AD546" s="160"/>
      <c r="AE546" s="160"/>
    </row>
    <row r="547" spans="28:31" ht="13.5">
      <c r="AB547" s="160"/>
      <c r="AC547" s="160"/>
      <c r="AD547" s="160"/>
      <c r="AE547" s="160"/>
    </row>
    <row r="548" spans="28:31" ht="13.5">
      <c r="AB548" s="160"/>
      <c r="AC548" s="160"/>
      <c r="AD548" s="160"/>
      <c r="AE548" s="160"/>
    </row>
    <row r="549" spans="28:31" ht="13.5">
      <c r="AB549" s="160"/>
      <c r="AC549" s="160"/>
      <c r="AD549" s="160"/>
      <c r="AE549" s="160"/>
    </row>
    <row r="550" spans="28:31" ht="13.5">
      <c r="AB550" s="160"/>
      <c r="AC550" s="160"/>
      <c r="AD550" s="160"/>
      <c r="AE550" s="160"/>
    </row>
    <row r="551" spans="28:31" ht="13.5">
      <c r="AB551" s="160"/>
      <c r="AC551" s="160"/>
      <c r="AD551" s="160"/>
      <c r="AE551" s="160"/>
    </row>
    <row r="552" spans="28:31" ht="13.5">
      <c r="AB552" s="160"/>
      <c r="AC552" s="160"/>
      <c r="AD552" s="160"/>
      <c r="AE552" s="160"/>
    </row>
    <row r="553" spans="28:31" ht="13.5">
      <c r="AB553" s="160"/>
      <c r="AC553" s="160"/>
      <c r="AD553" s="160"/>
      <c r="AE553" s="160"/>
    </row>
    <row r="554" spans="28:31" ht="13.5">
      <c r="AB554" s="160"/>
      <c r="AC554" s="160"/>
      <c r="AD554" s="160"/>
      <c r="AE554" s="160"/>
    </row>
    <row r="555" spans="28:31" ht="13.5">
      <c r="AB555" s="160"/>
      <c r="AC555" s="160"/>
      <c r="AD555" s="160"/>
      <c r="AE555" s="160"/>
    </row>
    <row r="556" spans="28:31" ht="13.5">
      <c r="AB556" s="160"/>
      <c r="AC556" s="160"/>
      <c r="AD556" s="160"/>
      <c r="AE556" s="160"/>
    </row>
    <row r="557" spans="28:31" ht="13.5">
      <c r="AB557" s="160"/>
      <c r="AC557" s="160"/>
      <c r="AD557" s="160"/>
      <c r="AE557" s="160"/>
    </row>
    <row r="558" spans="28:31" ht="13.5">
      <c r="AB558" s="160"/>
      <c r="AC558" s="160"/>
      <c r="AD558" s="160"/>
      <c r="AE558" s="160"/>
    </row>
    <row r="559" spans="28:31" ht="13.5">
      <c r="AB559" s="160"/>
      <c r="AC559" s="160"/>
      <c r="AD559" s="160"/>
      <c r="AE559" s="160"/>
    </row>
    <row r="560" spans="28:31" ht="13.5">
      <c r="AB560" s="160"/>
      <c r="AC560" s="160"/>
      <c r="AD560" s="160"/>
      <c r="AE560" s="160"/>
    </row>
    <row r="561" spans="28:31" ht="13.5">
      <c r="AB561" s="160"/>
      <c r="AC561" s="160"/>
      <c r="AD561" s="160"/>
      <c r="AE561" s="160"/>
    </row>
    <row r="562" spans="28:31" ht="13.5">
      <c r="AB562" s="160"/>
      <c r="AC562" s="160"/>
      <c r="AD562" s="160"/>
      <c r="AE562" s="160"/>
    </row>
    <row r="563" spans="28:31" ht="13.5">
      <c r="AB563" s="160"/>
      <c r="AC563" s="160"/>
      <c r="AD563" s="160"/>
      <c r="AE563" s="160"/>
    </row>
    <row r="564" spans="28:31" ht="13.5">
      <c r="AB564" s="160"/>
      <c r="AC564" s="160"/>
      <c r="AD564" s="160"/>
      <c r="AE564" s="160"/>
    </row>
    <row r="565" spans="28:31" ht="13.5">
      <c r="AB565" s="160"/>
      <c r="AC565" s="160"/>
      <c r="AD565" s="160"/>
      <c r="AE565" s="160"/>
    </row>
    <row r="566" spans="28:31" ht="13.5">
      <c r="AB566" s="160"/>
      <c r="AC566" s="160"/>
      <c r="AD566" s="160"/>
      <c r="AE566" s="160"/>
    </row>
    <row r="567" spans="28:31" ht="13.5">
      <c r="AB567" s="160"/>
      <c r="AC567" s="160"/>
      <c r="AD567" s="160"/>
      <c r="AE567" s="160"/>
    </row>
    <row r="568" spans="28:31" ht="13.5">
      <c r="AB568" s="160"/>
      <c r="AC568" s="160"/>
      <c r="AD568" s="160"/>
      <c r="AE568" s="160"/>
    </row>
    <row r="569" spans="28:31" ht="13.5">
      <c r="AB569" s="160"/>
      <c r="AC569" s="160"/>
      <c r="AD569" s="160"/>
      <c r="AE569" s="160"/>
    </row>
    <row r="570" spans="28:31" ht="13.5">
      <c r="AB570" s="160"/>
      <c r="AC570" s="160"/>
      <c r="AD570" s="160"/>
      <c r="AE570" s="160"/>
    </row>
    <row r="571" spans="28:31" ht="13.5">
      <c r="AB571" s="160"/>
      <c r="AC571" s="160"/>
      <c r="AD571" s="160"/>
      <c r="AE571" s="160"/>
    </row>
    <row r="572" spans="28:31" ht="13.5">
      <c r="AB572" s="160"/>
      <c r="AC572" s="160"/>
      <c r="AD572" s="160"/>
      <c r="AE572" s="160"/>
    </row>
    <row r="573" spans="28:31" ht="13.5">
      <c r="AB573" s="160"/>
      <c r="AC573" s="160"/>
      <c r="AD573" s="160"/>
      <c r="AE573" s="160"/>
    </row>
    <row r="574" spans="28:31" ht="13.5">
      <c r="AB574" s="160"/>
      <c r="AC574" s="160"/>
      <c r="AD574" s="160"/>
      <c r="AE574" s="160"/>
    </row>
    <row r="575" spans="28:31" ht="13.5">
      <c r="AB575" s="160"/>
      <c r="AC575" s="160"/>
      <c r="AD575" s="160"/>
      <c r="AE575" s="160"/>
    </row>
    <row r="576" spans="28:31" ht="13.5">
      <c r="AB576" s="160"/>
      <c r="AC576" s="160"/>
      <c r="AD576" s="160"/>
      <c r="AE576" s="160"/>
    </row>
    <row r="577" spans="28:31" ht="13.5">
      <c r="AB577" s="160"/>
      <c r="AC577" s="160"/>
      <c r="AD577" s="160"/>
      <c r="AE577" s="160"/>
    </row>
    <row r="578" spans="28:31" ht="13.5">
      <c r="AB578" s="160"/>
      <c r="AC578" s="160"/>
      <c r="AD578" s="160"/>
      <c r="AE578" s="160"/>
    </row>
    <row r="579" spans="28:31" ht="13.5">
      <c r="AB579" s="160"/>
      <c r="AC579" s="160"/>
      <c r="AD579" s="160"/>
      <c r="AE579" s="160"/>
    </row>
    <row r="580" spans="28:31" ht="13.5">
      <c r="AB580" s="160"/>
      <c r="AC580" s="160"/>
      <c r="AD580" s="160"/>
      <c r="AE580" s="160"/>
    </row>
    <row r="581" spans="28:31" ht="13.5">
      <c r="AB581" s="160"/>
      <c r="AC581" s="160"/>
      <c r="AD581" s="160"/>
      <c r="AE581" s="160"/>
    </row>
    <row r="582" spans="28:31" ht="13.5">
      <c r="AB582" s="160"/>
      <c r="AC582" s="160"/>
      <c r="AD582" s="160"/>
      <c r="AE582" s="160"/>
    </row>
    <row r="583" spans="28:31" ht="13.5">
      <c r="AB583" s="160"/>
      <c r="AC583" s="160"/>
      <c r="AD583" s="160"/>
      <c r="AE583" s="160"/>
    </row>
    <row r="584" spans="28:31" ht="13.5">
      <c r="AB584" s="160"/>
      <c r="AC584" s="160"/>
      <c r="AD584" s="160"/>
      <c r="AE584" s="160"/>
    </row>
    <row r="585" spans="28:31" ht="13.5">
      <c r="AB585" s="160"/>
      <c r="AC585" s="160"/>
      <c r="AD585" s="160"/>
      <c r="AE585" s="160"/>
    </row>
    <row r="586" spans="28:31" ht="13.5">
      <c r="AB586" s="160"/>
      <c r="AC586" s="160"/>
      <c r="AD586" s="160"/>
      <c r="AE586" s="160"/>
    </row>
    <row r="587" spans="28:31" ht="13.5">
      <c r="AB587" s="160"/>
      <c r="AC587" s="160"/>
      <c r="AD587" s="160"/>
      <c r="AE587" s="160"/>
    </row>
    <row r="588" spans="28:31" ht="13.5">
      <c r="AB588" s="160"/>
      <c r="AC588" s="160"/>
      <c r="AD588" s="160"/>
      <c r="AE588" s="160"/>
    </row>
    <row r="589" spans="28:31" ht="13.5">
      <c r="AB589" s="160"/>
      <c r="AC589" s="160"/>
      <c r="AD589" s="160"/>
      <c r="AE589" s="160"/>
    </row>
    <row r="590" spans="28:31" ht="13.5">
      <c r="AB590" s="160"/>
      <c r="AC590" s="160"/>
      <c r="AD590" s="160"/>
      <c r="AE590" s="160"/>
    </row>
    <row r="591" spans="28:31" ht="13.5">
      <c r="AB591" s="160"/>
      <c r="AC591" s="160"/>
      <c r="AD591" s="160"/>
      <c r="AE591" s="160"/>
    </row>
    <row r="592" spans="28:31" ht="13.5">
      <c r="AB592" s="160"/>
      <c r="AC592" s="160"/>
      <c r="AD592" s="160"/>
      <c r="AE592" s="160"/>
    </row>
    <row r="593" spans="28:31" ht="13.5">
      <c r="AB593" s="160"/>
      <c r="AC593" s="160"/>
      <c r="AD593" s="160"/>
      <c r="AE593" s="160"/>
    </row>
    <row r="594" spans="28:31" ht="13.5">
      <c r="AB594" s="160"/>
      <c r="AC594" s="160"/>
      <c r="AD594" s="160"/>
      <c r="AE594" s="160"/>
    </row>
    <row r="595" spans="28:31" ht="13.5">
      <c r="AB595" s="160"/>
      <c r="AC595" s="160"/>
      <c r="AD595" s="160"/>
      <c r="AE595" s="160"/>
    </row>
    <row r="596" spans="28:31" ht="13.5">
      <c r="AB596" s="160"/>
      <c r="AC596" s="160"/>
      <c r="AD596" s="160"/>
      <c r="AE596" s="160"/>
    </row>
    <row r="597" spans="28:31" ht="13.5">
      <c r="AB597" s="160"/>
      <c r="AC597" s="160"/>
      <c r="AD597" s="160"/>
      <c r="AE597" s="160"/>
    </row>
    <row r="598" spans="28:31" ht="13.5">
      <c r="AB598" s="160"/>
      <c r="AC598" s="160"/>
      <c r="AD598" s="160"/>
      <c r="AE598" s="160"/>
    </row>
    <row r="599" spans="28:31" ht="13.5">
      <c r="AB599" s="160"/>
      <c r="AC599" s="160"/>
      <c r="AD599" s="160"/>
      <c r="AE599" s="160"/>
    </row>
    <row r="600" spans="28:31" ht="13.5">
      <c r="AB600" s="160"/>
      <c r="AC600" s="160"/>
      <c r="AD600" s="160"/>
      <c r="AE600" s="160"/>
    </row>
    <row r="601" spans="28:31" ht="13.5">
      <c r="AB601" s="160"/>
      <c r="AC601" s="160"/>
      <c r="AD601" s="160"/>
      <c r="AE601" s="160"/>
    </row>
    <row r="602" spans="28:31" ht="13.5">
      <c r="AB602" s="160"/>
      <c r="AC602" s="160"/>
      <c r="AD602" s="160"/>
      <c r="AE602" s="160"/>
    </row>
    <row r="603" spans="28:31" ht="13.5">
      <c r="AB603" s="160"/>
      <c r="AC603" s="160"/>
      <c r="AD603" s="160"/>
      <c r="AE603" s="160"/>
    </row>
    <row r="604" spans="28:31" ht="13.5">
      <c r="AB604" s="160"/>
      <c r="AC604" s="160"/>
      <c r="AD604" s="160"/>
      <c r="AE604" s="160"/>
    </row>
    <row r="605" spans="28:31" ht="13.5">
      <c r="AB605" s="160"/>
      <c r="AC605" s="160"/>
      <c r="AD605" s="160"/>
      <c r="AE605" s="160"/>
    </row>
    <row r="606" spans="28:31" ht="13.5">
      <c r="AB606" s="160"/>
      <c r="AC606" s="160"/>
      <c r="AD606" s="160"/>
      <c r="AE606" s="160"/>
    </row>
    <row r="607" spans="28:31" ht="13.5">
      <c r="AB607" s="160"/>
      <c r="AC607" s="160"/>
      <c r="AD607" s="160"/>
      <c r="AE607" s="160"/>
    </row>
    <row r="608" spans="28:31" ht="13.5">
      <c r="AB608" s="160"/>
      <c r="AC608" s="160"/>
      <c r="AD608" s="160"/>
      <c r="AE608" s="160"/>
    </row>
    <row r="609" spans="28:31" ht="13.5">
      <c r="AB609" s="160"/>
      <c r="AC609" s="160"/>
      <c r="AD609" s="160"/>
      <c r="AE609" s="160"/>
    </row>
    <row r="610" spans="28:31" ht="13.5">
      <c r="AB610" s="160"/>
      <c r="AC610" s="160"/>
      <c r="AD610" s="160"/>
      <c r="AE610" s="160"/>
    </row>
    <row r="611" spans="28:31" ht="13.5">
      <c r="AB611" s="160"/>
      <c r="AC611" s="160"/>
      <c r="AD611" s="160"/>
      <c r="AE611" s="160"/>
    </row>
    <row r="612" spans="28:31" ht="13.5">
      <c r="AB612" s="160"/>
      <c r="AC612" s="160"/>
      <c r="AD612" s="160"/>
      <c r="AE612" s="160"/>
    </row>
    <row r="613" spans="28:31" ht="13.5">
      <c r="AB613" s="160"/>
      <c r="AC613" s="160"/>
      <c r="AD613" s="160"/>
      <c r="AE613" s="160"/>
    </row>
    <row r="614" spans="28:31" ht="13.5">
      <c r="AB614" s="160"/>
      <c r="AC614" s="160"/>
      <c r="AD614" s="160"/>
      <c r="AE614" s="160"/>
    </row>
    <row r="615" spans="28:31" ht="13.5">
      <c r="AB615" s="160"/>
      <c r="AC615" s="160"/>
      <c r="AD615" s="160"/>
      <c r="AE615" s="160"/>
    </row>
    <row r="616" spans="28:31" ht="13.5">
      <c r="AB616" s="160"/>
      <c r="AC616" s="160"/>
      <c r="AD616" s="160"/>
      <c r="AE616" s="160"/>
    </row>
    <row r="617" spans="28:31" ht="13.5">
      <c r="AB617" s="160"/>
      <c r="AC617" s="160"/>
      <c r="AD617" s="160"/>
      <c r="AE617" s="160"/>
    </row>
    <row r="618" spans="28:31" ht="13.5">
      <c r="AB618" s="160"/>
      <c r="AC618" s="160"/>
      <c r="AD618" s="160"/>
      <c r="AE618" s="160"/>
    </row>
    <row r="619" spans="28:31" ht="13.5">
      <c r="AB619" s="160"/>
      <c r="AC619" s="160"/>
      <c r="AD619" s="160"/>
      <c r="AE619" s="160"/>
    </row>
    <row r="620" spans="28:31" ht="13.5">
      <c r="AB620" s="160"/>
      <c r="AC620" s="160"/>
      <c r="AD620" s="160"/>
      <c r="AE620" s="160"/>
    </row>
    <row r="621" spans="28:31" ht="13.5">
      <c r="AB621" s="160"/>
      <c r="AC621" s="160"/>
      <c r="AD621" s="160"/>
      <c r="AE621" s="160"/>
    </row>
    <row r="622" spans="28:31" ht="13.5">
      <c r="AB622" s="160"/>
      <c r="AC622" s="160"/>
      <c r="AD622" s="160"/>
      <c r="AE622" s="160"/>
    </row>
    <row r="623" spans="28:31" ht="13.5">
      <c r="AB623" s="160"/>
      <c r="AC623" s="160"/>
      <c r="AD623" s="160"/>
      <c r="AE623" s="160"/>
    </row>
    <row r="624" spans="28:31" ht="13.5">
      <c r="AB624" s="160"/>
      <c r="AC624" s="160"/>
      <c r="AD624" s="160"/>
      <c r="AE624" s="160"/>
    </row>
    <row r="625" spans="28:31" ht="13.5">
      <c r="AB625" s="160"/>
      <c r="AC625" s="160"/>
      <c r="AD625" s="160"/>
      <c r="AE625" s="160"/>
    </row>
    <row r="626" spans="28:31" ht="13.5">
      <c r="AB626" s="160"/>
      <c r="AC626" s="160"/>
      <c r="AD626" s="160"/>
      <c r="AE626" s="160"/>
    </row>
    <row r="627" spans="28:31" ht="13.5">
      <c r="AB627" s="160"/>
      <c r="AC627" s="160"/>
      <c r="AD627" s="160"/>
      <c r="AE627" s="160"/>
    </row>
    <row r="628" spans="28:31" ht="13.5">
      <c r="AB628" s="160"/>
      <c r="AC628" s="160"/>
      <c r="AD628" s="160"/>
      <c r="AE628" s="160"/>
    </row>
    <row r="629" spans="28:31" ht="13.5">
      <c r="AB629" s="160"/>
      <c r="AC629" s="160"/>
      <c r="AD629" s="160"/>
      <c r="AE629" s="160"/>
    </row>
    <row r="630" spans="28:31" ht="13.5">
      <c r="AB630" s="160"/>
      <c r="AC630" s="160"/>
      <c r="AD630" s="160"/>
      <c r="AE630" s="160"/>
    </row>
    <row r="631" spans="28:31" ht="13.5">
      <c r="AB631" s="160"/>
      <c r="AC631" s="160"/>
      <c r="AD631" s="160"/>
      <c r="AE631" s="160"/>
    </row>
    <row r="632" spans="28:31" ht="13.5">
      <c r="AB632" s="160"/>
      <c r="AC632" s="160"/>
      <c r="AD632" s="160"/>
      <c r="AE632" s="160"/>
    </row>
    <row r="633" spans="28:31" ht="13.5">
      <c r="AB633" s="160"/>
      <c r="AC633" s="160"/>
      <c r="AD633" s="160"/>
      <c r="AE633" s="160"/>
    </row>
    <row r="634" spans="28:31" ht="13.5">
      <c r="AB634" s="160"/>
      <c r="AC634" s="160"/>
      <c r="AD634" s="160"/>
      <c r="AE634" s="160"/>
    </row>
    <row r="635" spans="28:31" ht="13.5">
      <c r="AB635" s="160"/>
      <c r="AC635" s="160"/>
      <c r="AD635" s="160"/>
      <c r="AE635" s="160"/>
    </row>
    <row r="636" spans="28:31" ht="13.5">
      <c r="AB636" s="160"/>
      <c r="AC636" s="160"/>
      <c r="AD636" s="160"/>
      <c r="AE636" s="160"/>
    </row>
    <row r="637" spans="28:31" ht="13.5">
      <c r="AB637" s="160"/>
      <c r="AC637" s="160"/>
      <c r="AD637" s="160"/>
      <c r="AE637" s="160"/>
    </row>
    <row r="638" spans="28:31" ht="13.5">
      <c r="AB638" s="160"/>
      <c r="AC638" s="160"/>
      <c r="AD638" s="160"/>
      <c r="AE638" s="160"/>
    </row>
    <row r="639" spans="28:31" ht="13.5">
      <c r="AB639" s="160"/>
      <c r="AC639" s="160"/>
      <c r="AD639" s="160"/>
      <c r="AE639" s="160"/>
    </row>
    <row r="640" spans="28:31" ht="13.5">
      <c r="AB640" s="160"/>
      <c r="AC640" s="160"/>
      <c r="AD640" s="160"/>
      <c r="AE640" s="160"/>
    </row>
    <row r="641" spans="28:31" ht="13.5">
      <c r="AB641" s="160"/>
      <c r="AC641" s="160"/>
      <c r="AD641" s="160"/>
      <c r="AE641" s="160"/>
    </row>
    <row r="642" spans="28:31" ht="13.5">
      <c r="AB642" s="160"/>
      <c r="AC642" s="160"/>
      <c r="AD642" s="160"/>
      <c r="AE642" s="160"/>
    </row>
    <row r="643" spans="28:31" ht="13.5">
      <c r="AB643" s="160"/>
      <c r="AC643" s="160"/>
      <c r="AD643" s="160"/>
      <c r="AE643" s="160"/>
    </row>
    <row r="644" spans="28:31" ht="13.5">
      <c r="AB644" s="160"/>
      <c r="AC644" s="160"/>
      <c r="AD644" s="160"/>
      <c r="AE644" s="160"/>
    </row>
    <row r="645" spans="28:31" ht="13.5">
      <c r="AB645" s="160"/>
      <c r="AC645" s="160"/>
      <c r="AD645" s="160"/>
      <c r="AE645" s="160"/>
    </row>
    <row r="646" spans="28:31" ht="13.5">
      <c r="AB646" s="160"/>
      <c r="AC646" s="160"/>
      <c r="AD646" s="160"/>
      <c r="AE646" s="160"/>
    </row>
    <row r="647" spans="28:31" ht="13.5">
      <c r="AB647" s="160"/>
      <c r="AC647" s="160"/>
      <c r="AD647" s="160"/>
      <c r="AE647" s="160"/>
    </row>
    <row r="648" spans="28:31" ht="13.5">
      <c r="AB648" s="160"/>
      <c r="AC648" s="160"/>
      <c r="AD648" s="160"/>
      <c r="AE648" s="160"/>
    </row>
    <row r="649" spans="28:31" ht="13.5">
      <c r="AB649" s="160"/>
      <c r="AC649" s="160"/>
      <c r="AD649" s="160"/>
      <c r="AE649" s="160"/>
    </row>
    <row r="650" spans="28:31" ht="13.5">
      <c r="AB650" s="160"/>
      <c r="AC650" s="160"/>
      <c r="AD650" s="160"/>
      <c r="AE650" s="160"/>
    </row>
    <row r="651" spans="28:31" ht="13.5">
      <c r="AB651" s="160"/>
      <c r="AC651" s="160"/>
      <c r="AD651" s="160"/>
      <c r="AE651" s="160"/>
    </row>
    <row r="652" spans="28:31" ht="13.5">
      <c r="AB652" s="160"/>
      <c r="AC652" s="160"/>
      <c r="AD652" s="160"/>
      <c r="AE652" s="160"/>
    </row>
    <row r="653" spans="28:31" ht="13.5">
      <c r="AB653" s="160"/>
      <c r="AC653" s="160"/>
      <c r="AD653" s="160"/>
      <c r="AE653" s="160"/>
    </row>
    <row r="654" spans="28:31" ht="13.5">
      <c r="AB654" s="160"/>
      <c r="AC654" s="160"/>
      <c r="AD654" s="160"/>
      <c r="AE654" s="160"/>
    </row>
    <row r="655" spans="28:31" ht="13.5">
      <c r="AB655" s="160"/>
      <c r="AC655" s="160"/>
      <c r="AD655" s="160"/>
      <c r="AE655" s="160"/>
    </row>
    <row r="656" spans="28:31" ht="13.5">
      <c r="AB656" s="160"/>
      <c r="AC656" s="160"/>
      <c r="AD656" s="160"/>
      <c r="AE656" s="160"/>
    </row>
    <row r="657" spans="28:31" ht="13.5">
      <c r="AB657" s="160"/>
      <c r="AC657" s="160"/>
      <c r="AD657" s="160"/>
      <c r="AE657" s="160"/>
    </row>
    <row r="658" spans="28:31" ht="13.5">
      <c r="AB658" s="160"/>
      <c r="AC658" s="160"/>
      <c r="AD658" s="160"/>
      <c r="AE658" s="160"/>
    </row>
    <row r="659" spans="28:31" ht="13.5">
      <c r="AB659" s="160"/>
      <c r="AC659" s="160"/>
      <c r="AD659" s="160"/>
      <c r="AE659" s="160"/>
    </row>
    <row r="660" spans="28:31" ht="13.5">
      <c r="AB660" s="160"/>
      <c r="AC660" s="160"/>
      <c r="AD660" s="160"/>
      <c r="AE660" s="160"/>
    </row>
    <row r="661" spans="28:31" ht="13.5">
      <c r="AB661" s="160"/>
      <c r="AC661" s="160"/>
      <c r="AD661" s="160"/>
      <c r="AE661" s="160"/>
    </row>
    <row r="662" spans="28:31" ht="13.5">
      <c r="AB662" s="160"/>
      <c r="AC662" s="160"/>
      <c r="AD662" s="160"/>
      <c r="AE662" s="160"/>
    </row>
    <row r="663" spans="28:31" ht="13.5">
      <c r="AB663" s="160"/>
      <c r="AC663" s="160"/>
      <c r="AD663" s="160"/>
      <c r="AE663" s="160"/>
    </row>
    <row r="664" spans="28:31" ht="13.5">
      <c r="AB664" s="160"/>
      <c r="AC664" s="160"/>
      <c r="AD664" s="160"/>
      <c r="AE664" s="160"/>
    </row>
    <row r="665" spans="28:31" ht="13.5">
      <c r="AB665" s="160"/>
      <c r="AC665" s="160"/>
      <c r="AD665" s="160"/>
      <c r="AE665" s="160"/>
    </row>
    <row r="666" spans="28:31" ht="13.5">
      <c r="AB666" s="160"/>
      <c r="AC666" s="160"/>
      <c r="AD666" s="160"/>
      <c r="AE666" s="160"/>
    </row>
    <row r="667" spans="28:31" ht="13.5">
      <c r="AB667" s="160"/>
      <c r="AC667" s="160"/>
      <c r="AD667" s="160"/>
      <c r="AE667" s="160"/>
    </row>
    <row r="668" spans="28:31" ht="13.5">
      <c r="AB668" s="160"/>
      <c r="AC668" s="160"/>
      <c r="AD668" s="160"/>
      <c r="AE668" s="160"/>
    </row>
    <row r="669" spans="28:31" ht="13.5">
      <c r="AB669" s="160"/>
      <c r="AC669" s="160"/>
      <c r="AD669" s="160"/>
      <c r="AE669" s="160"/>
    </row>
    <row r="670" spans="28:31" ht="13.5">
      <c r="AB670" s="160"/>
      <c r="AC670" s="160"/>
      <c r="AD670" s="160"/>
      <c r="AE670" s="160"/>
    </row>
    <row r="671" spans="28:31" ht="13.5">
      <c r="AB671" s="160"/>
      <c r="AC671" s="160"/>
      <c r="AD671" s="160"/>
      <c r="AE671" s="160"/>
    </row>
    <row r="672" spans="28:31" ht="13.5">
      <c r="AB672" s="160"/>
      <c r="AC672" s="160"/>
      <c r="AD672" s="160"/>
      <c r="AE672" s="160"/>
    </row>
    <row r="673" spans="28:31" ht="13.5">
      <c r="AB673" s="160"/>
      <c r="AC673" s="160"/>
      <c r="AD673" s="160"/>
      <c r="AE673" s="160"/>
    </row>
    <row r="674" spans="28:31" ht="13.5">
      <c r="AB674" s="160"/>
      <c r="AC674" s="160"/>
      <c r="AD674" s="160"/>
      <c r="AE674" s="160"/>
    </row>
    <row r="675" spans="28:31" ht="13.5">
      <c r="AB675" s="160"/>
      <c r="AC675" s="160"/>
      <c r="AD675" s="160"/>
      <c r="AE675" s="160"/>
    </row>
    <row r="676" spans="28:31" ht="13.5">
      <c r="AB676" s="160"/>
      <c r="AC676" s="160"/>
      <c r="AD676" s="160"/>
      <c r="AE676" s="160"/>
    </row>
    <row r="677" spans="28:31" ht="13.5">
      <c r="AB677" s="160"/>
      <c r="AC677" s="160"/>
      <c r="AD677" s="160"/>
      <c r="AE677" s="160"/>
    </row>
    <row r="678" spans="28:31" ht="13.5">
      <c r="AB678" s="160"/>
      <c r="AC678" s="160"/>
      <c r="AD678" s="160"/>
      <c r="AE678" s="160"/>
    </row>
    <row r="679" spans="28:31" ht="13.5">
      <c r="AB679" s="160"/>
      <c r="AC679" s="160"/>
      <c r="AD679" s="160"/>
      <c r="AE679" s="160"/>
    </row>
    <row r="680" spans="28:31" ht="13.5">
      <c r="AB680" s="160"/>
      <c r="AC680" s="160"/>
      <c r="AD680" s="160"/>
      <c r="AE680" s="160"/>
    </row>
    <row r="681" spans="28:31" ht="13.5">
      <c r="AB681" s="160"/>
      <c r="AC681" s="160"/>
      <c r="AD681" s="160"/>
      <c r="AE681" s="160"/>
    </row>
    <row r="682" spans="28:31" ht="13.5">
      <c r="AB682" s="160"/>
      <c r="AC682" s="160"/>
      <c r="AD682" s="160"/>
      <c r="AE682" s="160"/>
    </row>
    <row r="683" spans="28:31" ht="13.5">
      <c r="AB683" s="160"/>
      <c r="AC683" s="160"/>
      <c r="AD683" s="160"/>
      <c r="AE683" s="160"/>
    </row>
    <row r="684" spans="28:31" ht="13.5">
      <c r="AB684" s="160"/>
      <c r="AC684" s="160"/>
      <c r="AD684" s="160"/>
      <c r="AE684" s="160"/>
    </row>
    <row r="685" spans="28:31" ht="13.5">
      <c r="AB685" s="160"/>
      <c r="AC685" s="160"/>
      <c r="AD685" s="160"/>
      <c r="AE685" s="160"/>
    </row>
    <row r="686" spans="28:31" ht="13.5">
      <c r="AB686" s="160"/>
      <c r="AC686" s="160"/>
      <c r="AD686" s="160"/>
      <c r="AE686" s="160"/>
    </row>
    <row r="687" spans="28:31" ht="13.5">
      <c r="AB687" s="160"/>
      <c r="AC687" s="160"/>
      <c r="AD687" s="160"/>
      <c r="AE687" s="160"/>
    </row>
    <row r="688" spans="28:31" ht="13.5">
      <c r="AB688" s="160"/>
      <c r="AC688" s="160"/>
      <c r="AD688" s="160"/>
      <c r="AE688" s="160"/>
    </row>
    <row r="689" spans="28:31" ht="13.5">
      <c r="AB689" s="160"/>
      <c r="AC689" s="160"/>
      <c r="AD689" s="160"/>
      <c r="AE689" s="160"/>
    </row>
    <row r="690" spans="28:31" ht="13.5">
      <c r="AB690" s="160"/>
      <c r="AC690" s="160"/>
      <c r="AD690" s="160"/>
      <c r="AE690" s="160"/>
    </row>
    <row r="691" spans="28:31" ht="13.5">
      <c r="AB691" s="160"/>
      <c r="AC691" s="160"/>
      <c r="AD691" s="160"/>
      <c r="AE691" s="160"/>
    </row>
    <row r="692" spans="28:31" ht="13.5">
      <c r="AB692" s="160"/>
      <c r="AC692" s="160"/>
      <c r="AD692" s="160"/>
      <c r="AE692" s="160"/>
    </row>
    <row r="693" spans="28:31" ht="13.5">
      <c r="AB693" s="160"/>
      <c r="AC693" s="160"/>
      <c r="AD693" s="160"/>
      <c r="AE693" s="160"/>
    </row>
    <row r="694" spans="28:31" ht="13.5">
      <c r="AB694" s="160"/>
      <c r="AC694" s="160"/>
      <c r="AD694" s="160"/>
      <c r="AE694" s="160"/>
    </row>
    <row r="695" spans="28:31" ht="13.5">
      <c r="AB695" s="160"/>
      <c r="AC695" s="160"/>
      <c r="AD695" s="160"/>
      <c r="AE695" s="160"/>
    </row>
    <row r="696" spans="28:31" ht="13.5">
      <c r="AB696" s="160"/>
      <c r="AC696" s="160"/>
      <c r="AD696" s="160"/>
      <c r="AE696" s="160"/>
    </row>
    <row r="697" spans="28:31" ht="13.5">
      <c r="AB697" s="160"/>
      <c r="AC697" s="160"/>
      <c r="AD697" s="160"/>
      <c r="AE697" s="160"/>
    </row>
    <row r="698" spans="28:31" ht="13.5">
      <c r="AB698" s="160"/>
      <c r="AC698" s="160"/>
      <c r="AD698" s="160"/>
      <c r="AE698" s="160"/>
    </row>
    <row r="699" spans="28:31" ht="13.5">
      <c r="AB699" s="160"/>
      <c r="AC699" s="160"/>
      <c r="AD699" s="160"/>
      <c r="AE699" s="160"/>
    </row>
    <row r="700" spans="28:31" ht="13.5">
      <c r="AB700" s="160"/>
      <c r="AC700" s="160"/>
      <c r="AD700" s="160"/>
      <c r="AE700" s="160"/>
    </row>
    <row r="701" spans="28:31" ht="13.5">
      <c r="AB701" s="160"/>
      <c r="AC701" s="160"/>
      <c r="AD701" s="160"/>
      <c r="AE701" s="160"/>
    </row>
    <row r="702" spans="28:31" ht="13.5">
      <c r="AB702" s="160"/>
      <c r="AC702" s="160"/>
      <c r="AD702" s="160"/>
      <c r="AE702" s="160"/>
    </row>
    <row r="703" spans="28:31" ht="13.5">
      <c r="AB703" s="160"/>
      <c r="AC703" s="160"/>
      <c r="AD703" s="160"/>
      <c r="AE703" s="160"/>
    </row>
    <row r="704" spans="28:31" ht="13.5">
      <c r="AB704" s="160"/>
      <c r="AC704" s="160"/>
      <c r="AD704" s="160"/>
      <c r="AE704" s="160"/>
    </row>
    <row r="705" spans="28:31" ht="13.5">
      <c r="AB705" s="160"/>
      <c r="AC705" s="160"/>
      <c r="AD705" s="160"/>
      <c r="AE705" s="160"/>
    </row>
    <row r="706" spans="28:31" ht="13.5">
      <c r="AB706" s="160"/>
      <c r="AC706" s="160"/>
      <c r="AD706" s="160"/>
      <c r="AE706" s="160"/>
    </row>
    <row r="707" spans="28:31" ht="13.5">
      <c r="AB707" s="160"/>
      <c r="AC707" s="160"/>
      <c r="AD707" s="160"/>
      <c r="AE707" s="160"/>
    </row>
    <row r="708" spans="28:31" ht="13.5">
      <c r="AB708" s="160"/>
      <c r="AC708" s="160"/>
      <c r="AD708" s="160"/>
      <c r="AE708" s="160"/>
    </row>
    <row r="709" spans="28:31" ht="13.5">
      <c r="AB709" s="160"/>
      <c r="AC709" s="160"/>
      <c r="AD709" s="160"/>
      <c r="AE709" s="160"/>
    </row>
    <row r="710" spans="28:31" ht="13.5">
      <c r="AB710" s="160"/>
      <c r="AC710" s="160"/>
      <c r="AD710" s="160"/>
      <c r="AE710" s="160"/>
    </row>
    <row r="711" spans="28:31" ht="13.5">
      <c r="AB711" s="160"/>
      <c r="AC711" s="160"/>
      <c r="AD711" s="160"/>
      <c r="AE711" s="160"/>
    </row>
    <row r="712" spans="28:31" ht="13.5">
      <c r="AB712" s="160"/>
      <c r="AC712" s="160"/>
      <c r="AD712" s="160"/>
      <c r="AE712" s="160"/>
    </row>
    <row r="713" spans="28:31" ht="13.5">
      <c r="AB713" s="160"/>
      <c r="AC713" s="160"/>
      <c r="AD713" s="160"/>
      <c r="AE713" s="160"/>
    </row>
    <row r="714" spans="28:31" ht="13.5">
      <c r="AB714" s="160"/>
      <c r="AC714" s="160"/>
      <c r="AD714" s="160"/>
      <c r="AE714" s="160"/>
    </row>
    <row r="715" spans="28:31" ht="13.5">
      <c r="AB715" s="160"/>
      <c r="AC715" s="160"/>
      <c r="AD715" s="160"/>
      <c r="AE715" s="160"/>
    </row>
    <row r="716" spans="28:31" ht="13.5">
      <c r="AB716" s="160"/>
      <c r="AC716" s="160"/>
      <c r="AD716" s="160"/>
      <c r="AE716" s="160"/>
    </row>
    <row r="717" spans="28:31" ht="13.5">
      <c r="AB717" s="160"/>
      <c r="AC717" s="160"/>
      <c r="AD717" s="160"/>
      <c r="AE717" s="160"/>
    </row>
    <row r="718" spans="28:31" ht="13.5">
      <c r="AB718" s="160"/>
      <c r="AC718" s="160"/>
      <c r="AD718" s="160"/>
      <c r="AE718" s="160"/>
    </row>
    <row r="719" spans="28:31" ht="13.5">
      <c r="AB719" s="160"/>
      <c r="AC719" s="160"/>
      <c r="AD719" s="160"/>
      <c r="AE719" s="160"/>
    </row>
    <row r="720" spans="28:31" ht="13.5">
      <c r="AB720" s="160"/>
      <c r="AC720" s="160"/>
      <c r="AD720" s="160"/>
      <c r="AE720" s="160"/>
    </row>
    <row r="721" spans="28:31" ht="13.5">
      <c r="AB721" s="160"/>
      <c r="AC721" s="160"/>
      <c r="AD721" s="160"/>
      <c r="AE721" s="160"/>
    </row>
    <row r="722" spans="28:31" ht="13.5">
      <c r="AB722" s="160"/>
      <c r="AC722" s="160"/>
      <c r="AD722" s="160"/>
      <c r="AE722" s="160"/>
    </row>
    <row r="723" spans="28:31" ht="13.5">
      <c r="AB723" s="160"/>
      <c r="AC723" s="160"/>
      <c r="AD723" s="160"/>
      <c r="AE723" s="160"/>
    </row>
    <row r="724" spans="28:31" ht="13.5">
      <c r="AB724" s="160"/>
      <c r="AC724" s="160"/>
      <c r="AD724" s="160"/>
      <c r="AE724" s="160"/>
    </row>
    <row r="725" spans="28:31" ht="13.5">
      <c r="AB725" s="160"/>
      <c r="AC725" s="160"/>
      <c r="AD725" s="160"/>
      <c r="AE725" s="160"/>
    </row>
    <row r="726" spans="28:31" ht="13.5">
      <c r="AB726" s="160"/>
      <c r="AC726" s="160"/>
      <c r="AD726" s="160"/>
      <c r="AE726" s="160"/>
    </row>
    <row r="727" spans="28:31" ht="13.5">
      <c r="AB727" s="160"/>
      <c r="AC727" s="160"/>
      <c r="AD727" s="160"/>
      <c r="AE727" s="160"/>
    </row>
    <row r="728" spans="28:31" ht="13.5">
      <c r="AB728" s="160"/>
      <c r="AC728" s="160"/>
      <c r="AD728" s="160"/>
      <c r="AE728" s="160"/>
    </row>
    <row r="729" spans="28:31" ht="13.5">
      <c r="AB729" s="160"/>
      <c r="AC729" s="160"/>
      <c r="AD729" s="160"/>
      <c r="AE729" s="160"/>
    </row>
    <row r="730" spans="28:31" ht="13.5">
      <c r="AB730" s="160"/>
      <c r="AC730" s="160"/>
      <c r="AD730" s="160"/>
      <c r="AE730" s="160"/>
    </row>
    <row r="731" spans="28:31" ht="13.5">
      <c r="AB731" s="160"/>
      <c r="AC731" s="160"/>
      <c r="AD731" s="160"/>
      <c r="AE731" s="160"/>
    </row>
    <row r="732" spans="28:31" ht="13.5">
      <c r="AB732" s="160"/>
      <c r="AC732" s="160"/>
      <c r="AD732" s="160"/>
      <c r="AE732" s="160"/>
    </row>
    <row r="733" spans="28:31" ht="13.5">
      <c r="AB733" s="160"/>
      <c r="AC733" s="160"/>
      <c r="AD733" s="160"/>
      <c r="AE733" s="160"/>
    </row>
    <row r="734" spans="28:31" ht="13.5">
      <c r="AB734" s="160"/>
      <c r="AC734" s="160"/>
      <c r="AD734" s="160"/>
      <c r="AE734" s="160"/>
    </row>
    <row r="735" spans="28:31" ht="13.5">
      <c r="AB735" s="160"/>
      <c r="AC735" s="160"/>
      <c r="AD735" s="160"/>
      <c r="AE735" s="160"/>
    </row>
    <row r="736" spans="28:31" ht="13.5">
      <c r="AB736" s="160"/>
      <c r="AC736" s="160"/>
      <c r="AD736" s="160"/>
      <c r="AE736" s="160"/>
    </row>
    <row r="737" spans="28:31" ht="13.5">
      <c r="AB737" s="160"/>
      <c r="AC737" s="160"/>
      <c r="AD737" s="160"/>
      <c r="AE737" s="160"/>
    </row>
    <row r="738" spans="28:31" ht="13.5">
      <c r="AB738" s="160"/>
      <c r="AC738" s="160"/>
      <c r="AD738" s="160"/>
      <c r="AE738" s="160"/>
    </row>
    <row r="739" spans="28:31" ht="13.5">
      <c r="AB739" s="160"/>
      <c r="AC739" s="160"/>
      <c r="AD739" s="160"/>
      <c r="AE739" s="160"/>
    </row>
    <row r="740" spans="28:31" ht="13.5">
      <c r="AB740" s="160"/>
      <c r="AC740" s="160"/>
      <c r="AD740" s="160"/>
      <c r="AE740" s="160"/>
    </row>
    <row r="741" spans="28:31" ht="13.5">
      <c r="AB741" s="160"/>
      <c r="AC741" s="160"/>
      <c r="AD741" s="160"/>
      <c r="AE741" s="160"/>
    </row>
    <row r="742" spans="28:31" ht="13.5">
      <c r="AB742" s="160"/>
      <c r="AC742" s="160"/>
      <c r="AD742" s="160"/>
      <c r="AE742" s="160"/>
    </row>
    <row r="743" spans="28:31" ht="13.5">
      <c r="AB743" s="160"/>
      <c r="AC743" s="160"/>
      <c r="AD743" s="160"/>
      <c r="AE743" s="160"/>
    </row>
    <row r="744" spans="28:31" ht="13.5">
      <c r="AB744" s="160"/>
      <c r="AC744" s="160"/>
      <c r="AD744" s="160"/>
      <c r="AE744" s="160"/>
    </row>
    <row r="745" spans="28:31" ht="13.5">
      <c r="AB745" s="160"/>
      <c r="AC745" s="160"/>
      <c r="AD745" s="160"/>
      <c r="AE745" s="160"/>
    </row>
    <row r="746" spans="28:31" ht="13.5">
      <c r="AB746" s="160"/>
      <c r="AC746" s="160"/>
      <c r="AD746" s="160"/>
      <c r="AE746" s="160"/>
    </row>
    <row r="747" spans="28:31" ht="13.5">
      <c r="AB747" s="160"/>
      <c r="AC747" s="160"/>
      <c r="AD747" s="160"/>
      <c r="AE747" s="160"/>
    </row>
    <row r="748" spans="28:31" ht="13.5">
      <c r="AB748" s="160"/>
      <c r="AC748" s="160"/>
      <c r="AD748" s="160"/>
      <c r="AE748" s="160"/>
    </row>
    <row r="749" spans="28:31" ht="13.5">
      <c r="AB749" s="160"/>
      <c r="AC749" s="160"/>
      <c r="AD749" s="160"/>
      <c r="AE749" s="160"/>
    </row>
    <row r="750" spans="28:31" ht="13.5">
      <c r="AB750" s="160"/>
      <c r="AC750" s="160"/>
      <c r="AD750" s="160"/>
      <c r="AE750" s="160"/>
    </row>
    <row r="751" spans="28:31" ht="13.5">
      <c r="AB751" s="160"/>
      <c r="AC751" s="160"/>
      <c r="AD751" s="160"/>
      <c r="AE751" s="160"/>
    </row>
    <row r="752" spans="28:31" ht="13.5">
      <c r="AB752" s="160"/>
      <c r="AC752" s="160"/>
      <c r="AD752" s="160"/>
      <c r="AE752" s="160"/>
    </row>
    <row r="753" spans="28:31" ht="13.5">
      <c r="AB753" s="160"/>
      <c r="AC753" s="160"/>
      <c r="AD753" s="160"/>
      <c r="AE753" s="160"/>
    </row>
    <row r="754" spans="28:31" ht="13.5">
      <c r="AB754" s="160"/>
      <c r="AC754" s="160"/>
      <c r="AD754" s="160"/>
      <c r="AE754" s="160"/>
    </row>
    <row r="755" spans="28:31" ht="13.5">
      <c r="AB755" s="160"/>
      <c r="AC755" s="160"/>
      <c r="AD755" s="160"/>
      <c r="AE755" s="160"/>
    </row>
    <row r="756" spans="28:31" ht="13.5">
      <c r="AB756" s="160"/>
      <c r="AC756" s="160"/>
      <c r="AD756" s="160"/>
      <c r="AE756" s="160"/>
    </row>
    <row r="757" spans="28:31" ht="13.5">
      <c r="AB757" s="160"/>
      <c r="AC757" s="160"/>
      <c r="AD757" s="160"/>
      <c r="AE757" s="160"/>
    </row>
    <row r="758" spans="28:31" ht="13.5">
      <c r="AB758" s="160"/>
      <c r="AC758" s="160"/>
      <c r="AD758" s="160"/>
      <c r="AE758" s="160"/>
    </row>
    <row r="759" spans="28:31" ht="13.5">
      <c r="AB759" s="160"/>
      <c r="AC759" s="160"/>
      <c r="AD759" s="160"/>
      <c r="AE759" s="160"/>
    </row>
    <row r="760" spans="28:31" ht="13.5">
      <c r="AB760" s="160"/>
      <c r="AC760" s="160"/>
      <c r="AD760" s="160"/>
      <c r="AE760" s="160"/>
    </row>
    <row r="761" spans="28:31" ht="13.5">
      <c r="AB761" s="160"/>
      <c r="AC761" s="160"/>
      <c r="AD761" s="160"/>
      <c r="AE761" s="160"/>
    </row>
    <row r="762" spans="28:31" ht="13.5">
      <c r="AB762" s="160"/>
      <c r="AC762" s="160"/>
      <c r="AD762" s="160"/>
      <c r="AE762" s="160"/>
    </row>
    <row r="763" spans="28:31" ht="13.5">
      <c r="AB763" s="160"/>
      <c r="AC763" s="160"/>
      <c r="AD763" s="160"/>
      <c r="AE763" s="160"/>
    </row>
    <row r="764" spans="28:31" ht="13.5">
      <c r="AB764" s="160"/>
      <c r="AC764" s="160"/>
      <c r="AD764" s="160"/>
      <c r="AE764" s="160"/>
    </row>
    <row r="765" spans="28:31" ht="13.5">
      <c r="AB765" s="160"/>
      <c r="AC765" s="160"/>
      <c r="AD765" s="160"/>
      <c r="AE765" s="160"/>
    </row>
    <row r="766" spans="28:31" ht="13.5">
      <c r="AB766" s="160"/>
      <c r="AC766" s="160"/>
      <c r="AD766" s="160"/>
      <c r="AE766" s="160"/>
    </row>
    <row r="767" spans="28:31" ht="13.5">
      <c r="AB767" s="160"/>
      <c r="AC767" s="160"/>
      <c r="AD767" s="160"/>
      <c r="AE767" s="160"/>
    </row>
    <row r="768" spans="28:31" ht="13.5">
      <c r="AB768" s="160"/>
      <c r="AC768" s="160"/>
      <c r="AD768" s="160"/>
      <c r="AE768" s="160"/>
    </row>
    <row r="769" spans="28:31" ht="13.5">
      <c r="AB769" s="160"/>
      <c r="AC769" s="160"/>
      <c r="AD769" s="160"/>
      <c r="AE769" s="160"/>
    </row>
    <row r="770" spans="28:31" ht="13.5">
      <c r="AB770" s="160"/>
      <c r="AC770" s="160"/>
      <c r="AD770" s="160"/>
      <c r="AE770" s="160"/>
    </row>
    <row r="771" spans="28:31" ht="13.5">
      <c r="AB771" s="160"/>
      <c r="AC771" s="160"/>
      <c r="AD771" s="160"/>
      <c r="AE771" s="160"/>
    </row>
    <row r="772" spans="28:31" ht="13.5">
      <c r="AB772" s="160"/>
      <c r="AC772" s="160"/>
      <c r="AD772" s="160"/>
      <c r="AE772" s="160"/>
    </row>
    <row r="773" spans="28:31" ht="13.5">
      <c r="AB773" s="160"/>
      <c r="AC773" s="160"/>
      <c r="AD773" s="160"/>
      <c r="AE773" s="160"/>
    </row>
    <row r="774" spans="28:31" ht="13.5">
      <c r="AB774" s="160"/>
      <c r="AC774" s="160"/>
      <c r="AD774" s="160"/>
      <c r="AE774" s="160"/>
    </row>
    <row r="775" spans="28:31" ht="13.5">
      <c r="AB775" s="160"/>
      <c r="AC775" s="160"/>
      <c r="AD775" s="160"/>
      <c r="AE775" s="160"/>
    </row>
    <row r="776" spans="28:31" ht="13.5">
      <c r="AB776" s="160"/>
      <c r="AC776" s="160"/>
      <c r="AD776" s="160"/>
      <c r="AE776" s="160"/>
    </row>
    <row r="777" spans="28:31" ht="13.5">
      <c r="AB777" s="160"/>
      <c r="AC777" s="160"/>
      <c r="AD777" s="160"/>
      <c r="AE777" s="160"/>
    </row>
    <row r="778" spans="28:31" ht="13.5">
      <c r="AB778" s="160"/>
      <c r="AC778" s="160"/>
      <c r="AD778" s="160"/>
      <c r="AE778" s="160"/>
    </row>
    <row r="779" spans="28:31" ht="13.5">
      <c r="AB779" s="160"/>
      <c r="AC779" s="160"/>
      <c r="AD779" s="160"/>
      <c r="AE779" s="160"/>
    </row>
    <row r="780" spans="28:31" ht="13.5">
      <c r="AB780" s="160"/>
      <c r="AC780" s="160"/>
      <c r="AD780" s="160"/>
      <c r="AE780" s="160"/>
    </row>
    <row r="781" spans="28:31" ht="13.5">
      <c r="AB781" s="160"/>
      <c r="AC781" s="160"/>
      <c r="AD781" s="160"/>
      <c r="AE781" s="160"/>
    </row>
    <row r="782" spans="28:31" ht="13.5">
      <c r="AB782" s="160"/>
      <c r="AC782" s="160"/>
      <c r="AD782" s="160"/>
      <c r="AE782" s="160"/>
    </row>
    <row r="783" spans="28:31" ht="13.5">
      <c r="AB783" s="160"/>
      <c r="AC783" s="160"/>
      <c r="AD783" s="160"/>
      <c r="AE783" s="160"/>
    </row>
    <row r="784" spans="28:31" ht="13.5">
      <c r="AB784" s="160"/>
      <c r="AC784" s="160"/>
      <c r="AD784" s="160"/>
      <c r="AE784" s="160"/>
    </row>
    <row r="785" spans="28:31" ht="13.5">
      <c r="AB785" s="160"/>
      <c r="AC785" s="160"/>
      <c r="AD785" s="160"/>
      <c r="AE785" s="160"/>
    </row>
    <row r="786" spans="28:31" ht="13.5">
      <c r="AB786" s="160"/>
      <c r="AC786" s="160"/>
      <c r="AD786" s="160"/>
      <c r="AE786" s="160"/>
    </row>
    <row r="787" spans="28:31" ht="13.5">
      <c r="AB787" s="160"/>
      <c r="AC787" s="160"/>
      <c r="AD787" s="160"/>
      <c r="AE787" s="160"/>
    </row>
    <row r="788" spans="28:31" ht="13.5">
      <c r="AB788" s="160"/>
      <c r="AC788" s="160"/>
      <c r="AD788" s="160"/>
      <c r="AE788" s="160"/>
    </row>
    <row r="789" spans="28:31" ht="13.5">
      <c r="AB789" s="160"/>
      <c r="AC789" s="160"/>
      <c r="AD789" s="160"/>
      <c r="AE789" s="160"/>
    </row>
    <row r="790" spans="28:31" ht="13.5">
      <c r="AB790" s="160"/>
      <c r="AC790" s="160"/>
      <c r="AD790" s="160"/>
      <c r="AE790" s="160"/>
    </row>
    <row r="791" spans="28:31" ht="13.5">
      <c r="AB791" s="160"/>
      <c r="AC791" s="160"/>
      <c r="AD791" s="160"/>
      <c r="AE791" s="160"/>
    </row>
    <row r="792" spans="28:31" ht="13.5">
      <c r="AB792" s="160"/>
      <c r="AC792" s="160"/>
      <c r="AD792" s="160"/>
      <c r="AE792" s="160"/>
    </row>
    <row r="793" spans="28:31" ht="13.5">
      <c r="AB793" s="160"/>
      <c r="AC793" s="160"/>
      <c r="AD793" s="160"/>
      <c r="AE793" s="160"/>
    </row>
    <row r="794" spans="28:31" ht="13.5">
      <c r="AB794" s="160"/>
      <c r="AC794" s="160"/>
      <c r="AD794" s="160"/>
      <c r="AE794" s="160"/>
    </row>
    <row r="795" spans="28:31" ht="13.5">
      <c r="AB795" s="160"/>
      <c r="AC795" s="160"/>
      <c r="AD795" s="160"/>
      <c r="AE795" s="160"/>
    </row>
    <row r="796" spans="28:31" ht="13.5">
      <c r="AB796" s="160"/>
      <c r="AC796" s="160"/>
      <c r="AD796" s="160"/>
      <c r="AE796" s="160"/>
    </row>
    <row r="797" spans="28:31" ht="13.5">
      <c r="AB797" s="160"/>
      <c r="AC797" s="160"/>
      <c r="AD797" s="160"/>
      <c r="AE797" s="160"/>
    </row>
    <row r="798" spans="28:31" ht="13.5">
      <c r="AB798" s="160"/>
      <c r="AC798" s="160"/>
      <c r="AD798" s="160"/>
      <c r="AE798" s="160"/>
    </row>
    <row r="799" spans="28:31" ht="13.5">
      <c r="AB799" s="160"/>
      <c r="AC799" s="160"/>
      <c r="AD799" s="160"/>
      <c r="AE799" s="160"/>
    </row>
    <row r="800" spans="28:31" ht="13.5">
      <c r="AB800" s="160"/>
      <c r="AC800" s="160"/>
      <c r="AD800" s="160"/>
      <c r="AE800" s="160"/>
    </row>
    <row r="801" spans="28:31" ht="13.5">
      <c r="AB801" s="160"/>
      <c r="AC801" s="160"/>
      <c r="AD801" s="160"/>
      <c r="AE801" s="160"/>
    </row>
    <row r="802" spans="28:31" ht="13.5">
      <c r="AB802" s="160"/>
      <c r="AC802" s="160"/>
      <c r="AD802" s="160"/>
      <c r="AE802" s="160"/>
    </row>
    <row r="803" spans="28:31" ht="13.5">
      <c r="AB803" s="160"/>
      <c r="AC803" s="160"/>
      <c r="AD803" s="160"/>
      <c r="AE803" s="160"/>
    </row>
    <row r="804" spans="28:31" ht="13.5">
      <c r="AB804" s="160"/>
      <c r="AC804" s="160"/>
      <c r="AD804" s="160"/>
      <c r="AE804" s="160"/>
    </row>
    <row r="805" spans="28:31" ht="13.5">
      <c r="AB805" s="160"/>
      <c r="AC805" s="160"/>
      <c r="AD805" s="160"/>
      <c r="AE805" s="160"/>
    </row>
    <row r="806" spans="28:31" ht="13.5">
      <c r="AB806" s="160"/>
      <c r="AC806" s="160"/>
      <c r="AD806" s="160"/>
      <c r="AE806" s="160"/>
    </row>
    <row r="807" spans="28:31" ht="13.5">
      <c r="AB807" s="160"/>
      <c r="AC807" s="160"/>
      <c r="AD807" s="160"/>
      <c r="AE807" s="160"/>
    </row>
    <row r="808" spans="28:31" ht="13.5">
      <c r="AB808" s="160"/>
      <c r="AC808" s="160"/>
      <c r="AD808" s="160"/>
      <c r="AE808" s="160"/>
    </row>
    <row r="809" spans="28:31" ht="13.5">
      <c r="AB809" s="160"/>
      <c r="AC809" s="160"/>
      <c r="AD809" s="160"/>
      <c r="AE809" s="160"/>
    </row>
    <row r="810" spans="28:31" ht="13.5">
      <c r="AB810" s="160"/>
      <c r="AC810" s="160"/>
      <c r="AD810" s="160"/>
      <c r="AE810" s="160"/>
    </row>
    <row r="811" spans="28:31" ht="13.5">
      <c r="AB811" s="160"/>
      <c r="AC811" s="160"/>
      <c r="AD811" s="160"/>
      <c r="AE811" s="160"/>
    </row>
    <row r="812" spans="28:31" ht="13.5">
      <c r="AB812" s="160"/>
      <c r="AC812" s="160"/>
      <c r="AD812" s="160"/>
      <c r="AE812" s="160"/>
    </row>
    <row r="813" spans="28:31" ht="13.5">
      <c r="AB813" s="160"/>
      <c r="AC813" s="160"/>
      <c r="AD813" s="160"/>
      <c r="AE813" s="160"/>
    </row>
    <row r="814" spans="28:31" ht="13.5">
      <c r="AB814" s="160"/>
      <c r="AC814" s="160"/>
      <c r="AD814" s="160"/>
      <c r="AE814" s="160"/>
    </row>
    <row r="815" spans="28:31" ht="13.5">
      <c r="AB815" s="160"/>
      <c r="AC815" s="160"/>
      <c r="AD815" s="160"/>
      <c r="AE815" s="160"/>
    </row>
    <row r="816" spans="28:31" ht="13.5">
      <c r="AB816" s="160"/>
      <c r="AC816" s="160"/>
      <c r="AD816" s="160"/>
      <c r="AE816" s="160"/>
    </row>
    <row r="817" spans="28:31" ht="13.5">
      <c r="AB817" s="160"/>
      <c r="AC817" s="160"/>
      <c r="AD817" s="160"/>
      <c r="AE817" s="160"/>
    </row>
    <row r="818" spans="28:31" ht="13.5">
      <c r="AB818" s="160"/>
      <c r="AC818" s="160"/>
      <c r="AD818" s="160"/>
      <c r="AE818" s="160"/>
    </row>
    <row r="819" spans="28:31" ht="13.5">
      <c r="AB819" s="160"/>
      <c r="AC819" s="160"/>
      <c r="AD819" s="160"/>
      <c r="AE819" s="160"/>
    </row>
    <row r="820" spans="28:31" ht="13.5">
      <c r="AB820" s="160"/>
      <c r="AC820" s="160"/>
      <c r="AD820" s="160"/>
      <c r="AE820" s="160"/>
    </row>
    <row r="821" spans="28:31" ht="13.5">
      <c r="AB821" s="160"/>
      <c r="AC821" s="160"/>
      <c r="AD821" s="160"/>
      <c r="AE821" s="160"/>
    </row>
    <row r="822" spans="28:31" ht="13.5">
      <c r="AB822" s="160"/>
      <c r="AC822" s="160"/>
      <c r="AD822" s="160"/>
      <c r="AE822" s="160"/>
    </row>
    <row r="823" spans="28:31" ht="13.5">
      <c r="AB823" s="160"/>
      <c r="AC823" s="160"/>
      <c r="AD823" s="160"/>
      <c r="AE823" s="160"/>
    </row>
    <row r="824" spans="28:31" ht="13.5">
      <c r="AB824" s="160"/>
      <c r="AC824" s="160"/>
      <c r="AD824" s="160"/>
      <c r="AE824" s="160"/>
    </row>
    <row r="825" spans="28:31" ht="13.5">
      <c r="AB825" s="160"/>
      <c r="AC825" s="160"/>
      <c r="AD825" s="160"/>
      <c r="AE825" s="160"/>
    </row>
    <row r="826" spans="28:31" ht="13.5">
      <c r="AB826" s="160"/>
      <c r="AC826" s="160"/>
      <c r="AD826" s="160"/>
      <c r="AE826" s="160"/>
    </row>
    <row r="827" spans="28:31" ht="13.5">
      <c r="AB827" s="160"/>
      <c r="AC827" s="160"/>
      <c r="AD827" s="160"/>
      <c r="AE827" s="160"/>
    </row>
    <row r="828" spans="28:31" ht="13.5">
      <c r="AB828" s="160"/>
      <c r="AC828" s="160"/>
      <c r="AD828" s="160"/>
      <c r="AE828" s="160"/>
    </row>
    <row r="829" spans="28:31" ht="13.5">
      <c r="AB829" s="160"/>
      <c r="AC829" s="160"/>
      <c r="AD829" s="160"/>
      <c r="AE829" s="160"/>
    </row>
    <row r="830" spans="28:31" ht="13.5">
      <c r="AB830" s="160"/>
      <c r="AC830" s="160"/>
      <c r="AD830" s="160"/>
      <c r="AE830" s="160"/>
    </row>
    <row r="831" spans="28:31" ht="13.5">
      <c r="AB831" s="160"/>
      <c r="AC831" s="160"/>
      <c r="AD831" s="160"/>
      <c r="AE831" s="160"/>
    </row>
    <row r="832" spans="28:31" ht="13.5">
      <c r="AB832" s="160"/>
      <c r="AC832" s="160"/>
      <c r="AD832" s="160"/>
      <c r="AE832" s="160"/>
    </row>
    <row r="833" spans="28:31" ht="13.5">
      <c r="AB833" s="160"/>
      <c r="AC833" s="160"/>
      <c r="AD833" s="160"/>
      <c r="AE833" s="160"/>
    </row>
    <row r="834" spans="28:31" ht="13.5">
      <c r="AB834" s="160"/>
      <c r="AC834" s="160"/>
      <c r="AD834" s="160"/>
      <c r="AE834" s="160"/>
    </row>
    <row r="835" spans="28:31" ht="13.5">
      <c r="AB835" s="160"/>
      <c r="AC835" s="160"/>
      <c r="AD835" s="160"/>
      <c r="AE835" s="160"/>
    </row>
    <row r="836" spans="28:31" ht="13.5">
      <c r="AB836" s="160"/>
      <c r="AC836" s="160"/>
      <c r="AD836" s="160"/>
      <c r="AE836" s="160"/>
    </row>
    <row r="837" spans="28:31" ht="13.5">
      <c r="AB837" s="160"/>
      <c r="AC837" s="160"/>
      <c r="AD837" s="160"/>
      <c r="AE837" s="160"/>
    </row>
    <row r="838" spans="28:31" ht="13.5">
      <c r="AB838" s="160"/>
      <c r="AC838" s="160"/>
      <c r="AD838" s="160"/>
      <c r="AE838" s="160"/>
    </row>
    <row r="839" spans="28:31" ht="13.5">
      <c r="AB839" s="160"/>
      <c r="AC839" s="160"/>
      <c r="AD839" s="160"/>
      <c r="AE839" s="160"/>
    </row>
    <row r="840" spans="28:31" ht="13.5">
      <c r="AB840" s="160"/>
      <c r="AC840" s="160"/>
      <c r="AD840" s="160"/>
      <c r="AE840" s="160"/>
    </row>
    <row r="841" spans="28:31" ht="13.5">
      <c r="AB841" s="160"/>
      <c r="AC841" s="160"/>
      <c r="AD841" s="160"/>
      <c r="AE841" s="160"/>
    </row>
    <row r="842" spans="28:31" ht="13.5">
      <c r="AB842" s="160"/>
      <c r="AC842" s="160"/>
      <c r="AD842" s="160"/>
      <c r="AE842" s="160"/>
    </row>
    <row r="843" spans="28:31" ht="13.5">
      <c r="AB843" s="160"/>
      <c r="AC843" s="160"/>
      <c r="AD843" s="160"/>
      <c r="AE843" s="160"/>
    </row>
    <row r="844" spans="28:31" ht="13.5">
      <c r="AB844" s="160"/>
      <c r="AC844" s="160"/>
      <c r="AD844" s="160"/>
      <c r="AE844" s="160"/>
    </row>
    <row r="845" spans="28:31" ht="13.5">
      <c r="AB845" s="160"/>
      <c r="AC845" s="160"/>
      <c r="AD845" s="160"/>
      <c r="AE845" s="160"/>
    </row>
    <row r="846" spans="28:31" ht="13.5">
      <c r="AB846" s="160"/>
      <c r="AC846" s="160"/>
      <c r="AD846" s="160"/>
      <c r="AE846" s="160"/>
    </row>
    <row r="847" spans="28:31" ht="13.5">
      <c r="AB847" s="160"/>
      <c r="AC847" s="160"/>
      <c r="AD847" s="160"/>
      <c r="AE847" s="160"/>
    </row>
    <row r="848" spans="28:31" ht="13.5">
      <c r="AB848" s="160"/>
      <c r="AC848" s="160"/>
      <c r="AD848" s="160"/>
      <c r="AE848" s="160"/>
    </row>
    <row r="849" spans="28:31" ht="13.5">
      <c r="AB849" s="160"/>
      <c r="AC849" s="160"/>
      <c r="AD849" s="160"/>
      <c r="AE849" s="160"/>
    </row>
    <row r="850" spans="28:31" ht="13.5">
      <c r="AB850" s="160"/>
      <c r="AC850" s="160"/>
      <c r="AD850" s="160"/>
      <c r="AE850" s="160"/>
    </row>
    <row r="851" spans="28:31" ht="13.5">
      <c r="AB851" s="160"/>
      <c r="AC851" s="160"/>
      <c r="AD851" s="160"/>
      <c r="AE851" s="160"/>
    </row>
    <row r="852" spans="28:31" ht="13.5">
      <c r="AB852" s="160"/>
      <c r="AC852" s="160"/>
      <c r="AD852" s="160"/>
      <c r="AE852" s="160"/>
    </row>
    <row r="853" spans="28:31" ht="13.5">
      <c r="AB853" s="160"/>
      <c r="AC853" s="160"/>
      <c r="AD853" s="160"/>
      <c r="AE853" s="160"/>
    </row>
    <row r="854" spans="28:31" ht="13.5">
      <c r="AB854" s="160"/>
      <c r="AC854" s="160"/>
      <c r="AD854" s="160"/>
      <c r="AE854" s="160"/>
    </row>
    <row r="855" spans="28:31" ht="13.5">
      <c r="AB855" s="160"/>
      <c r="AC855" s="160"/>
      <c r="AD855" s="160"/>
      <c r="AE855" s="160"/>
    </row>
    <row r="856" spans="28:31" ht="13.5">
      <c r="AB856" s="160"/>
      <c r="AC856" s="160"/>
      <c r="AD856" s="160"/>
      <c r="AE856" s="160"/>
    </row>
    <row r="857" spans="28:31" ht="13.5">
      <c r="AB857" s="160"/>
      <c r="AC857" s="160"/>
      <c r="AD857" s="160"/>
      <c r="AE857" s="160"/>
    </row>
    <row r="858" spans="28:31" ht="13.5">
      <c r="AB858" s="160"/>
      <c r="AC858" s="160"/>
      <c r="AD858" s="160"/>
      <c r="AE858" s="160"/>
    </row>
    <row r="859" spans="28:31" ht="13.5">
      <c r="AB859" s="160"/>
      <c r="AC859" s="160"/>
      <c r="AD859" s="160"/>
      <c r="AE859" s="160"/>
    </row>
    <row r="860" spans="28:31" ht="13.5">
      <c r="AB860" s="160"/>
      <c r="AC860" s="160"/>
      <c r="AD860" s="160"/>
      <c r="AE860" s="160"/>
    </row>
    <row r="861" spans="28:31" ht="13.5">
      <c r="AB861" s="160"/>
      <c r="AC861" s="160"/>
      <c r="AD861" s="160"/>
      <c r="AE861" s="160"/>
    </row>
    <row r="862" spans="28:31" ht="13.5">
      <c r="AB862" s="160"/>
      <c r="AC862" s="160"/>
      <c r="AD862" s="160"/>
      <c r="AE862" s="160"/>
    </row>
    <row r="863" spans="28:31" ht="13.5">
      <c r="AB863" s="160"/>
      <c r="AC863" s="160"/>
      <c r="AD863" s="160"/>
      <c r="AE863" s="160"/>
    </row>
    <row r="864" spans="28:31" ht="13.5">
      <c r="AB864" s="160"/>
      <c r="AC864" s="160"/>
      <c r="AD864" s="160"/>
      <c r="AE864" s="160"/>
    </row>
    <row r="865" spans="28:31" ht="13.5">
      <c r="AB865" s="160"/>
      <c r="AC865" s="160"/>
      <c r="AD865" s="160"/>
      <c r="AE865" s="160"/>
    </row>
    <row r="866" spans="28:31" ht="13.5">
      <c r="AB866" s="160"/>
      <c r="AC866" s="160"/>
      <c r="AD866" s="160"/>
      <c r="AE866" s="160"/>
    </row>
    <row r="867" spans="28:31" ht="13.5">
      <c r="AB867" s="160"/>
      <c r="AC867" s="160"/>
      <c r="AD867" s="160"/>
      <c r="AE867" s="160"/>
    </row>
    <row r="868" spans="28:31" ht="13.5">
      <c r="AB868" s="160"/>
      <c r="AC868" s="160"/>
      <c r="AD868" s="160"/>
      <c r="AE868" s="160"/>
    </row>
    <row r="869" spans="28:31" ht="13.5">
      <c r="AB869" s="160"/>
      <c r="AC869" s="160"/>
      <c r="AD869" s="160"/>
      <c r="AE869" s="160"/>
    </row>
    <row r="870" spans="28:31" ht="13.5">
      <c r="AB870" s="160"/>
      <c r="AC870" s="160"/>
      <c r="AD870" s="160"/>
      <c r="AE870" s="160"/>
    </row>
    <row r="871" spans="28:31" ht="13.5">
      <c r="AB871" s="160"/>
      <c r="AC871" s="160"/>
      <c r="AD871" s="160"/>
      <c r="AE871" s="160"/>
    </row>
    <row r="872" spans="28:31" ht="13.5">
      <c r="AB872" s="160"/>
      <c r="AC872" s="160"/>
      <c r="AD872" s="160"/>
      <c r="AE872" s="160"/>
    </row>
    <row r="873" spans="28:31" ht="13.5">
      <c r="AB873" s="160"/>
      <c r="AC873" s="160"/>
      <c r="AD873" s="160"/>
      <c r="AE873" s="160"/>
    </row>
    <row r="874" spans="28:31" ht="13.5">
      <c r="AB874" s="160"/>
      <c r="AC874" s="160"/>
      <c r="AD874" s="160"/>
      <c r="AE874" s="160"/>
    </row>
    <row r="875" spans="28:31" ht="13.5">
      <c r="AB875" s="160"/>
      <c r="AC875" s="160"/>
      <c r="AD875" s="160"/>
      <c r="AE875" s="160"/>
    </row>
    <row r="876" spans="28:31" ht="13.5">
      <c r="AB876" s="160"/>
      <c r="AC876" s="160"/>
      <c r="AD876" s="160"/>
      <c r="AE876" s="160"/>
    </row>
    <row r="877" spans="28:31" ht="13.5">
      <c r="AB877" s="160"/>
      <c r="AC877" s="160"/>
      <c r="AD877" s="160"/>
      <c r="AE877" s="160"/>
    </row>
    <row r="878" spans="28:31" ht="13.5">
      <c r="AB878" s="160"/>
      <c r="AC878" s="160"/>
      <c r="AD878" s="160"/>
      <c r="AE878" s="160"/>
    </row>
    <row r="879" spans="28:31" ht="13.5">
      <c r="AB879" s="160"/>
      <c r="AC879" s="160"/>
      <c r="AD879" s="160"/>
      <c r="AE879" s="160"/>
    </row>
    <row r="880" spans="28:31" ht="13.5">
      <c r="AB880" s="160"/>
      <c r="AC880" s="160"/>
      <c r="AD880" s="160"/>
      <c r="AE880" s="160"/>
    </row>
    <row r="881" spans="28:31" ht="13.5">
      <c r="AB881" s="160"/>
      <c r="AC881" s="160"/>
      <c r="AD881" s="160"/>
      <c r="AE881" s="160"/>
    </row>
    <row r="882" spans="28:31" ht="13.5">
      <c r="AB882" s="160"/>
      <c r="AC882" s="160"/>
      <c r="AD882" s="160"/>
      <c r="AE882" s="160"/>
    </row>
    <row r="883" spans="28:31" ht="13.5">
      <c r="AB883" s="160"/>
      <c r="AC883" s="160"/>
      <c r="AD883" s="160"/>
      <c r="AE883" s="160"/>
    </row>
    <row r="884" spans="28:31" ht="13.5">
      <c r="AB884" s="160"/>
      <c r="AC884" s="160"/>
      <c r="AD884" s="160"/>
      <c r="AE884" s="160"/>
    </row>
    <row r="885" spans="28:31" ht="13.5">
      <c r="AB885" s="160"/>
      <c r="AC885" s="160"/>
      <c r="AD885" s="160"/>
      <c r="AE885" s="160"/>
    </row>
    <row r="886" spans="28:31" ht="13.5">
      <c r="AB886" s="160"/>
      <c r="AC886" s="160"/>
      <c r="AD886" s="160"/>
      <c r="AE886" s="160"/>
    </row>
    <row r="887" spans="28:31" ht="13.5">
      <c r="AB887" s="160"/>
      <c r="AC887" s="160"/>
      <c r="AD887" s="160"/>
      <c r="AE887" s="160"/>
    </row>
    <row r="888" spans="28:31" ht="13.5">
      <c r="AB888" s="160"/>
      <c r="AC888" s="160"/>
      <c r="AD888" s="160"/>
      <c r="AE888" s="160"/>
    </row>
    <row r="889" spans="28:31" ht="13.5">
      <c r="AB889" s="160"/>
      <c r="AC889" s="160"/>
      <c r="AD889" s="160"/>
      <c r="AE889" s="160"/>
    </row>
    <row r="890" spans="28:31" ht="13.5">
      <c r="AB890" s="160"/>
      <c r="AC890" s="160"/>
      <c r="AD890" s="160"/>
      <c r="AE890" s="160"/>
    </row>
    <row r="891" spans="28:31" ht="13.5">
      <c r="AB891" s="160"/>
      <c r="AC891" s="160"/>
      <c r="AD891" s="160"/>
      <c r="AE891" s="160"/>
    </row>
    <row r="892" spans="28:31" ht="13.5">
      <c r="AB892" s="160"/>
      <c r="AC892" s="160"/>
      <c r="AD892" s="160"/>
      <c r="AE892" s="160"/>
    </row>
    <row r="893" spans="28:31" ht="13.5">
      <c r="AB893" s="160"/>
      <c r="AC893" s="160"/>
      <c r="AD893" s="160"/>
      <c r="AE893" s="160"/>
    </row>
    <row r="894" spans="28:31" ht="13.5">
      <c r="AB894" s="160"/>
      <c r="AC894" s="160"/>
      <c r="AD894" s="160"/>
      <c r="AE894" s="160"/>
    </row>
    <row r="895" spans="28:31" ht="13.5">
      <c r="AB895" s="160"/>
      <c r="AC895" s="160"/>
      <c r="AD895" s="160"/>
      <c r="AE895" s="160"/>
    </row>
    <row r="896" spans="28:31" ht="13.5">
      <c r="AB896" s="160"/>
      <c r="AC896" s="160"/>
      <c r="AD896" s="160"/>
      <c r="AE896" s="160"/>
    </row>
    <row r="897" spans="28:31" ht="13.5">
      <c r="AB897" s="160"/>
      <c r="AC897" s="160"/>
      <c r="AD897" s="160"/>
      <c r="AE897" s="160"/>
    </row>
    <row r="898" spans="28:31" ht="13.5">
      <c r="AB898" s="160"/>
      <c r="AC898" s="160"/>
      <c r="AD898" s="160"/>
      <c r="AE898" s="160"/>
    </row>
    <row r="899" spans="28:31" ht="13.5">
      <c r="AB899" s="160"/>
      <c r="AC899" s="160"/>
      <c r="AD899" s="160"/>
      <c r="AE899" s="160"/>
    </row>
    <row r="900" spans="28:31" ht="13.5">
      <c r="AB900" s="160"/>
      <c r="AC900" s="160"/>
      <c r="AD900" s="160"/>
      <c r="AE900" s="160"/>
    </row>
    <row r="901" spans="28:31" ht="13.5">
      <c r="AB901" s="160"/>
      <c r="AC901" s="160"/>
      <c r="AD901" s="160"/>
      <c r="AE901" s="160"/>
    </row>
    <row r="902" spans="28:31" ht="13.5">
      <c r="AB902" s="160"/>
      <c r="AC902" s="160"/>
      <c r="AD902" s="160"/>
      <c r="AE902" s="160"/>
    </row>
    <row r="903" spans="28:31" ht="13.5">
      <c r="AB903" s="160"/>
      <c r="AC903" s="160"/>
      <c r="AD903" s="160"/>
      <c r="AE903" s="160"/>
    </row>
    <row r="904" spans="28:31" ht="13.5">
      <c r="AB904" s="160"/>
      <c r="AC904" s="160"/>
      <c r="AD904" s="160"/>
      <c r="AE904" s="160"/>
    </row>
    <row r="905" spans="28:31" ht="13.5">
      <c r="AB905" s="160"/>
      <c r="AC905" s="160"/>
      <c r="AD905" s="160"/>
      <c r="AE905" s="160"/>
    </row>
    <row r="906" spans="28:31" ht="13.5">
      <c r="AB906" s="160"/>
      <c r="AC906" s="160"/>
      <c r="AD906" s="160"/>
      <c r="AE906" s="160"/>
    </row>
    <row r="907" spans="28:31" ht="13.5">
      <c r="AB907" s="160"/>
      <c r="AC907" s="160"/>
      <c r="AD907" s="160"/>
      <c r="AE907" s="160"/>
    </row>
    <row r="908" spans="28:31" ht="13.5">
      <c r="AB908" s="160"/>
      <c r="AC908" s="160"/>
      <c r="AD908" s="160"/>
      <c r="AE908" s="160"/>
    </row>
    <row r="909" spans="28:31" ht="13.5">
      <c r="AB909" s="160"/>
      <c r="AC909" s="160"/>
      <c r="AD909" s="160"/>
      <c r="AE909" s="160"/>
    </row>
    <row r="910" spans="28:31" ht="13.5">
      <c r="AB910" s="160"/>
      <c r="AC910" s="160"/>
      <c r="AD910" s="160"/>
      <c r="AE910" s="160"/>
    </row>
  </sheetData>
  <autoFilter ref="A3:AF205"/>
  <mergeCells count="410">
    <mergeCell ref="AF189:AF193"/>
    <mergeCell ref="F194:R194"/>
    <mergeCell ref="Z189:Z193"/>
    <mergeCell ref="AA189:AA193"/>
    <mergeCell ref="AB189:AB193"/>
    <mergeCell ref="AC189:AC193"/>
    <mergeCell ref="AD189:AD193"/>
    <mergeCell ref="AE189:AE193"/>
    <mergeCell ref="AC183:AC187"/>
    <mergeCell ref="AD183:AD187"/>
    <mergeCell ref="AE183:AE187"/>
    <mergeCell ref="AF183:AF187"/>
    <mergeCell ref="F188:R188"/>
    <mergeCell ref="A189:A194"/>
    <mergeCell ref="B189:B194"/>
    <mergeCell ref="C189:C194"/>
    <mergeCell ref="D189:D194"/>
    <mergeCell ref="E189:E194"/>
    <mergeCell ref="AF177:AF181"/>
    <mergeCell ref="F182:R182"/>
    <mergeCell ref="A183:A188"/>
    <mergeCell ref="B183:B188"/>
    <mergeCell ref="C183:C188"/>
    <mergeCell ref="D183:D188"/>
    <mergeCell ref="E183:E188"/>
    <mergeCell ref="Z183:Z187"/>
    <mergeCell ref="AA183:AA187"/>
    <mergeCell ref="AB183:AB187"/>
    <mergeCell ref="Z177:Z181"/>
    <mergeCell ref="AA177:AA181"/>
    <mergeCell ref="AB177:AB181"/>
    <mergeCell ref="AC177:AC181"/>
    <mergeCell ref="AD177:AD181"/>
    <mergeCell ref="AE177:AE181"/>
    <mergeCell ref="AC171:AC175"/>
    <mergeCell ref="AD171:AD175"/>
    <mergeCell ref="AE171:AE175"/>
    <mergeCell ref="AF171:AF175"/>
    <mergeCell ref="F176:R176"/>
    <mergeCell ref="A177:A182"/>
    <mergeCell ref="B177:B182"/>
    <mergeCell ref="C177:C182"/>
    <mergeCell ref="D177:D182"/>
    <mergeCell ref="E177:E182"/>
    <mergeCell ref="AF165:AF169"/>
    <mergeCell ref="F170:R170"/>
    <mergeCell ref="A171:A176"/>
    <mergeCell ref="B171:B176"/>
    <mergeCell ref="C171:C176"/>
    <mergeCell ref="D171:D176"/>
    <mergeCell ref="E171:E176"/>
    <mergeCell ref="Z171:Z175"/>
    <mergeCell ref="AA171:AA175"/>
    <mergeCell ref="AB171:AB175"/>
    <mergeCell ref="Z165:Z169"/>
    <mergeCell ref="AA165:AA169"/>
    <mergeCell ref="AB165:AB169"/>
    <mergeCell ref="AC165:AC169"/>
    <mergeCell ref="AD165:AD169"/>
    <mergeCell ref="AE165:AE169"/>
    <mergeCell ref="AC159:AC163"/>
    <mergeCell ref="AD159:AD163"/>
    <mergeCell ref="AE159:AE163"/>
    <mergeCell ref="AF159:AF163"/>
    <mergeCell ref="F164:R164"/>
    <mergeCell ref="A165:A170"/>
    <mergeCell ref="B165:B170"/>
    <mergeCell ref="C165:C170"/>
    <mergeCell ref="D165:D170"/>
    <mergeCell ref="E165:E170"/>
    <mergeCell ref="AF153:AF157"/>
    <mergeCell ref="F158:R158"/>
    <mergeCell ref="A159:A164"/>
    <mergeCell ref="B159:B164"/>
    <mergeCell ref="C159:C164"/>
    <mergeCell ref="D159:D164"/>
    <mergeCell ref="E159:E164"/>
    <mergeCell ref="Z159:Z163"/>
    <mergeCell ref="AA159:AA163"/>
    <mergeCell ref="AB159:AB163"/>
    <mergeCell ref="Z153:Z157"/>
    <mergeCell ref="AA153:AA157"/>
    <mergeCell ref="AB153:AB157"/>
    <mergeCell ref="AC153:AC157"/>
    <mergeCell ref="AD153:AD157"/>
    <mergeCell ref="AE153:AE157"/>
    <mergeCell ref="AC147:AC151"/>
    <mergeCell ref="AD147:AD151"/>
    <mergeCell ref="AE147:AE151"/>
    <mergeCell ref="AF147:AF151"/>
    <mergeCell ref="F152:R152"/>
    <mergeCell ref="A153:A158"/>
    <mergeCell ref="B153:B158"/>
    <mergeCell ref="C153:C158"/>
    <mergeCell ref="D153:D158"/>
    <mergeCell ref="E153:E158"/>
    <mergeCell ref="AF141:AF145"/>
    <mergeCell ref="F146:R146"/>
    <mergeCell ref="A147:A152"/>
    <mergeCell ref="B147:B152"/>
    <mergeCell ref="C147:C152"/>
    <mergeCell ref="D147:D152"/>
    <mergeCell ref="E147:E152"/>
    <mergeCell ref="Z147:Z151"/>
    <mergeCell ref="AA147:AA151"/>
    <mergeCell ref="AB147:AB151"/>
    <mergeCell ref="AF135:AF139"/>
    <mergeCell ref="F140:R140"/>
    <mergeCell ref="A141:A146"/>
    <mergeCell ref="B141:B146"/>
    <mergeCell ref="C141:C146"/>
    <mergeCell ref="D141:D146"/>
    <mergeCell ref="E141:E146"/>
    <mergeCell ref="Z141:Z145"/>
    <mergeCell ref="AA141:AA145"/>
    <mergeCell ref="AC141:AC145"/>
    <mergeCell ref="Z135:Z139"/>
    <mergeCell ref="AA135:AA139"/>
    <mergeCell ref="AB135:AB145"/>
    <mergeCell ref="AC135:AC139"/>
    <mergeCell ref="AD135:AD139"/>
    <mergeCell ref="AE135:AE139"/>
    <mergeCell ref="AD141:AD145"/>
    <mergeCell ref="AE141:AE145"/>
    <mergeCell ref="AC129:AC133"/>
    <mergeCell ref="AD129:AD133"/>
    <mergeCell ref="AE129:AE133"/>
    <mergeCell ref="AF129:AF133"/>
    <mergeCell ref="F134:R134"/>
    <mergeCell ref="A135:A140"/>
    <mergeCell ref="B135:B140"/>
    <mergeCell ref="C135:C140"/>
    <mergeCell ref="D135:D140"/>
    <mergeCell ref="E135:E140"/>
    <mergeCell ref="AF123:AF127"/>
    <mergeCell ref="F128:R128"/>
    <mergeCell ref="A129:A134"/>
    <mergeCell ref="B129:B134"/>
    <mergeCell ref="C129:C134"/>
    <mergeCell ref="D129:D134"/>
    <mergeCell ref="E129:E134"/>
    <mergeCell ref="Z129:Z133"/>
    <mergeCell ref="AA129:AA133"/>
    <mergeCell ref="AB129:AB133"/>
    <mergeCell ref="Z123:Z127"/>
    <mergeCell ref="AA123:AA127"/>
    <mergeCell ref="AB123:AB127"/>
    <mergeCell ref="AC123:AC127"/>
    <mergeCell ref="AD123:AD127"/>
    <mergeCell ref="AE123:AE127"/>
    <mergeCell ref="AC117:AC121"/>
    <mergeCell ref="AD117:AD121"/>
    <mergeCell ref="AE117:AE121"/>
    <mergeCell ref="AF117:AF121"/>
    <mergeCell ref="F122:R122"/>
    <mergeCell ref="A123:A128"/>
    <mergeCell ref="B123:B128"/>
    <mergeCell ref="C123:C128"/>
    <mergeCell ref="D123:D128"/>
    <mergeCell ref="E123:E128"/>
    <mergeCell ref="AF111:AF115"/>
    <mergeCell ref="F116:R116"/>
    <mergeCell ref="A117:A122"/>
    <mergeCell ref="B117:B122"/>
    <mergeCell ref="C117:C122"/>
    <mergeCell ref="D117:D122"/>
    <mergeCell ref="E117:E122"/>
    <mergeCell ref="Z117:Z121"/>
    <mergeCell ref="AA117:AA121"/>
    <mergeCell ref="AB117:AB121"/>
    <mergeCell ref="Z111:Z115"/>
    <mergeCell ref="AA111:AA115"/>
    <mergeCell ref="AB111:AB115"/>
    <mergeCell ref="AC111:AC115"/>
    <mergeCell ref="AD111:AD115"/>
    <mergeCell ref="AE111:AE115"/>
    <mergeCell ref="AC105:AC109"/>
    <mergeCell ref="AD105:AD109"/>
    <mergeCell ref="AE105:AE109"/>
    <mergeCell ref="AF105:AF109"/>
    <mergeCell ref="F110:R110"/>
    <mergeCell ref="A111:A116"/>
    <mergeCell ref="B111:B116"/>
    <mergeCell ref="C111:C116"/>
    <mergeCell ref="D111:D116"/>
    <mergeCell ref="E111:E116"/>
    <mergeCell ref="AF99:AF103"/>
    <mergeCell ref="F104:R104"/>
    <mergeCell ref="A105:A110"/>
    <mergeCell ref="B105:B110"/>
    <mergeCell ref="C105:C110"/>
    <mergeCell ref="D105:D110"/>
    <mergeCell ref="E105:E110"/>
    <mergeCell ref="Z105:Z109"/>
    <mergeCell ref="AA105:AA109"/>
    <mergeCell ref="AB105:AB109"/>
    <mergeCell ref="Z99:Z103"/>
    <mergeCell ref="AA99:AA103"/>
    <mergeCell ref="AB99:AB103"/>
    <mergeCell ref="AC99:AC103"/>
    <mergeCell ref="AD99:AD103"/>
    <mergeCell ref="AE99:AE103"/>
    <mergeCell ref="AC93:AC97"/>
    <mergeCell ref="AD93:AD97"/>
    <mergeCell ref="AE93:AE97"/>
    <mergeCell ref="AF93:AF97"/>
    <mergeCell ref="F98:R98"/>
    <mergeCell ref="A99:A104"/>
    <mergeCell ref="B99:B104"/>
    <mergeCell ref="C99:C104"/>
    <mergeCell ref="D99:D104"/>
    <mergeCell ref="E99:E104"/>
    <mergeCell ref="AF87:AF91"/>
    <mergeCell ref="F92:R92"/>
    <mergeCell ref="A93:A98"/>
    <mergeCell ref="B93:B98"/>
    <mergeCell ref="C93:C98"/>
    <mergeCell ref="D93:D98"/>
    <mergeCell ref="E93:E98"/>
    <mergeCell ref="Z93:Z97"/>
    <mergeCell ref="AA93:AA97"/>
    <mergeCell ref="AB93:AB97"/>
    <mergeCell ref="Z87:Z91"/>
    <mergeCell ref="AA87:AA91"/>
    <mergeCell ref="AB87:AB91"/>
    <mergeCell ref="AC87:AC91"/>
    <mergeCell ref="AD87:AD91"/>
    <mergeCell ref="AE87:AE91"/>
    <mergeCell ref="AC76:AC85"/>
    <mergeCell ref="AD76:AD85"/>
    <mergeCell ref="AE76:AE85"/>
    <mergeCell ref="AF76:AF85"/>
    <mergeCell ref="F86:R86"/>
    <mergeCell ref="A87:A92"/>
    <mergeCell ref="B87:B92"/>
    <mergeCell ref="C87:C92"/>
    <mergeCell ref="D87:D92"/>
    <mergeCell ref="E87:E92"/>
    <mergeCell ref="AF65:AF74"/>
    <mergeCell ref="F75:R75"/>
    <mergeCell ref="A76:A86"/>
    <mergeCell ref="B76:B86"/>
    <mergeCell ref="C76:C86"/>
    <mergeCell ref="D76:D86"/>
    <mergeCell ref="E76:E86"/>
    <mergeCell ref="Z76:Z85"/>
    <mergeCell ref="AA76:AA85"/>
    <mergeCell ref="AB76:AB85"/>
    <mergeCell ref="Z65:Z74"/>
    <mergeCell ref="AA65:AA74"/>
    <mergeCell ref="AB65:AB74"/>
    <mergeCell ref="AC65:AC74"/>
    <mergeCell ref="AD65:AD74"/>
    <mergeCell ref="AE65:AE74"/>
    <mergeCell ref="F64:R64"/>
    <mergeCell ref="A65:A75"/>
    <mergeCell ref="B65:B75"/>
    <mergeCell ref="C65:C75"/>
    <mergeCell ref="D65:D75"/>
    <mergeCell ref="E65:E75"/>
    <mergeCell ref="Z59:Z63"/>
    <mergeCell ref="AA59:AA63"/>
    <mergeCell ref="AC59:AC63"/>
    <mergeCell ref="AD59:AD63"/>
    <mergeCell ref="AE59:AE63"/>
    <mergeCell ref="AF59:AF63"/>
    <mergeCell ref="AC53:AC57"/>
    <mergeCell ref="AD53:AD57"/>
    <mergeCell ref="AE53:AE57"/>
    <mergeCell ref="AF53:AF57"/>
    <mergeCell ref="F58:R58"/>
    <mergeCell ref="A59:A64"/>
    <mergeCell ref="B59:B64"/>
    <mergeCell ref="C59:C64"/>
    <mergeCell ref="D59:D64"/>
    <mergeCell ref="E59:E64"/>
    <mergeCell ref="AF47:AF51"/>
    <mergeCell ref="F52:R52"/>
    <mergeCell ref="A53:A58"/>
    <mergeCell ref="B53:B58"/>
    <mergeCell ref="C53:C58"/>
    <mergeCell ref="D53:D58"/>
    <mergeCell ref="E53:E58"/>
    <mergeCell ref="Z53:Z57"/>
    <mergeCell ref="AA53:AA57"/>
    <mergeCell ref="AB53:AB63"/>
    <mergeCell ref="AF41:AF45"/>
    <mergeCell ref="F46:R46"/>
    <mergeCell ref="A47:A52"/>
    <mergeCell ref="B47:B52"/>
    <mergeCell ref="C47:C52"/>
    <mergeCell ref="D47:D52"/>
    <mergeCell ref="E47:E52"/>
    <mergeCell ref="Z47:Z51"/>
    <mergeCell ref="AA47:AA51"/>
    <mergeCell ref="AC47:AC51"/>
    <mergeCell ref="Z41:Z45"/>
    <mergeCell ref="AA41:AA45"/>
    <mergeCell ref="AB41:AB51"/>
    <mergeCell ref="AC41:AC45"/>
    <mergeCell ref="AD41:AD45"/>
    <mergeCell ref="AE41:AE45"/>
    <mergeCell ref="AD47:AD51"/>
    <mergeCell ref="AE47:AE51"/>
    <mergeCell ref="AC34:AC39"/>
    <mergeCell ref="AD34:AD39"/>
    <mergeCell ref="AE34:AE39"/>
    <mergeCell ref="AF34:AF39"/>
    <mergeCell ref="F40:R40"/>
    <mergeCell ref="A41:A46"/>
    <mergeCell ref="B41:B46"/>
    <mergeCell ref="C41:C46"/>
    <mergeCell ref="D41:D46"/>
    <mergeCell ref="E41:E46"/>
    <mergeCell ref="AF28:AF32"/>
    <mergeCell ref="F33:R33"/>
    <mergeCell ref="A34:A40"/>
    <mergeCell ref="B34:B40"/>
    <mergeCell ref="C34:C40"/>
    <mergeCell ref="D34:D40"/>
    <mergeCell ref="E34:E40"/>
    <mergeCell ref="Z34:Z39"/>
    <mergeCell ref="AA34:AA39"/>
    <mergeCell ref="AB34:AB39"/>
    <mergeCell ref="Z28:Z32"/>
    <mergeCell ref="AA28:AA32"/>
    <mergeCell ref="AB28:AB32"/>
    <mergeCell ref="AC28:AC32"/>
    <mergeCell ref="AD28:AD32"/>
    <mergeCell ref="AE28:AE32"/>
    <mergeCell ref="AC22:AC26"/>
    <mergeCell ref="AD22:AD26"/>
    <mergeCell ref="AE22:AE26"/>
    <mergeCell ref="AF22:AF26"/>
    <mergeCell ref="F27:R27"/>
    <mergeCell ref="A28:A33"/>
    <mergeCell ref="B28:B33"/>
    <mergeCell ref="C28:C33"/>
    <mergeCell ref="D28:D33"/>
    <mergeCell ref="E28:E33"/>
    <mergeCell ref="AF16:AF20"/>
    <mergeCell ref="F21:R21"/>
    <mergeCell ref="A22:A27"/>
    <mergeCell ref="B22:B27"/>
    <mergeCell ref="C22:C27"/>
    <mergeCell ref="D22:D27"/>
    <mergeCell ref="E22:E27"/>
    <mergeCell ref="Z22:Z26"/>
    <mergeCell ref="AA22:AA26"/>
    <mergeCell ref="AB22:AB26"/>
    <mergeCell ref="Z16:Z20"/>
    <mergeCell ref="AA16:AA20"/>
    <mergeCell ref="AB16:AB20"/>
    <mergeCell ref="AC16:AC20"/>
    <mergeCell ref="AD16:AD20"/>
    <mergeCell ref="AE16:AE20"/>
    <mergeCell ref="F15:R15"/>
    <mergeCell ref="A16:A21"/>
    <mergeCell ref="B16:B21"/>
    <mergeCell ref="C16:C21"/>
    <mergeCell ref="D16:D21"/>
    <mergeCell ref="E16:E21"/>
    <mergeCell ref="AA10:AA14"/>
    <mergeCell ref="AB10:AB14"/>
    <mergeCell ref="AC10:AC14"/>
    <mergeCell ref="AD10:AD14"/>
    <mergeCell ref="AE10:AE14"/>
    <mergeCell ref="AF10:AF14"/>
    <mergeCell ref="AD4:AD8"/>
    <mergeCell ref="AE4:AE8"/>
    <mergeCell ref="AF4:AF8"/>
    <mergeCell ref="F9:R9"/>
    <mergeCell ref="A10:A15"/>
    <mergeCell ref="B10:B15"/>
    <mergeCell ref="C10:C15"/>
    <mergeCell ref="D10:D15"/>
    <mergeCell ref="E10:E15"/>
    <mergeCell ref="Z10:Z14"/>
    <mergeCell ref="AF2:AF3"/>
    <mergeCell ref="A4:A9"/>
    <mergeCell ref="B4:B9"/>
    <mergeCell ref="C4:C9"/>
    <mergeCell ref="D4:D9"/>
    <mergeCell ref="E4:E9"/>
    <mergeCell ref="Z4:Z8"/>
    <mergeCell ref="AA4:AA8"/>
    <mergeCell ref="AB4:AB8"/>
    <mergeCell ref="AC4:AC8"/>
    <mergeCell ref="T2:Y2"/>
    <mergeCell ref="AA2:AA3"/>
    <mergeCell ref="AB2:AB3"/>
    <mergeCell ref="AC2:AC3"/>
    <mergeCell ref="AD2:AD3"/>
    <mergeCell ref="AE2:AE3"/>
    <mergeCell ref="K2:K3"/>
    <mergeCell ref="L2:L3"/>
    <mergeCell ref="M2:M3"/>
    <mergeCell ref="N2:O2"/>
    <mergeCell ref="P2:R2"/>
    <mergeCell ref="S2:S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1" type="noConversion"/>
  <conditionalFormatting sqref="C255:D1048576 C1:D1 C2:C4">
    <cfRule type="duplicateValues" dxfId="59" priority="60"/>
  </conditionalFormatting>
  <conditionalFormatting sqref="D2:D4">
    <cfRule type="duplicateValues" dxfId="58" priority="59"/>
  </conditionalFormatting>
  <conditionalFormatting sqref="C10">
    <cfRule type="duplicateValues" dxfId="57" priority="58"/>
  </conditionalFormatting>
  <conditionalFormatting sqref="D10">
    <cfRule type="duplicateValues" dxfId="56" priority="57"/>
  </conditionalFormatting>
  <conditionalFormatting sqref="C16">
    <cfRule type="duplicateValues" dxfId="55" priority="56"/>
  </conditionalFormatting>
  <conditionalFormatting sqref="D16">
    <cfRule type="duplicateValues" dxfId="54" priority="55"/>
  </conditionalFormatting>
  <conditionalFormatting sqref="C22">
    <cfRule type="duplicateValues" dxfId="53" priority="54"/>
  </conditionalFormatting>
  <conditionalFormatting sqref="D22">
    <cfRule type="duplicateValues" dxfId="52" priority="53"/>
  </conditionalFormatting>
  <conditionalFormatting sqref="C28">
    <cfRule type="duplicateValues" dxfId="51" priority="52"/>
  </conditionalFormatting>
  <conditionalFormatting sqref="D28">
    <cfRule type="duplicateValues" dxfId="50" priority="51"/>
  </conditionalFormatting>
  <conditionalFormatting sqref="C34">
    <cfRule type="duplicateValues" dxfId="49" priority="50"/>
  </conditionalFormatting>
  <conditionalFormatting sqref="D34">
    <cfRule type="duplicateValues" dxfId="48" priority="49"/>
  </conditionalFormatting>
  <conditionalFormatting sqref="C41">
    <cfRule type="duplicateValues" dxfId="47" priority="48"/>
  </conditionalFormatting>
  <conditionalFormatting sqref="D41">
    <cfRule type="duplicateValues" dxfId="46" priority="47"/>
  </conditionalFormatting>
  <conditionalFormatting sqref="C47">
    <cfRule type="duplicateValues" dxfId="45" priority="46"/>
  </conditionalFormatting>
  <conditionalFormatting sqref="D47">
    <cfRule type="duplicateValues" dxfId="44" priority="45"/>
  </conditionalFormatting>
  <conditionalFormatting sqref="C53">
    <cfRule type="duplicateValues" dxfId="43" priority="44"/>
  </conditionalFormatting>
  <conditionalFormatting sqref="D53">
    <cfRule type="duplicateValues" dxfId="42" priority="43"/>
  </conditionalFormatting>
  <conditionalFormatting sqref="C59">
    <cfRule type="duplicateValues" dxfId="41" priority="42"/>
  </conditionalFormatting>
  <conditionalFormatting sqref="D59">
    <cfRule type="duplicateValues" dxfId="40" priority="41"/>
  </conditionalFormatting>
  <conditionalFormatting sqref="C65">
    <cfRule type="duplicateValues" dxfId="39" priority="40"/>
  </conditionalFormatting>
  <conditionalFormatting sqref="D65">
    <cfRule type="duplicateValues" dxfId="38" priority="39"/>
  </conditionalFormatting>
  <conditionalFormatting sqref="C87">
    <cfRule type="duplicateValues" dxfId="37" priority="38"/>
  </conditionalFormatting>
  <conditionalFormatting sqref="D87">
    <cfRule type="duplicateValues" dxfId="36" priority="37"/>
  </conditionalFormatting>
  <conditionalFormatting sqref="C93">
    <cfRule type="duplicateValues" dxfId="35" priority="36"/>
  </conditionalFormatting>
  <conditionalFormatting sqref="D93">
    <cfRule type="duplicateValues" dxfId="34" priority="35"/>
  </conditionalFormatting>
  <conditionalFormatting sqref="C105">
    <cfRule type="duplicateValues" dxfId="33" priority="34"/>
  </conditionalFormatting>
  <conditionalFormatting sqref="D105">
    <cfRule type="duplicateValues" dxfId="32" priority="33"/>
  </conditionalFormatting>
  <conditionalFormatting sqref="C111">
    <cfRule type="duplicateValues" dxfId="31" priority="32"/>
  </conditionalFormatting>
  <conditionalFormatting sqref="D111">
    <cfRule type="duplicateValues" dxfId="30" priority="31"/>
  </conditionalFormatting>
  <conditionalFormatting sqref="C117">
    <cfRule type="duplicateValues" dxfId="29" priority="30"/>
  </conditionalFormatting>
  <conditionalFormatting sqref="D117">
    <cfRule type="duplicateValues" dxfId="28" priority="29"/>
  </conditionalFormatting>
  <conditionalFormatting sqref="C123">
    <cfRule type="duplicateValues" dxfId="27" priority="28"/>
  </conditionalFormatting>
  <conditionalFormatting sqref="D123">
    <cfRule type="duplicateValues" dxfId="26" priority="27"/>
  </conditionalFormatting>
  <conditionalFormatting sqref="C129">
    <cfRule type="duplicateValues" dxfId="25" priority="26"/>
  </conditionalFormatting>
  <conditionalFormatting sqref="D129">
    <cfRule type="duplicateValues" dxfId="24" priority="25"/>
  </conditionalFormatting>
  <conditionalFormatting sqref="C135">
    <cfRule type="duplicateValues" dxfId="23" priority="24"/>
  </conditionalFormatting>
  <conditionalFormatting sqref="D135">
    <cfRule type="duplicateValues" dxfId="22" priority="23"/>
  </conditionalFormatting>
  <conditionalFormatting sqref="C153">
    <cfRule type="duplicateValues" dxfId="21" priority="22"/>
  </conditionalFormatting>
  <conditionalFormatting sqref="D153">
    <cfRule type="duplicateValues" dxfId="20" priority="21"/>
  </conditionalFormatting>
  <conditionalFormatting sqref="C159">
    <cfRule type="duplicateValues" dxfId="19" priority="20"/>
  </conditionalFormatting>
  <conditionalFormatting sqref="D159">
    <cfRule type="duplicateValues" dxfId="18" priority="19"/>
  </conditionalFormatting>
  <conditionalFormatting sqref="C99">
    <cfRule type="duplicateValues" dxfId="17" priority="18"/>
  </conditionalFormatting>
  <conditionalFormatting sqref="D99">
    <cfRule type="duplicateValues" dxfId="16" priority="17"/>
  </conditionalFormatting>
  <conditionalFormatting sqref="C165">
    <cfRule type="duplicateValues" dxfId="15" priority="16"/>
  </conditionalFormatting>
  <conditionalFormatting sqref="D165">
    <cfRule type="duplicateValues" dxfId="14" priority="15"/>
  </conditionalFormatting>
  <conditionalFormatting sqref="C177">
    <cfRule type="duplicateValues" dxfId="13" priority="14"/>
  </conditionalFormatting>
  <conditionalFormatting sqref="D177">
    <cfRule type="duplicateValues" dxfId="12" priority="13"/>
  </conditionalFormatting>
  <conditionalFormatting sqref="C183">
    <cfRule type="duplicateValues" dxfId="11" priority="12"/>
  </conditionalFormatting>
  <conditionalFormatting sqref="D183">
    <cfRule type="duplicateValues" dxfId="10" priority="11"/>
  </conditionalFormatting>
  <conditionalFormatting sqref="C189">
    <cfRule type="duplicateValues" dxfId="9" priority="10"/>
  </conditionalFormatting>
  <conditionalFormatting sqref="D189">
    <cfRule type="duplicateValues" dxfId="8" priority="9"/>
  </conditionalFormatting>
  <conditionalFormatting sqref="C76">
    <cfRule type="duplicateValues" dxfId="7" priority="8"/>
  </conditionalFormatting>
  <conditionalFormatting sqref="D76">
    <cfRule type="duplicateValues" dxfId="6" priority="7"/>
  </conditionalFormatting>
  <conditionalFormatting sqref="C147">
    <cfRule type="duplicateValues" dxfId="5" priority="6"/>
  </conditionalFormatting>
  <conditionalFormatting sqref="D147">
    <cfRule type="duplicateValues" dxfId="4" priority="5"/>
  </conditionalFormatting>
  <conditionalFormatting sqref="C171">
    <cfRule type="duplicateValues" dxfId="3" priority="4"/>
  </conditionalFormatting>
  <conditionalFormatting sqref="D171">
    <cfRule type="duplicateValues" dxfId="2" priority="3"/>
  </conditionalFormatting>
  <conditionalFormatting sqref="C141">
    <cfRule type="duplicateValues" dxfId="1" priority="2"/>
  </conditionalFormatting>
  <conditionalFormatting sqref="D141">
    <cfRule type="duplicateValues" dxfId="0" priority="1"/>
  </conditionalFormatting>
  <pageMargins left="0.27500000000000002" right="0.118055555555556" top="0.27500000000000002" bottom="0.43263888888888902" header="0.27500000000000002" footer="0.31458333333333299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再兴 (2)ZY</vt:lpstr>
      <vt:lpstr>再兴 (3)ZY</vt:lpstr>
      <vt:lpstr>再兴</vt:lpstr>
      <vt:lpstr>审核</vt:lpstr>
      <vt:lpstr>审核!Print_Area</vt:lpstr>
      <vt:lpstr>再兴!Print_Area</vt:lpstr>
      <vt:lpstr>'再兴 (2)ZY'!Print_Area</vt:lpstr>
      <vt:lpstr>'再兴 (3)ZY'!Print_Area</vt:lpstr>
      <vt:lpstr>'再兴 (2)ZY'!Print_Titles</vt:lpstr>
      <vt:lpstr>'再兴 (3)ZY'!Print_Titles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2022-02-21T05:02:14Z</dcterms:modified>
</cp:coreProperties>
</file>