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海兴中盛\"/>
    </mc:Choice>
  </mc:AlternateContent>
  <bookViews>
    <workbookView xWindow="-105" yWindow="-105" windowWidth="23250" windowHeight="12570" firstSheet="1" activeTab="1"/>
  </bookViews>
  <sheets>
    <sheet name="Sheet1" sheetId="1" state="hidden" r:id="rId1"/>
    <sheet name="线材 " sheetId="5" r:id="rId2"/>
    <sheet name="线材核算" sheetId="6" r:id="rId3"/>
    <sheet name="重量" sheetId="2" r:id="rId4"/>
  </sheets>
  <definedNames>
    <definedName name="_xlnm._FilterDatabase" localSheetId="0" hidden="1">Sheet1!$A$2:$I$25</definedName>
    <definedName name="_xlnm._FilterDatabase" localSheetId="1" hidden="1">'线材 '!$A$2:$R$26</definedName>
    <definedName name="_xlnm._FilterDatabase" localSheetId="2" hidden="1">线材核算!$B$3:$X$3</definedName>
    <definedName name="_xlnm._FilterDatabase" localSheetId="3" hidden="1">重量!$A$1:$D$1</definedName>
    <definedName name="_GoBack" localSheetId="2">线材核算!#REF!</definedName>
    <definedName name="_xlnm.Print_Area" localSheetId="1">'线材 '!$A$1:$S$26</definedName>
    <definedName name="_xlnm.Print_Area" localSheetId="2">线材核算!$B$1:$X$91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5" l="1"/>
  <c r="S7" i="5" l="1"/>
  <c r="S26" i="5"/>
  <c r="S25" i="5"/>
  <c r="S24" i="5"/>
  <c r="S23" i="5"/>
  <c r="S22" i="5"/>
  <c r="S21" i="5"/>
  <c r="S20" i="5"/>
  <c r="S19" i="5"/>
  <c r="S18" i="5"/>
  <c r="S16" i="5"/>
  <c r="S15" i="5"/>
  <c r="S14" i="5"/>
  <c r="S13" i="5"/>
  <c r="S12" i="5"/>
  <c r="S9" i="5"/>
  <c r="S10" i="5"/>
  <c r="S11" i="5"/>
  <c r="S8" i="5"/>
  <c r="S4" i="5"/>
  <c r="S3" i="5"/>
  <c r="R4" i="5" l="1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3" i="5"/>
  <c r="O4" i="5" l="1"/>
  <c r="O15" i="5"/>
  <c r="S61" i="6"/>
  <c r="T61" i="6" s="1"/>
  <c r="T60" i="6"/>
  <c r="N60" i="6"/>
  <c r="O60" i="6" s="1"/>
  <c r="U60" i="6" s="1"/>
  <c r="V60" i="6" s="1"/>
  <c r="S59" i="6"/>
  <c r="T59" i="6" s="1"/>
  <c r="T58" i="6"/>
  <c r="N58" i="6"/>
  <c r="O58" i="6" s="1"/>
  <c r="S57" i="6"/>
  <c r="T57" i="6" s="1"/>
  <c r="T56" i="6"/>
  <c r="N56" i="6"/>
  <c r="O56" i="6" s="1"/>
  <c r="U56" i="6" s="1"/>
  <c r="V56" i="6" s="1"/>
  <c r="O26" i="5" s="1"/>
  <c r="T55" i="6"/>
  <c r="S55" i="6"/>
  <c r="T54" i="6"/>
  <c r="N54" i="6"/>
  <c r="O54" i="6" s="1"/>
  <c r="U54" i="6" s="1"/>
  <c r="V54" i="6" s="1"/>
  <c r="O25" i="5" s="1"/>
  <c r="T53" i="6"/>
  <c r="S53" i="6"/>
  <c r="T52" i="6"/>
  <c r="N52" i="6"/>
  <c r="O52" i="6" s="1"/>
  <c r="U52" i="6" s="1"/>
  <c r="V52" i="6" s="1"/>
  <c r="O24" i="5" s="1"/>
  <c r="S51" i="6"/>
  <c r="T51" i="6" s="1"/>
  <c r="T50" i="6"/>
  <c r="N50" i="6"/>
  <c r="O50" i="6" s="1"/>
  <c r="T49" i="6"/>
  <c r="S49" i="6"/>
  <c r="T48" i="6"/>
  <c r="N48" i="6"/>
  <c r="O48" i="6" s="1"/>
  <c r="U48" i="6" s="1"/>
  <c r="V48" i="6" s="1"/>
  <c r="S47" i="6"/>
  <c r="T47" i="6" s="1"/>
  <c r="T46" i="6"/>
  <c r="N46" i="6"/>
  <c r="O46" i="6" s="1"/>
  <c r="S45" i="6"/>
  <c r="T45" i="6" s="1"/>
  <c r="T44" i="6"/>
  <c r="N44" i="6"/>
  <c r="O44" i="6" s="1"/>
  <c r="S43" i="6"/>
  <c r="T43" i="6" s="1"/>
  <c r="T42" i="6"/>
  <c r="N42" i="6"/>
  <c r="O42" i="6" s="1"/>
  <c r="U42" i="6" s="1"/>
  <c r="V42" i="6" s="1"/>
  <c r="O20" i="5" s="1"/>
  <c r="T41" i="6"/>
  <c r="S41" i="6"/>
  <c r="T40" i="6"/>
  <c r="N40" i="6"/>
  <c r="O40" i="6" s="1"/>
  <c r="U40" i="6" s="1"/>
  <c r="V40" i="6" s="1"/>
  <c r="O19" i="5" s="1"/>
  <c r="S39" i="6"/>
  <c r="T39" i="6" s="1"/>
  <c r="T38" i="6"/>
  <c r="N38" i="6"/>
  <c r="O38" i="6" s="1"/>
  <c r="U38" i="6" s="1"/>
  <c r="V38" i="6" s="1"/>
  <c r="O18" i="5" s="1"/>
  <c r="T37" i="6"/>
  <c r="S37" i="6"/>
  <c r="T36" i="6"/>
  <c r="N36" i="6"/>
  <c r="O36" i="6" s="1"/>
  <c r="U36" i="6" s="1"/>
  <c r="V36" i="6" s="1"/>
  <c r="O17" i="5" s="1"/>
  <c r="S35" i="6"/>
  <c r="T35" i="6" s="1"/>
  <c r="T34" i="6"/>
  <c r="N34" i="6"/>
  <c r="O34" i="6" s="1"/>
  <c r="U34" i="6" s="1"/>
  <c r="V34" i="6" s="1"/>
  <c r="O16" i="5" s="1"/>
  <c r="T33" i="6"/>
  <c r="S33" i="6"/>
  <c r="T32" i="6"/>
  <c r="N32" i="6"/>
  <c r="O32" i="6" s="1"/>
  <c r="U32" i="6" s="1"/>
  <c r="V32" i="6" s="1"/>
  <c r="S31" i="6"/>
  <c r="T31" i="6" s="1"/>
  <c r="T30" i="6"/>
  <c r="N30" i="6"/>
  <c r="O30" i="6" s="1"/>
  <c r="S29" i="6"/>
  <c r="T29" i="6" s="1"/>
  <c r="T28" i="6"/>
  <c r="N28" i="6"/>
  <c r="O28" i="6" s="1"/>
  <c r="S27" i="6"/>
  <c r="T27" i="6" s="1"/>
  <c r="T26" i="6"/>
  <c r="T25" i="6"/>
  <c r="T24" i="6"/>
  <c r="T23" i="6"/>
  <c r="R23" i="6"/>
  <c r="N23" i="6"/>
  <c r="O23" i="6" s="1"/>
  <c r="U23" i="6" s="1"/>
  <c r="V23" i="6" s="1"/>
  <c r="O12" i="5" s="1"/>
  <c r="T22" i="6"/>
  <c r="S22" i="6"/>
  <c r="T21" i="6"/>
  <c r="N21" i="6"/>
  <c r="O21" i="6" s="1"/>
  <c r="U21" i="6" s="1"/>
  <c r="V21" i="6" s="1"/>
  <c r="O11" i="5" s="1"/>
  <c r="S20" i="6"/>
  <c r="T20" i="6" s="1"/>
  <c r="T19" i="6"/>
  <c r="N19" i="6"/>
  <c r="O19" i="6" s="1"/>
  <c r="S18" i="6"/>
  <c r="T18" i="6" s="1"/>
  <c r="T17" i="6"/>
  <c r="N17" i="6"/>
  <c r="O17" i="6" s="1"/>
  <c r="U17" i="6" s="1"/>
  <c r="V17" i="6" s="1"/>
  <c r="O9" i="5" s="1"/>
  <c r="S16" i="6"/>
  <c r="T16" i="6" s="1"/>
  <c r="T15" i="6"/>
  <c r="N15" i="6"/>
  <c r="O15" i="6" s="1"/>
  <c r="U15" i="6" s="1"/>
  <c r="V15" i="6" s="1"/>
  <c r="O8" i="5" s="1"/>
  <c r="T14" i="6"/>
  <c r="S14" i="6"/>
  <c r="T13" i="6"/>
  <c r="N13" i="6"/>
  <c r="O13" i="6" s="1"/>
  <c r="U13" i="6" s="1"/>
  <c r="V13" i="6" s="1"/>
  <c r="O7" i="5" s="1"/>
  <c r="S12" i="6"/>
  <c r="T12" i="6" s="1"/>
  <c r="T11" i="6"/>
  <c r="T10" i="6"/>
  <c r="N10" i="6"/>
  <c r="O10" i="6" s="1"/>
  <c r="S9" i="6"/>
  <c r="T9" i="6" s="1"/>
  <c r="T8" i="6"/>
  <c r="N8" i="6"/>
  <c r="O8" i="6" s="1"/>
  <c r="T7" i="6"/>
  <c r="S7" i="6"/>
  <c r="T6" i="6"/>
  <c r="N6" i="6"/>
  <c r="O6" i="6" s="1"/>
  <c r="U6" i="6" s="1"/>
  <c r="V6" i="6" s="1"/>
  <c r="S5" i="6"/>
  <c r="T5" i="6" s="1"/>
  <c r="T4" i="6"/>
  <c r="N4" i="6"/>
  <c r="O4" i="6" s="1"/>
  <c r="U58" i="6" l="1"/>
  <c r="V58" i="6" s="1"/>
  <c r="U46" i="6"/>
  <c r="V46" i="6" s="1"/>
  <c r="O22" i="5" s="1"/>
  <c r="U30" i="6"/>
  <c r="V30" i="6" s="1"/>
  <c r="O14" i="5" s="1"/>
  <c r="U19" i="6"/>
  <c r="V19" i="6" s="1"/>
  <c r="O10" i="5" s="1"/>
  <c r="U10" i="6"/>
  <c r="V10" i="6" s="1"/>
  <c r="O6" i="5" s="1"/>
  <c r="U50" i="6"/>
  <c r="V50" i="6" s="1"/>
  <c r="O23" i="5" s="1"/>
  <c r="U4" i="6"/>
  <c r="V4" i="6" s="1"/>
  <c r="O3" i="5" s="1"/>
  <c r="U8" i="6"/>
  <c r="V8" i="6" s="1"/>
  <c r="O5" i="5" s="1"/>
  <c r="U44" i="6"/>
  <c r="V44" i="6" s="1"/>
  <c r="O21" i="5" s="1"/>
  <c r="U28" i="6"/>
  <c r="V28" i="6" s="1"/>
  <c r="O13" i="5" s="1"/>
</calcChain>
</file>

<file path=xl/comments1.xml><?xml version="1.0" encoding="utf-8"?>
<comments xmlns="http://schemas.openxmlformats.org/spreadsheetml/2006/main">
  <authors>
    <author>吴英格</author>
  </authors>
  <commentList>
    <comment ref="G3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4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5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6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7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8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</commentList>
</comments>
</file>

<file path=xl/comments2.xml><?xml version="1.0" encoding="utf-8"?>
<comments xmlns="http://schemas.openxmlformats.org/spreadsheetml/2006/main">
  <authors>
    <author>吴英格</author>
  </authors>
  <commentList>
    <comment ref="L4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6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8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15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17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19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21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28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30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32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34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54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我司无图纸，按照厂家测算重量</t>
        </r>
      </text>
    </comment>
    <comment ref="L56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我司无图纸，按照厂家测算重量</t>
        </r>
      </text>
    </comment>
    <comment ref="G60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前期需求清单种写的是20#</t>
        </r>
      </text>
    </comment>
  </commentList>
</comments>
</file>

<file path=xl/sharedStrings.xml><?xml version="1.0" encoding="utf-8"?>
<sst xmlns="http://schemas.openxmlformats.org/spreadsheetml/2006/main" count="600" uniqueCount="173">
  <si>
    <t>序号</t>
    <phoneticPr fontId="1" type="noConversion"/>
  </si>
  <si>
    <t>单台用量</t>
    <phoneticPr fontId="1" type="noConversion"/>
  </si>
  <si>
    <t>部件名称</t>
  </si>
  <si>
    <t>3D/2D图号/版本号</t>
  </si>
  <si>
    <t>图片</t>
  </si>
  <si>
    <t>材质</t>
  </si>
  <si>
    <t>表面处理</t>
  </si>
  <si>
    <t>备注</t>
  </si>
  <si>
    <t>左前地脚</t>
  </si>
  <si>
    <t>SLT0010770</t>
  </si>
  <si>
    <t>SAPH420/3.0</t>
  </si>
  <si>
    <t>/</t>
  </si>
  <si>
    <t>重汽统帅</t>
  </si>
  <si>
    <t>左后地脚</t>
  </si>
  <si>
    <t>SLT0010771</t>
  </si>
  <si>
    <t>ASSY</t>
  </si>
  <si>
    <t>右前地脚</t>
  </si>
  <si>
    <t>SLT0010773</t>
  </si>
  <si>
    <t>福田M4</t>
  </si>
  <si>
    <t>右后地脚</t>
  </si>
  <si>
    <t>SLT0010774</t>
  </si>
  <si>
    <t>SLT0010775</t>
  </si>
  <si>
    <t>SLT0010776</t>
  </si>
  <si>
    <t>肩部支撑钢丝A</t>
  </si>
  <si>
    <t>SLT0010781</t>
  </si>
  <si>
    <t>Q235/Φ6</t>
  </si>
  <si>
    <t>肩部支撑钢丝B</t>
  </si>
  <si>
    <t>SLT0010782</t>
  </si>
  <si>
    <t>头枕支撑钢丝</t>
  </si>
  <si>
    <t>SLT0010783</t>
  </si>
  <si>
    <t>驾驶员靠背弯管</t>
  </si>
  <si>
    <t>SLT0010751</t>
  </si>
  <si>
    <t xml:space="preserve">B340LA </t>
  </si>
  <si>
    <t>驾驶员靠背网簧</t>
  </si>
  <si>
    <t>SLT0010753</t>
  </si>
  <si>
    <t>Φ3.2  65Mn</t>
  </si>
  <si>
    <t>驾驶员靠背网簧固定钣金</t>
  </si>
  <si>
    <t>SLT0010754</t>
  </si>
  <si>
    <t>Q235 1.0</t>
  </si>
  <si>
    <t>驾驶员靠背预埋钢丝A</t>
  </si>
  <si>
    <t>SLT0010755</t>
  </si>
  <si>
    <t>60 φ2</t>
  </si>
  <si>
    <t>驾驶员靠背预埋钢丝B</t>
  </si>
  <si>
    <t>SLT0010756</t>
  </si>
  <si>
    <t>驾驶员靠背预埋钢丝C</t>
  </si>
  <si>
    <t>SLT0010757</t>
  </si>
  <si>
    <t>驾驶员靠背预埋钢丝D</t>
  </si>
  <si>
    <t>SLT0010758</t>
  </si>
  <si>
    <t>驾驶员靠背钢丝焊接总成</t>
  </si>
  <si>
    <t>SLT0010759</t>
  </si>
  <si>
    <t>驾驶员靠背ECU固定钣金</t>
  </si>
  <si>
    <t>SLT0010760</t>
  </si>
  <si>
    <t>Q235 2.0</t>
  </si>
  <si>
    <t>驾驶员座垫预埋钢丝A</t>
  </si>
  <si>
    <t>SLT0010764</t>
  </si>
  <si>
    <t>驾驶员座垫预埋钢丝B</t>
  </si>
  <si>
    <t>SLT0010765</t>
  </si>
  <si>
    <t>驾驶员座垫预埋钢丝C</t>
  </si>
  <si>
    <t>SLT0010766</t>
  </si>
  <si>
    <t>驾驶员座垫预埋钢丝D</t>
  </si>
  <si>
    <t>SLT0010767</t>
  </si>
  <si>
    <t>驾驶员靠背下弯管</t>
  </si>
  <si>
    <t>SLT0010768</t>
  </si>
  <si>
    <t>Q235 φ20×1.5</t>
  </si>
  <si>
    <t>轻卡减震舒适性提升</t>
    <phoneticPr fontId="1" type="noConversion"/>
  </si>
  <si>
    <t>种类</t>
    <phoneticPr fontId="1" type="noConversion"/>
  </si>
  <si>
    <t>冲压件</t>
    <phoneticPr fontId="1" type="noConversion"/>
  </si>
  <si>
    <t>线材</t>
    <phoneticPr fontId="1" type="noConversion"/>
  </si>
  <si>
    <t>轻卡减震提升方案新开件-吴英格负责</t>
    <phoneticPr fontId="1" type="noConversion"/>
  </si>
  <si>
    <t>√</t>
    <phoneticPr fontId="1" type="noConversion"/>
  </si>
  <si>
    <t>3D数据</t>
    <phoneticPr fontId="1" type="noConversion"/>
  </si>
  <si>
    <t>SLT0010781</t>
    <phoneticPr fontId="1" type="noConversion"/>
  </si>
  <si>
    <t>肩部支撑钢丝A</t>
    <phoneticPr fontId="1" type="noConversion"/>
  </si>
  <si>
    <t>SLT0010782</t>
    <phoneticPr fontId="1" type="noConversion"/>
  </si>
  <si>
    <t>肩部支撑钢丝B</t>
    <phoneticPr fontId="1" type="noConversion"/>
  </si>
  <si>
    <t>SLT0010783</t>
    <phoneticPr fontId="1" type="noConversion"/>
  </si>
  <si>
    <t>头枕支撑钢丝</t>
    <phoneticPr fontId="1" type="noConversion"/>
  </si>
  <si>
    <t>SLT0010751</t>
    <phoneticPr fontId="1" type="noConversion"/>
  </si>
  <si>
    <t>驾驶员靠背弯管</t>
    <phoneticPr fontId="1" type="noConversion"/>
  </si>
  <si>
    <t xml:space="preserve">B340LA </t>
    <phoneticPr fontId="1" type="noConversion"/>
  </si>
  <si>
    <r>
      <rPr>
        <sz val="10.5"/>
        <color theme="1"/>
        <rFont val="Calibri"/>
        <family val="3"/>
        <charset val="161"/>
      </rPr>
      <t>Φ</t>
    </r>
    <r>
      <rPr>
        <sz val="10.5"/>
        <color theme="1"/>
        <rFont val="宋体"/>
        <family val="3"/>
        <charset val="134"/>
      </rPr>
      <t>3.2  65Mn</t>
    </r>
    <phoneticPr fontId="1" type="noConversion"/>
  </si>
  <si>
    <r>
      <t xml:space="preserve">Q235 </t>
    </r>
    <r>
      <rPr>
        <sz val="10.5"/>
        <color theme="1"/>
        <rFont val="Calibri"/>
        <family val="3"/>
        <charset val="161"/>
      </rPr>
      <t>φ</t>
    </r>
    <r>
      <rPr>
        <sz val="10.5"/>
        <color theme="1"/>
        <rFont val="宋体"/>
        <family val="3"/>
        <charset val="134"/>
      </rPr>
      <t>20×1.5</t>
    </r>
    <phoneticPr fontId="1" type="noConversion"/>
  </si>
  <si>
    <t>SHT0011065</t>
  </si>
  <si>
    <t>预埋钢丝A</t>
  </si>
  <si>
    <t>60#</t>
  </si>
  <si>
    <t>H4-2.2座椅</t>
    <phoneticPr fontId="1" type="noConversion"/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</si>
  <si>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</si>
  <si>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</si>
  <si>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</si>
  <si>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</si>
  <si>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</si>
  <si>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</si>
  <si>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</si>
  <si>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</si>
  <si>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靠背泡沫预埋钢丝4</t>
  </si>
  <si>
    <t>20#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</si>
  <si>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</si>
  <si>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</si>
  <si>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</si>
  <si>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</si>
  <si>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</si>
  <si>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</si>
  <si>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</si>
  <si>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</si>
  <si>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坐垫泡沫预埋钢丝3.1</t>
  </si>
  <si>
    <t>坐垫泡沫预埋钢丝4.1</t>
  </si>
  <si>
    <t>金蝶号</t>
  </si>
  <si>
    <t>QAD号</t>
    <phoneticPr fontId="15" type="noConversion"/>
  </si>
  <si>
    <t>名称</t>
  </si>
  <si>
    <t>零件名称</t>
  </si>
  <si>
    <t>耗用量</t>
  </si>
  <si>
    <t>直径</t>
  </si>
  <si>
    <t>下料尺寸mm</t>
  </si>
  <si>
    <t>含税单价</t>
  </si>
  <si>
    <t>重量</t>
  </si>
  <si>
    <t>材料费</t>
  </si>
  <si>
    <t>加工成本</t>
  </si>
  <si>
    <t>不含税单价</t>
  </si>
  <si>
    <t>厂家报价（不含税）</t>
    <phoneticPr fontId="15" type="noConversion"/>
  </si>
  <si>
    <t>材料</t>
  </si>
  <si>
    <t>废铁</t>
  </si>
  <si>
    <t>毛重</t>
  </si>
  <si>
    <t>实际称重</t>
  </si>
  <si>
    <t>工序</t>
  </si>
  <si>
    <t>吨位</t>
  </si>
  <si>
    <t>次数</t>
  </si>
  <si>
    <t>工序费</t>
  </si>
  <si>
    <t>总工序费</t>
  </si>
  <si>
    <t>海兴中盛10.5-9.5元/kg,包工包料</t>
    <phoneticPr fontId="15" type="noConversion"/>
  </si>
  <si>
    <t>SLT0010781</t>
    <phoneticPr fontId="15" type="noConversion"/>
  </si>
  <si>
    <t>肩部支撑钢丝A</t>
    <phoneticPr fontId="15" type="noConversion"/>
  </si>
  <si>
    <r>
      <t>Q235/</t>
    </r>
    <r>
      <rPr>
        <sz val="10"/>
        <rFont val="Calibri"/>
        <family val="2"/>
        <charset val="161"/>
      </rPr>
      <t>φ</t>
    </r>
    <r>
      <rPr>
        <sz val="10"/>
        <rFont val="宋体"/>
        <family val="3"/>
        <charset val="134"/>
      </rPr>
      <t>6.0</t>
    </r>
    <phoneticPr fontId="15" type="noConversion"/>
  </si>
  <si>
    <t>截料折弯</t>
  </si>
  <si>
    <t>检具检验</t>
  </si>
  <si>
    <t>SLT0010782</t>
    <phoneticPr fontId="15" type="noConversion"/>
  </si>
  <si>
    <t>肩部支撑钢丝B</t>
    <phoneticPr fontId="15" type="noConversion"/>
  </si>
  <si>
    <t>SLT0010783</t>
    <phoneticPr fontId="15" type="noConversion"/>
  </si>
  <si>
    <t>头枕支撑钢丝</t>
    <phoneticPr fontId="15" type="noConversion"/>
  </si>
  <si>
    <t>SLT0010751</t>
    <phoneticPr fontId="15" type="noConversion"/>
  </si>
  <si>
    <t>驾驶员靠背弯管</t>
    <phoneticPr fontId="15" type="noConversion"/>
  </si>
  <si>
    <t xml:space="preserve">B340LA </t>
    <phoneticPr fontId="15" type="noConversion"/>
  </si>
  <si>
    <t>拍扁</t>
    <phoneticPr fontId="1" type="noConversion"/>
  </si>
  <si>
    <t>80T</t>
    <phoneticPr fontId="1" type="noConversion"/>
  </si>
  <si>
    <r>
      <t>65Mn/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3.2</t>
    </r>
    <phoneticPr fontId="15" type="noConversion"/>
  </si>
  <si>
    <r>
      <t>?/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2</t>
    </r>
    <phoneticPr fontId="15" type="noConversion"/>
  </si>
  <si>
    <t>焊接</t>
    <phoneticPr fontId="1" type="noConversion"/>
  </si>
  <si>
    <t>摆件</t>
    <phoneticPr fontId="1" type="noConversion"/>
  </si>
  <si>
    <t>整形</t>
    <phoneticPr fontId="1" type="noConversion"/>
  </si>
  <si>
    <r>
      <t xml:space="preserve">Q235 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20×1.5</t>
    </r>
    <phoneticPr fontId="15" type="noConversion"/>
  </si>
  <si>
    <t>20#</t>
    <phoneticPr fontId="1" type="noConversion"/>
  </si>
  <si>
    <t>轻卡减震提升及H4-2.2方案新开件-线材</t>
    <phoneticPr fontId="1" type="noConversion"/>
  </si>
  <si>
    <t>2.7图纸点检</t>
    <phoneticPr fontId="1" type="noConversion"/>
  </si>
  <si>
    <t>海兴中盛未税报价</t>
    <phoneticPr fontId="1" type="noConversion"/>
  </si>
  <si>
    <t>核算价</t>
    <phoneticPr fontId="1" type="noConversion"/>
  </si>
  <si>
    <t>SHT0011066</t>
    <phoneticPr fontId="1" type="noConversion"/>
  </si>
  <si>
    <t>SHT0011072</t>
    <phoneticPr fontId="1" type="noConversion"/>
  </si>
  <si>
    <t>SHT0011597</t>
    <phoneticPr fontId="1" type="noConversion"/>
  </si>
  <si>
    <t>2022.2.13李宁再次确认取消了</t>
    <phoneticPr fontId="1" type="noConversion"/>
  </si>
  <si>
    <t>SHT0011513</t>
    <phoneticPr fontId="1" type="noConversion"/>
  </si>
  <si>
    <t>25*2</t>
    <phoneticPr fontId="1" type="noConversion"/>
  </si>
  <si>
    <t>自制</t>
    <phoneticPr fontId="1" type="noConversion"/>
  </si>
  <si>
    <t>海兴中盛未税最终报价</t>
    <phoneticPr fontId="1" type="noConversion"/>
  </si>
  <si>
    <t>序号</t>
    <phoneticPr fontId="1" type="noConversion"/>
  </si>
  <si>
    <t>SHT0011072</t>
  </si>
  <si>
    <t>SHT0011597</t>
  </si>
  <si>
    <t>QAD号</t>
    <phoneticPr fontId="1" type="noConversion"/>
  </si>
  <si>
    <t>物料名称</t>
    <phoneticPr fontId="1" type="noConversion"/>
  </si>
  <si>
    <t>重量kg</t>
    <phoneticPr fontId="1" type="noConversion"/>
  </si>
  <si>
    <t>重量</t>
    <phoneticPr fontId="1" type="noConversion"/>
  </si>
  <si>
    <t>公斤价格</t>
    <phoneticPr fontId="1" type="noConversion"/>
  </si>
  <si>
    <t>目标价格</t>
    <phoneticPr fontId="1" type="noConversion"/>
  </si>
  <si>
    <t>自制</t>
    <phoneticPr fontId="1" type="noConversion"/>
  </si>
  <si>
    <t>自制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</si>
</sst>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_);[Red]\(0.000\)"/>
    <numFmt numFmtId="177" formatCode="0.00_);[Red]\(0.00\)"/>
    <numFmt numFmtId="178" formatCode="0.00_ "/>
    <numFmt numFmtId="179" formatCode="0.0000"/>
    <numFmt numFmtId="180" formatCode="0.000_ "/>
  </numFmts>
  <fonts count="2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Times New Roman"/>
      <family val="1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theme="1"/>
      <name val="等线"/>
      <family val="2"/>
      <scheme val="minor"/>
    </font>
    <font>
      <sz val="10.5"/>
      <color theme="1"/>
      <name val="宋体"/>
      <family val="3"/>
      <charset val="161"/>
    </font>
    <font>
      <sz val="10.5"/>
      <color theme="1"/>
      <name val="Calibri"/>
      <family val="3"/>
      <charset val="16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Calibri"/>
      <family val="2"/>
      <charset val="161"/>
    </font>
    <font>
      <sz val="10"/>
      <name val="Arial"/>
      <family val="2"/>
    </font>
    <font>
      <sz val="10"/>
      <name val="Calibri"/>
      <family val="3"/>
      <charset val="161"/>
    </font>
    <font>
      <sz val="12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shrinkToFit="1"/>
    </xf>
    <xf numFmtId="177" fontId="14" fillId="0" borderId="1" xfId="2" applyNumberFormat="1" applyFont="1" applyBorder="1" applyAlignment="1">
      <alignment horizontal="center" vertical="center" shrinkToFit="1"/>
    </xf>
    <xf numFmtId="0" fontId="11" fillId="4" borderId="1" xfId="2" applyFont="1" applyFill="1" applyBorder="1" applyAlignment="1">
      <alignment horizontal="center" vertical="center"/>
    </xf>
    <xf numFmtId="178" fontId="11" fillId="4" borderId="1" xfId="2" applyNumberFormat="1" applyFont="1" applyFill="1" applyBorder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17" fillId="4" borderId="1" xfId="3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1" fillId="3" borderId="1" xfId="2" applyFont="1" applyFill="1" applyBorder="1" applyAlignment="1">
      <alignment horizontal="center" vertical="center"/>
    </xf>
    <xf numFmtId="178" fontId="11" fillId="3" borderId="1" xfId="2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/>
    <xf numFmtId="179" fontId="19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79" fontId="0" fillId="3" borderId="1" xfId="0" applyNumberFormat="1" applyFill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center" vertical="center"/>
    </xf>
    <xf numFmtId="176" fontId="14" fillId="4" borderId="1" xfId="2" applyNumberFormat="1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/>
    </xf>
    <xf numFmtId="177" fontId="14" fillId="3" borderId="1" xfId="2" applyNumberFormat="1" applyFont="1" applyFill="1" applyBorder="1" applyAlignment="1">
      <alignment horizontal="center" vertical="center"/>
    </xf>
    <xf numFmtId="176" fontId="14" fillId="3" borderId="1" xfId="2" applyNumberFormat="1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177" fontId="11" fillId="4" borderId="1" xfId="2" applyNumberFormat="1" applyFont="1" applyFill="1" applyBorder="1" applyAlignment="1">
      <alignment horizontal="center" vertical="center"/>
    </xf>
    <xf numFmtId="177" fontId="11" fillId="3" borderId="1" xfId="2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4" borderId="3" xfId="0" applyNumberFormat="1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 wrapText="1"/>
    </xf>
    <xf numFmtId="176" fontId="12" fillId="4" borderId="3" xfId="0" applyNumberFormat="1" applyFont="1" applyFill="1" applyBorder="1" applyAlignment="1">
      <alignment horizontal="center" vertical="center" wrapText="1"/>
    </xf>
    <xf numFmtId="176" fontId="12" fillId="4" borderId="4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5" xfId="3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20.emf"/><Relationship Id="rId18" Type="http://schemas.openxmlformats.org/officeDocument/2006/relationships/image" Target="../media/image26.emf"/><Relationship Id="rId3" Type="http://schemas.openxmlformats.org/officeDocument/2006/relationships/image" Target="../media/image9.png"/><Relationship Id="rId21" Type="http://schemas.openxmlformats.org/officeDocument/2006/relationships/image" Target="../media/image29.emf"/><Relationship Id="rId7" Type="http://schemas.openxmlformats.org/officeDocument/2006/relationships/image" Target="../media/image13.png"/><Relationship Id="rId12" Type="http://schemas.openxmlformats.org/officeDocument/2006/relationships/image" Target="../media/image19.png"/><Relationship Id="rId17" Type="http://schemas.openxmlformats.org/officeDocument/2006/relationships/image" Target="../media/image25.emf"/><Relationship Id="rId2" Type="http://schemas.openxmlformats.org/officeDocument/2006/relationships/image" Target="../media/image8.png"/><Relationship Id="rId16" Type="http://schemas.openxmlformats.org/officeDocument/2006/relationships/image" Target="../media/image24.emf"/><Relationship Id="rId20" Type="http://schemas.openxmlformats.org/officeDocument/2006/relationships/image" Target="../media/image28.emf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8.png"/><Relationship Id="rId24" Type="http://schemas.openxmlformats.org/officeDocument/2006/relationships/image" Target="../media/image32.emf"/><Relationship Id="rId5" Type="http://schemas.openxmlformats.org/officeDocument/2006/relationships/image" Target="../media/image11.png"/><Relationship Id="rId15" Type="http://schemas.openxmlformats.org/officeDocument/2006/relationships/image" Target="../media/image23.png"/><Relationship Id="rId23" Type="http://schemas.openxmlformats.org/officeDocument/2006/relationships/image" Target="../media/image31.emf"/><Relationship Id="rId10" Type="http://schemas.openxmlformats.org/officeDocument/2006/relationships/image" Target="../media/image17.png"/><Relationship Id="rId19" Type="http://schemas.openxmlformats.org/officeDocument/2006/relationships/image" Target="../media/image27.emf"/><Relationship Id="rId4" Type="http://schemas.openxmlformats.org/officeDocument/2006/relationships/image" Target="../media/image10.png"/><Relationship Id="rId9" Type="http://schemas.openxmlformats.org/officeDocument/2006/relationships/image" Target="../media/image16.png"/><Relationship Id="rId14" Type="http://schemas.openxmlformats.org/officeDocument/2006/relationships/image" Target="../media/image22.png"/><Relationship Id="rId22" Type="http://schemas.openxmlformats.org/officeDocument/2006/relationships/image" Target="../media/image3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9.png"/><Relationship Id="rId18" Type="http://schemas.openxmlformats.org/officeDocument/2006/relationships/image" Target="../media/image26.emf"/><Relationship Id="rId3" Type="http://schemas.openxmlformats.org/officeDocument/2006/relationships/image" Target="../media/image9.png"/><Relationship Id="rId21" Type="http://schemas.openxmlformats.org/officeDocument/2006/relationships/image" Target="../media/image29.emf"/><Relationship Id="rId7" Type="http://schemas.openxmlformats.org/officeDocument/2006/relationships/image" Target="../media/image12.png"/><Relationship Id="rId12" Type="http://schemas.openxmlformats.org/officeDocument/2006/relationships/image" Target="../media/image18.png"/><Relationship Id="rId17" Type="http://schemas.openxmlformats.org/officeDocument/2006/relationships/image" Target="../media/image25.emf"/><Relationship Id="rId25" Type="http://schemas.openxmlformats.org/officeDocument/2006/relationships/image" Target="../media/image34.png"/><Relationship Id="rId2" Type="http://schemas.openxmlformats.org/officeDocument/2006/relationships/image" Target="../media/image8.png"/><Relationship Id="rId16" Type="http://schemas.openxmlformats.org/officeDocument/2006/relationships/image" Target="../media/image28.emf"/><Relationship Id="rId20" Type="http://schemas.openxmlformats.org/officeDocument/2006/relationships/image" Target="../media/image33.emf"/><Relationship Id="rId1" Type="http://schemas.openxmlformats.org/officeDocument/2006/relationships/image" Target="../media/image7.png"/><Relationship Id="rId6" Type="http://schemas.openxmlformats.org/officeDocument/2006/relationships/image" Target="../media/image22.png"/><Relationship Id="rId11" Type="http://schemas.openxmlformats.org/officeDocument/2006/relationships/image" Target="../media/image17.png"/><Relationship Id="rId24" Type="http://schemas.openxmlformats.org/officeDocument/2006/relationships/image" Target="../media/image32.emf"/><Relationship Id="rId5" Type="http://schemas.openxmlformats.org/officeDocument/2006/relationships/image" Target="../media/image11.png"/><Relationship Id="rId15" Type="http://schemas.openxmlformats.org/officeDocument/2006/relationships/image" Target="../media/image24.emf"/><Relationship Id="rId23" Type="http://schemas.openxmlformats.org/officeDocument/2006/relationships/image" Target="../media/image31.emf"/><Relationship Id="rId10" Type="http://schemas.openxmlformats.org/officeDocument/2006/relationships/image" Target="../media/image16.png"/><Relationship Id="rId19" Type="http://schemas.openxmlformats.org/officeDocument/2006/relationships/image" Target="../media/image27.emf"/><Relationship Id="rId4" Type="http://schemas.openxmlformats.org/officeDocument/2006/relationships/image" Target="../media/image10.png"/><Relationship Id="rId9" Type="http://schemas.openxmlformats.org/officeDocument/2006/relationships/image" Target="../media/image23.png"/><Relationship Id="rId14" Type="http://schemas.openxmlformats.org/officeDocument/2006/relationships/image" Target="../media/image20.emf"/><Relationship Id="rId22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2</xdr:row>
      <xdr:rowOff>60960</xdr:rowOff>
    </xdr:from>
    <xdr:to>
      <xdr:col>4</xdr:col>
      <xdr:colOff>662940</xdr:colOff>
      <xdr:row>2</xdr:row>
      <xdr:rowOff>472440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BD6E207B-BDDF-4334-A3BE-66E37C7F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64820"/>
          <a:ext cx="5562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3</xdr:row>
      <xdr:rowOff>83820</xdr:rowOff>
    </xdr:from>
    <xdr:to>
      <xdr:col>4</xdr:col>
      <xdr:colOff>708660</xdr:colOff>
      <xdr:row>3</xdr:row>
      <xdr:rowOff>464820</xdr:rowOff>
    </xdr:to>
    <xdr:pic>
      <xdr:nvPicPr>
        <xdr:cNvPr id="17" name="图片 2">
          <a:extLst>
            <a:ext uri="{FF2B5EF4-FFF2-40B4-BE49-F238E27FC236}">
              <a16:creationId xmlns:a16="http://schemas.microsoft.com/office/drawing/2014/main" id="{3B5B2297-DE87-46E4-BFBD-DF4B0A00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975360"/>
          <a:ext cx="6477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4</xdr:row>
      <xdr:rowOff>30480</xdr:rowOff>
    </xdr:from>
    <xdr:to>
      <xdr:col>4</xdr:col>
      <xdr:colOff>525780</xdr:colOff>
      <xdr:row>4</xdr:row>
      <xdr:rowOff>426720</xdr:rowOff>
    </xdr:to>
    <xdr:pic>
      <xdr:nvPicPr>
        <xdr:cNvPr id="19" name="图片 4">
          <a:extLst>
            <a:ext uri="{FF2B5EF4-FFF2-40B4-BE49-F238E27FC236}">
              <a16:creationId xmlns:a16="http://schemas.microsoft.com/office/drawing/2014/main" id="{8743AFAA-55DF-4621-A8FA-E04F2C21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424940"/>
          <a:ext cx="4572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7621</xdr:colOff>
      <xdr:row>5</xdr:row>
      <xdr:rowOff>76200</xdr:rowOff>
    </xdr:from>
    <xdr:to>
      <xdr:col>4</xdr:col>
      <xdr:colOff>541021</xdr:colOff>
      <xdr:row>5</xdr:row>
      <xdr:rowOff>403860</xdr:rowOff>
    </xdr:to>
    <xdr:pic>
      <xdr:nvPicPr>
        <xdr:cNvPr id="20" name="图片 5">
          <a:extLst>
            <a:ext uri="{FF2B5EF4-FFF2-40B4-BE49-F238E27FC236}">
              <a16:creationId xmlns:a16="http://schemas.microsoft.com/office/drawing/2014/main" id="{5A88ED09-D7D5-4D2A-A045-EEC3BE404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1" y="1927860"/>
          <a:ext cx="5334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6</xdr:row>
      <xdr:rowOff>83820</xdr:rowOff>
    </xdr:from>
    <xdr:to>
      <xdr:col>4</xdr:col>
      <xdr:colOff>571500</xdr:colOff>
      <xdr:row>6</xdr:row>
      <xdr:rowOff>495300</xdr:rowOff>
    </xdr:to>
    <xdr:pic>
      <xdr:nvPicPr>
        <xdr:cNvPr id="21" name="图片 6">
          <a:extLst>
            <a:ext uri="{FF2B5EF4-FFF2-40B4-BE49-F238E27FC236}">
              <a16:creationId xmlns:a16="http://schemas.microsoft.com/office/drawing/2014/main" id="{11F1C39D-9744-42F7-AFE3-5080FBE5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2392680"/>
          <a:ext cx="4800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</xdr:colOff>
      <xdr:row>7</xdr:row>
      <xdr:rowOff>83820</xdr:rowOff>
    </xdr:from>
    <xdr:to>
      <xdr:col>4</xdr:col>
      <xdr:colOff>563880</xdr:colOff>
      <xdr:row>7</xdr:row>
      <xdr:rowOff>449580</xdr:rowOff>
    </xdr:to>
    <xdr:pic>
      <xdr:nvPicPr>
        <xdr:cNvPr id="22" name="图片 7">
          <a:extLst>
            <a:ext uri="{FF2B5EF4-FFF2-40B4-BE49-F238E27FC236}">
              <a16:creationId xmlns:a16="http://schemas.microsoft.com/office/drawing/2014/main" id="{9047C5DB-3AC0-47A4-802A-8A131983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2918460"/>
          <a:ext cx="5410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8</xdr:row>
      <xdr:rowOff>160020</xdr:rowOff>
    </xdr:from>
    <xdr:to>
      <xdr:col>4</xdr:col>
      <xdr:colOff>777240</xdr:colOff>
      <xdr:row>8</xdr:row>
      <xdr:rowOff>502920</xdr:rowOff>
    </xdr:to>
    <xdr:pic>
      <xdr:nvPicPr>
        <xdr:cNvPr id="27" name="图片 11">
          <a:extLst>
            <a:ext uri="{FF2B5EF4-FFF2-40B4-BE49-F238E27FC236}">
              <a16:creationId xmlns:a16="http://schemas.microsoft.com/office/drawing/2014/main" id="{AA8016A9-FAFA-4B70-8597-5D9A592F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402336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137160</xdr:colOff>
      <xdr:row>9</xdr:row>
      <xdr:rowOff>60960</xdr:rowOff>
    </xdr:from>
    <xdr:to>
      <xdr:col>4</xdr:col>
      <xdr:colOff>670560</xdr:colOff>
      <xdr:row>9</xdr:row>
      <xdr:rowOff>338824</xdr:rowOff>
    </xdr:to>
    <xdr:pic>
      <xdr:nvPicPr>
        <xdr:cNvPr id="28" name="图片 12">
          <a:extLst>
            <a:ext uri="{FF2B5EF4-FFF2-40B4-BE49-F238E27FC236}">
              <a16:creationId xmlns:a16="http://schemas.microsoft.com/office/drawing/2014/main" id="{573CF674-DAEB-46B2-8444-5772D98E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4526280"/>
          <a:ext cx="533400" cy="27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10</xdr:row>
      <xdr:rowOff>182880</xdr:rowOff>
    </xdr:from>
    <xdr:to>
      <xdr:col>4</xdr:col>
      <xdr:colOff>690549</xdr:colOff>
      <xdr:row>10</xdr:row>
      <xdr:rowOff>228599</xdr:rowOff>
    </xdr:to>
    <xdr:pic>
      <xdr:nvPicPr>
        <xdr:cNvPr id="29" name="图片 13">
          <a:extLst>
            <a:ext uri="{FF2B5EF4-FFF2-40B4-BE49-F238E27FC236}">
              <a16:creationId xmlns:a16="http://schemas.microsoft.com/office/drawing/2014/main" id="{0D8B57CA-7CAC-4EBA-B7BF-DA70297C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4869180"/>
          <a:ext cx="614349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11</xdr:row>
      <xdr:rowOff>45720</xdr:rowOff>
    </xdr:from>
    <xdr:to>
      <xdr:col>4</xdr:col>
      <xdr:colOff>601980</xdr:colOff>
      <xdr:row>11</xdr:row>
      <xdr:rowOff>457200</xdr:rowOff>
    </xdr:to>
    <xdr:pic>
      <xdr:nvPicPr>
        <xdr:cNvPr id="71" name="图片 3">
          <a:extLst>
            <a:ext uri="{FF2B5EF4-FFF2-40B4-BE49-F238E27FC236}">
              <a16:creationId xmlns:a16="http://schemas.microsoft.com/office/drawing/2014/main" id="{C8B7A0BC-8FF2-4C30-AB02-FD922BAF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960" y="5158740"/>
          <a:ext cx="4114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12</xdr:row>
      <xdr:rowOff>114300</xdr:rowOff>
    </xdr:from>
    <xdr:to>
      <xdr:col>4</xdr:col>
      <xdr:colOff>952500</xdr:colOff>
      <xdr:row>13</xdr:row>
      <xdr:rowOff>0</xdr:rowOff>
    </xdr:to>
    <xdr:pic>
      <xdr:nvPicPr>
        <xdr:cNvPr id="73" name="图片 5">
          <a:extLst>
            <a:ext uri="{FF2B5EF4-FFF2-40B4-BE49-F238E27FC236}">
              <a16:creationId xmlns:a16="http://schemas.microsoft.com/office/drawing/2014/main" id="{F57C8BB5-4794-4FE9-96A6-9BE56923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775960"/>
          <a:ext cx="8915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15</xdr:row>
      <xdr:rowOff>205740</xdr:rowOff>
    </xdr:from>
    <xdr:to>
      <xdr:col>4</xdr:col>
      <xdr:colOff>876300</xdr:colOff>
      <xdr:row>15</xdr:row>
      <xdr:rowOff>320040</xdr:rowOff>
    </xdr:to>
    <xdr:pic>
      <xdr:nvPicPr>
        <xdr:cNvPr id="74" name="图片 8">
          <a:extLst>
            <a:ext uri="{FF2B5EF4-FFF2-40B4-BE49-F238E27FC236}">
              <a16:creationId xmlns:a16="http://schemas.microsoft.com/office/drawing/2014/main" id="{D525B503-E8D8-4474-82C1-49F1B656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413760" y="7338060"/>
          <a:ext cx="114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16</xdr:row>
      <xdr:rowOff>182880</xdr:rowOff>
    </xdr:from>
    <xdr:to>
      <xdr:col>4</xdr:col>
      <xdr:colOff>914400</xdr:colOff>
      <xdr:row>16</xdr:row>
      <xdr:rowOff>350520</xdr:rowOff>
    </xdr:to>
    <xdr:pic>
      <xdr:nvPicPr>
        <xdr:cNvPr id="75" name="图片 9">
          <a:extLst>
            <a:ext uri="{FF2B5EF4-FFF2-40B4-BE49-F238E27FC236}">
              <a16:creationId xmlns:a16="http://schemas.microsoft.com/office/drawing/2014/main" id="{1917B3E8-8ABB-4C4E-A04E-93175451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8046720"/>
          <a:ext cx="822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</xdr:colOff>
      <xdr:row>17</xdr:row>
      <xdr:rowOff>281940</xdr:rowOff>
    </xdr:from>
    <xdr:to>
      <xdr:col>4</xdr:col>
      <xdr:colOff>944880</xdr:colOff>
      <xdr:row>17</xdr:row>
      <xdr:rowOff>426720</xdr:rowOff>
    </xdr:to>
    <xdr:pic>
      <xdr:nvPicPr>
        <xdr:cNvPr id="76" name="图片 10">
          <a:extLst>
            <a:ext uri="{FF2B5EF4-FFF2-40B4-BE49-F238E27FC236}">
              <a16:creationId xmlns:a16="http://schemas.microsoft.com/office/drawing/2014/main" id="{F5B221CC-7E0E-4C8E-9D97-C9EBE35B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8679180"/>
          <a:ext cx="89154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19</xdr:row>
      <xdr:rowOff>205740</xdr:rowOff>
    </xdr:from>
    <xdr:to>
      <xdr:col>4</xdr:col>
      <xdr:colOff>1089660</xdr:colOff>
      <xdr:row>19</xdr:row>
      <xdr:rowOff>320040</xdr:rowOff>
    </xdr:to>
    <xdr:pic>
      <xdr:nvPicPr>
        <xdr:cNvPr id="77" name="图片 21" descr="微信图片_20220110204559">
          <a:extLst>
            <a:ext uri="{FF2B5EF4-FFF2-40B4-BE49-F238E27FC236}">
              <a16:creationId xmlns:a16="http://schemas.microsoft.com/office/drawing/2014/main" id="{B4938FFF-5C6E-41E0-8605-EF004C0B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073640"/>
          <a:ext cx="107442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251460</xdr:colOff>
      <xdr:row>20</xdr:row>
      <xdr:rowOff>190500</xdr:rowOff>
    </xdr:from>
    <xdr:to>
      <xdr:col>4</xdr:col>
      <xdr:colOff>1082040</xdr:colOff>
      <xdr:row>20</xdr:row>
      <xdr:rowOff>350520</xdr:rowOff>
    </xdr:to>
    <xdr:pic>
      <xdr:nvPicPr>
        <xdr:cNvPr id="81" name="图片 14">
          <a:extLst>
            <a:ext uri="{FF2B5EF4-FFF2-40B4-BE49-F238E27FC236}">
              <a16:creationId xmlns:a16="http://schemas.microsoft.com/office/drawing/2014/main" id="{6A7EB829-AC6F-4BBA-9C27-28646E61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05200" y="10302240"/>
          <a:ext cx="16002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205740</xdr:colOff>
      <xdr:row>21</xdr:row>
      <xdr:rowOff>160020</xdr:rowOff>
    </xdr:from>
    <xdr:to>
      <xdr:col>4</xdr:col>
      <xdr:colOff>883920</xdr:colOff>
      <xdr:row>21</xdr:row>
      <xdr:rowOff>320040</xdr:rowOff>
    </xdr:to>
    <xdr:pic>
      <xdr:nvPicPr>
        <xdr:cNvPr id="82" name="图片 15">
          <a:extLst>
            <a:ext uri="{FF2B5EF4-FFF2-40B4-BE49-F238E27FC236}">
              <a16:creationId xmlns:a16="http://schemas.microsoft.com/office/drawing/2014/main" id="{42B8DFDE-177B-4DD3-B6CA-8DE99586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383280" y="10934700"/>
          <a:ext cx="1600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22</xdr:row>
      <xdr:rowOff>179340</xdr:rowOff>
    </xdr:from>
    <xdr:to>
      <xdr:col>4</xdr:col>
      <xdr:colOff>1021080</xdr:colOff>
      <xdr:row>22</xdr:row>
      <xdr:rowOff>388620</xdr:rowOff>
    </xdr:to>
    <xdr:pic>
      <xdr:nvPicPr>
        <xdr:cNvPr id="83" name="图片 16">
          <a:extLst>
            <a:ext uri="{FF2B5EF4-FFF2-40B4-BE49-F238E27FC236}">
              <a16:creationId xmlns:a16="http://schemas.microsoft.com/office/drawing/2014/main" id="{740F1C02-4E02-41A7-93FF-7B16B944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960" y="11723640"/>
          <a:ext cx="830580" cy="20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23</xdr:row>
      <xdr:rowOff>137160</xdr:rowOff>
    </xdr:from>
    <xdr:to>
      <xdr:col>4</xdr:col>
      <xdr:colOff>1211580</xdr:colOff>
      <xdr:row>23</xdr:row>
      <xdr:rowOff>472440</xdr:rowOff>
    </xdr:to>
    <xdr:pic>
      <xdr:nvPicPr>
        <xdr:cNvPr id="84" name="图片 17">
          <a:extLst>
            <a:ext uri="{FF2B5EF4-FFF2-40B4-BE49-F238E27FC236}">
              <a16:creationId xmlns:a16="http://schemas.microsoft.com/office/drawing/2014/main" id="{618F11D0-C85E-4949-AECE-4FA55F73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220724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289560</xdr:colOff>
      <xdr:row>24</xdr:row>
      <xdr:rowOff>76200</xdr:rowOff>
    </xdr:from>
    <xdr:to>
      <xdr:col>4</xdr:col>
      <xdr:colOff>929640</xdr:colOff>
      <xdr:row>24</xdr:row>
      <xdr:rowOff>464820</xdr:rowOff>
    </xdr:to>
    <xdr:pic>
      <xdr:nvPicPr>
        <xdr:cNvPr id="85" name="图片 116">
          <a:extLst>
            <a:ext uri="{FF2B5EF4-FFF2-40B4-BE49-F238E27FC236}">
              <a16:creationId xmlns:a16="http://schemas.microsoft.com/office/drawing/2014/main" id="{B7EF38FA-4DFA-4E37-A524-4869D99D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1277874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297180</xdr:colOff>
      <xdr:row>13</xdr:row>
      <xdr:rowOff>198120</xdr:rowOff>
    </xdr:from>
    <xdr:to>
      <xdr:col>4</xdr:col>
      <xdr:colOff>647700</xdr:colOff>
      <xdr:row>13</xdr:row>
      <xdr:rowOff>624840</xdr:rowOff>
    </xdr:to>
    <xdr:pic>
      <xdr:nvPicPr>
        <xdr:cNvPr id="88" name="图片 6">
          <a:extLst>
            <a:ext uri="{FF2B5EF4-FFF2-40B4-BE49-F238E27FC236}">
              <a16:creationId xmlns:a16="http://schemas.microsoft.com/office/drawing/2014/main" id="{1024FDB6-1474-4BFD-B750-CC0FFFB1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6385560"/>
          <a:ext cx="3505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170450</xdr:colOff>
      <xdr:row>14</xdr:row>
      <xdr:rowOff>263892</xdr:rowOff>
    </xdr:from>
    <xdr:to>
      <xdr:col>4</xdr:col>
      <xdr:colOff>780050</xdr:colOff>
      <xdr:row>14</xdr:row>
      <xdr:rowOff>376187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EDE0065D-3DCF-437B-A3A0-28F195FB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337562" y="6880860"/>
          <a:ext cx="11229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160020</xdr:colOff>
      <xdr:row>18</xdr:row>
      <xdr:rowOff>53340</xdr:rowOff>
    </xdr:from>
    <xdr:to>
      <xdr:col>4</xdr:col>
      <xdr:colOff>723900</xdr:colOff>
      <xdr:row>18</xdr:row>
      <xdr:rowOff>586740</xdr:rowOff>
    </xdr:to>
    <xdr:pic>
      <xdr:nvPicPr>
        <xdr:cNvPr id="90" name="图片 11">
          <a:extLst>
            <a:ext uri="{FF2B5EF4-FFF2-40B4-BE49-F238E27FC236}">
              <a16:creationId xmlns:a16="http://schemas.microsoft.com/office/drawing/2014/main" id="{A9D77076-FDF7-4BDB-A873-F76853D1F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" y="9113520"/>
          <a:ext cx="563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2</xdr:row>
      <xdr:rowOff>160020</xdr:rowOff>
    </xdr:from>
    <xdr:to>
      <xdr:col>5</xdr:col>
      <xdr:colOff>777240</xdr:colOff>
      <xdr:row>2</xdr:row>
      <xdr:rowOff>502920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7737758E-F0FC-45B0-AC15-F8479433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65532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137160</xdr:colOff>
      <xdr:row>3</xdr:row>
      <xdr:rowOff>60960</xdr:rowOff>
    </xdr:from>
    <xdr:to>
      <xdr:col>5</xdr:col>
      <xdr:colOff>670560</xdr:colOff>
      <xdr:row>3</xdr:row>
      <xdr:rowOff>338824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F2E295D2-34B4-4F5A-8C14-A2BAAD15B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1158240"/>
          <a:ext cx="533400" cy="27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</xdr:colOff>
      <xdr:row>4</xdr:row>
      <xdr:rowOff>182880</xdr:rowOff>
    </xdr:from>
    <xdr:to>
      <xdr:col>5</xdr:col>
      <xdr:colOff>690549</xdr:colOff>
      <xdr:row>4</xdr:row>
      <xdr:rowOff>228599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3B3EBFC7-D50D-40C0-999C-88CC4164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981" y="1849755"/>
          <a:ext cx="614349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5</xdr:row>
      <xdr:rowOff>45720</xdr:rowOff>
    </xdr:from>
    <xdr:to>
      <xdr:col>5</xdr:col>
      <xdr:colOff>601980</xdr:colOff>
      <xdr:row>5</xdr:row>
      <xdr:rowOff>457200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01E2637A-0947-462F-A1F5-F237D439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1996440"/>
          <a:ext cx="4114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6</xdr:row>
      <xdr:rowOff>114300</xdr:rowOff>
    </xdr:from>
    <xdr:to>
      <xdr:col>5</xdr:col>
      <xdr:colOff>952500</xdr:colOff>
      <xdr:row>7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BA3F1EA-82E2-419B-8CAA-A677BBB1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613660"/>
          <a:ext cx="8915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228600</xdr:colOff>
      <xdr:row>8</xdr:row>
      <xdr:rowOff>205740</xdr:rowOff>
    </xdr:from>
    <xdr:to>
      <xdr:col>5</xdr:col>
      <xdr:colOff>876300</xdr:colOff>
      <xdr:row>8</xdr:row>
      <xdr:rowOff>320040</xdr:rowOff>
    </xdr:to>
    <xdr:pic>
      <xdr:nvPicPr>
        <xdr:cNvPr id="7" name="图片 8">
          <a:extLst>
            <a:ext uri="{FF2B5EF4-FFF2-40B4-BE49-F238E27FC236}">
              <a16:creationId xmlns:a16="http://schemas.microsoft.com/office/drawing/2014/main" id="{25A0905B-2D5B-4B51-8ADB-8E0ED599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25540" y="3497580"/>
          <a:ext cx="114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91440</xdr:colOff>
      <xdr:row>9</xdr:row>
      <xdr:rowOff>182880</xdr:rowOff>
    </xdr:from>
    <xdr:to>
      <xdr:col>5</xdr:col>
      <xdr:colOff>914400</xdr:colOff>
      <xdr:row>9</xdr:row>
      <xdr:rowOff>350520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6832D7C0-0CBA-44A1-8CB8-6ABD045A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4206240"/>
          <a:ext cx="822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53340</xdr:colOff>
      <xdr:row>10</xdr:row>
      <xdr:rowOff>281940</xdr:rowOff>
    </xdr:from>
    <xdr:to>
      <xdr:col>5</xdr:col>
      <xdr:colOff>944880</xdr:colOff>
      <xdr:row>10</xdr:row>
      <xdr:rowOff>426720</xdr:rowOff>
    </xdr:to>
    <xdr:pic>
      <xdr:nvPicPr>
        <xdr:cNvPr id="9" name="图片 10">
          <a:extLst>
            <a:ext uri="{FF2B5EF4-FFF2-40B4-BE49-F238E27FC236}">
              <a16:creationId xmlns:a16="http://schemas.microsoft.com/office/drawing/2014/main" id="{1D88FCAF-A25E-4409-AC74-580B14C2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4838700"/>
          <a:ext cx="89154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251460</xdr:colOff>
      <xdr:row>12</xdr:row>
      <xdr:rowOff>190500</xdr:rowOff>
    </xdr:from>
    <xdr:to>
      <xdr:col>5</xdr:col>
      <xdr:colOff>1082040</xdr:colOff>
      <xdr:row>12</xdr:row>
      <xdr:rowOff>350520</xdr:rowOff>
    </xdr:to>
    <xdr:pic>
      <xdr:nvPicPr>
        <xdr:cNvPr id="10" name="图片 14">
          <a:extLst>
            <a:ext uri="{FF2B5EF4-FFF2-40B4-BE49-F238E27FC236}">
              <a16:creationId xmlns:a16="http://schemas.microsoft.com/office/drawing/2014/main" id="{6EEBFB45-0310-4F44-8523-7E4C5225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16980" y="5882640"/>
          <a:ext cx="16002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205740</xdr:colOff>
      <xdr:row>13</xdr:row>
      <xdr:rowOff>160020</xdr:rowOff>
    </xdr:from>
    <xdr:to>
      <xdr:col>5</xdr:col>
      <xdr:colOff>883920</xdr:colOff>
      <xdr:row>13</xdr:row>
      <xdr:rowOff>320040</xdr:rowOff>
    </xdr:to>
    <xdr:pic>
      <xdr:nvPicPr>
        <xdr:cNvPr id="11" name="图片 15">
          <a:extLst>
            <a:ext uri="{FF2B5EF4-FFF2-40B4-BE49-F238E27FC236}">
              <a16:creationId xmlns:a16="http://schemas.microsoft.com/office/drawing/2014/main" id="{02AB9397-9B59-4033-A1E4-82417F65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95060" y="6515100"/>
          <a:ext cx="1600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14</xdr:row>
      <xdr:rowOff>179340</xdr:rowOff>
    </xdr:from>
    <xdr:to>
      <xdr:col>5</xdr:col>
      <xdr:colOff>1021080</xdr:colOff>
      <xdr:row>14</xdr:row>
      <xdr:rowOff>388620</xdr:rowOff>
    </xdr:to>
    <xdr:pic>
      <xdr:nvPicPr>
        <xdr:cNvPr id="12" name="图片 16">
          <a:extLst>
            <a:ext uri="{FF2B5EF4-FFF2-40B4-BE49-F238E27FC236}">
              <a16:creationId xmlns:a16="http://schemas.microsoft.com/office/drawing/2014/main" id="{0AC87277-8E1D-416F-A865-EDF2396A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7304040"/>
          <a:ext cx="830580" cy="20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15</xdr:row>
      <xdr:rowOff>137160</xdr:rowOff>
    </xdr:from>
    <xdr:to>
      <xdr:col>5</xdr:col>
      <xdr:colOff>1211580</xdr:colOff>
      <xdr:row>15</xdr:row>
      <xdr:rowOff>472440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DE7346B4-BB30-4020-B793-B7FAA824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778764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16</xdr:row>
      <xdr:rowOff>76200</xdr:rowOff>
    </xdr:from>
    <xdr:to>
      <xdr:col>5</xdr:col>
      <xdr:colOff>929640</xdr:colOff>
      <xdr:row>16</xdr:row>
      <xdr:rowOff>464820</xdr:rowOff>
    </xdr:to>
    <xdr:pic>
      <xdr:nvPicPr>
        <xdr:cNvPr id="14" name="图片 116">
          <a:extLst>
            <a:ext uri="{FF2B5EF4-FFF2-40B4-BE49-F238E27FC236}">
              <a16:creationId xmlns:a16="http://schemas.microsoft.com/office/drawing/2014/main" id="{59ADFF8C-A5BA-49CA-96B5-2435A9EC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835914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170450</xdr:colOff>
      <xdr:row>7</xdr:row>
      <xdr:rowOff>263892</xdr:rowOff>
    </xdr:from>
    <xdr:to>
      <xdr:col>5</xdr:col>
      <xdr:colOff>780050</xdr:colOff>
      <xdr:row>7</xdr:row>
      <xdr:rowOff>376187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F98EDBE-EDA7-4A87-8DA1-07025F57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49342" y="3040380"/>
          <a:ext cx="11229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160020</xdr:colOff>
      <xdr:row>11</xdr:row>
      <xdr:rowOff>53340</xdr:rowOff>
    </xdr:from>
    <xdr:to>
      <xdr:col>5</xdr:col>
      <xdr:colOff>723900</xdr:colOff>
      <xdr:row>11</xdr:row>
      <xdr:rowOff>586740</xdr:rowOff>
    </xdr:to>
    <xdr:pic>
      <xdr:nvPicPr>
        <xdr:cNvPr id="16" name="图片 11">
          <a:extLst>
            <a:ext uri="{FF2B5EF4-FFF2-40B4-BE49-F238E27FC236}">
              <a16:creationId xmlns:a16="http://schemas.microsoft.com/office/drawing/2014/main" id="{193D82BF-326C-4233-8424-8D512F9AE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0260" y="5273040"/>
          <a:ext cx="563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244475</xdr:colOff>
      <xdr:row>17</xdr:row>
      <xdr:rowOff>114300</xdr:rowOff>
    </xdr:from>
    <xdr:to>
      <xdr:col>5</xdr:col>
      <xdr:colOff>950323</xdr:colOff>
      <xdr:row>17</xdr:row>
      <xdr:rowOff>472274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81B6994-CEEA-40D3-A01D-46E969DF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4715" y="8938260"/>
          <a:ext cx="705848" cy="357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312420</xdr:colOff>
      <xdr:row>19</xdr:row>
      <xdr:rowOff>85725</xdr:rowOff>
    </xdr:from>
    <xdr:to>
      <xdr:col>5</xdr:col>
      <xdr:colOff>887137</xdr:colOff>
      <xdr:row>19</xdr:row>
      <xdr:rowOff>449580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8C37328-54FA-4314-A4EC-BC670925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2660" y="9991725"/>
          <a:ext cx="574717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335279</xdr:colOff>
      <xdr:row>20</xdr:row>
      <xdr:rowOff>52071</xdr:rowOff>
    </xdr:from>
    <xdr:to>
      <xdr:col>5</xdr:col>
      <xdr:colOff>842502</xdr:colOff>
      <xdr:row>20</xdr:row>
      <xdr:rowOff>457201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7E46B5C-6F41-4889-8629-24D544B8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5519" y="10499091"/>
          <a:ext cx="507223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325120</xdr:colOff>
      <xdr:row>21</xdr:row>
      <xdr:rowOff>85725</xdr:rowOff>
    </xdr:from>
    <xdr:to>
      <xdr:col>5</xdr:col>
      <xdr:colOff>768380</xdr:colOff>
      <xdr:row>21</xdr:row>
      <xdr:rowOff>396241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4C744F6-C310-4C54-AB9C-E34701B7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5360" y="11073765"/>
          <a:ext cx="443260" cy="31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255905</xdr:colOff>
      <xdr:row>18</xdr:row>
      <xdr:rowOff>73660</xdr:rowOff>
    </xdr:from>
    <xdr:to>
      <xdr:col>5</xdr:col>
      <xdr:colOff>1013374</xdr:colOff>
      <xdr:row>18</xdr:row>
      <xdr:rowOff>498965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9893880-A754-4C7A-80E7-504BA75B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6145" y="9438640"/>
          <a:ext cx="757469" cy="425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321944</xdr:colOff>
      <xdr:row>22</xdr:row>
      <xdr:rowOff>45085</xdr:rowOff>
    </xdr:from>
    <xdr:to>
      <xdr:col>5</xdr:col>
      <xdr:colOff>874652</xdr:colOff>
      <xdr:row>22</xdr:row>
      <xdr:rowOff>533400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F64C0969-F9AA-4292-97A4-A506E01D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052184" y="12694285"/>
          <a:ext cx="552708" cy="488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308609</xdr:colOff>
      <xdr:row>23</xdr:row>
      <xdr:rowOff>168910</xdr:rowOff>
    </xdr:from>
    <xdr:to>
      <xdr:col>5</xdr:col>
      <xdr:colOff>975360</xdr:colOff>
      <xdr:row>23</xdr:row>
      <xdr:rowOff>427880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611689B-F8DC-48BE-ABC3-15519B62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49" y="13359130"/>
          <a:ext cx="666751" cy="258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282575</xdr:colOff>
      <xdr:row>24</xdr:row>
      <xdr:rowOff>43180</xdr:rowOff>
    </xdr:from>
    <xdr:to>
      <xdr:col>5</xdr:col>
      <xdr:colOff>902617</xdr:colOff>
      <xdr:row>24</xdr:row>
      <xdr:rowOff>472440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A9BD2916-0311-42AC-B9D6-839460EE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2815" y="13774420"/>
          <a:ext cx="620042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381635</xdr:colOff>
      <xdr:row>25</xdr:row>
      <xdr:rowOff>155575</xdr:rowOff>
    </xdr:from>
    <xdr:to>
      <xdr:col>5</xdr:col>
      <xdr:colOff>823117</xdr:colOff>
      <xdr:row>25</xdr:row>
      <xdr:rowOff>518161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D2E54136-818C-4754-934A-91646A64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11875" y="14427835"/>
          <a:ext cx="441482" cy="36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</xdr:row>
      <xdr:rowOff>152400</xdr:rowOff>
    </xdr:from>
    <xdr:to>
      <xdr:col>4</xdr:col>
      <xdr:colOff>1333500</xdr:colOff>
      <xdr:row>4</xdr:row>
      <xdr:rowOff>342900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EE7D83BE-5650-4DCF-B144-9E0BA96C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20" y="807720"/>
          <a:ext cx="12192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5</xdr:row>
      <xdr:rowOff>76200</xdr:rowOff>
    </xdr:from>
    <xdr:to>
      <xdr:col>4</xdr:col>
      <xdr:colOff>1303020</xdr:colOff>
      <xdr:row>6</xdr:row>
      <xdr:rowOff>396240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DF40BC71-31E9-4F31-A24A-E46F648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1592580"/>
          <a:ext cx="121158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7</xdr:row>
      <xdr:rowOff>266700</xdr:rowOff>
    </xdr:from>
    <xdr:to>
      <xdr:col>4</xdr:col>
      <xdr:colOff>1282041</xdr:colOff>
      <xdr:row>8</xdr:row>
      <xdr:rowOff>220980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43C096C9-D999-4328-872C-51346355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2644140"/>
          <a:ext cx="1114401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205740</xdr:colOff>
      <xdr:row>9</xdr:row>
      <xdr:rowOff>121920</xdr:rowOff>
    </xdr:from>
    <xdr:to>
      <xdr:col>4</xdr:col>
      <xdr:colOff>830580</xdr:colOff>
      <xdr:row>11</xdr:row>
      <xdr:rowOff>327660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90F91A8C-A653-4C8F-8961-566B3ED6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3360420"/>
          <a:ext cx="62484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83820</xdr:colOff>
      <xdr:row>12</xdr:row>
      <xdr:rowOff>152400</xdr:rowOff>
    </xdr:from>
    <xdr:to>
      <xdr:col>4</xdr:col>
      <xdr:colOff>1338580</xdr:colOff>
      <xdr:row>13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3CBBB5B-3927-49F3-BA6F-0202B918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140" y="4671060"/>
          <a:ext cx="12547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</xdr:colOff>
      <xdr:row>14</xdr:row>
      <xdr:rowOff>251459</xdr:rowOff>
    </xdr:from>
    <xdr:to>
      <xdr:col>4</xdr:col>
      <xdr:colOff>1287789</xdr:colOff>
      <xdr:row>15</xdr:row>
      <xdr:rowOff>243839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980D1A4-3842-48B0-8705-09EE1309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787145" y="5219694"/>
          <a:ext cx="411480" cy="1234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137160</xdr:colOff>
      <xdr:row>16</xdr:row>
      <xdr:rowOff>228600</xdr:rowOff>
    </xdr:from>
    <xdr:to>
      <xdr:col>4</xdr:col>
      <xdr:colOff>1208356</xdr:colOff>
      <xdr:row>17</xdr:row>
      <xdr:rowOff>137160</xdr:rowOff>
    </xdr:to>
    <xdr:pic>
      <xdr:nvPicPr>
        <xdr:cNvPr id="8" name="图片 8">
          <a:extLst>
            <a:ext uri="{FF2B5EF4-FFF2-40B4-BE49-F238E27FC236}">
              <a16:creationId xmlns:a16="http://schemas.microsoft.com/office/drawing/2014/main" id="{708B07B0-18CC-4447-B71D-E9CE3B6D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31248" y="6097612"/>
          <a:ext cx="327660" cy="107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</xdr:colOff>
      <xdr:row>18</xdr:row>
      <xdr:rowOff>236220</xdr:rowOff>
    </xdr:from>
    <xdr:to>
      <xdr:col>4</xdr:col>
      <xdr:colOff>1333500</xdr:colOff>
      <xdr:row>19</xdr:row>
      <xdr:rowOff>220980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EF0F0004-A8D8-44F3-B01A-338C8B50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040" y="7338060"/>
          <a:ext cx="12877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</xdr:colOff>
      <xdr:row>20</xdr:row>
      <xdr:rowOff>236220</xdr:rowOff>
    </xdr:from>
    <xdr:to>
      <xdr:col>4</xdr:col>
      <xdr:colOff>1333500</xdr:colOff>
      <xdr:row>21</xdr:row>
      <xdr:rowOff>220980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148D1AC-C82A-480D-9AE1-DE73131B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040" y="8199120"/>
          <a:ext cx="12877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411480</xdr:colOff>
      <xdr:row>22</xdr:row>
      <xdr:rowOff>373380</xdr:rowOff>
    </xdr:from>
    <xdr:to>
      <xdr:col>4</xdr:col>
      <xdr:colOff>975360</xdr:colOff>
      <xdr:row>25</xdr:row>
      <xdr:rowOff>304800</xdr:rowOff>
    </xdr:to>
    <xdr:pic>
      <xdr:nvPicPr>
        <xdr:cNvPr id="11" name="图片 11">
          <a:extLst>
            <a:ext uri="{FF2B5EF4-FFF2-40B4-BE49-F238E27FC236}">
              <a16:creationId xmlns:a16="http://schemas.microsoft.com/office/drawing/2014/main" id="{E3F25369-BD2C-4EFF-9C33-6ECBDE99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9197340"/>
          <a:ext cx="563880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27</xdr:row>
      <xdr:rowOff>236220</xdr:rowOff>
    </xdr:from>
    <xdr:to>
      <xdr:col>4</xdr:col>
      <xdr:colOff>1295400</xdr:colOff>
      <xdr:row>28</xdr:row>
      <xdr:rowOff>137160</xdr:rowOff>
    </xdr:to>
    <xdr:pic>
      <xdr:nvPicPr>
        <xdr:cNvPr id="12" name="图片 14">
          <a:extLst>
            <a:ext uri="{FF2B5EF4-FFF2-40B4-BE49-F238E27FC236}">
              <a16:creationId xmlns:a16="http://schemas.microsoft.com/office/drawing/2014/main" id="{4B29C6E3-1635-44D1-8484-488D892B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44290" y="10725150"/>
          <a:ext cx="32004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99060</xdr:colOff>
      <xdr:row>29</xdr:row>
      <xdr:rowOff>289560</xdr:rowOff>
    </xdr:from>
    <xdr:to>
      <xdr:col>4</xdr:col>
      <xdr:colOff>1229360</xdr:colOff>
      <xdr:row>30</xdr:row>
      <xdr:rowOff>137160</xdr:rowOff>
    </xdr:to>
    <xdr:pic>
      <xdr:nvPicPr>
        <xdr:cNvPr id="13" name="图片 15">
          <a:extLst>
            <a:ext uri="{FF2B5EF4-FFF2-40B4-BE49-F238E27FC236}">
              <a16:creationId xmlns:a16="http://schemas.microsoft.com/office/drawing/2014/main" id="{52939AE8-246C-49D7-AE7B-FD07E9E8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53180" y="11661140"/>
          <a:ext cx="26670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160020</xdr:colOff>
      <xdr:row>31</xdr:row>
      <xdr:rowOff>274320</xdr:rowOff>
    </xdr:from>
    <xdr:to>
      <xdr:col>4</xdr:col>
      <xdr:colOff>990600</xdr:colOff>
      <xdr:row>32</xdr:row>
      <xdr:rowOff>64500</xdr:rowOff>
    </xdr:to>
    <xdr:pic>
      <xdr:nvPicPr>
        <xdr:cNvPr id="14" name="图片 16">
          <a:extLst>
            <a:ext uri="{FF2B5EF4-FFF2-40B4-BE49-F238E27FC236}">
              <a16:creationId xmlns:a16="http://schemas.microsoft.com/office/drawing/2014/main" id="{BCA99DC1-46C1-4B45-BDC3-CC830B2B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12938760"/>
          <a:ext cx="830580" cy="20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99060</xdr:colOff>
      <xdr:row>33</xdr:row>
      <xdr:rowOff>205740</xdr:rowOff>
    </xdr:from>
    <xdr:to>
      <xdr:col>4</xdr:col>
      <xdr:colOff>1249680</xdr:colOff>
      <xdr:row>34</xdr:row>
      <xdr:rowOff>121920</xdr:rowOff>
    </xdr:to>
    <xdr:pic>
      <xdr:nvPicPr>
        <xdr:cNvPr id="15" name="图片 17">
          <a:extLst>
            <a:ext uri="{FF2B5EF4-FFF2-40B4-BE49-F238E27FC236}">
              <a16:creationId xmlns:a16="http://schemas.microsoft.com/office/drawing/2014/main" id="{BE06D8FF-0B07-4341-8DD9-2A913083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1373124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35</xdr:row>
      <xdr:rowOff>220980</xdr:rowOff>
    </xdr:from>
    <xdr:to>
      <xdr:col>4</xdr:col>
      <xdr:colOff>807720</xdr:colOff>
      <xdr:row>36</xdr:row>
      <xdr:rowOff>190500</xdr:rowOff>
    </xdr:to>
    <xdr:pic>
      <xdr:nvPicPr>
        <xdr:cNvPr id="16" name="图片 116">
          <a:extLst>
            <a:ext uri="{FF2B5EF4-FFF2-40B4-BE49-F238E27FC236}">
              <a16:creationId xmlns:a16="http://schemas.microsoft.com/office/drawing/2014/main" id="{2818AC17-B433-4C59-A293-0C27DA25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1460754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121919</xdr:colOff>
      <xdr:row>37</xdr:row>
      <xdr:rowOff>114300</xdr:rowOff>
    </xdr:from>
    <xdr:to>
      <xdr:col>4</xdr:col>
      <xdr:colOff>1293870</xdr:colOff>
      <xdr:row>38</xdr:row>
      <xdr:rowOff>289560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5578A9B-A764-4FE6-A63B-A852B196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4239" y="15361920"/>
          <a:ext cx="1171951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39</xdr:row>
      <xdr:rowOff>60960</xdr:rowOff>
    </xdr:from>
    <xdr:to>
      <xdr:col>4</xdr:col>
      <xdr:colOff>1330705</xdr:colOff>
      <xdr:row>40</xdr:row>
      <xdr:rowOff>350520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0621E55-2D3A-4F42-8A11-0C3589B8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6169640"/>
          <a:ext cx="126212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41</xdr:row>
      <xdr:rowOff>114300</xdr:rowOff>
    </xdr:from>
    <xdr:to>
      <xdr:col>4</xdr:col>
      <xdr:colOff>1155800</xdr:colOff>
      <xdr:row>42</xdr:row>
      <xdr:rowOff>335280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B1E7ED-70A8-4ACC-9A12-09680280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7084040"/>
          <a:ext cx="10110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43</xdr:row>
      <xdr:rowOff>121920</xdr:rowOff>
    </xdr:from>
    <xdr:to>
      <xdr:col>4</xdr:col>
      <xdr:colOff>997519</xdr:colOff>
      <xdr:row>44</xdr:row>
      <xdr:rowOff>304800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38A68FB-A035-48CB-AFD1-4305FD63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6160" y="17952720"/>
          <a:ext cx="753679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45</xdr:row>
      <xdr:rowOff>106680</xdr:rowOff>
    </xdr:from>
    <xdr:to>
      <xdr:col>4</xdr:col>
      <xdr:colOff>990600</xdr:colOff>
      <xdr:row>46</xdr:row>
      <xdr:rowOff>264086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EFBEB4DC-A0AF-44BB-8125-C0E99B8E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9960" y="18798540"/>
          <a:ext cx="822960" cy="576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112908</xdr:colOff>
      <xdr:row>47</xdr:row>
      <xdr:rowOff>198120</xdr:rowOff>
    </xdr:from>
    <xdr:to>
      <xdr:col>4</xdr:col>
      <xdr:colOff>1224990</xdr:colOff>
      <xdr:row>48</xdr:row>
      <xdr:rowOff>158188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33456EB-8406-4E01-A341-446461363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3801685" y="19384583"/>
          <a:ext cx="379168" cy="111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182880</xdr:colOff>
      <xdr:row>49</xdr:row>
      <xdr:rowOff>83820</xdr:rowOff>
    </xdr:from>
    <xdr:to>
      <xdr:col>4</xdr:col>
      <xdr:colOff>982980</xdr:colOff>
      <xdr:row>50</xdr:row>
      <xdr:rowOff>371605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3B30FBC6-222B-494F-A166-1BE076ED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505200" y="20497800"/>
          <a:ext cx="800100" cy="706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129540</xdr:colOff>
      <xdr:row>51</xdr:row>
      <xdr:rowOff>114300</xdr:rowOff>
    </xdr:from>
    <xdr:to>
      <xdr:col>4</xdr:col>
      <xdr:colOff>1287041</xdr:colOff>
      <xdr:row>52</xdr:row>
      <xdr:rowOff>144780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447410A-6056-4B6A-8CD6-29E900DC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1860" y="21389340"/>
          <a:ext cx="1157501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53</xdr:row>
      <xdr:rowOff>83819</xdr:rowOff>
    </xdr:from>
    <xdr:to>
      <xdr:col>4</xdr:col>
      <xdr:colOff>1120140</xdr:colOff>
      <xdr:row>54</xdr:row>
      <xdr:rowOff>339969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5776797-3811-4856-8811-0CEB7656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22219919"/>
          <a:ext cx="975360" cy="67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190499</xdr:colOff>
      <xdr:row>55</xdr:row>
      <xdr:rowOff>60959</xdr:rowOff>
    </xdr:from>
    <xdr:to>
      <xdr:col>4</xdr:col>
      <xdr:colOff>1099750</xdr:colOff>
      <xdr:row>56</xdr:row>
      <xdr:rowOff>388620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A9DE023-AE7E-47A1-8564-3B2D3A79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2819" y="23058119"/>
          <a:ext cx="909251" cy="74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57</xdr:row>
      <xdr:rowOff>68580</xdr:rowOff>
    </xdr:from>
    <xdr:to>
      <xdr:col>4</xdr:col>
      <xdr:colOff>1193950</xdr:colOff>
      <xdr:row>58</xdr:row>
      <xdr:rowOff>335280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2D178BF-97FD-4CC7-A423-0F055FEE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2820" y="23926800"/>
          <a:ext cx="1003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175259</xdr:colOff>
      <xdr:row>59</xdr:row>
      <xdr:rowOff>68580</xdr:rowOff>
    </xdr:from>
    <xdr:to>
      <xdr:col>4</xdr:col>
      <xdr:colOff>1067356</xdr:colOff>
      <xdr:row>60</xdr:row>
      <xdr:rowOff>381000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730A818-4D3B-4CE5-B8B4-C42AD4B9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7579" y="24787860"/>
          <a:ext cx="892097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104775</xdr:colOff>
      <xdr:row>45</xdr:row>
      <xdr:rowOff>28575</xdr:rowOff>
    </xdr:from>
    <xdr:to>
      <xdr:col>42</xdr:col>
      <xdr:colOff>236651</xdr:colOff>
      <xdr:row>74</xdr:row>
      <xdr:rowOff>46518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E549D80C-B43D-435D-800C-4059F82B8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516225" y="18649950"/>
          <a:ext cx="11790476" cy="8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view="pageBreakPreview" topLeftCell="A7" zoomScale="60" zoomScaleNormal="100" workbookViewId="0">
      <selection activeCell="C7" sqref="C7"/>
    </sheetView>
  </sheetViews>
  <sheetFormatPr defaultRowHeight="14.25" x14ac:dyDescent="0.2"/>
  <cols>
    <col min="3" max="3" width="19.375" style="1" customWidth="1"/>
    <col min="4" max="4" width="23.25" style="1" customWidth="1"/>
    <col min="5" max="5" width="18.5" style="1" customWidth="1"/>
    <col min="6" max="6" width="9.625" style="1" customWidth="1"/>
    <col min="7" max="7" width="14.625" style="1" customWidth="1"/>
    <col min="8" max="8" width="13.125" style="1" customWidth="1"/>
    <col min="9" max="9" width="13.875" style="1" customWidth="1"/>
  </cols>
  <sheetData>
    <row r="1" spans="1:9" ht="16.899999999999999" customHeight="1" x14ac:dyDescent="0.2">
      <c r="A1" s="59" t="s">
        <v>68</v>
      </c>
      <c r="B1" s="59"/>
      <c r="C1" s="59"/>
      <c r="D1" s="59"/>
      <c r="E1" s="59"/>
      <c r="F1" s="59"/>
      <c r="G1" s="59"/>
      <c r="H1" s="59"/>
      <c r="I1" s="59"/>
    </row>
    <row r="2" spans="1:9" x14ac:dyDescent="0.2">
      <c r="A2" s="5" t="s">
        <v>0</v>
      </c>
      <c r="B2" s="5" t="s">
        <v>65</v>
      </c>
      <c r="C2" s="2" t="s">
        <v>2</v>
      </c>
      <c r="D2" s="2" t="s">
        <v>3</v>
      </c>
      <c r="E2" s="2" t="s">
        <v>4</v>
      </c>
      <c r="F2" s="2" t="s">
        <v>1</v>
      </c>
      <c r="G2" s="2" t="s">
        <v>5</v>
      </c>
      <c r="H2" s="2" t="s">
        <v>6</v>
      </c>
      <c r="I2" s="2" t="s">
        <v>7</v>
      </c>
    </row>
    <row r="3" spans="1:9" ht="38.450000000000003" customHeight="1" x14ac:dyDescent="0.2">
      <c r="A3" s="5">
        <v>1</v>
      </c>
      <c r="B3" s="5" t="s">
        <v>66</v>
      </c>
      <c r="C3" s="2" t="s">
        <v>8</v>
      </c>
      <c r="D3" s="2" t="s">
        <v>9</v>
      </c>
      <c r="E3" s="3"/>
      <c r="F3" s="2">
        <v>1</v>
      </c>
      <c r="G3" s="4" t="s">
        <v>10</v>
      </c>
      <c r="H3" s="2" t="s">
        <v>11</v>
      </c>
      <c r="I3" s="4" t="s">
        <v>12</v>
      </c>
    </row>
    <row r="4" spans="1:9" ht="39.6" customHeight="1" x14ac:dyDescent="0.2">
      <c r="A4" s="5">
        <v>2</v>
      </c>
      <c r="B4" s="5" t="s">
        <v>66</v>
      </c>
      <c r="C4" s="2" t="s">
        <v>13</v>
      </c>
      <c r="D4" s="2" t="s">
        <v>14</v>
      </c>
      <c r="E4" s="3"/>
      <c r="F4" s="2">
        <v>1</v>
      </c>
      <c r="G4" s="4" t="s">
        <v>10</v>
      </c>
      <c r="H4" s="2" t="s">
        <v>11</v>
      </c>
      <c r="I4" s="4" t="s">
        <v>12</v>
      </c>
    </row>
    <row r="5" spans="1:9" ht="36" customHeight="1" x14ac:dyDescent="0.2">
      <c r="A5" s="5">
        <v>3</v>
      </c>
      <c r="B5" s="5" t="s">
        <v>66</v>
      </c>
      <c r="C5" s="2" t="s">
        <v>16</v>
      </c>
      <c r="D5" s="2" t="s">
        <v>17</v>
      </c>
      <c r="E5" s="2"/>
      <c r="F5" s="2">
        <v>1</v>
      </c>
      <c r="G5" s="4" t="s">
        <v>10</v>
      </c>
      <c r="H5" s="2" t="s">
        <v>11</v>
      </c>
      <c r="I5" s="4" t="s">
        <v>18</v>
      </c>
    </row>
    <row r="6" spans="1:9" ht="36" customHeight="1" x14ac:dyDescent="0.2">
      <c r="A6" s="5">
        <v>4</v>
      </c>
      <c r="B6" s="5" t="s">
        <v>66</v>
      </c>
      <c r="C6" s="2" t="s">
        <v>19</v>
      </c>
      <c r="D6" s="2" t="s">
        <v>20</v>
      </c>
      <c r="E6" s="2"/>
      <c r="F6" s="2">
        <v>1</v>
      </c>
      <c r="G6" s="4" t="s">
        <v>10</v>
      </c>
      <c r="H6" s="2" t="s">
        <v>11</v>
      </c>
      <c r="I6" s="4" t="s">
        <v>18</v>
      </c>
    </row>
    <row r="7" spans="1:9" ht="41.45" customHeight="1" x14ac:dyDescent="0.2">
      <c r="A7" s="5">
        <v>5</v>
      </c>
      <c r="B7" s="5" t="s">
        <v>66</v>
      </c>
      <c r="C7" s="2" t="s">
        <v>8</v>
      </c>
      <c r="D7" s="2" t="s">
        <v>21</v>
      </c>
      <c r="E7" s="2"/>
      <c r="F7" s="2">
        <v>1</v>
      </c>
      <c r="G7" s="4" t="s">
        <v>10</v>
      </c>
      <c r="H7" s="2" t="s">
        <v>11</v>
      </c>
      <c r="I7" s="4" t="s">
        <v>18</v>
      </c>
    </row>
    <row r="8" spans="1:9" ht="38.450000000000003" customHeight="1" x14ac:dyDescent="0.2">
      <c r="A8" s="5">
        <v>6</v>
      </c>
      <c r="B8" s="5" t="s">
        <v>66</v>
      </c>
      <c r="C8" s="2" t="s">
        <v>13</v>
      </c>
      <c r="D8" s="2" t="s">
        <v>22</v>
      </c>
      <c r="E8" s="2"/>
      <c r="F8" s="2">
        <v>1</v>
      </c>
      <c r="G8" s="4" t="s">
        <v>10</v>
      </c>
      <c r="H8" s="2" t="s">
        <v>11</v>
      </c>
      <c r="I8" s="4" t="s">
        <v>18</v>
      </c>
    </row>
    <row r="9" spans="1:9" ht="47.45" customHeight="1" x14ac:dyDescent="0.2">
      <c r="A9" s="5">
        <v>8</v>
      </c>
      <c r="B9" s="5" t="s">
        <v>67</v>
      </c>
      <c r="C9" s="2" t="s">
        <v>23</v>
      </c>
      <c r="D9" s="2" t="s">
        <v>24</v>
      </c>
      <c r="E9" s="2"/>
      <c r="F9" s="2">
        <v>1</v>
      </c>
      <c r="G9" s="4" t="s">
        <v>25</v>
      </c>
      <c r="H9" s="2" t="s">
        <v>11</v>
      </c>
      <c r="I9" s="4" t="s">
        <v>18</v>
      </c>
    </row>
    <row r="10" spans="1:9" ht="33.6" customHeight="1" x14ac:dyDescent="0.2">
      <c r="A10" s="5">
        <v>9</v>
      </c>
      <c r="B10" s="5" t="s">
        <v>67</v>
      </c>
      <c r="C10" s="2" t="s">
        <v>26</v>
      </c>
      <c r="D10" s="2" t="s">
        <v>27</v>
      </c>
      <c r="E10" s="3"/>
      <c r="F10" s="2">
        <v>1</v>
      </c>
      <c r="G10" s="4" t="s">
        <v>25</v>
      </c>
      <c r="H10" s="2" t="s">
        <v>11</v>
      </c>
      <c r="I10" s="4" t="s">
        <v>18</v>
      </c>
    </row>
    <row r="11" spans="1:9" ht="33.6" customHeight="1" x14ac:dyDescent="0.2">
      <c r="A11" s="5">
        <v>10</v>
      </c>
      <c r="B11" s="5" t="s">
        <v>67</v>
      </c>
      <c r="C11" s="2" t="s">
        <v>28</v>
      </c>
      <c r="D11" s="2" t="s">
        <v>29</v>
      </c>
      <c r="E11" s="3"/>
      <c r="F11" s="2">
        <v>1</v>
      </c>
      <c r="G11" s="4" t="s">
        <v>25</v>
      </c>
      <c r="H11" s="2" t="s">
        <v>11</v>
      </c>
      <c r="I11" s="4" t="s">
        <v>18</v>
      </c>
    </row>
    <row r="12" spans="1:9" ht="43.15" customHeight="1" x14ac:dyDescent="0.2">
      <c r="A12" s="5">
        <v>11</v>
      </c>
      <c r="B12" s="5" t="s">
        <v>67</v>
      </c>
      <c r="C12" s="2" t="s">
        <v>30</v>
      </c>
      <c r="D12" s="2" t="s">
        <v>31</v>
      </c>
      <c r="E12" s="2"/>
      <c r="F12" s="2">
        <v>1</v>
      </c>
      <c r="G12" s="4" t="s">
        <v>32</v>
      </c>
      <c r="H12" s="2" t="s">
        <v>11</v>
      </c>
      <c r="I12" s="2" t="s">
        <v>64</v>
      </c>
    </row>
    <row r="13" spans="1:9" ht="41.45" customHeight="1" x14ac:dyDescent="0.2">
      <c r="A13" s="5">
        <v>12</v>
      </c>
      <c r="B13" s="5" t="s">
        <v>67</v>
      </c>
      <c r="C13" s="2" t="s">
        <v>33</v>
      </c>
      <c r="D13" s="2" t="s">
        <v>34</v>
      </c>
      <c r="E13" s="2"/>
      <c r="F13" s="2">
        <v>2</v>
      </c>
      <c r="G13" s="4" t="s">
        <v>35</v>
      </c>
      <c r="H13" s="2" t="s">
        <v>11</v>
      </c>
      <c r="I13" s="2" t="s">
        <v>64</v>
      </c>
    </row>
    <row r="14" spans="1:9" ht="53.45" customHeight="1" x14ac:dyDescent="0.2">
      <c r="A14" s="5">
        <v>13</v>
      </c>
      <c r="B14" s="5" t="s">
        <v>66</v>
      </c>
      <c r="C14" s="2" t="s">
        <v>36</v>
      </c>
      <c r="D14" s="2" t="s">
        <v>37</v>
      </c>
      <c r="E14" s="2"/>
      <c r="F14" s="2">
        <v>4</v>
      </c>
      <c r="G14" s="4" t="s">
        <v>38</v>
      </c>
      <c r="H14" s="2" t="s">
        <v>11</v>
      </c>
      <c r="I14" s="2" t="s">
        <v>64</v>
      </c>
    </row>
    <row r="15" spans="1:9" ht="42" customHeight="1" x14ac:dyDescent="0.2">
      <c r="A15" s="5">
        <v>14</v>
      </c>
      <c r="B15" s="5" t="s">
        <v>67</v>
      </c>
      <c r="C15" s="2" t="s">
        <v>39</v>
      </c>
      <c r="D15" s="2" t="s">
        <v>40</v>
      </c>
      <c r="E15" s="2"/>
      <c r="F15" s="2">
        <v>1</v>
      </c>
      <c r="G15" s="4" t="s">
        <v>41</v>
      </c>
      <c r="H15" s="2" t="s">
        <v>11</v>
      </c>
      <c r="I15" s="2" t="s">
        <v>64</v>
      </c>
    </row>
    <row r="16" spans="1:9" ht="36.6" customHeight="1" x14ac:dyDescent="0.2">
      <c r="A16" s="5">
        <v>15</v>
      </c>
      <c r="B16" s="5" t="s">
        <v>67</v>
      </c>
      <c r="C16" s="2" t="s">
        <v>42</v>
      </c>
      <c r="D16" s="2" t="s">
        <v>43</v>
      </c>
      <c r="E16" s="2"/>
      <c r="F16" s="2">
        <v>1</v>
      </c>
      <c r="G16" s="4" t="s">
        <v>41</v>
      </c>
      <c r="H16" s="2" t="s">
        <v>11</v>
      </c>
      <c r="I16" s="2" t="s">
        <v>64</v>
      </c>
    </row>
    <row r="17" spans="1:9" ht="42" customHeight="1" x14ac:dyDescent="0.2">
      <c r="A17" s="5">
        <v>16</v>
      </c>
      <c r="B17" s="5" t="s">
        <v>67</v>
      </c>
      <c r="C17" s="2" t="s">
        <v>44</v>
      </c>
      <c r="D17" s="2" t="s">
        <v>45</v>
      </c>
      <c r="E17" s="3"/>
      <c r="F17" s="2">
        <v>1</v>
      </c>
      <c r="G17" s="4" t="s">
        <v>41</v>
      </c>
      <c r="H17" s="2" t="s">
        <v>11</v>
      </c>
      <c r="I17" s="2" t="s">
        <v>64</v>
      </c>
    </row>
    <row r="18" spans="1:9" ht="52.15" customHeight="1" x14ac:dyDescent="0.2">
      <c r="A18" s="5">
        <v>17</v>
      </c>
      <c r="B18" s="5" t="s">
        <v>67</v>
      </c>
      <c r="C18" s="2" t="s">
        <v>46</v>
      </c>
      <c r="D18" s="2" t="s">
        <v>47</v>
      </c>
      <c r="E18" s="3"/>
      <c r="F18" s="2">
        <v>1</v>
      </c>
      <c r="G18" s="4" t="s">
        <v>41</v>
      </c>
      <c r="H18" s="2" t="s">
        <v>11</v>
      </c>
      <c r="I18" s="2" t="s">
        <v>64</v>
      </c>
    </row>
    <row r="19" spans="1:9" ht="63.6" customHeight="1" x14ac:dyDescent="0.2">
      <c r="A19" s="5">
        <v>18</v>
      </c>
      <c r="B19" s="5" t="s">
        <v>67</v>
      </c>
      <c r="C19" s="2" t="s">
        <v>48</v>
      </c>
      <c r="D19" s="2" t="s">
        <v>49</v>
      </c>
      <c r="E19" s="3"/>
      <c r="F19" s="2">
        <v>1</v>
      </c>
      <c r="G19" s="4" t="s">
        <v>15</v>
      </c>
      <c r="H19" s="2" t="s">
        <v>11</v>
      </c>
      <c r="I19" s="2" t="s">
        <v>64</v>
      </c>
    </row>
    <row r="20" spans="1:9" ht="45.6" customHeight="1" x14ac:dyDescent="0.2">
      <c r="A20" s="5">
        <v>19</v>
      </c>
      <c r="B20" s="5" t="s">
        <v>66</v>
      </c>
      <c r="C20" s="2" t="s">
        <v>50</v>
      </c>
      <c r="D20" s="2" t="s">
        <v>51</v>
      </c>
      <c r="E20" s="3"/>
      <c r="F20" s="2">
        <v>1</v>
      </c>
      <c r="G20" s="4" t="s">
        <v>52</v>
      </c>
      <c r="H20" s="2" t="s">
        <v>11</v>
      </c>
      <c r="I20" s="2" t="s">
        <v>64</v>
      </c>
    </row>
    <row r="21" spans="1:9" ht="46.15" customHeight="1" x14ac:dyDescent="0.2">
      <c r="A21" s="5">
        <v>20</v>
      </c>
      <c r="B21" s="5" t="s">
        <v>67</v>
      </c>
      <c r="C21" s="2" t="s">
        <v>53</v>
      </c>
      <c r="D21" s="2" t="s">
        <v>54</v>
      </c>
      <c r="E21" s="3"/>
      <c r="F21" s="2">
        <v>1</v>
      </c>
      <c r="G21" s="4" t="s">
        <v>41</v>
      </c>
      <c r="H21" s="2" t="s">
        <v>11</v>
      </c>
      <c r="I21" s="2" t="s">
        <v>64</v>
      </c>
    </row>
    <row r="22" spans="1:9" ht="40.15" customHeight="1" x14ac:dyDescent="0.2">
      <c r="A22" s="5">
        <v>21</v>
      </c>
      <c r="B22" s="5" t="s">
        <v>67</v>
      </c>
      <c r="C22" s="2" t="s">
        <v>55</v>
      </c>
      <c r="D22" s="2" t="s">
        <v>56</v>
      </c>
      <c r="E22" s="3"/>
      <c r="F22" s="2">
        <v>1</v>
      </c>
      <c r="G22" s="4" t="s">
        <v>41</v>
      </c>
      <c r="H22" s="2" t="s">
        <v>11</v>
      </c>
      <c r="I22" s="2" t="s">
        <v>64</v>
      </c>
    </row>
    <row r="23" spans="1:9" ht="41.45" customHeight="1" x14ac:dyDescent="0.2">
      <c r="A23" s="5">
        <v>22</v>
      </c>
      <c r="B23" s="5" t="s">
        <v>67</v>
      </c>
      <c r="C23" s="2" t="s">
        <v>57</v>
      </c>
      <c r="D23" s="2" t="s">
        <v>58</v>
      </c>
      <c r="E23" s="3"/>
      <c r="F23" s="2">
        <v>1</v>
      </c>
      <c r="G23" s="4" t="s">
        <v>41</v>
      </c>
      <c r="H23" s="2" t="s">
        <v>11</v>
      </c>
      <c r="I23" s="2" t="s">
        <v>64</v>
      </c>
    </row>
    <row r="24" spans="1:9" ht="49.9" customHeight="1" x14ac:dyDescent="0.2">
      <c r="A24" s="5">
        <v>23</v>
      </c>
      <c r="B24" s="5" t="s">
        <v>67</v>
      </c>
      <c r="C24" s="2" t="s">
        <v>59</v>
      </c>
      <c r="D24" s="2" t="s">
        <v>60</v>
      </c>
      <c r="E24" s="3"/>
      <c r="F24" s="2">
        <v>1</v>
      </c>
      <c r="G24" s="4" t="s">
        <v>41</v>
      </c>
      <c r="H24" s="2" t="s">
        <v>11</v>
      </c>
      <c r="I24" s="2" t="s">
        <v>64</v>
      </c>
    </row>
    <row r="25" spans="1:9" ht="51.6" customHeight="1" x14ac:dyDescent="0.2">
      <c r="A25" s="5">
        <v>24</v>
      </c>
      <c r="B25" s="5" t="s">
        <v>67</v>
      </c>
      <c r="C25" s="2" t="s">
        <v>61</v>
      </c>
      <c r="D25" s="2" t="s">
        <v>62</v>
      </c>
      <c r="E25" s="3"/>
      <c r="F25" s="2">
        <v>1</v>
      </c>
      <c r="G25" s="4" t="s">
        <v>63</v>
      </c>
      <c r="H25" s="2" t="s">
        <v>11</v>
      </c>
      <c r="I25" s="2" t="s">
        <v>64</v>
      </c>
    </row>
  </sheetData>
  <autoFilter ref="A2:I25"/>
  <mergeCells count="1">
    <mergeCell ref="A1:I1"/>
  </mergeCells>
  <phoneticPr fontId="1" type="noConversion"/>
  <pageMargins left="0.7" right="0.7" top="0.75" bottom="0.75" header="0.3" footer="0.3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view="pageBreakPreview" zoomScale="80" zoomScaleNormal="100" zoomScaleSheetLayoutView="80" workbookViewId="0">
      <pane xSplit="10" ySplit="2" topLeftCell="N3" activePane="bottomRight" state="frozen"/>
      <selection pane="topRight" activeCell="K1" sqref="K1"/>
      <selection pane="bottomLeft" activeCell="A3" sqref="A3"/>
      <selection pane="bottomRight" activeCell="S7" sqref="S7"/>
    </sheetView>
  </sheetViews>
  <sheetFormatPr defaultRowHeight="14.25" x14ac:dyDescent="0.2"/>
  <cols>
    <col min="3" max="3" width="14.5" style="1" customWidth="1"/>
    <col min="4" max="4" width="19.375" style="1" customWidth="1"/>
    <col min="5" max="5" width="13.625" style="1" hidden="1" customWidth="1"/>
    <col min="6" max="6" width="14.125" style="1" customWidth="1"/>
    <col min="7" max="7" width="6.125" style="1" customWidth="1"/>
    <col min="8" max="8" width="9.75" style="1" customWidth="1"/>
    <col min="9" max="9" width="7.375" style="1" customWidth="1"/>
    <col min="10" max="10" width="13.875" style="1" customWidth="1"/>
    <col min="11" max="11" width="9.25" customWidth="1"/>
    <col min="12" max="12" width="8.125" customWidth="1"/>
    <col min="13" max="13" width="15" hidden="1" customWidth="1"/>
    <col min="14" max="14" width="12.125" customWidth="1"/>
    <col min="15" max="15" width="10.25" style="29" customWidth="1"/>
    <col min="16" max="16" width="6.5" style="29" customWidth="1"/>
    <col min="17" max="17" width="9" style="24"/>
    <col min="19" max="19" width="9" style="41"/>
  </cols>
  <sheetData>
    <row r="1" spans="1:19" ht="23.45" customHeight="1" x14ac:dyDescent="0.2">
      <c r="A1" s="60" t="s">
        <v>150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9" ht="28.5" x14ac:dyDescent="0.2">
      <c r="A2" s="5" t="s">
        <v>0</v>
      </c>
      <c r="B2" s="5" t="s">
        <v>65</v>
      </c>
      <c r="C2" s="2" t="s">
        <v>3</v>
      </c>
      <c r="D2" s="2" t="s">
        <v>2</v>
      </c>
      <c r="E2" s="2" t="s">
        <v>3</v>
      </c>
      <c r="F2" s="2" t="s">
        <v>4</v>
      </c>
      <c r="G2" s="2" t="s">
        <v>1</v>
      </c>
      <c r="H2" s="2" t="s">
        <v>5</v>
      </c>
      <c r="I2" s="2" t="s">
        <v>6</v>
      </c>
      <c r="J2" s="2" t="s">
        <v>7</v>
      </c>
      <c r="K2" s="7" t="s">
        <v>151</v>
      </c>
      <c r="L2" s="5" t="s">
        <v>70</v>
      </c>
      <c r="M2" s="7" t="s">
        <v>152</v>
      </c>
      <c r="N2" s="7" t="s">
        <v>161</v>
      </c>
      <c r="O2" s="5" t="s">
        <v>153</v>
      </c>
      <c r="Q2" s="55" t="s">
        <v>168</v>
      </c>
      <c r="R2" s="55" t="s">
        <v>169</v>
      </c>
      <c r="S2" s="57" t="s">
        <v>170</v>
      </c>
    </row>
    <row r="3" spans="1:19" ht="47.45" customHeight="1" x14ac:dyDescent="0.2">
      <c r="A3" s="5">
        <v>1</v>
      </c>
      <c r="B3" s="5" t="s">
        <v>67</v>
      </c>
      <c r="C3" s="2" t="s">
        <v>71</v>
      </c>
      <c r="D3" s="2" t="s">
        <v>72</v>
      </c>
      <c r="E3" s="2" t="s">
        <v>71</v>
      </c>
      <c r="F3" s="2"/>
      <c r="G3" s="2">
        <v>1</v>
      </c>
      <c r="H3" s="4" t="s">
        <v>25</v>
      </c>
      <c r="I3" s="2" t="s">
        <v>11</v>
      </c>
      <c r="J3" s="4" t="s">
        <v>18</v>
      </c>
      <c r="K3" s="5"/>
      <c r="L3" s="6" t="s">
        <v>69</v>
      </c>
      <c r="M3" s="40">
        <v>0.501</v>
      </c>
      <c r="N3" s="45">
        <v>0.501</v>
      </c>
      <c r="O3" s="30">
        <f>VLOOKUP(C3,线材核算!C4:V61,20,0)</f>
        <v>0.52548521291884132</v>
      </c>
      <c r="P3"/>
      <c r="Q3" s="56">
        <f>VLOOKUP(C3,重量!B:D,3,0)</f>
        <v>4.2000000000000003E-2</v>
      </c>
      <c r="R3" s="41">
        <f>N3/Q3</f>
        <v>11.928571428571427</v>
      </c>
      <c r="S3" s="58">
        <f>Q3*9</f>
        <v>0.378</v>
      </c>
    </row>
    <row r="4" spans="1:19" ht="33.6" customHeight="1" x14ac:dyDescent="0.2">
      <c r="A4" s="5">
        <v>2</v>
      </c>
      <c r="B4" s="5" t="s">
        <v>67</v>
      </c>
      <c r="C4" s="2" t="s">
        <v>73</v>
      </c>
      <c r="D4" s="2" t="s">
        <v>74</v>
      </c>
      <c r="E4" s="2" t="s">
        <v>73</v>
      </c>
      <c r="F4" s="3"/>
      <c r="G4" s="2">
        <v>1</v>
      </c>
      <c r="H4" s="4" t="s">
        <v>25</v>
      </c>
      <c r="I4" s="2" t="s">
        <v>11</v>
      </c>
      <c r="J4" s="4" t="s">
        <v>18</v>
      </c>
      <c r="K4" s="5"/>
      <c r="L4" s="6" t="s">
        <v>69</v>
      </c>
      <c r="M4" s="42">
        <v>0.3</v>
      </c>
      <c r="N4" s="45">
        <v>0.28750000000000003</v>
      </c>
      <c r="O4" s="30">
        <f>VLOOKUP(C4,线材核算!C5:V62,20,0)</f>
        <v>0.29875954920202713</v>
      </c>
      <c r="Q4" s="56">
        <f>VLOOKUP(C4,重量!B:D,3,0)</f>
        <v>2.5000000000000001E-2</v>
      </c>
      <c r="R4" s="41">
        <f t="shared" ref="R4:R26" si="0">N4/Q4</f>
        <v>11.5</v>
      </c>
      <c r="S4" s="58">
        <f t="shared" ref="S4" si="1">Q4*9</f>
        <v>0.22500000000000001</v>
      </c>
    </row>
    <row r="5" spans="1:19" ht="33.6" customHeight="1" x14ac:dyDescent="0.2">
      <c r="A5" s="5">
        <v>3</v>
      </c>
      <c r="B5" s="5" t="s">
        <v>67</v>
      </c>
      <c r="C5" s="2" t="s">
        <v>75</v>
      </c>
      <c r="D5" s="2" t="s">
        <v>76</v>
      </c>
      <c r="E5" s="2" t="s">
        <v>75</v>
      </c>
      <c r="F5" s="3"/>
      <c r="G5" s="2">
        <v>1</v>
      </c>
      <c r="H5" s="4" t="s">
        <v>25</v>
      </c>
      <c r="I5" s="2" t="s">
        <v>11</v>
      </c>
      <c r="J5" s="4" t="s">
        <v>18</v>
      </c>
      <c r="K5" s="5"/>
      <c r="L5" s="6" t="s">
        <v>69</v>
      </c>
      <c r="M5" s="42">
        <v>0.27</v>
      </c>
      <c r="N5" s="45">
        <v>0.246</v>
      </c>
      <c r="O5" s="30">
        <f>VLOOKUP(C5,线材核算!C6:V63,20,0)</f>
        <v>0.25468875274185004</v>
      </c>
      <c r="Q5" s="56">
        <f>VLOOKUP(C5,重量!B:D,3,0)</f>
        <v>3.2000000000000001E-2</v>
      </c>
      <c r="R5" s="41">
        <f t="shared" si="0"/>
        <v>7.6875</v>
      </c>
      <c r="S5" s="58">
        <f>Q5*6.5</f>
        <v>0.20800000000000002</v>
      </c>
    </row>
    <row r="6" spans="1:19" s="52" customFormat="1" ht="43.15" customHeight="1" x14ac:dyDescent="0.2">
      <c r="A6" s="46">
        <v>4</v>
      </c>
      <c r="B6" s="46" t="s">
        <v>67</v>
      </c>
      <c r="C6" s="47" t="s">
        <v>77</v>
      </c>
      <c r="D6" s="47" t="s">
        <v>78</v>
      </c>
      <c r="E6" s="47" t="s">
        <v>77</v>
      </c>
      <c r="F6" s="47"/>
      <c r="G6" s="47">
        <v>1</v>
      </c>
      <c r="H6" s="48" t="s">
        <v>79</v>
      </c>
      <c r="I6" s="47" t="s">
        <v>11</v>
      </c>
      <c r="J6" s="47" t="s">
        <v>64</v>
      </c>
      <c r="K6" s="49" t="s">
        <v>69</v>
      </c>
      <c r="L6" s="49" t="s">
        <v>69</v>
      </c>
      <c r="M6" s="50">
        <v>10.77</v>
      </c>
      <c r="N6" s="50">
        <v>10.77</v>
      </c>
      <c r="O6" s="50">
        <f>VLOOKUP(C6,线材核算!C7:V64,20,0)</f>
        <v>10.794894062476365</v>
      </c>
      <c r="P6" s="51" t="s">
        <v>160</v>
      </c>
      <c r="Q6" s="56">
        <f>VLOOKUP(C6,重量!B:D,3,0)</f>
        <v>1.3363</v>
      </c>
      <c r="R6" s="41">
        <f t="shared" si="0"/>
        <v>8.0595674623961671</v>
      </c>
      <c r="S6" s="58" t="s">
        <v>172</v>
      </c>
    </row>
    <row r="7" spans="1:19" ht="41.45" customHeight="1" x14ac:dyDescent="0.2">
      <c r="A7" s="5">
        <v>5</v>
      </c>
      <c r="B7" s="5" t="s">
        <v>67</v>
      </c>
      <c r="C7" s="2" t="s">
        <v>34</v>
      </c>
      <c r="D7" s="2" t="s">
        <v>33</v>
      </c>
      <c r="E7" s="2" t="s">
        <v>34</v>
      </c>
      <c r="F7" s="2"/>
      <c r="G7" s="2">
        <v>2</v>
      </c>
      <c r="H7" s="8" t="s">
        <v>80</v>
      </c>
      <c r="I7" s="2" t="s">
        <v>11</v>
      </c>
      <c r="J7" s="2" t="s">
        <v>64</v>
      </c>
      <c r="K7" s="6" t="s">
        <v>69</v>
      </c>
      <c r="L7" s="6" t="s">
        <v>69</v>
      </c>
      <c r="M7" s="40">
        <v>0.97955000000000014</v>
      </c>
      <c r="N7" s="45">
        <v>0.97955000000000014</v>
      </c>
      <c r="O7" s="30">
        <f>VLOOKUP(C7,线材核算!C8:V65,20,0)</f>
        <v>1.0010781332728234</v>
      </c>
      <c r="P7"/>
      <c r="Q7" s="56">
        <f>VLOOKUP(C7,重量!B:D,3,0)</f>
        <v>5.0700000000000002E-2</v>
      </c>
      <c r="R7" s="41">
        <f t="shared" si="0"/>
        <v>19.320512820512821</v>
      </c>
      <c r="S7" s="58">
        <f>Q7*7</f>
        <v>0.35489999999999999</v>
      </c>
    </row>
    <row r="8" spans="1:19" ht="42" customHeight="1" x14ac:dyDescent="0.2">
      <c r="A8" s="5">
        <v>6</v>
      </c>
      <c r="B8" s="5" t="s">
        <v>67</v>
      </c>
      <c r="C8" s="2" t="s">
        <v>40</v>
      </c>
      <c r="D8" s="2" t="s">
        <v>39</v>
      </c>
      <c r="E8" s="2" t="s">
        <v>40</v>
      </c>
      <c r="F8" s="2"/>
      <c r="G8" s="2">
        <v>1</v>
      </c>
      <c r="H8" s="4" t="s">
        <v>41</v>
      </c>
      <c r="I8" s="2" t="s">
        <v>11</v>
      </c>
      <c r="J8" s="2" t="s">
        <v>64</v>
      </c>
      <c r="K8" s="5"/>
      <c r="L8" s="6" t="s">
        <v>69</v>
      </c>
      <c r="M8" s="40">
        <v>0.30599999999999999</v>
      </c>
      <c r="N8" s="45">
        <v>0.30599999999999999</v>
      </c>
      <c r="O8" s="30">
        <f>VLOOKUP(C8,线材核算!C9:V66,20,0)</f>
        <v>0.34442326601618639</v>
      </c>
      <c r="P8"/>
      <c r="Q8" s="56">
        <f>VLOOKUP(C8,重量!B:D,3,0)</f>
        <v>1.0999999999999999E-2</v>
      </c>
      <c r="R8" s="41">
        <f t="shared" si="0"/>
        <v>27.81818181818182</v>
      </c>
      <c r="S8" s="58">
        <f>Q8*10</f>
        <v>0.10999999999999999</v>
      </c>
    </row>
    <row r="9" spans="1:19" ht="36.6" customHeight="1" x14ac:dyDescent="0.2">
      <c r="A9" s="5">
        <v>7</v>
      </c>
      <c r="B9" s="5" t="s">
        <v>67</v>
      </c>
      <c r="C9" s="2" t="s">
        <v>43</v>
      </c>
      <c r="D9" s="2" t="s">
        <v>42</v>
      </c>
      <c r="E9" s="2" t="s">
        <v>43</v>
      </c>
      <c r="F9" s="2"/>
      <c r="G9" s="2">
        <v>1</v>
      </c>
      <c r="H9" s="4" t="s">
        <v>41</v>
      </c>
      <c r="I9" s="2" t="s">
        <v>11</v>
      </c>
      <c r="J9" s="2" t="s">
        <v>64</v>
      </c>
      <c r="K9" s="5"/>
      <c r="L9" s="6" t="s">
        <v>69</v>
      </c>
      <c r="M9" s="40">
        <v>0.30599999999999999</v>
      </c>
      <c r="N9" s="45">
        <v>0.30599999999999999</v>
      </c>
      <c r="O9" s="30">
        <f>VLOOKUP(C9,线材核算!C10:V67,20,0)</f>
        <v>0.34442326601618639</v>
      </c>
      <c r="P9"/>
      <c r="Q9" s="56">
        <f>VLOOKUP(C9,重量!B:D,3,0)</f>
        <v>1.0999999999999999E-2</v>
      </c>
      <c r="R9" s="41">
        <f t="shared" si="0"/>
        <v>27.81818181818182</v>
      </c>
      <c r="S9" s="58">
        <f t="shared" ref="S9:S15" si="2">Q9*10</f>
        <v>0.10999999999999999</v>
      </c>
    </row>
    <row r="10" spans="1:19" ht="42" customHeight="1" x14ac:dyDescent="0.2">
      <c r="A10" s="5">
        <v>8</v>
      </c>
      <c r="B10" s="5" t="s">
        <v>67</v>
      </c>
      <c r="C10" s="2" t="s">
        <v>45</v>
      </c>
      <c r="D10" s="2" t="s">
        <v>44</v>
      </c>
      <c r="E10" s="2" t="s">
        <v>45</v>
      </c>
      <c r="F10" s="3"/>
      <c r="G10" s="2">
        <v>1</v>
      </c>
      <c r="H10" s="4" t="s">
        <v>41</v>
      </c>
      <c r="I10" s="2" t="s">
        <v>11</v>
      </c>
      <c r="J10" s="2" t="s">
        <v>64</v>
      </c>
      <c r="K10" s="5"/>
      <c r="L10" s="6" t="s">
        <v>69</v>
      </c>
      <c r="M10" s="40">
        <v>0.28799999999999998</v>
      </c>
      <c r="N10" s="45">
        <v>0.28799999999999998</v>
      </c>
      <c r="O10" s="30">
        <f>VLOOKUP(C10,线材核算!C11:V68,20,0)</f>
        <v>0.32690114212238103</v>
      </c>
      <c r="P10"/>
      <c r="Q10" s="56">
        <f>VLOOKUP(C10,重量!B:D,3,0)</f>
        <v>8.0000000000000002E-3</v>
      </c>
      <c r="R10" s="41">
        <f t="shared" si="0"/>
        <v>36</v>
      </c>
      <c r="S10" s="58">
        <f t="shared" si="2"/>
        <v>0.08</v>
      </c>
    </row>
    <row r="11" spans="1:19" ht="52.15" customHeight="1" x14ac:dyDescent="0.2">
      <c r="A11" s="5">
        <v>9</v>
      </c>
      <c r="B11" s="5" t="s">
        <v>67</v>
      </c>
      <c r="C11" s="2" t="s">
        <v>47</v>
      </c>
      <c r="D11" s="2" t="s">
        <v>46</v>
      </c>
      <c r="E11" s="2" t="s">
        <v>47</v>
      </c>
      <c r="F11" s="3"/>
      <c r="G11" s="2">
        <v>1</v>
      </c>
      <c r="H11" s="4" t="s">
        <v>41</v>
      </c>
      <c r="I11" s="2" t="s">
        <v>11</v>
      </c>
      <c r="J11" s="2" t="s">
        <v>64</v>
      </c>
      <c r="K11" s="5"/>
      <c r="L11" s="6" t="s">
        <v>69</v>
      </c>
      <c r="M11" s="40">
        <v>0.222</v>
      </c>
      <c r="N11" s="45">
        <v>0.222</v>
      </c>
      <c r="O11" s="30">
        <f>VLOOKUP(C11,线材核算!C12:V69,20,0)</f>
        <v>0.27858255805158461</v>
      </c>
      <c r="P11"/>
      <c r="Q11" s="56">
        <f>VLOOKUP(C11,重量!B:D,3,0)</f>
        <v>7.0000000000000001E-3</v>
      </c>
      <c r="R11" s="41">
        <f t="shared" si="0"/>
        <v>31.714285714285715</v>
      </c>
      <c r="S11" s="58">
        <f t="shared" si="2"/>
        <v>7.0000000000000007E-2</v>
      </c>
    </row>
    <row r="12" spans="1:19" ht="63.6" customHeight="1" x14ac:dyDescent="0.2">
      <c r="A12" s="5">
        <v>10</v>
      </c>
      <c r="B12" s="5" t="s">
        <v>67</v>
      </c>
      <c r="C12" s="2" t="s">
        <v>49</v>
      </c>
      <c r="D12" s="2" t="s">
        <v>48</v>
      </c>
      <c r="E12" s="2" t="s">
        <v>49</v>
      </c>
      <c r="F12" s="3"/>
      <c r="G12" s="2">
        <v>1</v>
      </c>
      <c r="H12" s="4" t="s">
        <v>15</v>
      </c>
      <c r="I12" s="2" t="s">
        <v>11</v>
      </c>
      <c r="J12" s="2" t="s">
        <v>64</v>
      </c>
      <c r="K12" s="6" t="s">
        <v>69</v>
      </c>
      <c r="L12" s="6" t="s">
        <v>69</v>
      </c>
      <c r="M12" s="42">
        <v>3.6823000000000001</v>
      </c>
      <c r="N12" s="45">
        <v>3.2423000000000002</v>
      </c>
      <c r="O12" s="30">
        <f>VLOOKUP(C12,线材核算!C13:V70,20,0)</f>
        <v>3.2667949474321154</v>
      </c>
      <c r="Q12" s="56">
        <f>VLOOKUP(C12,重量!B:D,3,0)</f>
        <v>0.25679999999999997</v>
      </c>
      <c r="R12" s="41">
        <f t="shared" si="0"/>
        <v>12.625778816199379</v>
      </c>
      <c r="S12" s="58">
        <f>Q12*12</f>
        <v>3.0815999999999999</v>
      </c>
    </row>
    <row r="13" spans="1:19" ht="46.15" customHeight="1" x14ac:dyDescent="0.2">
      <c r="A13" s="5">
        <v>11</v>
      </c>
      <c r="B13" s="5" t="s">
        <v>67</v>
      </c>
      <c r="C13" s="2" t="s">
        <v>54</v>
      </c>
      <c r="D13" s="2" t="s">
        <v>53</v>
      </c>
      <c r="E13" s="2" t="s">
        <v>54</v>
      </c>
      <c r="F13" s="3"/>
      <c r="G13" s="2">
        <v>1</v>
      </c>
      <c r="H13" s="4" t="s">
        <v>41</v>
      </c>
      <c r="I13" s="2" t="s">
        <v>11</v>
      </c>
      <c r="J13" s="2" t="s">
        <v>64</v>
      </c>
      <c r="K13" s="5"/>
      <c r="L13" s="6" t="s">
        <v>69</v>
      </c>
      <c r="M13" s="40">
        <v>0.24</v>
      </c>
      <c r="N13" s="45">
        <v>0.24</v>
      </c>
      <c r="O13" s="30">
        <f>VLOOKUP(C13,线材核算!C14:V71,20,0)</f>
        <v>0.25362680583919522</v>
      </c>
      <c r="P13"/>
      <c r="Q13" s="56">
        <f>VLOOKUP(C13,重量!B:D,3,0)</f>
        <v>0.01</v>
      </c>
      <c r="R13" s="41">
        <f t="shared" si="0"/>
        <v>24</v>
      </c>
      <c r="S13" s="58">
        <f t="shared" si="2"/>
        <v>0.1</v>
      </c>
    </row>
    <row r="14" spans="1:19" ht="40.15" customHeight="1" x14ac:dyDescent="0.2">
      <c r="A14" s="5">
        <v>12</v>
      </c>
      <c r="B14" s="5" t="s">
        <v>67</v>
      </c>
      <c r="C14" s="2" t="s">
        <v>56</v>
      </c>
      <c r="D14" s="2" t="s">
        <v>55</v>
      </c>
      <c r="E14" s="2" t="s">
        <v>56</v>
      </c>
      <c r="F14" s="3"/>
      <c r="G14" s="2">
        <v>1</v>
      </c>
      <c r="H14" s="4" t="s">
        <v>41</v>
      </c>
      <c r="I14" s="2" t="s">
        <v>11</v>
      </c>
      <c r="J14" s="2" t="s">
        <v>64</v>
      </c>
      <c r="K14" s="5"/>
      <c r="L14" s="6"/>
      <c r="M14" s="40">
        <v>0.24</v>
      </c>
      <c r="N14" s="45">
        <v>0.24</v>
      </c>
      <c r="O14" s="30">
        <f>VLOOKUP(C14,线材核算!C15:V72,20,0)</f>
        <v>0.25362680583919522</v>
      </c>
      <c r="P14"/>
      <c r="Q14" s="56">
        <f>VLOOKUP(C14,重量!B:D,3,0)</f>
        <v>0.01</v>
      </c>
      <c r="R14" s="41">
        <f t="shared" si="0"/>
        <v>24</v>
      </c>
      <c r="S14" s="58">
        <f t="shared" si="2"/>
        <v>0.1</v>
      </c>
    </row>
    <row r="15" spans="1:19" ht="41.45" customHeight="1" x14ac:dyDescent="0.2">
      <c r="A15" s="5">
        <v>13</v>
      </c>
      <c r="B15" s="5" t="s">
        <v>67</v>
      </c>
      <c r="C15" s="2" t="s">
        <v>58</v>
      </c>
      <c r="D15" s="2" t="s">
        <v>57</v>
      </c>
      <c r="E15" s="2" t="s">
        <v>58</v>
      </c>
      <c r="F15" s="3"/>
      <c r="G15" s="2">
        <v>1</v>
      </c>
      <c r="H15" s="4" t="s">
        <v>41</v>
      </c>
      <c r="I15" s="2" t="s">
        <v>11</v>
      </c>
      <c r="J15" s="2" t="s">
        <v>64</v>
      </c>
      <c r="K15" s="5"/>
      <c r="L15" s="6" t="s">
        <v>69</v>
      </c>
      <c r="M15" s="40">
        <v>0.222</v>
      </c>
      <c r="N15" s="45">
        <v>0.222</v>
      </c>
      <c r="O15" s="30">
        <f>VLOOKUP(C15,线材核算!C16:V73,20,0)</f>
        <v>0.27858255805158461</v>
      </c>
      <c r="P15"/>
      <c r="Q15" s="56">
        <f>VLOOKUP(C15,重量!B:D,3,0)</f>
        <v>7.0000000000000001E-3</v>
      </c>
      <c r="R15" s="41">
        <f t="shared" si="0"/>
        <v>31.714285714285715</v>
      </c>
      <c r="S15" s="58">
        <f t="shared" si="2"/>
        <v>7.0000000000000007E-2</v>
      </c>
    </row>
    <row r="16" spans="1:19" ht="49.9" customHeight="1" x14ac:dyDescent="0.2">
      <c r="A16" s="5">
        <v>14</v>
      </c>
      <c r="B16" s="5" t="s">
        <v>67</v>
      </c>
      <c r="C16" s="2" t="s">
        <v>60</v>
      </c>
      <c r="D16" s="2" t="s">
        <v>59</v>
      </c>
      <c r="E16" s="2" t="s">
        <v>60</v>
      </c>
      <c r="F16" s="3"/>
      <c r="G16" s="2">
        <v>1</v>
      </c>
      <c r="H16" s="4" t="s">
        <v>41</v>
      </c>
      <c r="I16" s="2" t="s">
        <v>11</v>
      </c>
      <c r="J16" s="2" t="s">
        <v>64</v>
      </c>
      <c r="K16" s="5"/>
      <c r="L16" s="6" t="s">
        <v>69</v>
      </c>
      <c r="M16" s="40">
        <v>0.27400000000000002</v>
      </c>
      <c r="N16" s="45">
        <v>0.27400000000000002</v>
      </c>
      <c r="O16" s="30">
        <f>VLOOKUP(C16,线材核算!C17:V74,20,0)</f>
        <v>0.29026397398078818</v>
      </c>
      <c r="P16"/>
      <c r="Q16" s="56">
        <f>VLOOKUP(C16,重量!B:D,3,0)</f>
        <v>8.9999999999999993E-3</v>
      </c>
      <c r="R16" s="41">
        <f t="shared" si="0"/>
        <v>30.44444444444445</v>
      </c>
      <c r="S16" s="58">
        <f>Q16*10</f>
        <v>0.09</v>
      </c>
    </row>
    <row r="17" spans="1:19" s="52" customFormat="1" ht="42.6" customHeight="1" x14ac:dyDescent="0.2">
      <c r="A17" s="46">
        <v>15</v>
      </c>
      <c r="B17" s="46" t="s">
        <v>67</v>
      </c>
      <c r="C17" s="47" t="s">
        <v>62</v>
      </c>
      <c r="D17" s="47" t="s">
        <v>61</v>
      </c>
      <c r="E17" s="47" t="s">
        <v>62</v>
      </c>
      <c r="F17" s="53"/>
      <c r="G17" s="47">
        <v>1</v>
      </c>
      <c r="H17" s="48" t="s">
        <v>81</v>
      </c>
      <c r="I17" s="47" t="s">
        <v>11</v>
      </c>
      <c r="J17" s="47" t="s">
        <v>64</v>
      </c>
      <c r="K17" s="49" t="s">
        <v>69</v>
      </c>
      <c r="L17" s="49" t="s">
        <v>69</v>
      </c>
      <c r="M17" s="50">
        <v>3.14</v>
      </c>
      <c r="N17" s="50">
        <v>3.14</v>
      </c>
      <c r="O17" s="50">
        <f>VLOOKUP(C17,线材核算!C18:V75,20,0)</f>
        <v>3.1507241509719388</v>
      </c>
      <c r="P17" s="51" t="s">
        <v>160</v>
      </c>
      <c r="Q17" s="56">
        <f>VLOOKUP(C17,重量!B:D,3,0)</f>
        <v>0.36330000000000001</v>
      </c>
      <c r="R17" s="41">
        <f t="shared" si="0"/>
        <v>8.6429947701623995</v>
      </c>
      <c r="S17" s="58" t="s">
        <v>171</v>
      </c>
    </row>
    <row r="18" spans="1:19" s="24" customFormat="1" ht="42.6" customHeight="1" x14ac:dyDescent="0.25">
      <c r="A18" s="5">
        <v>16</v>
      </c>
      <c r="B18" s="22" t="s">
        <v>67</v>
      </c>
      <c r="C18" s="31" t="s">
        <v>82</v>
      </c>
      <c r="D18" s="32" t="s">
        <v>83</v>
      </c>
      <c r="E18" s="31" t="s">
        <v>82</v>
      </c>
      <c r="F18" s="33"/>
      <c r="G18" s="34">
        <v>1</v>
      </c>
      <c r="H18" s="35" t="s">
        <v>84</v>
      </c>
      <c r="I18" s="23" t="s">
        <v>11</v>
      </c>
      <c r="J18" s="35" t="s">
        <v>85</v>
      </c>
      <c r="K18" s="36" t="s">
        <v>69</v>
      </c>
      <c r="L18" s="36" t="s">
        <v>69</v>
      </c>
      <c r="M18" s="39">
        <v>0.28600000000000003</v>
      </c>
      <c r="N18" s="45">
        <v>0.28600000000000003</v>
      </c>
      <c r="O18" s="43">
        <f>VLOOKUP(C18,线材核算!C19:V76,20,0)</f>
        <v>0.3019453899099917</v>
      </c>
      <c r="P18" s="44"/>
      <c r="Q18" s="56">
        <f>VLOOKUP(C18,重量!B:D,3,0)</f>
        <v>1.0999999999999999E-2</v>
      </c>
      <c r="R18" s="41">
        <f t="shared" si="0"/>
        <v>26.000000000000004</v>
      </c>
      <c r="S18" s="58">
        <f t="shared" ref="S18:S26" si="3">Q18*10</f>
        <v>0.10999999999999999</v>
      </c>
    </row>
    <row r="19" spans="1:19" s="24" customFormat="1" ht="42.6" customHeight="1" x14ac:dyDescent="0.25">
      <c r="A19" s="5">
        <v>17</v>
      </c>
      <c r="B19" s="22" t="s">
        <v>67</v>
      </c>
      <c r="C19" s="31" t="s">
        <v>154</v>
      </c>
      <c r="D19" s="32" t="s">
        <v>87</v>
      </c>
      <c r="E19" s="31" t="s">
        <v>86</v>
      </c>
      <c r="F19" s="33"/>
      <c r="G19" s="34">
        <v>1</v>
      </c>
      <c r="H19" s="35" t="s">
        <v>84</v>
      </c>
      <c r="I19" s="23" t="s">
        <v>11</v>
      </c>
      <c r="J19" s="35" t="s">
        <v>85</v>
      </c>
      <c r="K19" s="36" t="s">
        <v>69</v>
      </c>
      <c r="L19" s="36" t="s">
        <v>69</v>
      </c>
      <c r="M19" s="39">
        <v>0.28600000000000003</v>
      </c>
      <c r="N19" s="45">
        <v>0.28600000000000003</v>
      </c>
      <c r="O19" s="37">
        <f>VLOOKUP(C19,线材核算!C20:V77,20,0)</f>
        <v>0.3019453899099917</v>
      </c>
      <c r="P19" s="44"/>
      <c r="Q19" s="56">
        <f>VLOOKUP(C19,重量!B:D,3,0)</f>
        <v>1.0999999999999999E-2</v>
      </c>
      <c r="R19" s="41">
        <f t="shared" si="0"/>
        <v>26.000000000000004</v>
      </c>
      <c r="S19" s="58">
        <f t="shared" si="3"/>
        <v>0.10999999999999999</v>
      </c>
    </row>
    <row r="20" spans="1:19" s="24" customFormat="1" ht="42.6" customHeight="1" x14ac:dyDescent="0.25">
      <c r="A20" s="5">
        <v>18</v>
      </c>
      <c r="B20" s="22" t="s">
        <v>67</v>
      </c>
      <c r="C20" s="31" t="s">
        <v>88</v>
      </c>
      <c r="D20" s="32" t="s">
        <v>89</v>
      </c>
      <c r="E20" s="31" t="s">
        <v>88</v>
      </c>
      <c r="F20" s="33"/>
      <c r="G20" s="34">
        <v>1</v>
      </c>
      <c r="H20" s="35" t="s">
        <v>84</v>
      </c>
      <c r="I20" s="23" t="s">
        <v>11</v>
      </c>
      <c r="J20" s="35" t="s">
        <v>85</v>
      </c>
      <c r="K20" s="36" t="s">
        <v>69</v>
      </c>
      <c r="L20" s="36" t="s">
        <v>69</v>
      </c>
      <c r="M20" s="39">
        <v>0.18200000000000002</v>
      </c>
      <c r="N20" s="45">
        <v>0.18200000000000002</v>
      </c>
      <c r="O20" s="37">
        <f>VLOOKUP(C20,线材核算!C21:V78,20,0)</f>
        <v>0.19362680583919523</v>
      </c>
      <c r="P20" s="44"/>
      <c r="Q20" s="56">
        <f>VLOOKUP(C20,重量!B:D,3,0)</f>
        <v>7.0000000000000001E-3</v>
      </c>
      <c r="R20" s="41">
        <f t="shared" si="0"/>
        <v>26.000000000000004</v>
      </c>
      <c r="S20" s="58">
        <f t="shared" si="3"/>
        <v>7.0000000000000007E-2</v>
      </c>
    </row>
    <row r="21" spans="1:19" s="24" customFormat="1" ht="42.6" customHeight="1" x14ac:dyDescent="0.25">
      <c r="A21" s="5">
        <v>19</v>
      </c>
      <c r="B21" s="22" t="s">
        <v>67</v>
      </c>
      <c r="C21" s="31" t="s">
        <v>90</v>
      </c>
      <c r="D21" s="32" t="s">
        <v>91</v>
      </c>
      <c r="E21" s="31" t="s">
        <v>90</v>
      </c>
      <c r="F21" s="33"/>
      <c r="G21" s="34">
        <v>1</v>
      </c>
      <c r="H21" s="35" t="s">
        <v>84</v>
      </c>
      <c r="I21" s="23" t="s">
        <v>11</v>
      </c>
      <c r="J21" s="35" t="s">
        <v>85</v>
      </c>
      <c r="K21" s="36" t="s">
        <v>69</v>
      </c>
      <c r="L21" s="36" t="s">
        <v>69</v>
      </c>
      <c r="M21" s="39">
        <v>0.246</v>
      </c>
      <c r="N21" s="45">
        <v>0.246</v>
      </c>
      <c r="O21" s="37">
        <f>VLOOKUP(C21,线材核算!C22:V79,20,0)</f>
        <v>0.2653082217683988</v>
      </c>
      <c r="P21" s="44"/>
      <c r="Q21" s="56">
        <f>VLOOKUP(C21,重量!B:D,3,0)</f>
        <v>1.2E-2</v>
      </c>
      <c r="R21" s="41">
        <f t="shared" si="0"/>
        <v>20.5</v>
      </c>
      <c r="S21" s="58">
        <f t="shared" si="3"/>
        <v>0.12</v>
      </c>
    </row>
    <row r="22" spans="1:19" s="24" customFormat="1" ht="42.6" customHeight="1" x14ac:dyDescent="0.25">
      <c r="A22" s="5">
        <v>20</v>
      </c>
      <c r="B22" s="22" t="s">
        <v>67</v>
      </c>
      <c r="C22" s="31" t="s">
        <v>92</v>
      </c>
      <c r="D22" s="32" t="s">
        <v>93</v>
      </c>
      <c r="E22" s="31" t="s">
        <v>92</v>
      </c>
      <c r="F22" s="33"/>
      <c r="G22" s="34">
        <v>1</v>
      </c>
      <c r="H22" s="35" t="s">
        <v>84</v>
      </c>
      <c r="I22" s="23" t="s">
        <v>11</v>
      </c>
      <c r="J22" s="35" t="s">
        <v>85</v>
      </c>
      <c r="K22" s="36" t="s">
        <v>69</v>
      </c>
      <c r="L22" s="36" t="s">
        <v>69</v>
      </c>
      <c r="M22" s="39">
        <v>0.246</v>
      </c>
      <c r="N22" s="45">
        <v>0.246</v>
      </c>
      <c r="O22" s="37">
        <f>VLOOKUP(C22,线材核算!C23:V80,20,0)</f>
        <v>0.2653082217683988</v>
      </c>
      <c r="P22" s="44"/>
      <c r="Q22" s="56">
        <f>VLOOKUP(C22,重量!B:D,3,0)</f>
        <v>1.2E-2</v>
      </c>
      <c r="R22" s="41">
        <f t="shared" si="0"/>
        <v>20.5</v>
      </c>
      <c r="S22" s="58">
        <f t="shared" si="3"/>
        <v>0.12</v>
      </c>
    </row>
    <row r="23" spans="1:19" s="24" customFormat="1" ht="42.6" customHeight="1" x14ac:dyDescent="0.25">
      <c r="A23" s="5">
        <v>21</v>
      </c>
      <c r="B23" s="22" t="s">
        <v>67</v>
      </c>
      <c r="C23" s="35" t="s">
        <v>96</v>
      </c>
      <c r="D23" s="35" t="s">
        <v>97</v>
      </c>
      <c r="E23" s="35" t="s">
        <v>96</v>
      </c>
      <c r="F23" s="33"/>
      <c r="G23" s="34">
        <v>1</v>
      </c>
      <c r="H23" s="35" t="s">
        <v>95</v>
      </c>
      <c r="I23" s="23" t="s">
        <v>11</v>
      </c>
      <c r="J23" s="35" t="s">
        <v>85</v>
      </c>
      <c r="K23" s="36" t="s">
        <v>69</v>
      </c>
      <c r="L23" s="36" t="s">
        <v>69</v>
      </c>
      <c r="M23" s="39">
        <v>0.18200000000000002</v>
      </c>
      <c r="N23" s="45">
        <v>0.18200000000000002</v>
      </c>
      <c r="O23" s="37">
        <f>VLOOKUP(C23,线材核算!C24:V81,20,0)</f>
        <v>0.19362680583919523</v>
      </c>
      <c r="P23" s="44"/>
      <c r="Q23" s="56">
        <f>VLOOKUP(C23,重量!B:D,3,0)</f>
        <v>7.0000000000000001E-3</v>
      </c>
      <c r="R23" s="41">
        <f t="shared" si="0"/>
        <v>26.000000000000004</v>
      </c>
      <c r="S23" s="58">
        <f t="shared" si="3"/>
        <v>7.0000000000000007E-2</v>
      </c>
    </row>
    <row r="24" spans="1:19" s="24" customFormat="1" ht="42.6" customHeight="1" x14ac:dyDescent="0.25">
      <c r="A24" s="5">
        <v>22</v>
      </c>
      <c r="B24" s="22" t="s">
        <v>67</v>
      </c>
      <c r="C24" s="35" t="s">
        <v>98</v>
      </c>
      <c r="D24" s="35" t="s">
        <v>99</v>
      </c>
      <c r="E24" s="35" t="s">
        <v>98</v>
      </c>
      <c r="F24" s="33"/>
      <c r="G24" s="34">
        <v>1</v>
      </c>
      <c r="H24" s="35" t="s">
        <v>95</v>
      </c>
      <c r="I24" s="23" t="s">
        <v>11</v>
      </c>
      <c r="J24" s="35" t="s">
        <v>85</v>
      </c>
      <c r="K24" s="36" t="s">
        <v>69</v>
      </c>
      <c r="L24" s="36" t="s">
        <v>69</v>
      </c>
      <c r="M24" s="39">
        <v>0.28000000000000003</v>
      </c>
      <c r="N24" s="45">
        <v>0.28000000000000003</v>
      </c>
      <c r="O24" s="37">
        <f>VLOOKUP(C24,线材核算!C25:V82,20,0)</f>
        <v>0.29610468194538997</v>
      </c>
      <c r="P24" s="44"/>
      <c r="Q24" s="56">
        <f>VLOOKUP(C24,重量!B:D,3,0)</f>
        <v>0.01</v>
      </c>
      <c r="R24" s="41">
        <f t="shared" si="0"/>
        <v>28.000000000000004</v>
      </c>
      <c r="S24" s="58">
        <f t="shared" si="3"/>
        <v>0.1</v>
      </c>
    </row>
    <row r="25" spans="1:19" s="24" customFormat="1" ht="42.6" customHeight="1" x14ac:dyDescent="0.25">
      <c r="A25" s="5">
        <v>23</v>
      </c>
      <c r="B25" s="22" t="s">
        <v>67</v>
      </c>
      <c r="C25" s="35" t="s">
        <v>100</v>
      </c>
      <c r="D25" s="35" t="s">
        <v>101</v>
      </c>
      <c r="E25" s="35" t="s">
        <v>100</v>
      </c>
      <c r="F25" s="33"/>
      <c r="G25" s="34">
        <v>1</v>
      </c>
      <c r="H25" s="35" t="s">
        <v>95</v>
      </c>
      <c r="I25" s="23" t="s">
        <v>11</v>
      </c>
      <c r="J25" s="35" t="s">
        <v>85</v>
      </c>
      <c r="K25" s="38"/>
      <c r="L25" s="36" t="s">
        <v>69</v>
      </c>
      <c r="M25" s="39">
        <v>0.27600000000000002</v>
      </c>
      <c r="N25" s="45">
        <v>0.27600000000000002</v>
      </c>
      <c r="O25" s="37">
        <f>VLOOKUP(C25,线材核算!C26:V83,20,0)</f>
        <v>0.28867105362680584</v>
      </c>
      <c r="P25" s="44"/>
      <c r="Q25" s="56">
        <f>VLOOKUP(C25,重量!B:D,3,0)</f>
        <v>1.6E-2</v>
      </c>
      <c r="R25" s="41">
        <f t="shared" si="0"/>
        <v>17.25</v>
      </c>
      <c r="S25" s="58">
        <f t="shared" si="3"/>
        <v>0.16</v>
      </c>
    </row>
    <row r="26" spans="1:19" s="24" customFormat="1" ht="42.6" customHeight="1" x14ac:dyDescent="0.25">
      <c r="A26" s="5">
        <v>24</v>
      </c>
      <c r="B26" s="22" t="s">
        <v>67</v>
      </c>
      <c r="C26" s="35" t="s">
        <v>102</v>
      </c>
      <c r="D26" s="35" t="s">
        <v>103</v>
      </c>
      <c r="E26" s="35" t="s">
        <v>102</v>
      </c>
      <c r="F26" s="33"/>
      <c r="G26" s="34">
        <v>1</v>
      </c>
      <c r="H26" s="35" t="s">
        <v>95</v>
      </c>
      <c r="I26" s="23" t="s">
        <v>11</v>
      </c>
      <c r="J26" s="35" t="s">
        <v>85</v>
      </c>
      <c r="K26" s="38"/>
      <c r="L26" s="36" t="s">
        <v>69</v>
      </c>
      <c r="M26" s="39">
        <v>0.33599999999999997</v>
      </c>
      <c r="N26" s="45">
        <v>0.33599999999999997</v>
      </c>
      <c r="O26" s="37">
        <f>VLOOKUP(C26,线材核算!C27:V84,20,0)</f>
        <v>0.37362680583919528</v>
      </c>
      <c r="P26" s="44"/>
      <c r="Q26" s="56">
        <f>VLOOKUP(C26,重量!B:D,3,0)</f>
        <v>1.6E-2</v>
      </c>
      <c r="R26" s="41">
        <f t="shared" si="0"/>
        <v>20.999999999999996</v>
      </c>
      <c r="S26" s="58">
        <f t="shared" si="3"/>
        <v>0.16</v>
      </c>
    </row>
  </sheetData>
  <autoFilter ref="A2:R26"/>
  <mergeCells count="1">
    <mergeCell ref="A1:L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61"/>
  <sheetViews>
    <sheetView topLeftCell="A10" zoomScale="80" zoomScaleNormal="80" zoomScaleSheetLayoutView="100" workbookViewId="0">
      <selection activeCell="G13" sqref="G13:G14"/>
    </sheetView>
  </sheetViews>
  <sheetFormatPr defaultColWidth="10" defaultRowHeight="12" x14ac:dyDescent="0.2"/>
  <cols>
    <col min="1" max="1" width="10" style="9"/>
    <col min="2" max="2" width="8.625" style="9" customWidth="1"/>
    <col min="3" max="3" width="13.75" style="9" customWidth="1"/>
    <col min="4" max="4" width="16" style="9" customWidth="1"/>
    <col min="5" max="5" width="20.25" style="9" customWidth="1"/>
    <col min="6" max="6" width="4.875" style="9" customWidth="1"/>
    <col min="7" max="7" width="10.5" style="9" customWidth="1"/>
    <col min="8" max="8" width="3.875" style="9" customWidth="1"/>
    <col min="9" max="9" width="7.125" style="9" customWidth="1"/>
    <col min="10" max="10" width="6.75" style="9" customWidth="1"/>
    <col min="11" max="11" width="6.5" style="9" customWidth="1"/>
    <col min="12" max="12" width="7.25" style="9" customWidth="1"/>
    <col min="13" max="13" width="7.125" style="21" customWidth="1"/>
    <col min="14" max="14" width="7.5" style="9" customWidth="1"/>
    <col min="15" max="15" width="6.75" style="9" customWidth="1"/>
    <col min="16" max="16" width="8.375" style="9" customWidth="1"/>
    <col min="17" max="17" width="6.75" style="9" customWidth="1"/>
    <col min="18" max="18" width="6" style="9" customWidth="1"/>
    <col min="19" max="19" width="7.75" style="9" customWidth="1"/>
    <col min="20" max="20" width="8.25" style="9" customWidth="1"/>
    <col min="21" max="21" width="10.875" style="9" customWidth="1"/>
    <col min="22" max="22" width="8.375" style="9" customWidth="1"/>
    <col min="23" max="23" width="9.5" style="9" customWidth="1"/>
    <col min="24" max="24" width="12.125" style="9" customWidth="1"/>
    <col min="25" max="257" width="10" style="9"/>
    <col min="258" max="258" width="16.375" style="9" customWidth="1"/>
    <col min="259" max="259" width="13.75" style="9" customWidth="1"/>
    <col min="260" max="260" width="16" style="9" customWidth="1"/>
    <col min="261" max="261" width="20.25" style="9" customWidth="1"/>
    <col min="262" max="262" width="4.875" style="9" customWidth="1"/>
    <col min="263" max="263" width="10.5" style="9" customWidth="1"/>
    <col min="264" max="264" width="3.875" style="9" customWidth="1"/>
    <col min="265" max="265" width="7.125" style="9" customWidth="1"/>
    <col min="266" max="266" width="6.75" style="9" customWidth="1"/>
    <col min="267" max="267" width="6.5" style="9" customWidth="1"/>
    <col min="268" max="268" width="7.25" style="9" customWidth="1"/>
    <col min="269" max="269" width="7.125" style="9" customWidth="1"/>
    <col min="270" max="270" width="8.5" style="9" customWidth="1"/>
    <col min="271" max="271" width="6.75" style="9" customWidth="1"/>
    <col min="272" max="272" width="8.375" style="9" customWidth="1"/>
    <col min="273" max="273" width="6.75" style="9" customWidth="1"/>
    <col min="274" max="274" width="6" style="9" customWidth="1"/>
    <col min="275" max="275" width="7.75" style="9" customWidth="1"/>
    <col min="276" max="276" width="8.25" style="9" customWidth="1"/>
    <col min="277" max="277" width="9.25" style="9" customWidth="1"/>
    <col min="278" max="278" width="8.375" style="9" customWidth="1"/>
    <col min="279" max="279" width="9.5" style="9" customWidth="1"/>
    <col min="280" max="280" width="12.125" style="9" customWidth="1"/>
    <col min="281" max="513" width="10" style="9"/>
    <col min="514" max="514" width="16.375" style="9" customWidth="1"/>
    <col min="515" max="515" width="13.75" style="9" customWidth="1"/>
    <col min="516" max="516" width="16" style="9" customWidth="1"/>
    <col min="517" max="517" width="20.25" style="9" customWidth="1"/>
    <col min="518" max="518" width="4.875" style="9" customWidth="1"/>
    <col min="519" max="519" width="10.5" style="9" customWidth="1"/>
    <col min="520" max="520" width="3.875" style="9" customWidth="1"/>
    <col min="521" max="521" width="7.125" style="9" customWidth="1"/>
    <col min="522" max="522" width="6.75" style="9" customWidth="1"/>
    <col min="523" max="523" width="6.5" style="9" customWidth="1"/>
    <col min="524" max="524" width="7.25" style="9" customWidth="1"/>
    <col min="525" max="525" width="7.125" style="9" customWidth="1"/>
    <col min="526" max="526" width="8.5" style="9" customWidth="1"/>
    <col min="527" max="527" width="6.75" style="9" customWidth="1"/>
    <col min="528" max="528" width="8.375" style="9" customWidth="1"/>
    <col min="529" max="529" width="6.75" style="9" customWidth="1"/>
    <col min="530" max="530" width="6" style="9" customWidth="1"/>
    <col min="531" max="531" width="7.75" style="9" customWidth="1"/>
    <col min="532" max="532" width="8.25" style="9" customWidth="1"/>
    <col min="533" max="533" width="9.25" style="9" customWidth="1"/>
    <col min="534" max="534" width="8.375" style="9" customWidth="1"/>
    <col min="535" max="535" width="9.5" style="9" customWidth="1"/>
    <col min="536" max="536" width="12.125" style="9" customWidth="1"/>
    <col min="537" max="769" width="10" style="9"/>
    <col min="770" max="770" width="16.375" style="9" customWidth="1"/>
    <col min="771" max="771" width="13.75" style="9" customWidth="1"/>
    <col min="772" max="772" width="16" style="9" customWidth="1"/>
    <col min="773" max="773" width="20.25" style="9" customWidth="1"/>
    <col min="774" max="774" width="4.875" style="9" customWidth="1"/>
    <col min="775" max="775" width="10.5" style="9" customWidth="1"/>
    <col min="776" max="776" width="3.875" style="9" customWidth="1"/>
    <col min="777" max="777" width="7.125" style="9" customWidth="1"/>
    <col min="778" max="778" width="6.75" style="9" customWidth="1"/>
    <col min="779" max="779" width="6.5" style="9" customWidth="1"/>
    <col min="780" max="780" width="7.25" style="9" customWidth="1"/>
    <col min="781" max="781" width="7.125" style="9" customWidth="1"/>
    <col min="782" max="782" width="8.5" style="9" customWidth="1"/>
    <col min="783" max="783" width="6.75" style="9" customWidth="1"/>
    <col min="784" max="784" width="8.375" style="9" customWidth="1"/>
    <col min="785" max="785" width="6.75" style="9" customWidth="1"/>
    <col min="786" max="786" width="6" style="9" customWidth="1"/>
    <col min="787" max="787" width="7.75" style="9" customWidth="1"/>
    <col min="788" max="788" width="8.25" style="9" customWidth="1"/>
    <col min="789" max="789" width="9.25" style="9" customWidth="1"/>
    <col min="790" max="790" width="8.375" style="9" customWidth="1"/>
    <col min="791" max="791" width="9.5" style="9" customWidth="1"/>
    <col min="792" max="792" width="12.125" style="9" customWidth="1"/>
    <col min="793" max="1025" width="10" style="9"/>
    <col min="1026" max="1026" width="16.375" style="9" customWidth="1"/>
    <col min="1027" max="1027" width="13.75" style="9" customWidth="1"/>
    <col min="1028" max="1028" width="16" style="9" customWidth="1"/>
    <col min="1029" max="1029" width="20.25" style="9" customWidth="1"/>
    <col min="1030" max="1030" width="4.875" style="9" customWidth="1"/>
    <col min="1031" max="1031" width="10.5" style="9" customWidth="1"/>
    <col min="1032" max="1032" width="3.875" style="9" customWidth="1"/>
    <col min="1033" max="1033" width="7.125" style="9" customWidth="1"/>
    <col min="1034" max="1034" width="6.75" style="9" customWidth="1"/>
    <col min="1035" max="1035" width="6.5" style="9" customWidth="1"/>
    <col min="1036" max="1036" width="7.25" style="9" customWidth="1"/>
    <col min="1037" max="1037" width="7.125" style="9" customWidth="1"/>
    <col min="1038" max="1038" width="8.5" style="9" customWidth="1"/>
    <col min="1039" max="1039" width="6.75" style="9" customWidth="1"/>
    <col min="1040" max="1040" width="8.375" style="9" customWidth="1"/>
    <col min="1041" max="1041" width="6.75" style="9" customWidth="1"/>
    <col min="1042" max="1042" width="6" style="9" customWidth="1"/>
    <col min="1043" max="1043" width="7.75" style="9" customWidth="1"/>
    <col min="1044" max="1044" width="8.25" style="9" customWidth="1"/>
    <col min="1045" max="1045" width="9.25" style="9" customWidth="1"/>
    <col min="1046" max="1046" width="8.375" style="9" customWidth="1"/>
    <col min="1047" max="1047" width="9.5" style="9" customWidth="1"/>
    <col min="1048" max="1048" width="12.125" style="9" customWidth="1"/>
    <col min="1049" max="1281" width="10" style="9"/>
    <col min="1282" max="1282" width="16.375" style="9" customWidth="1"/>
    <col min="1283" max="1283" width="13.75" style="9" customWidth="1"/>
    <col min="1284" max="1284" width="16" style="9" customWidth="1"/>
    <col min="1285" max="1285" width="20.25" style="9" customWidth="1"/>
    <col min="1286" max="1286" width="4.875" style="9" customWidth="1"/>
    <col min="1287" max="1287" width="10.5" style="9" customWidth="1"/>
    <col min="1288" max="1288" width="3.875" style="9" customWidth="1"/>
    <col min="1289" max="1289" width="7.125" style="9" customWidth="1"/>
    <col min="1290" max="1290" width="6.75" style="9" customWidth="1"/>
    <col min="1291" max="1291" width="6.5" style="9" customWidth="1"/>
    <col min="1292" max="1292" width="7.25" style="9" customWidth="1"/>
    <col min="1293" max="1293" width="7.125" style="9" customWidth="1"/>
    <col min="1294" max="1294" width="8.5" style="9" customWidth="1"/>
    <col min="1295" max="1295" width="6.75" style="9" customWidth="1"/>
    <col min="1296" max="1296" width="8.375" style="9" customWidth="1"/>
    <col min="1297" max="1297" width="6.75" style="9" customWidth="1"/>
    <col min="1298" max="1298" width="6" style="9" customWidth="1"/>
    <col min="1299" max="1299" width="7.75" style="9" customWidth="1"/>
    <col min="1300" max="1300" width="8.25" style="9" customWidth="1"/>
    <col min="1301" max="1301" width="9.25" style="9" customWidth="1"/>
    <col min="1302" max="1302" width="8.375" style="9" customWidth="1"/>
    <col min="1303" max="1303" width="9.5" style="9" customWidth="1"/>
    <col min="1304" max="1304" width="12.125" style="9" customWidth="1"/>
    <col min="1305" max="1537" width="10" style="9"/>
    <col min="1538" max="1538" width="16.375" style="9" customWidth="1"/>
    <col min="1539" max="1539" width="13.75" style="9" customWidth="1"/>
    <col min="1540" max="1540" width="16" style="9" customWidth="1"/>
    <col min="1541" max="1541" width="20.25" style="9" customWidth="1"/>
    <col min="1542" max="1542" width="4.875" style="9" customWidth="1"/>
    <col min="1543" max="1543" width="10.5" style="9" customWidth="1"/>
    <col min="1544" max="1544" width="3.875" style="9" customWidth="1"/>
    <col min="1545" max="1545" width="7.125" style="9" customWidth="1"/>
    <col min="1546" max="1546" width="6.75" style="9" customWidth="1"/>
    <col min="1547" max="1547" width="6.5" style="9" customWidth="1"/>
    <col min="1548" max="1548" width="7.25" style="9" customWidth="1"/>
    <col min="1549" max="1549" width="7.125" style="9" customWidth="1"/>
    <col min="1550" max="1550" width="8.5" style="9" customWidth="1"/>
    <col min="1551" max="1551" width="6.75" style="9" customWidth="1"/>
    <col min="1552" max="1552" width="8.375" style="9" customWidth="1"/>
    <col min="1553" max="1553" width="6.75" style="9" customWidth="1"/>
    <col min="1554" max="1554" width="6" style="9" customWidth="1"/>
    <col min="1555" max="1555" width="7.75" style="9" customWidth="1"/>
    <col min="1556" max="1556" width="8.25" style="9" customWidth="1"/>
    <col min="1557" max="1557" width="9.25" style="9" customWidth="1"/>
    <col min="1558" max="1558" width="8.375" style="9" customWidth="1"/>
    <col min="1559" max="1559" width="9.5" style="9" customWidth="1"/>
    <col min="1560" max="1560" width="12.125" style="9" customWidth="1"/>
    <col min="1561" max="1793" width="10" style="9"/>
    <col min="1794" max="1794" width="16.375" style="9" customWidth="1"/>
    <col min="1795" max="1795" width="13.75" style="9" customWidth="1"/>
    <col min="1796" max="1796" width="16" style="9" customWidth="1"/>
    <col min="1797" max="1797" width="20.25" style="9" customWidth="1"/>
    <col min="1798" max="1798" width="4.875" style="9" customWidth="1"/>
    <col min="1799" max="1799" width="10.5" style="9" customWidth="1"/>
    <col min="1800" max="1800" width="3.875" style="9" customWidth="1"/>
    <col min="1801" max="1801" width="7.125" style="9" customWidth="1"/>
    <col min="1802" max="1802" width="6.75" style="9" customWidth="1"/>
    <col min="1803" max="1803" width="6.5" style="9" customWidth="1"/>
    <col min="1804" max="1804" width="7.25" style="9" customWidth="1"/>
    <col min="1805" max="1805" width="7.125" style="9" customWidth="1"/>
    <col min="1806" max="1806" width="8.5" style="9" customWidth="1"/>
    <col min="1807" max="1807" width="6.75" style="9" customWidth="1"/>
    <col min="1808" max="1808" width="8.375" style="9" customWidth="1"/>
    <col min="1809" max="1809" width="6.75" style="9" customWidth="1"/>
    <col min="1810" max="1810" width="6" style="9" customWidth="1"/>
    <col min="1811" max="1811" width="7.75" style="9" customWidth="1"/>
    <col min="1812" max="1812" width="8.25" style="9" customWidth="1"/>
    <col min="1813" max="1813" width="9.25" style="9" customWidth="1"/>
    <col min="1814" max="1814" width="8.375" style="9" customWidth="1"/>
    <col min="1815" max="1815" width="9.5" style="9" customWidth="1"/>
    <col min="1816" max="1816" width="12.125" style="9" customWidth="1"/>
    <col min="1817" max="2049" width="10" style="9"/>
    <col min="2050" max="2050" width="16.375" style="9" customWidth="1"/>
    <col min="2051" max="2051" width="13.75" style="9" customWidth="1"/>
    <col min="2052" max="2052" width="16" style="9" customWidth="1"/>
    <col min="2053" max="2053" width="20.25" style="9" customWidth="1"/>
    <col min="2054" max="2054" width="4.875" style="9" customWidth="1"/>
    <col min="2055" max="2055" width="10.5" style="9" customWidth="1"/>
    <col min="2056" max="2056" width="3.875" style="9" customWidth="1"/>
    <col min="2057" max="2057" width="7.125" style="9" customWidth="1"/>
    <col min="2058" max="2058" width="6.75" style="9" customWidth="1"/>
    <col min="2059" max="2059" width="6.5" style="9" customWidth="1"/>
    <col min="2060" max="2060" width="7.25" style="9" customWidth="1"/>
    <col min="2061" max="2061" width="7.125" style="9" customWidth="1"/>
    <col min="2062" max="2062" width="8.5" style="9" customWidth="1"/>
    <col min="2063" max="2063" width="6.75" style="9" customWidth="1"/>
    <col min="2064" max="2064" width="8.375" style="9" customWidth="1"/>
    <col min="2065" max="2065" width="6.75" style="9" customWidth="1"/>
    <col min="2066" max="2066" width="6" style="9" customWidth="1"/>
    <col min="2067" max="2067" width="7.75" style="9" customWidth="1"/>
    <col min="2068" max="2068" width="8.25" style="9" customWidth="1"/>
    <col min="2069" max="2069" width="9.25" style="9" customWidth="1"/>
    <col min="2070" max="2070" width="8.375" style="9" customWidth="1"/>
    <col min="2071" max="2071" width="9.5" style="9" customWidth="1"/>
    <col min="2072" max="2072" width="12.125" style="9" customWidth="1"/>
    <col min="2073" max="2305" width="10" style="9"/>
    <col min="2306" max="2306" width="16.375" style="9" customWidth="1"/>
    <col min="2307" max="2307" width="13.75" style="9" customWidth="1"/>
    <col min="2308" max="2308" width="16" style="9" customWidth="1"/>
    <col min="2309" max="2309" width="20.25" style="9" customWidth="1"/>
    <col min="2310" max="2310" width="4.875" style="9" customWidth="1"/>
    <col min="2311" max="2311" width="10.5" style="9" customWidth="1"/>
    <col min="2312" max="2312" width="3.875" style="9" customWidth="1"/>
    <col min="2313" max="2313" width="7.125" style="9" customWidth="1"/>
    <col min="2314" max="2314" width="6.75" style="9" customWidth="1"/>
    <col min="2315" max="2315" width="6.5" style="9" customWidth="1"/>
    <col min="2316" max="2316" width="7.25" style="9" customWidth="1"/>
    <col min="2317" max="2317" width="7.125" style="9" customWidth="1"/>
    <col min="2318" max="2318" width="8.5" style="9" customWidth="1"/>
    <col min="2319" max="2319" width="6.75" style="9" customWidth="1"/>
    <col min="2320" max="2320" width="8.375" style="9" customWidth="1"/>
    <col min="2321" max="2321" width="6.75" style="9" customWidth="1"/>
    <col min="2322" max="2322" width="6" style="9" customWidth="1"/>
    <col min="2323" max="2323" width="7.75" style="9" customWidth="1"/>
    <col min="2324" max="2324" width="8.25" style="9" customWidth="1"/>
    <col min="2325" max="2325" width="9.25" style="9" customWidth="1"/>
    <col min="2326" max="2326" width="8.375" style="9" customWidth="1"/>
    <col min="2327" max="2327" width="9.5" style="9" customWidth="1"/>
    <col min="2328" max="2328" width="12.125" style="9" customWidth="1"/>
    <col min="2329" max="2561" width="10" style="9"/>
    <col min="2562" max="2562" width="16.375" style="9" customWidth="1"/>
    <col min="2563" max="2563" width="13.75" style="9" customWidth="1"/>
    <col min="2564" max="2564" width="16" style="9" customWidth="1"/>
    <col min="2565" max="2565" width="20.25" style="9" customWidth="1"/>
    <col min="2566" max="2566" width="4.875" style="9" customWidth="1"/>
    <col min="2567" max="2567" width="10.5" style="9" customWidth="1"/>
    <col min="2568" max="2568" width="3.875" style="9" customWidth="1"/>
    <col min="2569" max="2569" width="7.125" style="9" customWidth="1"/>
    <col min="2570" max="2570" width="6.75" style="9" customWidth="1"/>
    <col min="2571" max="2571" width="6.5" style="9" customWidth="1"/>
    <col min="2572" max="2572" width="7.25" style="9" customWidth="1"/>
    <col min="2573" max="2573" width="7.125" style="9" customWidth="1"/>
    <col min="2574" max="2574" width="8.5" style="9" customWidth="1"/>
    <col min="2575" max="2575" width="6.75" style="9" customWidth="1"/>
    <col min="2576" max="2576" width="8.375" style="9" customWidth="1"/>
    <col min="2577" max="2577" width="6.75" style="9" customWidth="1"/>
    <col min="2578" max="2578" width="6" style="9" customWidth="1"/>
    <col min="2579" max="2579" width="7.75" style="9" customWidth="1"/>
    <col min="2580" max="2580" width="8.25" style="9" customWidth="1"/>
    <col min="2581" max="2581" width="9.25" style="9" customWidth="1"/>
    <col min="2582" max="2582" width="8.375" style="9" customWidth="1"/>
    <col min="2583" max="2583" width="9.5" style="9" customWidth="1"/>
    <col min="2584" max="2584" width="12.125" style="9" customWidth="1"/>
    <col min="2585" max="2817" width="10" style="9"/>
    <col min="2818" max="2818" width="16.375" style="9" customWidth="1"/>
    <col min="2819" max="2819" width="13.75" style="9" customWidth="1"/>
    <col min="2820" max="2820" width="16" style="9" customWidth="1"/>
    <col min="2821" max="2821" width="20.25" style="9" customWidth="1"/>
    <col min="2822" max="2822" width="4.875" style="9" customWidth="1"/>
    <col min="2823" max="2823" width="10.5" style="9" customWidth="1"/>
    <col min="2824" max="2824" width="3.875" style="9" customWidth="1"/>
    <col min="2825" max="2825" width="7.125" style="9" customWidth="1"/>
    <col min="2826" max="2826" width="6.75" style="9" customWidth="1"/>
    <col min="2827" max="2827" width="6.5" style="9" customWidth="1"/>
    <col min="2828" max="2828" width="7.25" style="9" customWidth="1"/>
    <col min="2829" max="2829" width="7.125" style="9" customWidth="1"/>
    <col min="2830" max="2830" width="8.5" style="9" customWidth="1"/>
    <col min="2831" max="2831" width="6.75" style="9" customWidth="1"/>
    <col min="2832" max="2832" width="8.375" style="9" customWidth="1"/>
    <col min="2833" max="2833" width="6.75" style="9" customWidth="1"/>
    <col min="2834" max="2834" width="6" style="9" customWidth="1"/>
    <col min="2835" max="2835" width="7.75" style="9" customWidth="1"/>
    <col min="2836" max="2836" width="8.25" style="9" customWidth="1"/>
    <col min="2837" max="2837" width="9.25" style="9" customWidth="1"/>
    <col min="2838" max="2838" width="8.375" style="9" customWidth="1"/>
    <col min="2839" max="2839" width="9.5" style="9" customWidth="1"/>
    <col min="2840" max="2840" width="12.125" style="9" customWidth="1"/>
    <col min="2841" max="3073" width="10" style="9"/>
    <col min="3074" max="3074" width="16.375" style="9" customWidth="1"/>
    <col min="3075" max="3075" width="13.75" style="9" customWidth="1"/>
    <col min="3076" max="3076" width="16" style="9" customWidth="1"/>
    <col min="3077" max="3077" width="20.25" style="9" customWidth="1"/>
    <col min="3078" max="3078" width="4.875" style="9" customWidth="1"/>
    <col min="3079" max="3079" width="10.5" style="9" customWidth="1"/>
    <col min="3080" max="3080" width="3.875" style="9" customWidth="1"/>
    <col min="3081" max="3081" width="7.125" style="9" customWidth="1"/>
    <col min="3082" max="3082" width="6.75" style="9" customWidth="1"/>
    <col min="3083" max="3083" width="6.5" style="9" customWidth="1"/>
    <col min="3084" max="3084" width="7.25" style="9" customWidth="1"/>
    <col min="3085" max="3085" width="7.125" style="9" customWidth="1"/>
    <col min="3086" max="3086" width="8.5" style="9" customWidth="1"/>
    <col min="3087" max="3087" width="6.75" style="9" customWidth="1"/>
    <col min="3088" max="3088" width="8.375" style="9" customWidth="1"/>
    <col min="3089" max="3089" width="6.75" style="9" customWidth="1"/>
    <col min="3090" max="3090" width="6" style="9" customWidth="1"/>
    <col min="3091" max="3091" width="7.75" style="9" customWidth="1"/>
    <col min="3092" max="3092" width="8.25" style="9" customWidth="1"/>
    <col min="3093" max="3093" width="9.25" style="9" customWidth="1"/>
    <col min="3094" max="3094" width="8.375" style="9" customWidth="1"/>
    <col min="3095" max="3095" width="9.5" style="9" customWidth="1"/>
    <col min="3096" max="3096" width="12.125" style="9" customWidth="1"/>
    <col min="3097" max="3329" width="10" style="9"/>
    <col min="3330" max="3330" width="16.375" style="9" customWidth="1"/>
    <col min="3331" max="3331" width="13.75" style="9" customWidth="1"/>
    <col min="3332" max="3332" width="16" style="9" customWidth="1"/>
    <col min="3333" max="3333" width="20.25" style="9" customWidth="1"/>
    <col min="3334" max="3334" width="4.875" style="9" customWidth="1"/>
    <col min="3335" max="3335" width="10.5" style="9" customWidth="1"/>
    <col min="3336" max="3336" width="3.875" style="9" customWidth="1"/>
    <col min="3337" max="3337" width="7.125" style="9" customWidth="1"/>
    <col min="3338" max="3338" width="6.75" style="9" customWidth="1"/>
    <col min="3339" max="3339" width="6.5" style="9" customWidth="1"/>
    <col min="3340" max="3340" width="7.25" style="9" customWidth="1"/>
    <col min="3341" max="3341" width="7.125" style="9" customWidth="1"/>
    <col min="3342" max="3342" width="8.5" style="9" customWidth="1"/>
    <col min="3343" max="3343" width="6.75" style="9" customWidth="1"/>
    <col min="3344" max="3344" width="8.375" style="9" customWidth="1"/>
    <col min="3345" max="3345" width="6.75" style="9" customWidth="1"/>
    <col min="3346" max="3346" width="6" style="9" customWidth="1"/>
    <col min="3347" max="3347" width="7.75" style="9" customWidth="1"/>
    <col min="3348" max="3348" width="8.25" style="9" customWidth="1"/>
    <col min="3349" max="3349" width="9.25" style="9" customWidth="1"/>
    <col min="3350" max="3350" width="8.375" style="9" customWidth="1"/>
    <col min="3351" max="3351" width="9.5" style="9" customWidth="1"/>
    <col min="3352" max="3352" width="12.125" style="9" customWidth="1"/>
    <col min="3353" max="3585" width="10" style="9"/>
    <col min="3586" max="3586" width="16.375" style="9" customWidth="1"/>
    <col min="3587" max="3587" width="13.75" style="9" customWidth="1"/>
    <col min="3588" max="3588" width="16" style="9" customWidth="1"/>
    <col min="3589" max="3589" width="20.25" style="9" customWidth="1"/>
    <col min="3590" max="3590" width="4.875" style="9" customWidth="1"/>
    <col min="3591" max="3591" width="10.5" style="9" customWidth="1"/>
    <col min="3592" max="3592" width="3.875" style="9" customWidth="1"/>
    <col min="3593" max="3593" width="7.125" style="9" customWidth="1"/>
    <col min="3594" max="3594" width="6.75" style="9" customWidth="1"/>
    <col min="3595" max="3595" width="6.5" style="9" customWidth="1"/>
    <col min="3596" max="3596" width="7.25" style="9" customWidth="1"/>
    <col min="3597" max="3597" width="7.125" style="9" customWidth="1"/>
    <col min="3598" max="3598" width="8.5" style="9" customWidth="1"/>
    <col min="3599" max="3599" width="6.75" style="9" customWidth="1"/>
    <col min="3600" max="3600" width="8.375" style="9" customWidth="1"/>
    <col min="3601" max="3601" width="6.75" style="9" customWidth="1"/>
    <col min="3602" max="3602" width="6" style="9" customWidth="1"/>
    <col min="3603" max="3603" width="7.75" style="9" customWidth="1"/>
    <col min="3604" max="3604" width="8.25" style="9" customWidth="1"/>
    <col min="3605" max="3605" width="9.25" style="9" customWidth="1"/>
    <col min="3606" max="3606" width="8.375" style="9" customWidth="1"/>
    <col min="3607" max="3607" width="9.5" style="9" customWidth="1"/>
    <col min="3608" max="3608" width="12.125" style="9" customWidth="1"/>
    <col min="3609" max="3841" width="10" style="9"/>
    <col min="3842" max="3842" width="16.375" style="9" customWidth="1"/>
    <col min="3843" max="3843" width="13.75" style="9" customWidth="1"/>
    <col min="3844" max="3844" width="16" style="9" customWidth="1"/>
    <col min="3845" max="3845" width="20.25" style="9" customWidth="1"/>
    <col min="3846" max="3846" width="4.875" style="9" customWidth="1"/>
    <col min="3847" max="3847" width="10.5" style="9" customWidth="1"/>
    <col min="3848" max="3848" width="3.875" style="9" customWidth="1"/>
    <col min="3849" max="3849" width="7.125" style="9" customWidth="1"/>
    <col min="3850" max="3850" width="6.75" style="9" customWidth="1"/>
    <col min="3851" max="3851" width="6.5" style="9" customWidth="1"/>
    <col min="3852" max="3852" width="7.25" style="9" customWidth="1"/>
    <col min="3853" max="3853" width="7.125" style="9" customWidth="1"/>
    <col min="3854" max="3854" width="8.5" style="9" customWidth="1"/>
    <col min="3855" max="3855" width="6.75" style="9" customWidth="1"/>
    <col min="3856" max="3856" width="8.375" style="9" customWidth="1"/>
    <col min="3857" max="3857" width="6.75" style="9" customWidth="1"/>
    <col min="3858" max="3858" width="6" style="9" customWidth="1"/>
    <col min="3859" max="3859" width="7.75" style="9" customWidth="1"/>
    <col min="3860" max="3860" width="8.25" style="9" customWidth="1"/>
    <col min="3861" max="3861" width="9.25" style="9" customWidth="1"/>
    <col min="3862" max="3862" width="8.375" style="9" customWidth="1"/>
    <col min="3863" max="3863" width="9.5" style="9" customWidth="1"/>
    <col min="3864" max="3864" width="12.125" style="9" customWidth="1"/>
    <col min="3865" max="4097" width="10" style="9"/>
    <col min="4098" max="4098" width="16.375" style="9" customWidth="1"/>
    <col min="4099" max="4099" width="13.75" style="9" customWidth="1"/>
    <col min="4100" max="4100" width="16" style="9" customWidth="1"/>
    <col min="4101" max="4101" width="20.25" style="9" customWidth="1"/>
    <col min="4102" max="4102" width="4.875" style="9" customWidth="1"/>
    <col min="4103" max="4103" width="10.5" style="9" customWidth="1"/>
    <col min="4104" max="4104" width="3.875" style="9" customWidth="1"/>
    <col min="4105" max="4105" width="7.125" style="9" customWidth="1"/>
    <col min="4106" max="4106" width="6.75" style="9" customWidth="1"/>
    <col min="4107" max="4107" width="6.5" style="9" customWidth="1"/>
    <col min="4108" max="4108" width="7.25" style="9" customWidth="1"/>
    <col min="4109" max="4109" width="7.125" style="9" customWidth="1"/>
    <col min="4110" max="4110" width="8.5" style="9" customWidth="1"/>
    <col min="4111" max="4111" width="6.75" style="9" customWidth="1"/>
    <col min="4112" max="4112" width="8.375" style="9" customWidth="1"/>
    <col min="4113" max="4113" width="6.75" style="9" customWidth="1"/>
    <col min="4114" max="4114" width="6" style="9" customWidth="1"/>
    <col min="4115" max="4115" width="7.75" style="9" customWidth="1"/>
    <col min="4116" max="4116" width="8.25" style="9" customWidth="1"/>
    <col min="4117" max="4117" width="9.25" style="9" customWidth="1"/>
    <col min="4118" max="4118" width="8.375" style="9" customWidth="1"/>
    <col min="4119" max="4119" width="9.5" style="9" customWidth="1"/>
    <col min="4120" max="4120" width="12.125" style="9" customWidth="1"/>
    <col min="4121" max="4353" width="10" style="9"/>
    <col min="4354" max="4354" width="16.375" style="9" customWidth="1"/>
    <col min="4355" max="4355" width="13.75" style="9" customWidth="1"/>
    <col min="4356" max="4356" width="16" style="9" customWidth="1"/>
    <col min="4357" max="4357" width="20.25" style="9" customWidth="1"/>
    <col min="4358" max="4358" width="4.875" style="9" customWidth="1"/>
    <col min="4359" max="4359" width="10.5" style="9" customWidth="1"/>
    <col min="4360" max="4360" width="3.875" style="9" customWidth="1"/>
    <col min="4361" max="4361" width="7.125" style="9" customWidth="1"/>
    <col min="4362" max="4362" width="6.75" style="9" customWidth="1"/>
    <col min="4363" max="4363" width="6.5" style="9" customWidth="1"/>
    <col min="4364" max="4364" width="7.25" style="9" customWidth="1"/>
    <col min="4365" max="4365" width="7.125" style="9" customWidth="1"/>
    <col min="4366" max="4366" width="8.5" style="9" customWidth="1"/>
    <col min="4367" max="4367" width="6.75" style="9" customWidth="1"/>
    <col min="4368" max="4368" width="8.375" style="9" customWidth="1"/>
    <col min="4369" max="4369" width="6.75" style="9" customWidth="1"/>
    <col min="4370" max="4370" width="6" style="9" customWidth="1"/>
    <col min="4371" max="4371" width="7.75" style="9" customWidth="1"/>
    <col min="4372" max="4372" width="8.25" style="9" customWidth="1"/>
    <col min="4373" max="4373" width="9.25" style="9" customWidth="1"/>
    <col min="4374" max="4374" width="8.375" style="9" customWidth="1"/>
    <col min="4375" max="4375" width="9.5" style="9" customWidth="1"/>
    <col min="4376" max="4376" width="12.125" style="9" customWidth="1"/>
    <col min="4377" max="4609" width="10" style="9"/>
    <col min="4610" max="4610" width="16.375" style="9" customWidth="1"/>
    <col min="4611" max="4611" width="13.75" style="9" customWidth="1"/>
    <col min="4612" max="4612" width="16" style="9" customWidth="1"/>
    <col min="4613" max="4613" width="20.25" style="9" customWidth="1"/>
    <col min="4614" max="4614" width="4.875" style="9" customWidth="1"/>
    <col min="4615" max="4615" width="10.5" style="9" customWidth="1"/>
    <col min="4616" max="4616" width="3.875" style="9" customWidth="1"/>
    <col min="4617" max="4617" width="7.125" style="9" customWidth="1"/>
    <col min="4618" max="4618" width="6.75" style="9" customWidth="1"/>
    <col min="4619" max="4619" width="6.5" style="9" customWidth="1"/>
    <col min="4620" max="4620" width="7.25" style="9" customWidth="1"/>
    <col min="4621" max="4621" width="7.125" style="9" customWidth="1"/>
    <col min="4622" max="4622" width="8.5" style="9" customWidth="1"/>
    <col min="4623" max="4623" width="6.75" style="9" customWidth="1"/>
    <col min="4624" max="4624" width="8.375" style="9" customWidth="1"/>
    <col min="4625" max="4625" width="6.75" style="9" customWidth="1"/>
    <col min="4626" max="4626" width="6" style="9" customWidth="1"/>
    <col min="4627" max="4627" width="7.75" style="9" customWidth="1"/>
    <col min="4628" max="4628" width="8.25" style="9" customWidth="1"/>
    <col min="4629" max="4629" width="9.25" style="9" customWidth="1"/>
    <col min="4630" max="4630" width="8.375" style="9" customWidth="1"/>
    <col min="4631" max="4631" width="9.5" style="9" customWidth="1"/>
    <col min="4632" max="4632" width="12.125" style="9" customWidth="1"/>
    <col min="4633" max="4865" width="10" style="9"/>
    <col min="4866" max="4866" width="16.375" style="9" customWidth="1"/>
    <col min="4867" max="4867" width="13.75" style="9" customWidth="1"/>
    <col min="4868" max="4868" width="16" style="9" customWidth="1"/>
    <col min="4869" max="4869" width="20.25" style="9" customWidth="1"/>
    <col min="4870" max="4870" width="4.875" style="9" customWidth="1"/>
    <col min="4871" max="4871" width="10.5" style="9" customWidth="1"/>
    <col min="4872" max="4872" width="3.875" style="9" customWidth="1"/>
    <col min="4873" max="4873" width="7.125" style="9" customWidth="1"/>
    <col min="4874" max="4874" width="6.75" style="9" customWidth="1"/>
    <col min="4875" max="4875" width="6.5" style="9" customWidth="1"/>
    <col min="4876" max="4876" width="7.25" style="9" customWidth="1"/>
    <col min="4877" max="4877" width="7.125" style="9" customWidth="1"/>
    <col min="4878" max="4878" width="8.5" style="9" customWidth="1"/>
    <col min="4879" max="4879" width="6.75" style="9" customWidth="1"/>
    <col min="4880" max="4880" width="8.375" style="9" customWidth="1"/>
    <col min="4881" max="4881" width="6.75" style="9" customWidth="1"/>
    <col min="4882" max="4882" width="6" style="9" customWidth="1"/>
    <col min="4883" max="4883" width="7.75" style="9" customWidth="1"/>
    <col min="4884" max="4884" width="8.25" style="9" customWidth="1"/>
    <col min="4885" max="4885" width="9.25" style="9" customWidth="1"/>
    <col min="4886" max="4886" width="8.375" style="9" customWidth="1"/>
    <col min="4887" max="4887" width="9.5" style="9" customWidth="1"/>
    <col min="4888" max="4888" width="12.125" style="9" customWidth="1"/>
    <col min="4889" max="5121" width="10" style="9"/>
    <col min="5122" max="5122" width="16.375" style="9" customWidth="1"/>
    <col min="5123" max="5123" width="13.75" style="9" customWidth="1"/>
    <col min="5124" max="5124" width="16" style="9" customWidth="1"/>
    <col min="5125" max="5125" width="20.25" style="9" customWidth="1"/>
    <col min="5126" max="5126" width="4.875" style="9" customWidth="1"/>
    <col min="5127" max="5127" width="10.5" style="9" customWidth="1"/>
    <col min="5128" max="5128" width="3.875" style="9" customWidth="1"/>
    <col min="5129" max="5129" width="7.125" style="9" customWidth="1"/>
    <col min="5130" max="5130" width="6.75" style="9" customWidth="1"/>
    <col min="5131" max="5131" width="6.5" style="9" customWidth="1"/>
    <col min="5132" max="5132" width="7.25" style="9" customWidth="1"/>
    <col min="5133" max="5133" width="7.125" style="9" customWidth="1"/>
    <col min="5134" max="5134" width="8.5" style="9" customWidth="1"/>
    <col min="5135" max="5135" width="6.75" style="9" customWidth="1"/>
    <col min="5136" max="5136" width="8.375" style="9" customWidth="1"/>
    <col min="5137" max="5137" width="6.75" style="9" customWidth="1"/>
    <col min="5138" max="5138" width="6" style="9" customWidth="1"/>
    <col min="5139" max="5139" width="7.75" style="9" customWidth="1"/>
    <col min="5140" max="5140" width="8.25" style="9" customWidth="1"/>
    <col min="5141" max="5141" width="9.25" style="9" customWidth="1"/>
    <col min="5142" max="5142" width="8.375" style="9" customWidth="1"/>
    <col min="5143" max="5143" width="9.5" style="9" customWidth="1"/>
    <col min="5144" max="5144" width="12.125" style="9" customWidth="1"/>
    <col min="5145" max="5377" width="10" style="9"/>
    <col min="5378" max="5378" width="16.375" style="9" customWidth="1"/>
    <col min="5379" max="5379" width="13.75" style="9" customWidth="1"/>
    <col min="5380" max="5380" width="16" style="9" customWidth="1"/>
    <col min="5381" max="5381" width="20.25" style="9" customWidth="1"/>
    <col min="5382" max="5382" width="4.875" style="9" customWidth="1"/>
    <col min="5383" max="5383" width="10.5" style="9" customWidth="1"/>
    <col min="5384" max="5384" width="3.875" style="9" customWidth="1"/>
    <col min="5385" max="5385" width="7.125" style="9" customWidth="1"/>
    <col min="5386" max="5386" width="6.75" style="9" customWidth="1"/>
    <col min="5387" max="5387" width="6.5" style="9" customWidth="1"/>
    <col min="5388" max="5388" width="7.25" style="9" customWidth="1"/>
    <col min="5389" max="5389" width="7.125" style="9" customWidth="1"/>
    <col min="5390" max="5390" width="8.5" style="9" customWidth="1"/>
    <col min="5391" max="5391" width="6.75" style="9" customWidth="1"/>
    <col min="5392" max="5392" width="8.375" style="9" customWidth="1"/>
    <col min="5393" max="5393" width="6.75" style="9" customWidth="1"/>
    <col min="5394" max="5394" width="6" style="9" customWidth="1"/>
    <col min="5395" max="5395" width="7.75" style="9" customWidth="1"/>
    <col min="5396" max="5396" width="8.25" style="9" customWidth="1"/>
    <col min="5397" max="5397" width="9.25" style="9" customWidth="1"/>
    <col min="5398" max="5398" width="8.375" style="9" customWidth="1"/>
    <col min="5399" max="5399" width="9.5" style="9" customWidth="1"/>
    <col min="5400" max="5400" width="12.125" style="9" customWidth="1"/>
    <col min="5401" max="5633" width="10" style="9"/>
    <col min="5634" max="5634" width="16.375" style="9" customWidth="1"/>
    <col min="5635" max="5635" width="13.75" style="9" customWidth="1"/>
    <col min="5636" max="5636" width="16" style="9" customWidth="1"/>
    <col min="5637" max="5637" width="20.25" style="9" customWidth="1"/>
    <col min="5638" max="5638" width="4.875" style="9" customWidth="1"/>
    <col min="5639" max="5639" width="10.5" style="9" customWidth="1"/>
    <col min="5640" max="5640" width="3.875" style="9" customWidth="1"/>
    <col min="5641" max="5641" width="7.125" style="9" customWidth="1"/>
    <col min="5642" max="5642" width="6.75" style="9" customWidth="1"/>
    <col min="5643" max="5643" width="6.5" style="9" customWidth="1"/>
    <col min="5644" max="5644" width="7.25" style="9" customWidth="1"/>
    <col min="5645" max="5645" width="7.125" style="9" customWidth="1"/>
    <col min="5646" max="5646" width="8.5" style="9" customWidth="1"/>
    <col min="5647" max="5647" width="6.75" style="9" customWidth="1"/>
    <col min="5648" max="5648" width="8.375" style="9" customWidth="1"/>
    <col min="5649" max="5649" width="6.75" style="9" customWidth="1"/>
    <col min="5650" max="5650" width="6" style="9" customWidth="1"/>
    <col min="5651" max="5651" width="7.75" style="9" customWidth="1"/>
    <col min="5652" max="5652" width="8.25" style="9" customWidth="1"/>
    <col min="5653" max="5653" width="9.25" style="9" customWidth="1"/>
    <col min="5654" max="5654" width="8.375" style="9" customWidth="1"/>
    <col min="5655" max="5655" width="9.5" style="9" customWidth="1"/>
    <col min="5656" max="5656" width="12.125" style="9" customWidth="1"/>
    <col min="5657" max="5889" width="10" style="9"/>
    <col min="5890" max="5890" width="16.375" style="9" customWidth="1"/>
    <col min="5891" max="5891" width="13.75" style="9" customWidth="1"/>
    <col min="5892" max="5892" width="16" style="9" customWidth="1"/>
    <col min="5893" max="5893" width="20.25" style="9" customWidth="1"/>
    <col min="5894" max="5894" width="4.875" style="9" customWidth="1"/>
    <col min="5895" max="5895" width="10.5" style="9" customWidth="1"/>
    <col min="5896" max="5896" width="3.875" style="9" customWidth="1"/>
    <col min="5897" max="5897" width="7.125" style="9" customWidth="1"/>
    <col min="5898" max="5898" width="6.75" style="9" customWidth="1"/>
    <col min="5899" max="5899" width="6.5" style="9" customWidth="1"/>
    <col min="5900" max="5900" width="7.25" style="9" customWidth="1"/>
    <col min="5901" max="5901" width="7.125" style="9" customWidth="1"/>
    <col min="5902" max="5902" width="8.5" style="9" customWidth="1"/>
    <col min="5903" max="5903" width="6.75" style="9" customWidth="1"/>
    <col min="5904" max="5904" width="8.375" style="9" customWidth="1"/>
    <col min="5905" max="5905" width="6.75" style="9" customWidth="1"/>
    <col min="5906" max="5906" width="6" style="9" customWidth="1"/>
    <col min="5907" max="5907" width="7.75" style="9" customWidth="1"/>
    <col min="5908" max="5908" width="8.25" style="9" customWidth="1"/>
    <col min="5909" max="5909" width="9.25" style="9" customWidth="1"/>
    <col min="5910" max="5910" width="8.375" style="9" customWidth="1"/>
    <col min="5911" max="5911" width="9.5" style="9" customWidth="1"/>
    <col min="5912" max="5912" width="12.125" style="9" customWidth="1"/>
    <col min="5913" max="6145" width="10" style="9"/>
    <col min="6146" max="6146" width="16.375" style="9" customWidth="1"/>
    <col min="6147" max="6147" width="13.75" style="9" customWidth="1"/>
    <col min="6148" max="6148" width="16" style="9" customWidth="1"/>
    <col min="6149" max="6149" width="20.25" style="9" customWidth="1"/>
    <col min="6150" max="6150" width="4.875" style="9" customWidth="1"/>
    <col min="6151" max="6151" width="10.5" style="9" customWidth="1"/>
    <col min="6152" max="6152" width="3.875" style="9" customWidth="1"/>
    <col min="6153" max="6153" width="7.125" style="9" customWidth="1"/>
    <col min="6154" max="6154" width="6.75" style="9" customWidth="1"/>
    <col min="6155" max="6155" width="6.5" style="9" customWidth="1"/>
    <col min="6156" max="6156" width="7.25" style="9" customWidth="1"/>
    <col min="6157" max="6157" width="7.125" style="9" customWidth="1"/>
    <col min="6158" max="6158" width="8.5" style="9" customWidth="1"/>
    <col min="6159" max="6159" width="6.75" style="9" customWidth="1"/>
    <col min="6160" max="6160" width="8.375" style="9" customWidth="1"/>
    <col min="6161" max="6161" width="6.75" style="9" customWidth="1"/>
    <col min="6162" max="6162" width="6" style="9" customWidth="1"/>
    <col min="6163" max="6163" width="7.75" style="9" customWidth="1"/>
    <col min="6164" max="6164" width="8.25" style="9" customWidth="1"/>
    <col min="6165" max="6165" width="9.25" style="9" customWidth="1"/>
    <col min="6166" max="6166" width="8.375" style="9" customWidth="1"/>
    <col min="6167" max="6167" width="9.5" style="9" customWidth="1"/>
    <col min="6168" max="6168" width="12.125" style="9" customWidth="1"/>
    <col min="6169" max="6401" width="10" style="9"/>
    <col min="6402" max="6402" width="16.375" style="9" customWidth="1"/>
    <col min="6403" max="6403" width="13.75" style="9" customWidth="1"/>
    <col min="6404" max="6404" width="16" style="9" customWidth="1"/>
    <col min="6405" max="6405" width="20.25" style="9" customWidth="1"/>
    <col min="6406" max="6406" width="4.875" style="9" customWidth="1"/>
    <col min="6407" max="6407" width="10.5" style="9" customWidth="1"/>
    <col min="6408" max="6408" width="3.875" style="9" customWidth="1"/>
    <col min="6409" max="6409" width="7.125" style="9" customWidth="1"/>
    <col min="6410" max="6410" width="6.75" style="9" customWidth="1"/>
    <col min="6411" max="6411" width="6.5" style="9" customWidth="1"/>
    <col min="6412" max="6412" width="7.25" style="9" customWidth="1"/>
    <col min="6413" max="6413" width="7.125" style="9" customWidth="1"/>
    <col min="6414" max="6414" width="8.5" style="9" customWidth="1"/>
    <col min="6415" max="6415" width="6.75" style="9" customWidth="1"/>
    <col min="6416" max="6416" width="8.375" style="9" customWidth="1"/>
    <col min="6417" max="6417" width="6.75" style="9" customWidth="1"/>
    <col min="6418" max="6418" width="6" style="9" customWidth="1"/>
    <col min="6419" max="6419" width="7.75" style="9" customWidth="1"/>
    <col min="6420" max="6420" width="8.25" style="9" customWidth="1"/>
    <col min="6421" max="6421" width="9.25" style="9" customWidth="1"/>
    <col min="6422" max="6422" width="8.375" style="9" customWidth="1"/>
    <col min="6423" max="6423" width="9.5" style="9" customWidth="1"/>
    <col min="6424" max="6424" width="12.125" style="9" customWidth="1"/>
    <col min="6425" max="6657" width="10" style="9"/>
    <col min="6658" max="6658" width="16.375" style="9" customWidth="1"/>
    <col min="6659" max="6659" width="13.75" style="9" customWidth="1"/>
    <col min="6660" max="6660" width="16" style="9" customWidth="1"/>
    <col min="6661" max="6661" width="20.25" style="9" customWidth="1"/>
    <col min="6662" max="6662" width="4.875" style="9" customWidth="1"/>
    <col min="6663" max="6663" width="10.5" style="9" customWidth="1"/>
    <col min="6664" max="6664" width="3.875" style="9" customWidth="1"/>
    <col min="6665" max="6665" width="7.125" style="9" customWidth="1"/>
    <col min="6666" max="6666" width="6.75" style="9" customWidth="1"/>
    <col min="6667" max="6667" width="6.5" style="9" customWidth="1"/>
    <col min="6668" max="6668" width="7.25" style="9" customWidth="1"/>
    <col min="6669" max="6669" width="7.125" style="9" customWidth="1"/>
    <col min="6670" max="6670" width="8.5" style="9" customWidth="1"/>
    <col min="6671" max="6671" width="6.75" style="9" customWidth="1"/>
    <col min="6672" max="6672" width="8.375" style="9" customWidth="1"/>
    <col min="6673" max="6673" width="6.75" style="9" customWidth="1"/>
    <col min="6674" max="6674" width="6" style="9" customWidth="1"/>
    <col min="6675" max="6675" width="7.75" style="9" customWidth="1"/>
    <col min="6676" max="6676" width="8.25" style="9" customWidth="1"/>
    <col min="6677" max="6677" width="9.25" style="9" customWidth="1"/>
    <col min="6678" max="6678" width="8.375" style="9" customWidth="1"/>
    <col min="6679" max="6679" width="9.5" style="9" customWidth="1"/>
    <col min="6680" max="6680" width="12.125" style="9" customWidth="1"/>
    <col min="6681" max="6913" width="10" style="9"/>
    <col min="6914" max="6914" width="16.375" style="9" customWidth="1"/>
    <col min="6915" max="6915" width="13.75" style="9" customWidth="1"/>
    <col min="6916" max="6916" width="16" style="9" customWidth="1"/>
    <col min="6917" max="6917" width="20.25" style="9" customWidth="1"/>
    <col min="6918" max="6918" width="4.875" style="9" customWidth="1"/>
    <col min="6919" max="6919" width="10.5" style="9" customWidth="1"/>
    <col min="6920" max="6920" width="3.875" style="9" customWidth="1"/>
    <col min="6921" max="6921" width="7.125" style="9" customWidth="1"/>
    <col min="6922" max="6922" width="6.75" style="9" customWidth="1"/>
    <col min="6923" max="6923" width="6.5" style="9" customWidth="1"/>
    <col min="6924" max="6924" width="7.25" style="9" customWidth="1"/>
    <col min="6925" max="6925" width="7.125" style="9" customWidth="1"/>
    <col min="6926" max="6926" width="8.5" style="9" customWidth="1"/>
    <col min="6927" max="6927" width="6.75" style="9" customWidth="1"/>
    <col min="6928" max="6928" width="8.375" style="9" customWidth="1"/>
    <col min="6929" max="6929" width="6.75" style="9" customWidth="1"/>
    <col min="6930" max="6930" width="6" style="9" customWidth="1"/>
    <col min="6931" max="6931" width="7.75" style="9" customWidth="1"/>
    <col min="6932" max="6932" width="8.25" style="9" customWidth="1"/>
    <col min="6933" max="6933" width="9.25" style="9" customWidth="1"/>
    <col min="6934" max="6934" width="8.375" style="9" customWidth="1"/>
    <col min="6935" max="6935" width="9.5" style="9" customWidth="1"/>
    <col min="6936" max="6936" width="12.125" style="9" customWidth="1"/>
    <col min="6937" max="7169" width="10" style="9"/>
    <col min="7170" max="7170" width="16.375" style="9" customWidth="1"/>
    <col min="7171" max="7171" width="13.75" style="9" customWidth="1"/>
    <col min="7172" max="7172" width="16" style="9" customWidth="1"/>
    <col min="7173" max="7173" width="20.25" style="9" customWidth="1"/>
    <col min="7174" max="7174" width="4.875" style="9" customWidth="1"/>
    <col min="7175" max="7175" width="10.5" style="9" customWidth="1"/>
    <col min="7176" max="7176" width="3.875" style="9" customWidth="1"/>
    <col min="7177" max="7177" width="7.125" style="9" customWidth="1"/>
    <col min="7178" max="7178" width="6.75" style="9" customWidth="1"/>
    <col min="7179" max="7179" width="6.5" style="9" customWidth="1"/>
    <col min="7180" max="7180" width="7.25" style="9" customWidth="1"/>
    <col min="7181" max="7181" width="7.125" style="9" customWidth="1"/>
    <col min="7182" max="7182" width="8.5" style="9" customWidth="1"/>
    <col min="7183" max="7183" width="6.75" style="9" customWidth="1"/>
    <col min="7184" max="7184" width="8.375" style="9" customWidth="1"/>
    <col min="7185" max="7185" width="6.75" style="9" customWidth="1"/>
    <col min="7186" max="7186" width="6" style="9" customWidth="1"/>
    <col min="7187" max="7187" width="7.75" style="9" customWidth="1"/>
    <col min="7188" max="7188" width="8.25" style="9" customWidth="1"/>
    <col min="7189" max="7189" width="9.25" style="9" customWidth="1"/>
    <col min="7190" max="7190" width="8.375" style="9" customWidth="1"/>
    <col min="7191" max="7191" width="9.5" style="9" customWidth="1"/>
    <col min="7192" max="7192" width="12.125" style="9" customWidth="1"/>
    <col min="7193" max="7425" width="10" style="9"/>
    <col min="7426" max="7426" width="16.375" style="9" customWidth="1"/>
    <col min="7427" max="7427" width="13.75" style="9" customWidth="1"/>
    <col min="7428" max="7428" width="16" style="9" customWidth="1"/>
    <col min="7429" max="7429" width="20.25" style="9" customWidth="1"/>
    <col min="7430" max="7430" width="4.875" style="9" customWidth="1"/>
    <col min="7431" max="7431" width="10.5" style="9" customWidth="1"/>
    <col min="7432" max="7432" width="3.875" style="9" customWidth="1"/>
    <col min="7433" max="7433" width="7.125" style="9" customWidth="1"/>
    <col min="7434" max="7434" width="6.75" style="9" customWidth="1"/>
    <col min="7435" max="7435" width="6.5" style="9" customWidth="1"/>
    <col min="7436" max="7436" width="7.25" style="9" customWidth="1"/>
    <col min="7437" max="7437" width="7.125" style="9" customWidth="1"/>
    <col min="7438" max="7438" width="8.5" style="9" customWidth="1"/>
    <col min="7439" max="7439" width="6.75" style="9" customWidth="1"/>
    <col min="7440" max="7440" width="8.375" style="9" customWidth="1"/>
    <col min="7441" max="7441" width="6.75" style="9" customWidth="1"/>
    <col min="7442" max="7442" width="6" style="9" customWidth="1"/>
    <col min="7443" max="7443" width="7.75" style="9" customWidth="1"/>
    <col min="7444" max="7444" width="8.25" style="9" customWidth="1"/>
    <col min="7445" max="7445" width="9.25" style="9" customWidth="1"/>
    <col min="7446" max="7446" width="8.375" style="9" customWidth="1"/>
    <col min="7447" max="7447" width="9.5" style="9" customWidth="1"/>
    <col min="7448" max="7448" width="12.125" style="9" customWidth="1"/>
    <col min="7449" max="7681" width="10" style="9"/>
    <col min="7682" max="7682" width="16.375" style="9" customWidth="1"/>
    <col min="7683" max="7683" width="13.75" style="9" customWidth="1"/>
    <col min="7684" max="7684" width="16" style="9" customWidth="1"/>
    <col min="7685" max="7685" width="20.25" style="9" customWidth="1"/>
    <col min="7686" max="7686" width="4.875" style="9" customWidth="1"/>
    <col min="7687" max="7687" width="10.5" style="9" customWidth="1"/>
    <col min="7688" max="7688" width="3.875" style="9" customWidth="1"/>
    <col min="7689" max="7689" width="7.125" style="9" customWidth="1"/>
    <col min="7690" max="7690" width="6.75" style="9" customWidth="1"/>
    <col min="7691" max="7691" width="6.5" style="9" customWidth="1"/>
    <col min="7692" max="7692" width="7.25" style="9" customWidth="1"/>
    <col min="7693" max="7693" width="7.125" style="9" customWidth="1"/>
    <col min="7694" max="7694" width="8.5" style="9" customWidth="1"/>
    <col min="7695" max="7695" width="6.75" style="9" customWidth="1"/>
    <col min="7696" max="7696" width="8.375" style="9" customWidth="1"/>
    <col min="7697" max="7697" width="6.75" style="9" customWidth="1"/>
    <col min="7698" max="7698" width="6" style="9" customWidth="1"/>
    <col min="7699" max="7699" width="7.75" style="9" customWidth="1"/>
    <col min="7700" max="7700" width="8.25" style="9" customWidth="1"/>
    <col min="7701" max="7701" width="9.25" style="9" customWidth="1"/>
    <col min="7702" max="7702" width="8.375" style="9" customWidth="1"/>
    <col min="7703" max="7703" width="9.5" style="9" customWidth="1"/>
    <col min="7704" max="7704" width="12.125" style="9" customWidth="1"/>
    <col min="7705" max="7937" width="10" style="9"/>
    <col min="7938" max="7938" width="16.375" style="9" customWidth="1"/>
    <col min="7939" max="7939" width="13.75" style="9" customWidth="1"/>
    <col min="7940" max="7940" width="16" style="9" customWidth="1"/>
    <col min="7941" max="7941" width="20.25" style="9" customWidth="1"/>
    <col min="7942" max="7942" width="4.875" style="9" customWidth="1"/>
    <col min="7943" max="7943" width="10.5" style="9" customWidth="1"/>
    <col min="7944" max="7944" width="3.875" style="9" customWidth="1"/>
    <col min="7945" max="7945" width="7.125" style="9" customWidth="1"/>
    <col min="7946" max="7946" width="6.75" style="9" customWidth="1"/>
    <col min="7947" max="7947" width="6.5" style="9" customWidth="1"/>
    <col min="7948" max="7948" width="7.25" style="9" customWidth="1"/>
    <col min="7949" max="7949" width="7.125" style="9" customWidth="1"/>
    <col min="7950" max="7950" width="8.5" style="9" customWidth="1"/>
    <col min="7951" max="7951" width="6.75" style="9" customWidth="1"/>
    <col min="7952" max="7952" width="8.375" style="9" customWidth="1"/>
    <col min="7953" max="7953" width="6.75" style="9" customWidth="1"/>
    <col min="7954" max="7954" width="6" style="9" customWidth="1"/>
    <col min="7955" max="7955" width="7.75" style="9" customWidth="1"/>
    <col min="7956" max="7956" width="8.25" style="9" customWidth="1"/>
    <col min="7957" max="7957" width="9.25" style="9" customWidth="1"/>
    <col min="7958" max="7958" width="8.375" style="9" customWidth="1"/>
    <col min="7959" max="7959" width="9.5" style="9" customWidth="1"/>
    <col min="7960" max="7960" width="12.125" style="9" customWidth="1"/>
    <col min="7961" max="8193" width="10" style="9"/>
    <col min="8194" max="8194" width="16.375" style="9" customWidth="1"/>
    <col min="8195" max="8195" width="13.75" style="9" customWidth="1"/>
    <col min="8196" max="8196" width="16" style="9" customWidth="1"/>
    <col min="8197" max="8197" width="20.25" style="9" customWidth="1"/>
    <col min="8198" max="8198" width="4.875" style="9" customWidth="1"/>
    <col min="8199" max="8199" width="10.5" style="9" customWidth="1"/>
    <col min="8200" max="8200" width="3.875" style="9" customWidth="1"/>
    <col min="8201" max="8201" width="7.125" style="9" customWidth="1"/>
    <col min="8202" max="8202" width="6.75" style="9" customWidth="1"/>
    <col min="8203" max="8203" width="6.5" style="9" customWidth="1"/>
    <col min="8204" max="8204" width="7.25" style="9" customWidth="1"/>
    <col min="8205" max="8205" width="7.125" style="9" customWidth="1"/>
    <col min="8206" max="8206" width="8.5" style="9" customWidth="1"/>
    <col min="8207" max="8207" width="6.75" style="9" customWidth="1"/>
    <col min="8208" max="8208" width="8.375" style="9" customWidth="1"/>
    <col min="8209" max="8209" width="6.75" style="9" customWidth="1"/>
    <col min="8210" max="8210" width="6" style="9" customWidth="1"/>
    <col min="8211" max="8211" width="7.75" style="9" customWidth="1"/>
    <col min="8212" max="8212" width="8.25" style="9" customWidth="1"/>
    <col min="8213" max="8213" width="9.25" style="9" customWidth="1"/>
    <col min="8214" max="8214" width="8.375" style="9" customWidth="1"/>
    <col min="8215" max="8215" width="9.5" style="9" customWidth="1"/>
    <col min="8216" max="8216" width="12.125" style="9" customWidth="1"/>
    <col min="8217" max="8449" width="10" style="9"/>
    <col min="8450" max="8450" width="16.375" style="9" customWidth="1"/>
    <col min="8451" max="8451" width="13.75" style="9" customWidth="1"/>
    <col min="8452" max="8452" width="16" style="9" customWidth="1"/>
    <col min="8453" max="8453" width="20.25" style="9" customWidth="1"/>
    <col min="8454" max="8454" width="4.875" style="9" customWidth="1"/>
    <col min="8455" max="8455" width="10.5" style="9" customWidth="1"/>
    <col min="8456" max="8456" width="3.875" style="9" customWidth="1"/>
    <col min="8457" max="8457" width="7.125" style="9" customWidth="1"/>
    <col min="8458" max="8458" width="6.75" style="9" customWidth="1"/>
    <col min="8459" max="8459" width="6.5" style="9" customWidth="1"/>
    <col min="8460" max="8460" width="7.25" style="9" customWidth="1"/>
    <col min="8461" max="8461" width="7.125" style="9" customWidth="1"/>
    <col min="8462" max="8462" width="8.5" style="9" customWidth="1"/>
    <col min="8463" max="8463" width="6.75" style="9" customWidth="1"/>
    <col min="8464" max="8464" width="8.375" style="9" customWidth="1"/>
    <col min="8465" max="8465" width="6.75" style="9" customWidth="1"/>
    <col min="8466" max="8466" width="6" style="9" customWidth="1"/>
    <col min="8467" max="8467" width="7.75" style="9" customWidth="1"/>
    <col min="8468" max="8468" width="8.25" style="9" customWidth="1"/>
    <col min="8469" max="8469" width="9.25" style="9" customWidth="1"/>
    <col min="8470" max="8470" width="8.375" style="9" customWidth="1"/>
    <col min="8471" max="8471" width="9.5" style="9" customWidth="1"/>
    <col min="8472" max="8472" width="12.125" style="9" customWidth="1"/>
    <col min="8473" max="8705" width="10" style="9"/>
    <col min="8706" max="8706" width="16.375" style="9" customWidth="1"/>
    <col min="8707" max="8707" width="13.75" style="9" customWidth="1"/>
    <col min="8708" max="8708" width="16" style="9" customWidth="1"/>
    <col min="8709" max="8709" width="20.25" style="9" customWidth="1"/>
    <col min="8710" max="8710" width="4.875" style="9" customWidth="1"/>
    <col min="8711" max="8711" width="10.5" style="9" customWidth="1"/>
    <col min="8712" max="8712" width="3.875" style="9" customWidth="1"/>
    <col min="8713" max="8713" width="7.125" style="9" customWidth="1"/>
    <col min="8714" max="8714" width="6.75" style="9" customWidth="1"/>
    <col min="8715" max="8715" width="6.5" style="9" customWidth="1"/>
    <col min="8716" max="8716" width="7.25" style="9" customWidth="1"/>
    <col min="8717" max="8717" width="7.125" style="9" customWidth="1"/>
    <col min="8718" max="8718" width="8.5" style="9" customWidth="1"/>
    <col min="8719" max="8719" width="6.75" style="9" customWidth="1"/>
    <col min="8720" max="8720" width="8.375" style="9" customWidth="1"/>
    <col min="8721" max="8721" width="6.75" style="9" customWidth="1"/>
    <col min="8722" max="8722" width="6" style="9" customWidth="1"/>
    <col min="8723" max="8723" width="7.75" style="9" customWidth="1"/>
    <col min="8724" max="8724" width="8.25" style="9" customWidth="1"/>
    <col min="8725" max="8725" width="9.25" style="9" customWidth="1"/>
    <col min="8726" max="8726" width="8.375" style="9" customWidth="1"/>
    <col min="8727" max="8727" width="9.5" style="9" customWidth="1"/>
    <col min="8728" max="8728" width="12.125" style="9" customWidth="1"/>
    <col min="8729" max="8961" width="10" style="9"/>
    <col min="8962" max="8962" width="16.375" style="9" customWidth="1"/>
    <col min="8963" max="8963" width="13.75" style="9" customWidth="1"/>
    <col min="8964" max="8964" width="16" style="9" customWidth="1"/>
    <col min="8965" max="8965" width="20.25" style="9" customWidth="1"/>
    <col min="8966" max="8966" width="4.875" style="9" customWidth="1"/>
    <col min="8967" max="8967" width="10.5" style="9" customWidth="1"/>
    <col min="8968" max="8968" width="3.875" style="9" customWidth="1"/>
    <col min="8969" max="8969" width="7.125" style="9" customWidth="1"/>
    <col min="8970" max="8970" width="6.75" style="9" customWidth="1"/>
    <col min="8971" max="8971" width="6.5" style="9" customWidth="1"/>
    <col min="8972" max="8972" width="7.25" style="9" customWidth="1"/>
    <col min="8973" max="8973" width="7.125" style="9" customWidth="1"/>
    <col min="8974" max="8974" width="8.5" style="9" customWidth="1"/>
    <col min="8975" max="8975" width="6.75" style="9" customWidth="1"/>
    <col min="8976" max="8976" width="8.375" style="9" customWidth="1"/>
    <col min="8977" max="8977" width="6.75" style="9" customWidth="1"/>
    <col min="8978" max="8978" width="6" style="9" customWidth="1"/>
    <col min="8979" max="8979" width="7.75" style="9" customWidth="1"/>
    <col min="8980" max="8980" width="8.25" style="9" customWidth="1"/>
    <col min="8981" max="8981" width="9.25" style="9" customWidth="1"/>
    <col min="8982" max="8982" width="8.375" style="9" customWidth="1"/>
    <col min="8983" max="8983" width="9.5" style="9" customWidth="1"/>
    <col min="8984" max="8984" width="12.125" style="9" customWidth="1"/>
    <col min="8985" max="9217" width="10" style="9"/>
    <col min="9218" max="9218" width="16.375" style="9" customWidth="1"/>
    <col min="9219" max="9219" width="13.75" style="9" customWidth="1"/>
    <col min="9220" max="9220" width="16" style="9" customWidth="1"/>
    <col min="9221" max="9221" width="20.25" style="9" customWidth="1"/>
    <col min="9222" max="9222" width="4.875" style="9" customWidth="1"/>
    <col min="9223" max="9223" width="10.5" style="9" customWidth="1"/>
    <col min="9224" max="9224" width="3.875" style="9" customWidth="1"/>
    <col min="9225" max="9225" width="7.125" style="9" customWidth="1"/>
    <col min="9226" max="9226" width="6.75" style="9" customWidth="1"/>
    <col min="9227" max="9227" width="6.5" style="9" customWidth="1"/>
    <col min="9228" max="9228" width="7.25" style="9" customWidth="1"/>
    <col min="9229" max="9229" width="7.125" style="9" customWidth="1"/>
    <col min="9230" max="9230" width="8.5" style="9" customWidth="1"/>
    <col min="9231" max="9231" width="6.75" style="9" customWidth="1"/>
    <col min="9232" max="9232" width="8.375" style="9" customWidth="1"/>
    <col min="9233" max="9233" width="6.75" style="9" customWidth="1"/>
    <col min="9234" max="9234" width="6" style="9" customWidth="1"/>
    <col min="9235" max="9235" width="7.75" style="9" customWidth="1"/>
    <col min="9236" max="9236" width="8.25" style="9" customWidth="1"/>
    <col min="9237" max="9237" width="9.25" style="9" customWidth="1"/>
    <col min="9238" max="9238" width="8.375" style="9" customWidth="1"/>
    <col min="9239" max="9239" width="9.5" style="9" customWidth="1"/>
    <col min="9240" max="9240" width="12.125" style="9" customWidth="1"/>
    <col min="9241" max="9473" width="10" style="9"/>
    <col min="9474" max="9474" width="16.375" style="9" customWidth="1"/>
    <col min="9475" max="9475" width="13.75" style="9" customWidth="1"/>
    <col min="9476" max="9476" width="16" style="9" customWidth="1"/>
    <col min="9477" max="9477" width="20.25" style="9" customWidth="1"/>
    <col min="9478" max="9478" width="4.875" style="9" customWidth="1"/>
    <col min="9479" max="9479" width="10.5" style="9" customWidth="1"/>
    <col min="9480" max="9480" width="3.875" style="9" customWidth="1"/>
    <col min="9481" max="9481" width="7.125" style="9" customWidth="1"/>
    <col min="9482" max="9482" width="6.75" style="9" customWidth="1"/>
    <col min="9483" max="9483" width="6.5" style="9" customWidth="1"/>
    <col min="9484" max="9484" width="7.25" style="9" customWidth="1"/>
    <col min="9485" max="9485" width="7.125" style="9" customWidth="1"/>
    <col min="9486" max="9486" width="8.5" style="9" customWidth="1"/>
    <col min="9487" max="9487" width="6.75" style="9" customWidth="1"/>
    <col min="9488" max="9488" width="8.375" style="9" customWidth="1"/>
    <col min="9489" max="9489" width="6.75" style="9" customWidth="1"/>
    <col min="9490" max="9490" width="6" style="9" customWidth="1"/>
    <col min="9491" max="9491" width="7.75" style="9" customWidth="1"/>
    <col min="9492" max="9492" width="8.25" style="9" customWidth="1"/>
    <col min="9493" max="9493" width="9.25" style="9" customWidth="1"/>
    <col min="9494" max="9494" width="8.375" style="9" customWidth="1"/>
    <col min="9495" max="9495" width="9.5" style="9" customWidth="1"/>
    <col min="9496" max="9496" width="12.125" style="9" customWidth="1"/>
    <col min="9497" max="9729" width="10" style="9"/>
    <col min="9730" max="9730" width="16.375" style="9" customWidth="1"/>
    <col min="9731" max="9731" width="13.75" style="9" customWidth="1"/>
    <col min="9732" max="9732" width="16" style="9" customWidth="1"/>
    <col min="9733" max="9733" width="20.25" style="9" customWidth="1"/>
    <col min="9734" max="9734" width="4.875" style="9" customWidth="1"/>
    <col min="9735" max="9735" width="10.5" style="9" customWidth="1"/>
    <col min="9736" max="9736" width="3.875" style="9" customWidth="1"/>
    <col min="9737" max="9737" width="7.125" style="9" customWidth="1"/>
    <col min="9738" max="9738" width="6.75" style="9" customWidth="1"/>
    <col min="9739" max="9739" width="6.5" style="9" customWidth="1"/>
    <col min="9740" max="9740" width="7.25" style="9" customWidth="1"/>
    <col min="9741" max="9741" width="7.125" style="9" customWidth="1"/>
    <col min="9742" max="9742" width="8.5" style="9" customWidth="1"/>
    <col min="9743" max="9743" width="6.75" style="9" customWidth="1"/>
    <col min="9744" max="9744" width="8.375" style="9" customWidth="1"/>
    <col min="9745" max="9745" width="6.75" style="9" customWidth="1"/>
    <col min="9746" max="9746" width="6" style="9" customWidth="1"/>
    <col min="9747" max="9747" width="7.75" style="9" customWidth="1"/>
    <col min="9748" max="9748" width="8.25" style="9" customWidth="1"/>
    <col min="9749" max="9749" width="9.25" style="9" customWidth="1"/>
    <col min="9750" max="9750" width="8.375" style="9" customWidth="1"/>
    <col min="9751" max="9751" width="9.5" style="9" customWidth="1"/>
    <col min="9752" max="9752" width="12.125" style="9" customWidth="1"/>
    <col min="9753" max="9985" width="10" style="9"/>
    <col min="9986" max="9986" width="16.375" style="9" customWidth="1"/>
    <col min="9987" max="9987" width="13.75" style="9" customWidth="1"/>
    <col min="9988" max="9988" width="16" style="9" customWidth="1"/>
    <col min="9989" max="9989" width="20.25" style="9" customWidth="1"/>
    <col min="9990" max="9990" width="4.875" style="9" customWidth="1"/>
    <col min="9991" max="9991" width="10.5" style="9" customWidth="1"/>
    <col min="9992" max="9992" width="3.875" style="9" customWidth="1"/>
    <col min="9993" max="9993" width="7.125" style="9" customWidth="1"/>
    <col min="9994" max="9994" width="6.75" style="9" customWidth="1"/>
    <col min="9995" max="9995" width="6.5" style="9" customWidth="1"/>
    <col min="9996" max="9996" width="7.25" style="9" customWidth="1"/>
    <col min="9997" max="9997" width="7.125" style="9" customWidth="1"/>
    <col min="9998" max="9998" width="8.5" style="9" customWidth="1"/>
    <col min="9999" max="9999" width="6.75" style="9" customWidth="1"/>
    <col min="10000" max="10000" width="8.375" style="9" customWidth="1"/>
    <col min="10001" max="10001" width="6.75" style="9" customWidth="1"/>
    <col min="10002" max="10002" width="6" style="9" customWidth="1"/>
    <col min="10003" max="10003" width="7.75" style="9" customWidth="1"/>
    <col min="10004" max="10004" width="8.25" style="9" customWidth="1"/>
    <col min="10005" max="10005" width="9.25" style="9" customWidth="1"/>
    <col min="10006" max="10006" width="8.375" style="9" customWidth="1"/>
    <col min="10007" max="10007" width="9.5" style="9" customWidth="1"/>
    <col min="10008" max="10008" width="12.125" style="9" customWidth="1"/>
    <col min="10009" max="10241" width="10" style="9"/>
    <col min="10242" max="10242" width="16.375" style="9" customWidth="1"/>
    <col min="10243" max="10243" width="13.75" style="9" customWidth="1"/>
    <col min="10244" max="10244" width="16" style="9" customWidth="1"/>
    <col min="10245" max="10245" width="20.25" style="9" customWidth="1"/>
    <col min="10246" max="10246" width="4.875" style="9" customWidth="1"/>
    <col min="10247" max="10247" width="10.5" style="9" customWidth="1"/>
    <col min="10248" max="10248" width="3.875" style="9" customWidth="1"/>
    <col min="10249" max="10249" width="7.125" style="9" customWidth="1"/>
    <col min="10250" max="10250" width="6.75" style="9" customWidth="1"/>
    <col min="10251" max="10251" width="6.5" style="9" customWidth="1"/>
    <col min="10252" max="10252" width="7.25" style="9" customWidth="1"/>
    <col min="10253" max="10253" width="7.125" style="9" customWidth="1"/>
    <col min="10254" max="10254" width="8.5" style="9" customWidth="1"/>
    <col min="10255" max="10255" width="6.75" style="9" customWidth="1"/>
    <col min="10256" max="10256" width="8.375" style="9" customWidth="1"/>
    <col min="10257" max="10257" width="6.75" style="9" customWidth="1"/>
    <col min="10258" max="10258" width="6" style="9" customWidth="1"/>
    <col min="10259" max="10259" width="7.75" style="9" customWidth="1"/>
    <col min="10260" max="10260" width="8.25" style="9" customWidth="1"/>
    <col min="10261" max="10261" width="9.25" style="9" customWidth="1"/>
    <col min="10262" max="10262" width="8.375" style="9" customWidth="1"/>
    <col min="10263" max="10263" width="9.5" style="9" customWidth="1"/>
    <col min="10264" max="10264" width="12.125" style="9" customWidth="1"/>
    <col min="10265" max="10497" width="10" style="9"/>
    <col min="10498" max="10498" width="16.375" style="9" customWidth="1"/>
    <col min="10499" max="10499" width="13.75" style="9" customWidth="1"/>
    <col min="10500" max="10500" width="16" style="9" customWidth="1"/>
    <col min="10501" max="10501" width="20.25" style="9" customWidth="1"/>
    <col min="10502" max="10502" width="4.875" style="9" customWidth="1"/>
    <col min="10503" max="10503" width="10.5" style="9" customWidth="1"/>
    <col min="10504" max="10504" width="3.875" style="9" customWidth="1"/>
    <col min="10505" max="10505" width="7.125" style="9" customWidth="1"/>
    <col min="10506" max="10506" width="6.75" style="9" customWidth="1"/>
    <col min="10507" max="10507" width="6.5" style="9" customWidth="1"/>
    <col min="10508" max="10508" width="7.25" style="9" customWidth="1"/>
    <col min="10509" max="10509" width="7.125" style="9" customWidth="1"/>
    <col min="10510" max="10510" width="8.5" style="9" customWidth="1"/>
    <col min="10511" max="10511" width="6.75" style="9" customWidth="1"/>
    <col min="10512" max="10512" width="8.375" style="9" customWidth="1"/>
    <col min="10513" max="10513" width="6.75" style="9" customWidth="1"/>
    <col min="10514" max="10514" width="6" style="9" customWidth="1"/>
    <col min="10515" max="10515" width="7.75" style="9" customWidth="1"/>
    <col min="10516" max="10516" width="8.25" style="9" customWidth="1"/>
    <col min="10517" max="10517" width="9.25" style="9" customWidth="1"/>
    <col min="10518" max="10518" width="8.375" style="9" customWidth="1"/>
    <col min="10519" max="10519" width="9.5" style="9" customWidth="1"/>
    <col min="10520" max="10520" width="12.125" style="9" customWidth="1"/>
    <col min="10521" max="10753" width="10" style="9"/>
    <col min="10754" max="10754" width="16.375" style="9" customWidth="1"/>
    <col min="10755" max="10755" width="13.75" style="9" customWidth="1"/>
    <col min="10756" max="10756" width="16" style="9" customWidth="1"/>
    <col min="10757" max="10757" width="20.25" style="9" customWidth="1"/>
    <col min="10758" max="10758" width="4.875" style="9" customWidth="1"/>
    <col min="10759" max="10759" width="10.5" style="9" customWidth="1"/>
    <col min="10760" max="10760" width="3.875" style="9" customWidth="1"/>
    <col min="10761" max="10761" width="7.125" style="9" customWidth="1"/>
    <col min="10762" max="10762" width="6.75" style="9" customWidth="1"/>
    <col min="10763" max="10763" width="6.5" style="9" customWidth="1"/>
    <col min="10764" max="10764" width="7.25" style="9" customWidth="1"/>
    <col min="10765" max="10765" width="7.125" style="9" customWidth="1"/>
    <col min="10766" max="10766" width="8.5" style="9" customWidth="1"/>
    <col min="10767" max="10767" width="6.75" style="9" customWidth="1"/>
    <col min="10768" max="10768" width="8.375" style="9" customWidth="1"/>
    <col min="10769" max="10769" width="6.75" style="9" customWidth="1"/>
    <col min="10770" max="10770" width="6" style="9" customWidth="1"/>
    <col min="10771" max="10771" width="7.75" style="9" customWidth="1"/>
    <col min="10772" max="10772" width="8.25" style="9" customWidth="1"/>
    <col min="10773" max="10773" width="9.25" style="9" customWidth="1"/>
    <col min="10774" max="10774" width="8.375" style="9" customWidth="1"/>
    <col min="10775" max="10775" width="9.5" style="9" customWidth="1"/>
    <col min="10776" max="10776" width="12.125" style="9" customWidth="1"/>
    <col min="10777" max="11009" width="10" style="9"/>
    <col min="11010" max="11010" width="16.375" style="9" customWidth="1"/>
    <col min="11011" max="11011" width="13.75" style="9" customWidth="1"/>
    <col min="11012" max="11012" width="16" style="9" customWidth="1"/>
    <col min="11013" max="11013" width="20.25" style="9" customWidth="1"/>
    <col min="11014" max="11014" width="4.875" style="9" customWidth="1"/>
    <col min="11015" max="11015" width="10.5" style="9" customWidth="1"/>
    <col min="11016" max="11016" width="3.875" style="9" customWidth="1"/>
    <col min="11017" max="11017" width="7.125" style="9" customWidth="1"/>
    <col min="11018" max="11018" width="6.75" style="9" customWidth="1"/>
    <col min="11019" max="11019" width="6.5" style="9" customWidth="1"/>
    <col min="11020" max="11020" width="7.25" style="9" customWidth="1"/>
    <col min="11021" max="11021" width="7.125" style="9" customWidth="1"/>
    <col min="11022" max="11022" width="8.5" style="9" customWidth="1"/>
    <col min="11023" max="11023" width="6.75" style="9" customWidth="1"/>
    <col min="11024" max="11024" width="8.375" style="9" customWidth="1"/>
    <col min="11025" max="11025" width="6.75" style="9" customWidth="1"/>
    <col min="11026" max="11026" width="6" style="9" customWidth="1"/>
    <col min="11027" max="11027" width="7.75" style="9" customWidth="1"/>
    <col min="11028" max="11028" width="8.25" style="9" customWidth="1"/>
    <col min="11029" max="11029" width="9.25" style="9" customWidth="1"/>
    <col min="11030" max="11030" width="8.375" style="9" customWidth="1"/>
    <col min="11031" max="11031" width="9.5" style="9" customWidth="1"/>
    <col min="11032" max="11032" width="12.125" style="9" customWidth="1"/>
    <col min="11033" max="11265" width="10" style="9"/>
    <col min="11266" max="11266" width="16.375" style="9" customWidth="1"/>
    <col min="11267" max="11267" width="13.75" style="9" customWidth="1"/>
    <col min="11268" max="11268" width="16" style="9" customWidth="1"/>
    <col min="11269" max="11269" width="20.25" style="9" customWidth="1"/>
    <col min="11270" max="11270" width="4.875" style="9" customWidth="1"/>
    <col min="11271" max="11271" width="10.5" style="9" customWidth="1"/>
    <col min="11272" max="11272" width="3.875" style="9" customWidth="1"/>
    <col min="11273" max="11273" width="7.125" style="9" customWidth="1"/>
    <col min="11274" max="11274" width="6.75" style="9" customWidth="1"/>
    <col min="11275" max="11275" width="6.5" style="9" customWidth="1"/>
    <col min="11276" max="11276" width="7.25" style="9" customWidth="1"/>
    <col min="11277" max="11277" width="7.125" style="9" customWidth="1"/>
    <col min="11278" max="11278" width="8.5" style="9" customWidth="1"/>
    <col min="11279" max="11279" width="6.75" style="9" customWidth="1"/>
    <col min="11280" max="11280" width="8.375" style="9" customWidth="1"/>
    <col min="11281" max="11281" width="6.75" style="9" customWidth="1"/>
    <col min="11282" max="11282" width="6" style="9" customWidth="1"/>
    <col min="11283" max="11283" width="7.75" style="9" customWidth="1"/>
    <col min="11284" max="11284" width="8.25" style="9" customWidth="1"/>
    <col min="11285" max="11285" width="9.25" style="9" customWidth="1"/>
    <col min="11286" max="11286" width="8.375" style="9" customWidth="1"/>
    <col min="11287" max="11287" width="9.5" style="9" customWidth="1"/>
    <col min="11288" max="11288" width="12.125" style="9" customWidth="1"/>
    <col min="11289" max="11521" width="10" style="9"/>
    <col min="11522" max="11522" width="16.375" style="9" customWidth="1"/>
    <col min="11523" max="11523" width="13.75" style="9" customWidth="1"/>
    <col min="11524" max="11524" width="16" style="9" customWidth="1"/>
    <col min="11525" max="11525" width="20.25" style="9" customWidth="1"/>
    <col min="11526" max="11526" width="4.875" style="9" customWidth="1"/>
    <col min="11527" max="11527" width="10.5" style="9" customWidth="1"/>
    <col min="11528" max="11528" width="3.875" style="9" customWidth="1"/>
    <col min="11529" max="11529" width="7.125" style="9" customWidth="1"/>
    <col min="11530" max="11530" width="6.75" style="9" customWidth="1"/>
    <col min="11531" max="11531" width="6.5" style="9" customWidth="1"/>
    <col min="11532" max="11532" width="7.25" style="9" customWidth="1"/>
    <col min="11533" max="11533" width="7.125" style="9" customWidth="1"/>
    <col min="11534" max="11534" width="8.5" style="9" customWidth="1"/>
    <col min="11535" max="11535" width="6.75" style="9" customWidth="1"/>
    <col min="11536" max="11536" width="8.375" style="9" customWidth="1"/>
    <col min="11537" max="11537" width="6.75" style="9" customWidth="1"/>
    <col min="11538" max="11538" width="6" style="9" customWidth="1"/>
    <col min="11539" max="11539" width="7.75" style="9" customWidth="1"/>
    <col min="11540" max="11540" width="8.25" style="9" customWidth="1"/>
    <col min="11541" max="11541" width="9.25" style="9" customWidth="1"/>
    <col min="11542" max="11542" width="8.375" style="9" customWidth="1"/>
    <col min="11543" max="11543" width="9.5" style="9" customWidth="1"/>
    <col min="11544" max="11544" width="12.125" style="9" customWidth="1"/>
    <col min="11545" max="11777" width="10" style="9"/>
    <col min="11778" max="11778" width="16.375" style="9" customWidth="1"/>
    <col min="11779" max="11779" width="13.75" style="9" customWidth="1"/>
    <col min="11780" max="11780" width="16" style="9" customWidth="1"/>
    <col min="11781" max="11781" width="20.25" style="9" customWidth="1"/>
    <col min="11782" max="11782" width="4.875" style="9" customWidth="1"/>
    <col min="11783" max="11783" width="10.5" style="9" customWidth="1"/>
    <col min="11784" max="11784" width="3.875" style="9" customWidth="1"/>
    <col min="11785" max="11785" width="7.125" style="9" customWidth="1"/>
    <col min="11786" max="11786" width="6.75" style="9" customWidth="1"/>
    <col min="11787" max="11787" width="6.5" style="9" customWidth="1"/>
    <col min="11788" max="11788" width="7.25" style="9" customWidth="1"/>
    <col min="11789" max="11789" width="7.125" style="9" customWidth="1"/>
    <col min="11790" max="11790" width="8.5" style="9" customWidth="1"/>
    <col min="11791" max="11791" width="6.75" style="9" customWidth="1"/>
    <col min="11792" max="11792" width="8.375" style="9" customWidth="1"/>
    <col min="11793" max="11793" width="6.75" style="9" customWidth="1"/>
    <col min="11794" max="11794" width="6" style="9" customWidth="1"/>
    <col min="11795" max="11795" width="7.75" style="9" customWidth="1"/>
    <col min="11796" max="11796" width="8.25" style="9" customWidth="1"/>
    <col min="11797" max="11797" width="9.25" style="9" customWidth="1"/>
    <col min="11798" max="11798" width="8.375" style="9" customWidth="1"/>
    <col min="11799" max="11799" width="9.5" style="9" customWidth="1"/>
    <col min="11800" max="11800" width="12.125" style="9" customWidth="1"/>
    <col min="11801" max="12033" width="10" style="9"/>
    <col min="12034" max="12034" width="16.375" style="9" customWidth="1"/>
    <col min="12035" max="12035" width="13.75" style="9" customWidth="1"/>
    <col min="12036" max="12036" width="16" style="9" customWidth="1"/>
    <col min="12037" max="12037" width="20.25" style="9" customWidth="1"/>
    <col min="12038" max="12038" width="4.875" style="9" customWidth="1"/>
    <col min="12039" max="12039" width="10.5" style="9" customWidth="1"/>
    <col min="12040" max="12040" width="3.875" style="9" customWidth="1"/>
    <col min="12041" max="12041" width="7.125" style="9" customWidth="1"/>
    <col min="12042" max="12042" width="6.75" style="9" customWidth="1"/>
    <col min="12043" max="12043" width="6.5" style="9" customWidth="1"/>
    <col min="12044" max="12044" width="7.25" style="9" customWidth="1"/>
    <col min="12045" max="12045" width="7.125" style="9" customWidth="1"/>
    <col min="12046" max="12046" width="8.5" style="9" customWidth="1"/>
    <col min="12047" max="12047" width="6.75" style="9" customWidth="1"/>
    <col min="12048" max="12048" width="8.375" style="9" customWidth="1"/>
    <col min="12049" max="12049" width="6.75" style="9" customWidth="1"/>
    <col min="12050" max="12050" width="6" style="9" customWidth="1"/>
    <col min="12051" max="12051" width="7.75" style="9" customWidth="1"/>
    <col min="12052" max="12052" width="8.25" style="9" customWidth="1"/>
    <col min="12053" max="12053" width="9.25" style="9" customWidth="1"/>
    <col min="12054" max="12054" width="8.375" style="9" customWidth="1"/>
    <col min="12055" max="12055" width="9.5" style="9" customWidth="1"/>
    <col min="12056" max="12056" width="12.125" style="9" customWidth="1"/>
    <col min="12057" max="12289" width="10" style="9"/>
    <col min="12290" max="12290" width="16.375" style="9" customWidth="1"/>
    <col min="12291" max="12291" width="13.75" style="9" customWidth="1"/>
    <col min="12292" max="12292" width="16" style="9" customWidth="1"/>
    <col min="12293" max="12293" width="20.25" style="9" customWidth="1"/>
    <col min="12294" max="12294" width="4.875" style="9" customWidth="1"/>
    <col min="12295" max="12295" width="10.5" style="9" customWidth="1"/>
    <col min="12296" max="12296" width="3.875" style="9" customWidth="1"/>
    <col min="12297" max="12297" width="7.125" style="9" customWidth="1"/>
    <col min="12298" max="12298" width="6.75" style="9" customWidth="1"/>
    <col min="12299" max="12299" width="6.5" style="9" customWidth="1"/>
    <col min="12300" max="12300" width="7.25" style="9" customWidth="1"/>
    <col min="12301" max="12301" width="7.125" style="9" customWidth="1"/>
    <col min="12302" max="12302" width="8.5" style="9" customWidth="1"/>
    <col min="12303" max="12303" width="6.75" style="9" customWidth="1"/>
    <col min="12304" max="12304" width="8.375" style="9" customWidth="1"/>
    <col min="12305" max="12305" width="6.75" style="9" customWidth="1"/>
    <col min="12306" max="12306" width="6" style="9" customWidth="1"/>
    <col min="12307" max="12307" width="7.75" style="9" customWidth="1"/>
    <col min="12308" max="12308" width="8.25" style="9" customWidth="1"/>
    <col min="12309" max="12309" width="9.25" style="9" customWidth="1"/>
    <col min="12310" max="12310" width="8.375" style="9" customWidth="1"/>
    <col min="12311" max="12311" width="9.5" style="9" customWidth="1"/>
    <col min="12312" max="12312" width="12.125" style="9" customWidth="1"/>
    <col min="12313" max="12545" width="10" style="9"/>
    <col min="12546" max="12546" width="16.375" style="9" customWidth="1"/>
    <col min="12547" max="12547" width="13.75" style="9" customWidth="1"/>
    <col min="12548" max="12548" width="16" style="9" customWidth="1"/>
    <col min="12549" max="12549" width="20.25" style="9" customWidth="1"/>
    <col min="12550" max="12550" width="4.875" style="9" customWidth="1"/>
    <col min="12551" max="12551" width="10.5" style="9" customWidth="1"/>
    <col min="12552" max="12552" width="3.875" style="9" customWidth="1"/>
    <col min="12553" max="12553" width="7.125" style="9" customWidth="1"/>
    <col min="12554" max="12554" width="6.75" style="9" customWidth="1"/>
    <col min="12555" max="12555" width="6.5" style="9" customWidth="1"/>
    <col min="12556" max="12556" width="7.25" style="9" customWidth="1"/>
    <col min="12557" max="12557" width="7.125" style="9" customWidth="1"/>
    <col min="12558" max="12558" width="8.5" style="9" customWidth="1"/>
    <col min="12559" max="12559" width="6.75" style="9" customWidth="1"/>
    <col min="12560" max="12560" width="8.375" style="9" customWidth="1"/>
    <col min="12561" max="12561" width="6.75" style="9" customWidth="1"/>
    <col min="12562" max="12562" width="6" style="9" customWidth="1"/>
    <col min="12563" max="12563" width="7.75" style="9" customWidth="1"/>
    <col min="12564" max="12564" width="8.25" style="9" customWidth="1"/>
    <col min="12565" max="12565" width="9.25" style="9" customWidth="1"/>
    <col min="12566" max="12566" width="8.375" style="9" customWidth="1"/>
    <col min="12567" max="12567" width="9.5" style="9" customWidth="1"/>
    <col min="12568" max="12568" width="12.125" style="9" customWidth="1"/>
    <col min="12569" max="12801" width="10" style="9"/>
    <col min="12802" max="12802" width="16.375" style="9" customWidth="1"/>
    <col min="12803" max="12803" width="13.75" style="9" customWidth="1"/>
    <col min="12804" max="12804" width="16" style="9" customWidth="1"/>
    <col min="12805" max="12805" width="20.25" style="9" customWidth="1"/>
    <col min="12806" max="12806" width="4.875" style="9" customWidth="1"/>
    <col min="12807" max="12807" width="10.5" style="9" customWidth="1"/>
    <col min="12808" max="12808" width="3.875" style="9" customWidth="1"/>
    <col min="12809" max="12809" width="7.125" style="9" customWidth="1"/>
    <col min="12810" max="12810" width="6.75" style="9" customWidth="1"/>
    <col min="12811" max="12811" width="6.5" style="9" customWidth="1"/>
    <col min="12812" max="12812" width="7.25" style="9" customWidth="1"/>
    <col min="12813" max="12813" width="7.125" style="9" customWidth="1"/>
    <col min="12814" max="12814" width="8.5" style="9" customWidth="1"/>
    <col min="12815" max="12815" width="6.75" style="9" customWidth="1"/>
    <col min="12816" max="12816" width="8.375" style="9" customWidth="1"/>
    <col min="12817" max="12817" width="6.75" style="9" customWidth="1"/>
    <col min="12818" max="12818" width="6" style="9" customWidth="1"/>
    <col min="12819" max="12819" width="7.75" style="9" customWidth="1"/>
    <col min="12820" max="12820" width="8.25" style="9" customWidth="1"/>
    <col min="12821" max="12821" width="9.25" style="9" customWidth="1"/>
    <col min="12822" max="12822" width="8.375" style="9" customWidth="1"/>
    <col min="12823" max="12823" width="9.5" style="9" customWidth="1"/>
    <col min="12824" max="12824" width="12.125" style="9" customWidth="1"/>
    <col min="12825" max="13057" width="10" style="9"/>
    <col min="13058" max="13058" width="16.375" style="9" customWidth="1"/>
    <col min="13059" max="13059" width="13.75" style="9" customWidth="1"/>
    <col min="13060" max="13060" width="16" style="9" customWidth="1"/>
    <col min="13061" max="13061" width="20.25" style="9" customWidth="1"/>
    <col min="13062" max="13062" width="4.875" style="9" customWidth="1"/>
    <col min="13063" max="13063" width="10.5" style="9" customWidth="1"/>
    <col min="13064" max="13064" width="3.875" style="9" customWidth="1"/>
    <col min="13065" max="13065" width="7.125" style="9" customWidth="1"/>
    <col min="13066" max="13066" width="6.75" style="9" customWidth="1"/>
    <col min="13067" max="13067" width="6.5" style="9" customWidth="1"/>
    <col min="13068" max="13068" width="7.25" style="9" customWidth="1"/>
    <col min="13069" max="13069" width="7.125" style="9" customWidth="1"/>
    <col min="13070" max="13070" width="8.5" style="9" customWidth="1"/>
    <col min="13071" max="13071" width="6.75" style="9" customWidth="1"/>
    <col min="13072" max="13072" width="8.375" style="9" customWidth="1"/>
    <col min="13073" max="13073" width="6.75" style="9" customWidth="1"/>
    <col min="13074" max="13074" width="6" style="9" customWidth="1"/>
    <col min="13075" max="13075" width="7.75" style="9" customWidth="1"/>
    <col min="13076" max="13076" width="8.25" style="9" customWidth="1"/>
    <col min="13077" max="13077" width="9.25" style="9" customWidth="1"/>
    <col min="13078" max="13078" width="8.375" style="9" customWidth="1"/>
    <col min="13079" max="13079" width="9.5" style="9" customWidth="1"/>
    <col min="13080" max="13080" width="12.125" style="9" customWidth="1"/>
    <col min="13081" max="13313" width="10" style="9"/>
    <col min="13314" max="13314" width="16.375" style="9" customWidth="1"/>
    <col min="13315" max="13315" width="13.75" style="9" customWidth="1"/>
    <col min="13316" max="13316" width="16" style="9" customWidth="1"/>
    <col min="13317" max="13317" width="20.25" style="9" customWidth="1"/>
    <col min="13318" max="13318" width="4.875" style="9" customWidth="1"/>
    <col min="13319" max="13319" width="10.5" style="9" customWidth="1"/>
    <col min="13320" max="13320" width="3.875" style="9" customWidth="1"/>
    <col min="13321" max="13321" width="7.125" style="9" customWidth="1"/>
    <col min="13322" max="13322" width="6.75" style="9" customWidth="1"/>
    <col min="13323" max="13323" width="6.5" style="9" customWidth="1"/>
    <col min="13324" max="13324" width="7.25" style="9" customWidth="1"/>
    <col min="13325" max="13325" width="7.125" style="9" customWidth="1"/>
    <col min="13326" max="13326" width="8.5" style="9" customWidth="1"/>
    <col min="13327" max="13327" width="6.75" style="9" customWidth="1"/>
    <col min="13328" max="13328" width="8.375" style="9" customWidth="1"/>
    <col min="13329" max="13329" width="6.75" style="9" customWidth="1"/>
    <col min="13330" max="13330" width="6" style="9" customWidth="1"/>
    <col min="13331" max="13331" width="7.75" style="9" customWidth="1"/>
    <col min="13332" max="13332" width="8.25" style="9" customWidth="1"/>
    <col min="13333" max="13333" width="9.25" style="9" customWidth="1"/>
    <col min="13334" max="13334" width="8.375" style="9" customWidth="1"/>
    <col min="13335" max="13335" width="9.5" style="9" customWidth="1"/>
    <col min="13336" max="13336" width="12.125" style="9" customWidth="1"/>
    <col min="13337" max="13569" width="10" style="9"/>
    <col min="13570" max="13570" width="16.375" style="9" customWidth="1"/>
    <col min="13571" max="13571" width="13.75" style="9" customWidth="1"/>
    <col min="13572" max="13572" width="16" style="9" customWidth="1"/>
    <col min="13573" max="13573" width="20.25" style="9" customWidth="1"/>
    <col min="13574" max="13574" width="4.875" style="9" customWidth="1"/>
    <col min="13575" max="13575" width="10.5" style="9" customWidth="1"/>
    <col min="13576" max="13576" width="3.875" style="9" customWidth="1"/>
    <col min="13577" max="13577" width="7.125" style="9" customWidth="1"/>
    <col min="13578" max="13578" width="6.75" style="9" customWidth="1"/>
    <col min="13579" max="13579" width="6.5" style="9" customWidth="1"/>
    <col min="13580" max="13580" width="7.25" style="9" customWidth="1"/>
    <col min="13581" max="13581" width="7.125" style="9" customWidth="1"/>
    <col min="13582" max="13582" width="8.5" style="9" customWidth="1"/>
    <col min="13583" max="13583" width="6.75" style="9" customWidth="1"/>
    <col min="13584" max="13584" width="8.375" style="9" customWidth="1"/>
    <col min="13585" max="13585" width="6.75" style="9" customWidth="1"/>
    <col min="13586" max="13586" width="6" style="9" customWidth="1"/>
    <col min="13587" max="13587" width="7.75" style="9" customWidth="1"/>
    <col min="13588" max="13588" width="8.25" style="9" customWidth="1"/>
    <col min="13589" max="13589" width="9.25" style="9" customWidth="1"/>
    <col min="13590" max="13590" width="8.375" style="9" customWidth="1"/>
    <col min="13591" max="13591" width="9.5" style="9" customWidth="1"/>
    <col min="13592" max="13592" width="12.125" style="9" customWidth="1"/>
    <col min="13593" max="13825" width="10" style="9"/>
    <col min="13826" max="13826" width="16.375" style="9" customWidth="1"/>
    <col min="13827" max="13827" width="13.75" style="9" customWidth="1"/>
    <col min="13828" max="13828" width="16" style="9" customWidth="1"/>
    <col min="13829" max="13829" width="20.25" style="9" customWidth="1"/>
    <col min="13830" max="13830" width="4.875" style="9" customWidth="1"/>
    <col min="13831" max="13831" width="10.5" style="9" customWidth="1"/>
    <col min="13832" max="13832" width="3.875" style="9" customWidth="1"/>
    <col min="13833" max="13833" width="7.125" style="9" customWidth="1"/>
    <col min="13834" max="13834" width="6.75" style="9" customWidth="1"/>
    <col min="13835" max="13835" width="6.5" style="9" customWidth="1"/>
    <col min="13836" max="13836" width="7.25" style="9" customWidth="1"/>
    <col min="13837" max="13837" width="7.125" style="9" customWidth="1"/>
    <col min="13838" max="13838" width="8.5" style="9" customWidth="1"/>
    <col min="13839" max="13839" width="6.75" style="9" customWidth="1"/>
    <col min="13840" max="13840" width="8.375" style="9" customWidth="1"/>
    <col min="13841" max="13841" width="6.75" style="9" customWidth="1"/>
    <col min="13842" max="13842" width="6" style="9" customWidth="1"/>
    <col min="13843" max="13843" width="7.75" style="9" customWidth="1"/>
    <col min="13844" max="13844" width="8.25" style="9" customWidth="1"/>
    <col min="13845" max="13845" width="9.25" style="9" customWidth="1"/>
    <col min="13846" max="13846" width="8.375" style="9" customWidth="1"/>
    <col min="13847" max="13847" width="9.5" style="9" customWidth="1"/>
    <col min="13848" max="13848" width="12.125" style="9" customWidth="1"/>
    <col min="13849" max="14081" width="10" style="9"/>
    <col min="14082" max="14082" width="16.375" style="9" customWidth="1"/>
    <col min="14083" max="14083" width="13.75" style="9" customWidth="1"/>
    <col min="14084" max="14084" width="16" style="9" customWidth="1"/>
    <col min="14085" max="14085" width="20.25" style="9" customWidth="1"/>
    <col min="14086" max="14086" width="4.875" style="9" customWidth="1"/>
    <col min="14087" max="14087" width="10.5" style="9" customWidth="1"/>
    <col min="14088" max="14088" width="3.875" style="9" customWidth="1"/>
    <col min="14089" max="14089" width="7.125" style="9" customWidth="1"/>
    <col min="14090" max="14090" width="6.75" style="9" customWidth="1"/>
    <col min="14091" max="14091" width="6.5" style="9" customWidth="1"/>
    <col min="14092" max="14092" width="7.25" style="9" customWidth="1"/>
    <col min="14093" max="14093" width="7.125" style="9" customWidth="1"/>
    <col min="14094" max="14094" width="8.5" style="9" customWidth="1"/>
    <col min="14095" max="14095" width="6.75" style="9" customWidth="1"/>
    <col min="14096" max="14096" width="8.375" style="9" customWidth="1"/>
    <col min="14097" max="14097" width="6.75" style="9" customWidth="1"/>
    <col min="14098" max="14098" width="6" style="9" customWidth="1"/>
    <col min="14099" max="14099" width="7.75" style="9" customWidth="1"/>
    <col min="14100" max="14100" width="8.25" style="9" customWidth="1"/>
    <col min="14101" max="14101" width="9.25" style="9" customWidth="1"/>
    <col min="14102" max="14102" width="8.375" style="9" customWidth="1"/>
    <col min="14103" max="14103" width="9.5" style="9" customWidth="1"/>
    <col min="14104" max="14104" width="12.125" style="9" customWidth="1"/>
    <col min="14105" max="14337" width="10" style="9"/>
    <col min="14338" max="14338" width="16.375" style="9" customWidth="1"/>
    <col min="14339" max="14339" width="13.75" style="9" customWidth="1"/>
    <col min="14340" max="14340" width="16" style="9" customWidth="1"/>
    <col min="14341" max="14341" width="20.25" style="9" customWidth="1"/>
    <col min="14342" max="14342" width="4.875" style="9" customWidth="1"/>
    <col min="14343" max="14343" width="10.5" style="9" customWidth="1"/>
    <col min="14344" max="14344" width="3.875" style="9" customWidth="1"/>
    <col min="14345" max="14345" width="7.125" style="9" customWidth="1"/>
    <col min="14346" max="14346" width="6.75" style="9" customWidth="1"/>
    <col min="14347" max="14347" width="6.5" style="9" customWidth="1"/>
    <col min="14348" max="14348" width="7.25" style="9" customWidth="1"/>
    <col min="14349" max="14349" width="7.125" style="9" customWidth="1"/>
    <col min="14350" max="14350" width="8.5" style="9" customWidth="1"/>
    <col min="14351" max="14351" width="6.75" style="9" customWidth="1"/>
    <col min="14352" max="14352" width="8.375" style="9" customWidth="1"/>
    <col min="14353" max="14353" width="6.75" style="9" customWidth="1"/>
    <col min="14354" max="14354" width="6" style="9" customWidth="1"/>
    <col min="14355" max="14355" width="7.75" style="9" customWidth="1"/>
    <col min="14356" max="14356" width="8.25" style="9" customWidth="1"/>
    <col min="14357" max="14357" width="9.25" style="9" customWidth="1"/>
    <col min="14358" max="14358" width="8.375" style="9" customWidth="1"/>
    <col min="14359" max="14359" width="9.5" style="9" customWidth="1"/>
    <col min="14360" max="14360" width="12.125" style="9" customWidth="1"/>
    <col min="14361" max="14593" width="10" style="9"/>
    <col min="14594" max="14594" width="16.375" style="9" customWidth="1"/>
    <col min="14595" max="14595" width="13.75" style="9" customWidth="1"/>
    <col min="14596" max="14596" width="16" style="9" customWidth="1"/>
    <col min="14597" max="14597" width="20.25" style="9" customWidth="1"/>
    <col min="14598" max="14598" width="4.875" style="9" customWidth="1"/>
    <col min="14599" max="14599" width="10.5" style="9" customWidth="1"/>
    <col min="14600" max="14600" width="3.875" style="9" customWidth="1"/>
    <col min="14601" max="14601" width="7.125" style="9" customWidth="1"/>
    <col min="14602" max="14602" width="6.75" style="9" customWidth="1"/>
    <col min="14603" max="14603" width="6.5" style="9" customWidth="1"/>
    <col min="14604" max="14604" width="7.25" style="9" customWidth="1"/>
    <col min="14605" max="14605" width="7.125" style="9" customWidth="1"/>
    <col min="14606" max="14606" width="8.5" style="9" customWidth="1"/>
    <col min="14607" max="14607" width="6.75" style="9" customWidth="1"/>
    <col min="14608" max="14608" width="8.375" style="9" customWidth="1"/>
    <col min="14609" max="14609" width="6.75" style="9" customWidth="1"/>
    <col min="14610" max="14610" width="6" style="9" customWidth="1"/>
    <col min="14611" max="14611" width="7.75" style="9" customWidth="1"/>
    <col min="14612" max="14612" width="8.25" style="9" customWidth="1"/>
    <col min="14613" max="14613" width="9.25" style="9" customWidth="1"/>
    <col min="14614" max="14614" width="8.375" style="9" customWidth="1"/>
    <col min="14615" max="14615" width="9.5" style="9" customWidth="1"/>
    <col min="14616" max="14616" width="12.125" style="9" customWidth="1"/>
    <col min="14617" max="14849" width="10" style="9"/>
    <col min="14850" max="14850" width="16.375" style="9" customWidth="1"/>
    <col min="14851" max="14851" width="13.75" style="9" customWidth="1"/>
    <col min="14852" max="14852" width="16" style="9" customWidth="1"/>
    <col min="14853" max="14853" width="20.25" style="9" customWidth="1"/>
    <col min="14854" max="14854" width="4.875" style="9" customWidth="1"/>
    <col min="14855" max="14855" width="10.5" style="9" customWidth="1"/>
    <col min="14856" max="14856" width="3.875" style="9" customWidth="1"/>
    <col min="14857" max="14857" width="7.125" style="9" customWidth="1"/>
    <col min="14858" max="14858" width="6.75" style="9" customWidth="1"/>
    <col min="14859" max="14859" width="6.5" style="9" customWidth="1"/>
    <col min="14860" max="14860" width="7.25" style="9" customWidth="1"/>
    <col min="14861" max="14861" width="7.125" style="9" customWidth="1"/>
    <col min="14862" max="14862" width="8.5" style="9" customWidth="1"/>
    <col min="14863" max="14863" width="6.75" style="9" customWidth="1"/>
    <col min="14864" max="14864" width="8.375" style="9" customWidth="1"/>
    <col min="14865" max="14865" width="6.75" style="9" customWidth="1"/>
    <col min="14866" max="14866" width="6" style="9" customWidth="1"/>
    <col min="14867" max="14867" width="7.75" style="9" customWidth="1"/>
    <col min="14868" max="14868" width="8.25" style="9" customWidth="1"/>
    <col min="14869" max="14869" width="9.25" style="9" customWidth="1"/>
    <col min="14870" max="14870" width="8.375" style="9" customWidth="1"/>
    <col min="14871" max="14871" width="9.5" style="9" customWidth="1"/>
    <col min="14872" max="14872" width="12.125" style="9" customWidth="1"/>
    <col min="14873" max="15105" width="10" style="9"/>
    <col min="15106" max="15106" width="16.375" style="9" customWidth="1"/>
    <col min="15107" max="15107" width="13.75" style="9" customWidth="1"/>
    <col min="15108" max="15108" width="16" style="9" customWidth="1"/>
    <col min="15109" max="15109" width="20.25" style="9" customWidth="1"/>
    <col min="15110" max="15110" width="4.875" style="9" customWidth="1"/>
    <col min="15111" max="15111" width="10.5" style="9" customWidth="1"/>
    <col min="15112" max="15112" width="3.875" style="9" customWidth="1"/>
    <col min="15113" max="15113" width="7.125" style="9" customWidth="1"/>
    <col min="15114" max="15114" width="6.75" style="9" customWidth="1"/>
    <col min="15115" max="15115" width="6.5" style="9" customWidth="1"/>
    <col min="15116" max="15116" width="7.25" style="9" customWidth="1"/>
    <col min="15117" max="15117" width="7.125" style="9" customWidth="1"/>
    <col min="15118" max="15118" width="8.5" style="9" customWidth="1"/>
    <col min="15119" max="15119" width="6.75" style="9" customWidth="1"/>
    <col min="15120" max="15120" width="8.375" style="9" customWidth="1"/>
    <col min="15121" max="15121" width="6.75" style="9" customWidth="1"/>
    <col min="15122" max="15122" width="6" style="9" customWidth="1"/>
    <col min="15123" max="15123" width="7.75" style="9" customWidth="1"/>
    <col min="15124" max="15124" width="8.25" style="9" customWidth="1"/>
    <col min="15125" max="15125" width="9.25" style="9" customWidth="1"/>
    <col min="15126" max="15126" width="8.375" style="9" customWidth="1"/>
    <col min="15127" max="15127" width="9.5" style="9" customWidth="1"/>
    <col min="15128" max="15128" width="12.125" style="9" customWidth="1"/>
    <col min="15129" max="15361" width="10" style="9"/>
    <col min="15362" max="15362" width="16.375" style="9" customWidth="1"/>
    <col min="15363" max="15363" width="13.75" style="9" customWidth="1"/>
    <col min="15364" max="15364" width="16" style="9" customWidth="1"/>
    <col min="15365" max="15365" width="20.25" style="9" customWidth="1"/>
    <col min="15366" max="15366" width="4.875" style="9" customWidth="1"/>
    <col min="15367" max="15367" width="10.5" style="9" customWidth="1"/>
    <col min="15368" max="15368" width="3.875" style="9" customWidth="1"/>
    <col min="15369" max="15369" width="7.125" style="9" customWidth="1"/>
    <col min="15370" max="15370" width="6.75" style="9" customWidth="1"/>
    <col min="15371" max="15371" width="6.5" style="9" customWidth="1"/>
    <col min="15372" max="15372" width="7.25" style="9" customWidth="1"/>
    <col min="15373" max="15373" width="7.125" style="9" customWidth="1"/>
    <col min="15374" max="15374" width="8.5" style="9" customWidth="1"/>
    <col min="15375" max="15375" width="6.75" style="9" customWidth="1"/>
    <col min="15376" max="15376" width="8.375" style="9" customWidth="1"/>
    <col min="15377" max="15377" width="6.75" style="9" customWidth="1"/>
    <col min="15378" max="15378" width="6" style="9" customWidth="1"/>
    <col min="15379" max="15379" width="7.75" style="9" customWidth="1"/>
    <col min="15380" max="15380" width="8.25" style="9" customWidth="1"/>
    <col min="15381" max="15381" width="9.25" style="9" customWidth="1"/>
    <col min="15382" max="15382" width="8.375" style="9" customWidth="1"/>
    <col min="15383" max="15383" width="9.5" style="9" customWidth="1"/>
    <col min="15384" max="15384" width="12.125" style="9" customWidth="1"/>
    <col min="15385" max="15617" width="10" style="9"/>
    <col min="15618" max="15618" width="16.375" style="9" customWidth="1"/>
    <col min="15619" max="15619" width="13.75" style="9" customWidth="1"/>
    <col min="15620" max="15620" width="16" style="9" customWidth="1"/>
    <col min="15621" max="15621" width="20.25" style="9" customWidth="1"/>
    <col min="15622" max="15622" width="4.875" style="9" customWidth="1"/>
    <col min="15623" max="15623" width="10.5" style="9" customWidth="1"/>
    <col min="15624" max="15624" width="3.875" style="9" customWidth="1"/>
    <col min="15625" max="15625" width="7.125" style="9" customWidth="1"/>
    <col min="15626" max="15626" width="6.75" style="9" customWidth="1"/>
    <col min="15627" max="15627" width="6.5" style="9" customWidth="1"/>
    <col min="15628" max="15628" width="7.25" style="9" customWidth="1"/>
    <col min="15629" max="15629" width="7.125" style="9" customWidth="1"/>
    <col min="15630" max="15630" width="8.5" style="9" customWidth="1"/>
    <col min="15631" max="15631" width="6.75" style="9" customWidth="1"/>
    <col min="15632" max="15632" width="8.375" style="9" customWidth="1"/>
    <col min="15633" max="15633" width="6.75" style="9" customWidth="1"/>
    <col min="15634" max="15634" width="6" style="9" customWidth="1"/>
    <col min="15635" max="15635" width="7.75" style="9" customWidth="1"/>
    <col min="15636" max="15636" width="8.25" style="9" customWidth="1"/>
    <col min="15637" max="15637" width="9.25" style="9" customWidth="1"/>
    <col min="15638" max="15638" width="8.375" style="9" customWidth="1"/>
    <col min="15639" max="15639" width="9.5" style="9" customWidth="1"/>
    <col min="15640" max="15640" width="12.125" style="9" customWidth="1"/>
    <col min="15641" max="15873" width="10" style="9"/>
    <col min="15874" max="15874" width="16.375" style="9" customWidth="1"/>
    <col min="15875" max="15875" width="13.75" style="9" customWidth="1"/>
    <col min="15876" max="15876" width="16" style="9" customWidth="1"/>
    <col min="15877" max="15877" width="20.25" style="9" customWidth="1"/>
    <col min="15878" max="15878" width="4.875" style="9" customWidth="1"/>
    <col min="15879" max="15879" width="10.5" style="9" customWidth="1"/>
    <col min="15880" max="15880" width="3.875" style="9" customWidth="1"/>
    <col min="15881" max="15881" width="7.125" style="9" customWidth="1"/>
    <col min="15882" max="15882" width="6.75" style="9" customWidth="1"/>
    <col min="15883" max="15883" width="6.5" style="9" customWidth="1"/>
    <col min="15884" max="15884" width="7.25" style="9" customWidth="1"/>
    <col min="15885" max="15885" width="7.125" style="9" customWidth="1"/>
    <col min="15886" max="15886" width="8.5" style="9" customWidth="1"/>
    <col min="15887" max="15887" width="6.75" style="9" customWidth="1"/>
    <col min="15888" max="15888" width="8.375" style="9" customWidth="1"/>
    <col min="15889" max="15889" width="6.75" style="9" customWidth="1"/>
    <col min="15890" max="15890" width="6" style="9" customWidth="1"/>
    <col min="15891" max="15891" width="7.75" style="9" customWidth="1"/>
    <col min="15892" max="15892" width="8.25" style="9" customWidth="1"/>
    <col min="15893" max="15893" width="9.25" style="9" customWidth="1"/>
    <col min="15894" max="15894" width="8.375" style="9" customWidth="1"/>
    <col min="15895" max="15895" width="9.5" style="9" customWidth="1"/>
    <col min="15896" max="15896" width="12.125" style="9" customWidth="1"/>
    <col min="15897" max="16129" width="10" style="9"/>
    <col min="16130" max="16130" width="16.375" style="9" customWidth="1"/>
    <col min="16131" max="16131" width="13.75" style="9" customWidth="1"/>
    <col min="16132" max="16132" width="16" style="9" customWidth="1"/>
    <col min="16133" max="16133" width="20.25" style="9" customWidth="1"/>
    <col min="16134" max="16134" width="4.875" style="9" customWidth="1"/>
    <col min="16135" max="16135" width="10.5" style="9" customWidth="1"/>
    <col min="16136" max="16136" width="3.875" style="9" customWidth="1"/>
    <col min="16137" max="16137" width="7.125" style="9" customWidth="1"/>
    <col min="16138" max="16138" width="6.75" style="9" customWidth="1"/>
    <col min="16139" max="16139" width="6.5" style="9" customWidth="1"/>
    <col min="16140" max="16140" width="7.25" style="9" customWidth="1"/>
    <col min="16141" max="16141" width="7.125" style="9" customWidth="1"/>
    <col min="16142" max="16142" width="8.5" style="9" customWidth="1"/>
    <col min="16143" max="16143" width="6.75" style="9" customWidth="1"/>
    <col min="16144" max="16144" width="8.375" style="9" customWidth="1"/>
    <col min="16145" max="16145" width="6.75" style="9" customWidth="1"/>
    <col min="16146" max="16146" width="6" style="9" customWidth="1"/>
    <col min="16147" max="16147" width="7.75" style="9" customWidth="1"/>
    <col min="16148" max="16148" width="8.25" style="9" customWidth="1"/>
    <col min="16149" max="16149" width="9.25" style="9" customWidth="1"/>
    <col min="16150" max="16150" width="8.375" style="9" customWidth="1"/>
    <col min="16151" max="16151" width="9.5" style="9" customWidth="1"/>
    <col min="16152" max="16152" width="12.125" style="9" customWidth="1"/>
    <col min="16153" max="16384" width="10" style="9"/>
  </cols>
  <sheetData>
    <row r="1" spans="1:26" ht="12.75" x14ac:dyDescent="0.2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"/>
      <c r="W1" s="10"/>
    </row>
    <row r="2" spans="1:26" ht="12" customHeight="1" x14ac:dyDescent="0.2">
      <c r="A2" s="107" t="s">
        <v>0</v>
      </c>
      <c r="B2" s="108" t="s">
        <v>106</v>
      </c>
      <c r="C2" s="108" t="s">
        <v>107</v>
      </c>
      <c r="D2" s="108" t="s">
        <v>108</v>
      </c>
      <c r="E2" s="105" t="s">
        <v>109</v>
      </c>
      <c r="F2" s="108" t="s">
        <v>110</v>
      </c>
      <c r="G2" s="105" t="s">
        <v>5</v>
      </c>
      <c r="H2" s="108" t="s">
        <v>111</v>
      </c>
      <c r="I2" s="109" t="s">
        <v>112</v>
      </c>
      <c r="J2" s="103" t="s">
        <v>113</v>
      </c>
      <c r="K2" s="103"/>
      <c r="L2" s="104" t="s">
        <v>114</v>
      </c>
      <c r="M2" s="104"/>
      <c r="N2" s="104"/>
      <c r="O2" s="103" t="s">
        <v>115</v>
      </c>
      <c r="P2" s="105" t="s">
        <v>116</v>
      </c>
      <c r="Q2" s="105"/>
      <c r="R2" s="105"/>
      <c r="S2" s="105"/>
      <c r="T2" s="105"/>
      <c r="U2" s="100" t="s">
        <v>113</v>
      </c>
      <c r="V2" s="100" t="s">
        <v>117</v>
      </c>
      <c r="W2" s="100" t="s">
        <v>118</v>
      </c>
      <c r="X2" s="101" t="s">
        <v>7</v>
      </c>
    </row>
    <row r="3" spans="1:26" ht="12.75" x14ac:dyDescent="0.2">
      <c r="A3" s="107"/>
      <c r="B3" s="108"/>
      <c r="C3" s="108"/>
      <c r="D3" s="108"/>
      <c r="E3" s="105"/>
      <c r="F3" s="108"/>
      <c r="G3" s="105" t="s">
        <v>5</v>
      </c>
      <c r="H3" s="108"/>
      <c r="I3" s="109"/>
      <c r="J3" s="11" t="s">
        <v>119</v>
      </c>
      <c r="K3" s="11" t="s">
        <v>120</v>
      </c>
      <c r="L3" s="12" t="s">
        <v>121</v>
      </c>
      <c r="M3" s="13" t="s">
        <v>122</v>
      </c>
      <c r="N3" s="12" t="s">
        <v>120</v>
      </c>
      <c r="O3" s="103"/>
      <c r="P3" s="14" t="s">
        <v>123</v>
      </c>
      <c r="Q3" s="14" t="s">
        <v>124</v>
      </c>
      <c r="R3" s="14" t="s">
        <v>125</v>
      </c>
      <c r="S3" s="15" t="s">
        <v>126</v>
      </c>
      <c r="T3" s="15" t="s">
        <v>127</v>
      </c>
      <c r="U3" s="100"/>
      <c r="V3" s="100"/>
      <c r="W3" s="100"/>
      <c r="X3" s="102"/>
      <c r="Z3" s="9" t="s">
        <v>128</v>
      </c>
    </row>
    <row r="4" spans="1:26" s="18" customFormat="1" ht="33" customHeight="1" x14ac:dyDescent="0.2">
      <c r="A4" s="79">
        <v>1</v>
      </c>
      <c r="B4" s="82"/>
      <c r="C4" s="82" t="s">
        <v>129</v>
      </c>
      <c r="D4" s="82" t="s">
        <v>130</v>
      </c>
      <c r="E4" s="79"/>
      <c r="F4" s="79">
        <v>1</v>
      </c>
      <c r="G4" s="79" t="s">
        <v>131</v>
      </c>
      <c r="H4" s="79">
        <v>6</v>
      </c>
      <c r="I4" s="79"/>
      <c r="J4" s="79">
        <v>5.5</v>
      </c>
      <c r="K4" s="79"/>
      <c r="L4" s="76">
        <v>4.2000000000000003E-2</v>
      </c>
      <c r="M4" s="76">
        <v>4.2000000000000003E-2</v>
      </c>
      <c r="N4" s="77">
        <f>L4-M4</f>
        <v>0</v>
      </c>
      <c r="O4" s="68">
        <f>(J4*L4-K4*N4)*F4</f>
        <v>0.23100000000000001</v>
      </c>
      <c r="P4" s="16" t="s">
        <v>132</v>
      </c>
      <c r="Q4" s="16"/>
      <c r="R4" s="16">
        <v>6</v>
      </c>
      <c r="S4" s="17">
        <v>0.04</v>
      </c>
      <c r="T4" s="17">
        <f t="shared" ref="T4:T61" si="0">S4*R4</f>
        <v>0.24</v>
      </c>
      <c r="U4" s="68">
        <f>(O4+SUM(T4:T5))*1.2</f>
        <v>0.59379829059829059</v>
      </c>
      <c r="V4" s="68">
        <f>U4/1.13</f>
        <v>0.52548521291884132</v>
      </c>
      <c r="W4" s="65"/>
      <c r="X4" s="66"/>
    </row>
    <row r="5" spans="1:26" s="18" customFormat="1" ht="34.9" customHeight="1" x14ac:dyDescent="0.2">
      <c r="A5" s="79"/>
      <c r="B5" s="82"/>
      <c r="C5" s="82"/>
      <c r="D5" s="82"/>
      <c r="E5" s="79"/>
      <c r="F5" s="79"/>
      <c r="G5" s="79"/>
      <c r="H5" s="79"/>
      <c r="I5" s="79"/>
      <c r="J5" s="79"/>
      <c r="K5" s="79"/>
      <c r="L5" s="76"/>
      <c r="M5" s="76"/>
      <c r="N5" s="77"/>
      <c r="O5" s="68"/>
      <c r="P5" s="19" t="s">
        <v>133</v>
      </c>
      <c r="Q5" s="20"/>
      <c r="R5" s="16">
        <v>1</v>
      </c>
      <c r="S5" s="17">
        <f>20000/10/12/26/3600*2.8+4000/26/8/3600*2.8+5/3600*2.8</f>
        <v>2.3831908831908829E-2</v>
      </c>
      <c r="T5" s="17">
        <f t="shared" si="0"/>
        <v>2.3831908831908829E-2</v>
      </c>
      <c r="U5" s="68"/>
      <c r="V5" s="68"/>
      <c r="W5" s="65"/>
      <c r="X5" s="67"/>
    </row>
    <row r="6" spans="1:26" s="18" customFormat="1" ht="33" customHeight="1" x14ac:dyDescent="0.2">
      <c r="A6" s="79">
        <v>2</v>
      </c>
      <c r="B6" s="82"/>
      <c r="C6" s="82" t="s">
        <v>134</v>
      </c>
      <c r="D6" s="82" t="s">
        <v>135</v>
      </c>
      <c r="E6" s="79"/>
      <c r="F6" s="79">
        <v>1</v>
      </c>
      <c r="G6" s="79" t="s">
        <v>131</v>
      </c>
      <c r="H6" s="79">
        <v>6</v>
      </c>
      <c r="I6" s="79"/>
      <c r="J6" s="79">
        <v>5.5</v>
      </c>
      <c r="K6" s="79"/>
      <c r="L6" s="76">
        <v>2.5000000000000001E-2</v>
      </c>
      <c r="M6" s="76">
        <v>2.5000000000000001E-2</v>
      </c>
      <c r="N6" s="77">
        <f>L6-M6</f>
        <v>0</v>
      </c>
      <c r="O6" s="68">
        <f>(J6*L6-K6*N6)*F6</f>
        <v>0.13750000000000001</v>
      </c>
      <c r="P6" s="16" t="s">
        <v>132</v>
      </c>
      <c r="Q6" s="16"/>
      <c r="R6" s="16">
        <v>3</v>
      </c>
      <c r="S6" s="17">
        <v>0.04</v>
      </c>
      <c r="T6" s="17">
        <f t="shared" si="0"/>
        <v>0.12</v>
      </c>
      <c r="U6" s="68">
        <f>(O6+SUM(T6:T7))*1.2</f>
        <v>0.33759829059829061</v>
      </c>
      <c r="V6" s="68">
        <f>U6/1.13</f>
        <v>0.29875954920202713</v>
      </c>
      <c r="W6" s="65"/>
      <c r="X6" s="66"/>
    </row>
    <row r="7" spans="1:26" s="18" customFormat="1" ht="34.9" customHeight="1" x14ac:dyDescent="0.2">
      <c r="A7" s="79"/>
      <c r="B7" s="82"/>
      <c r="C7" s="82"/>
      <c r="D7" s="82"/>
      <c r="E7" s="79"/>
      <c r="F7" s="79"/>
      <c r="G7" s="79"/>
      <c r="H7" s="79"/>
      <c r="I7" s="79"/>
      <c r="J7" s="79"/>
      <c r="K7" s="79"/>
      <c r="L7" s="76"/>
      <c r="M7" s="76"/>
      <c r="N7" s="77"/>
      <c r="O7" s="68"/>
      <c r="P7" s="19" t="s">
        <v>133</v>
      </c>
      <c r="Q7" s="20"/>
      <c r="R7" s="16">
        <v>1</v>
      </c>
      <c r="S7" s="17">
        <f>20000/10/12/26/3600*2.8+4000/26/8/3600*2.8+5/3600*2.8</f>
        <v>2.3831908831908829E-2</v>
      </c>
      <c r="T7" s="17">
        <f t="shared" si="0"/>
        <v>2.3831908831908829E-2</v>
      </c>
      <c r="U7" s="68"/>
      <c r="V7" s="68"/>
      <c r="W7" s="65"/>
      <c r="X7" s="67"/>
    </row>
    <row r="8" spans="1:26" s="18" customFormat="1" ht="33" customHeight="1" x14ac:dyDescent="0.2">
      <c r="A8" s="79">
        <v>3</v>
      </c>
      <c r="B8" s="82"/>
      <c r="C8" s="82" t="s">
        <v>136</v>
      </c>
      <c r="D8" s="82" t="s">
        <v>137</v>
      </c>
      <c r="E8" s="79"/>
      <c r="F8" s="79">
        <v>1</v>
      </c>
      <c r="G8" s="79" t="s">
        <v>131</v>
      </c>
      <c r="H8" s="79">
        <v>6</v>
      </c>
      <c r="I8" s="79"/>
      <c r="J8" s="79">
        <v>5.5</v>
      </c>
      <c r="K8" s="79"/>
      <c r="L8" s="76">
        <v>3.2000000000000001E-2</v>
      </c>
      <c r="M8" s="76">
        <v>3.2000000000000001E-2</v>
      </c>
      <c r="N8" s="77">
        <f>L8-M8</f>
        <v>0</v>
      </c>
      <c r="O8" s="68">
        <f>(J8*L8-K8*N8)*F8</f>
        <v>0.17599999999999999</v>
      </c>
      <c r="P8" s="16" t="s">
        <v>132</v>
      </c>
      <c r="Q8" s="16"/>
      <c r="R8" s="16">
        <v>1</v>
      </c>
      <c r="S8" s="17">
        <v>0.04</v>
      </c>
      <c r="T8" s="17">
        <f t="shared" si="0"/>
        <v>0.04</v>
      </c>
      <c r="U8" s="68">
        <f>(O8+SUM(T8:T9))*1.2</f>
        <v>0.28779829059829054</v>
      </c>
      <c r="V8" s="68">
        <f>U8/1.13</f>
        <v>0.25468875274185004</v>
      </c>
      <c r="W8" s="65"/>
      <c r="X8" s="66"/>
    </row>
    <row r="9" spans="1:26" s="18" customFormat="1" ht="34.9" customHeight="1" x14ac:dyDescent="0.2">
      <c r="A9" s="79"/>
      <c r="B9" s="82"/>
      <c r="C9" s="82"/>
      <c r="D9" s="82"/>
      <c r="E9" s="79"/>
      <c r="F9" s="79"/>
      <c r="G9" s="79"/>
      <c r="H9" s="79"/>
      <c r="I9" s="79"/>
      <c r="J9" s="79"/>
      <c r="K9" s="79"/>
      <c r="L9" s="76"/>
      <c r="M9" s="76"/>
      <c r="N9" s="77"/>
      <c r="O9" s="68"/>
      <c r="P9" s="19" t="s">
        <v>133</v>
      </c>
      <c r="Q9" s="20"/>
      <c r="R9" s="16">
        <v>1</v>
      </c>
      <c r="S9" s="17">
        <f>20000/10/12/26/3600*2.8+4000/26/8/3600*2.8+5/3600*2.8</f>
        <v>2.3831908831908829E-2</v>
      </c>
      <c r="T9" s="17">
        <f t="shared" si="0"/>
        <v>2.3831908831908829E-2</v>
      </c>
      <c r="U9" s="68"/>
      <c r="V9" s="68"/>
      <c r="W9" s="65"/>
      <c r="X9" s="67"/>
    </row>
    <row r="10" spans="1:26" s="18" customFormat="1" ht="33" customHeight="1" x14ac:dyDescent="0.2">
      <c r="A10" s="80">
        <v>4</v>
      </c>
      <c r="B10" s="82"/>
      <c r="C10" s="82" t="s">
        <v>138</v>
      </c>
      <c r="D10" s="82" t="s">
        <v>139</v>
      </c>
      <c r="E10" s="79"/>
      <c r="F10" s="79">
        <v>1</v>
      </c>
      <c r="G10" s="79" t="s">
        <v>140</v>
      </c>
      <c r="H10" s="82" t="s">
        <v>159</v>
      </c>
      <c r="I10" s="79"/>
      <c r="J10" s="79">
        <v>7.2</v>
      </c>
      <c r="K10" s="79"/>
      <c r="L10" s="76">
        <v>1.3363</v>
      </c>
      <c r="M10" s="76">
        <v>1.3363</v>
      </c>
      <c r="N10" s="77">
        <f>L10-M10</f>
        <v>0</v>
      </c>
      <c r="O10" s="68">
        <f>(J10*L10-K10*N10)*F10</f>
        <v>9.621360000000001</v>
      </c>
      <c r="P10" s="16" t="s">
        <v>132</v>
      </c>
      <c r="Q10" s="16"/>
      <c r="R10" s="16">
        <v>4</v>
      </c>
      <c r="S10" s="17">
        <v>0.08</v>
      </c>
      <c r="T10" s="17">
        <f t="shared" si="0"/>
        <v>0.32</v>
      </c>
      <c r="U10" s="68">
        <f>(O10+SUM(T10:T12))*1.2</f>
        <v>12.198230290598291</v>
      </c>
      <c r="V10" s="68">
        <f>U10/1.13</f>
        <v>10.794894062476365</v>
      </c>
      <c r="W10" s="65"/>
      <c r="X10" s="66"/>
    </row>
    <row r="11" spans="1:26" s="18" customFormat="1" ht="33" customHeight="1" x14ac:dyDescent="0.2">
      <c r="A11" s="97"/>
      <c r="B11" s="82"/>
      <c r="C11" s="82"/>
      <c r="D11" s="82"/>
      <c r="E11" s="79"/>
      <c r="F11" s="79"/>
      <c r="G11" s="79"/>
      <c r="H11" s="82"/>
      <c r="I11" s="79"/>
      <c r="J11" s="79"/>
      <c r="K11" s="79"/>
      <c r="L11" s="76"/>
      <c r="M11" s="76"/>
      <c r="N11" s="77"/>
      <c r="O11" s="68"/>
      <c r="P11" s="16" t="s">
        <v>141</v>
      </c>
      <c r="Q11" s="16" t="s">
        <v>142</v>
      </c>
      <c r="R11" s="16">
        <v>4</v>
      </c>
      <c r="S11" s="17">
        <v>0.05</v>
      </c>
      <c r="T11" s="17">
        <f t="shared" si="0"/>
        <v>0.2</v>
      </c>
      <c r="U11" s="68"/>
      <c r="V11" s="68"/>
      <c r="W11" s="65"/>
      <c r="X11" s="99"/>
    </row>
    <row r="12" spans="1:26" s="18" customFormat="1" ht="34.9" customHeight="1" x14ac:dyDescent="0.2">
      <c r="A12" s="81"/>
      <c r="B12" s="82"/>
      <c r="C12" s="82"/>
      <c r="D12" s="82"/>
      <c r="E12" s="79"/>
      <c r="F12" s="79"/>
      <c r="G12" s="79"/>
      <c r="H12" s="82"/>
      <c r="I12" s="79"/>
      <c r="J12" s="79"/>
      <c r="K12" s="79"/>
      <c r="L12" s="76"/>
      <c r="M12" s="76"/>
      <c r="N12" s="77"/>
      <c r="O12" s="68"/>
      <c r="P12" s="19" t="s">
        <v>133</v>
      </c>
      <c r="Q12" s="20"/>
      <c r="R12" s="16">
        <v>1</v>
      </c>
      <c r="S12" s="17">
        <f>20000/10/12/26/3600*2.8+4000/26/8/3600*2.8+5/3600*2.8</f>
        <v>2.3831908831908829E-2</v>
      </c>
      <c r="T12" s="17">
        <f t="shared" si="0"/>
        <v>2.3831908831908829E-2</v>
      </c>
      <c r="U12" s="68"/>
      <c r="V12" s="68"/>
      <c r="W12" s="65"/>
      <c r="X12" s="67"/>
    </row>
    <row r="13" spans="1:26" s="18" customFormat="1" ht="33" customHeight="1" x14ac:dyDescent="0.2">
      <c r="A13" s="80">
        <v>5</v>
      </c>
      <c r="B13" s="82"/>
      <c r="C13" s="95" t="s">
        <v>34</v>
      </c>
      <c r="D13" s="95" t="s">
        <v>33</v>
      </c>
      <c r="E13" s="79"/>
      <c r="F13" s="79">
        <v>1</v>
      </c>
      <c r="G13" s="79" t="s">
        <v>143</v>
      </c>
      <c r="H13" s="79">
        <v>3.2</v>
      </c>
      <c r="I13" s="79"/>
      <c r="J13" s="79">
        <v>5.5</v>
      </c>
      <c r="K13" s="79"/>
      <c r="L13" s="76">
        <v>5.0700000000000002E-2</v>
      </c>
      <c r="M13" s="76">
        <v>5.0700000000000002E-2</v>
      </c>
      <c r="N13" s="77">
        <f>L13-M13</f>
        <v>0</v>
      </c>
      <c r="O13" s="68">
        <f>(J13*L13-K13*N13)*F13</f>
        <v>0.27884999999999999</v>
      </c>
      <c r="P13" s="16" t="s">
        <v>132</v>
      </c>
      <c r="Q13" s="16"/>
      <c r="R13" s="16">
        <v>16</v>
      </c>
      <c r="S13" s="17">
        <v>0.04</v>
      </c>
      <c r="T13" s="17">
        <f t="shared" si="0"/>
        <v>0.64</v>
      </c>
      <c r="U13" s="68">
        <f>(O13+SUM(T13:T14))*1.2</f>
        <v>1.1312182905982904</v>
      </c>
      <c r="V13" s="68">
        <f>U13/1.13</f>
        <v>1.0010781332728234</v>
      </c>
      <c r="W13" s="65"/>
      <c r="X13" s="66"/>
    </row>
    <row r="14" spans="1:26" s="18" customFormat="1" ht="34.9" customHeight="1" x14ac:dyDescent="0.2">
      <c r="A14" s="81"/>
      <c r="B14" s="82"/>
      <c r="C14" s="96"/>
      <c r="D14" s="96"/>
      <c r="E14" s="79"/>
      <c r="F14" s="79"/>
      <c r="G14" s="79"/>
      <c r="H14" s="79"/>
      <c r="I14" s="79"/>
      <c r="J14" s="79"/>
      <c r="K14" s="79"/>
      <c r="L14" s="76"/>
      <c r="M14" s="76"/>
      <c r="N14" s="77"/>
      <c r="O14" s="68"/>
      <c r="P14" s="19" t="s">
        <v>133</v>
      </c>
      <c r="Q14" s="20"/>
      <c r="R14" s="16">
        <v>1</v>
      </c>
      <c r="S14" s="17">
        <f>20000/10/12/26/3600*2.8+4000/26/8/3600*2.8+5/3600*2.8</f>
        <v>2.3831908831908829E-2</v>
      </c>
      <c r="T14" s="17">
        <f t="shared" si="0"/>
        <v>2.3831908831908829E-2</v>
      </c>
      <c r="U14" s="68"/>
      <c r="V14" s="68"/>
      <c r="W14" s="65"/>
      <c r="X14" s="67"/>
    </row>
    <row r="15" spans="1:26" s="18" customFormat="1" ht="33" customHeight="1" x14ac:dyDescent="0.2">
      <c r="A15" s="80">
        <v>6</v>
      </c>
      <c r="B15" s="82"/>
      <c r="C15" s="95" t="s">
        <v>40</v>
      </c>
      <c r="D15" s="95" t="s">
        <v>39</v>
      </c>
      <c r="E15" s="79"/>
      <c r="F15" s="79">
        <v>1</v>
      </c>
      <c r="G15" s="76" t="s">
        <v>144</v>
      </c>
      <c r="H15" s="79">
        <v>2</v>
      </c>
      <c r="I15" s="79"/>
      <c r="J15" s="79">
        <v>5.5</v>
      </c>
      <c r="K15" s="79"/>
      <c r="L15" s="76">
        <v>1.0999999999999999E-2</v>
      </c>
      <c r="M15" s="76">
        <v>1.0999999999999999E-2</v>
      </c>
      <c r="N15" s="77">
        <f>L15-M15</f>
        <v>0</v>
      </c>
      <c r="O15" s="68">
        <f>(J15*L15-K15*N15)*F15</f>
        <v>6.0499999999999998E-2</v>
      </c>
      <c r="P15" s="16" t="s">
        <v>132</v>
      </c>
      <c r="Q15" s="16"/>
      <c r="R15" s="16">
        <v>6</v>
      </c>
      <c r="S15" s="17">
        <v>0.04</v>
      </c>
      <c r="T15" s="17">
        <f t="shared" si="0"/>
        <v>0.24</v>
      </c>
      <c r="U15" s="68">
        <f>(O15+SUM(T15:T16))*1.2</f>
        <v>0.38919829059829059</v>
      </c>
      <c r="V15" s="68">
        <f>U15/1.13</f>
        <v>0.34442326601618639</v>
      </c>
      <c r="W15" s="65"/>
      <c r="X15" s="66"/>
    </row>
    <row r="16" spans="1:26" s="18" customFormat="1" ht="34.9" customHeight="1" x14ac:dyDescent="0.2">
      <c r="A16" s="81"/>
      <c r="B16" s="82"/>
      <c r="C16" s="96"/>
      <c r="D16" s="96"/>
      <c r="E16" s="79"/>
      <c r="F16" s="79"/>
      <c r="G16" s="76"/>
      <c r="H16" s="79"/>
      <c r="I16" s="79"/>
      <c r="J16" s="79"/>
      <c r="K16" s="79"/>
      <c r="L16" s="76"/>
      <c r="M16" s="76"/>
      <c r="N16" s="77"/>
      <c r="O16" s="68"/>
      <c r="P16" s="19" t="s">
        <v>133</v>
      </c>
      <c r="Q16" s="20"/>
      <c r="R16" s="16">
        <v>1</v>
      </c>
      <c r="S16" s="17">
        <f>20000/10/12/26/3600*2.8+4000/26/8/3600*2.8+5/3600*2.8</f>
        <v>2.3831908831908829E-2</v>
      </c>
      <c r="T16" s="17">
        <f t="shared" si="0"/>
        <v>2.3831908831908829E-2</v>
      </c>
      <c r="U16" s="68"/>
      <c r="V16" s="68"/>
      <c r="W16" s="65"/>
      <c r="X16" s="67"/>
    </row>
    <row r="17" spans="1:24" s="18" customFormat="1" ht="33" customHeight="1" x14ac:dyDescent="0.2">
      <c r="A17" s="80">
        <v>7</v>
      </c>
      <c r="B17" s="82"/>
      <c r="C17" s="95" t="s">
        <v>43</v>
      </c>
      <c r="D17" s="95" t="s">
        <v>42</v>
      </c>
      <c r="E17" s="79"/>
      <c r="F17" s="79">
        <v>1</v>
      </c>
      <c r="G17" s="76" t="s">
        <v>144</v>
      </c>
      <c r="H17" s="79">
        <v>2</v>
      </c>
      <c r="I17" s="79"/>
      <c r="J17" s="79">
        <v>5.5</v>
      </c>
      <c r="K17" s="79"/>
      <c r="L17" s="76">
        <v>1.0999999999999999E-2</v>
      </c>
      <c r="M17" s="76">
        <v>1.0999999999999999E-2</v>
      </c>
      <c r="N17" s="77">
        <f>L17-M17</f>
        <v>0</v>
      </c>
      <c r="O17" s="68">
        <f>(J17*L17-K17*N17)*F17</f>
        <v>6.0499999999999998E-2</v>
      </c>
      <c r="P17" s="16" t="s">
        <v>132</v>
      </c>
      <c r="Q17" s="16"/>
      <c r="R17" s="16">
        <v>6</v>
      </c>
      <c r="S17" s="17">
        <v>0.04</v>
      </c>
      <c r="T17" s="17">
        <f t="shared" si="0"/>
        <v>0.24</v>
      </c>
      <c r="U17" s="68">
        <f>(O17+SUM(T17:T18))*1.2</f>
        <v>0.38919829059829059</v>
      </c>
      <c r="V17" s="68">
        <f>U17/1.13</f>
        <v>0.34442326601618639</v>
      </c>
      <c r="W17" s="65"/>
      <c r="X17" s="66"/>
    </row>
    <row r="18" spans="1:24" s="18" customFormat="1" ht="34.9" customHeight="1" x14ac:dyDescent="0.2">
      <c r="A18" s="81"/>
      <c r="B18" s="82"/>
      <c r="C18" s="96"/>
      <c r="D18" s="96"/>
      <c r="E18" s="79"/>
      <c r="F18" s="79"/>
      <c r="G18" s="76"/>
      <c r="H18" s="79"/>
      <c r="I18" s="79"/>
      <c r="J18" s="79"/>
      <c r="K18" s="79"/>
      <c r="L18" s="76"/>
      <c r="M18" s="76"/>
      <c r="N18" s="77"/>
      <c r="O18" s="68"/>
      <c r="P18" s="19" t="s">
        <v>133</v>
      </c>
      <c r="Q18" s="20"/>
      <c r="R18" s="16">
        <v>1</v>
      </c>
      <c r="S18" s="17">
        <f>20000/10/12/26/3600*2.8+4000/26/8/3600*2.8+5/3600*2.8</f>
        <v>2.3831908831908829E-2</v>
      </c>
      <c r="T18" s="17">
        <f t="shared" si="0"/>
        <v>2.3831908831908829E-2</v>
      </c>
      <c r="U18" s="68"/>
      <c r="V18" s="68"/>
      <c r="W18" s="65"/>
      <c r="X18" s="67"/>
    </row>
    <row r="19" spans="1:24" s="18" customFormat="1" ht="33" customHeight="1" x14ac:dyDescent="0.2">
      <c r="A19" s="80">
        <v>8</v>
      </c>
      <c r="B19" s="82"/>
      <c r="C19" s="95" t="s">
        <v>45</v>
      </c>
      <c r="D19" s="95" t="s">
        <v>44</v>
      </c>
      <c r="E19" s="79"/>
      <c r="F19" s="79">
        <v>1</v>
      </c>
      <c r="G19" s="76" t="s">
        <v>144</v>
      </c>
      <c r="H19" s="79">
        <v>2</v>
      </c>
      <c r="I19" s="79"/>
      <c r="J19" s="79">
        <v>5.5</v>
      </c>
      <c r="K19" s="79"/>
      <c r="L19" s="76">
        <v>8.0000000000000002E-3</v>
      </c>
      <c r="M19" s="76">
        <v>8.0000000000000002E-3</v>
      </c>
      <c r="N19" s="77">
        <f>L19-M19</f>
        <v>0</v>
      </c>
      <c r="O19" s="68">
        <f>(J19*L19-K19*N19)*F19</f>
        <v>4.3999999999999997E-2</v>
      </c>
      <c r="P19" s="16" t="s">
        <v>132</v>
      </c>
      <c r="Q19" s="16"/>
      <c r="R19" s="16">
        <v>6</v>
      </c>
      <c r="S19" s="17">
        <v>0.04</v>
      </c>
      <c r="T19" s="17">
        <f t="shared" si="0"/>
        <v>0.24</v>
      </c>
      <c r="U19" s="68">
        <f>(O19+SUM(T19:T20))*1.2</f>
        <v>0.36939829059829055</v>
      </c>
      <c r="V19" s="68">
        <f>U19/1.13</f>
        <v>0.32690114212238103</v>
      </c>
      <c r="W19" s="65"/>
      <c r="X19" s="66"/>
    </row>
    <row r="20" spans="1:24" s="18" customFormat="1" ht="34.9" customHeight="1" x14ac:dyDescent="0.2">
      <c r="A20" s="81"/>
      <c r="B20" s="82"/>
      <c r="C20" s="96"/>
      <c r="D20" s="96"/>
      <c r="E20" s="79"/>
      <c r="F20" s="79"/>
      <c r="G20" s="76"/>
      <c r="H20" s="79"/>
      <c r="I20" s="79"/>
      <c r="J20" s="79"/>
      <c r="K20" s="79"/>
      <c r="L20" s="76"/>
      <c r="M20" s="76"/>
      <c r="N20" s="77"/>
      <c r="O20" s="68"/>
      <c r="P20" s="19" t="s">
        <v>133</v>
      </c>
      <c r="Q20" s="20"/>
      <c r="R20" s="16">
        <v>1</v>
      </c>
      <c r="S20" s="17">
        <f>20000/10/12/26/3600*2.8+4000/26/8/3600*2.8+5/3600*2.8</f>
        <v>2.3831908831908829E-2</v>
      </c>
      <c r="T20" s="17">
        <f t="shared" si="0"/>
        <v>2.3831908831908829E-2</v>
      </c>
      <c r="U20" s="68"/>
      <c r="V20" s="68"/>
      <c r="W20" s="65"/>
      <c r="X20" s="67"/>
    </row>
    <row r="21" spans="1:24" s="18" customFormat="1" ht="33" customHeight="1" x14ac:dyDescent="0.2">
      <c r="A21" s="80">
        <v>9</v>
      </c>
      <c r="B21" s="82"/>
      <c r="C21" s="95" t="s">
        <v>47</v>
      </c>
      <c r="D21" s="95" t="s">
        <v>46</v>
      </c>
      <c r="E21" s="79"/>
      <c r="F21" s="79">
        <v>1</v>
      </c>
      <c r="G21" s="76" t="s">
        <v>144</v>
      </c>
      <c r="H21" s="79">
        <v>2</v>
      </c>
      <c r="I21" s="79"/>
      <c r="J21" s="79">
        <v>5.5</v>
      </c>
      <c r="K21" s="79"/>
      <c r="L21" s="76">
        <v>7.0000000000000001E-3</v>
      </c>
      <c r="M21" s="76">
        <v>7.0000000000000001E-3</v>
      </c>
      <c r="N21" s="77">
        <f>L21-M21</f>
        <v>0</v>
      </c>
      <c r="O21" s="68">
        <f>(J21*L21-K21*N21)*F21</f>
        <v>3.85E-2</v>
      </c>
      <c r="P21" s="16" t="s">
        <v>132</v>
      </c>
      <c r="Q21" s="16"/>
      <c r="R21" s="16">
        <v>5</v>
      </c>
      <c r="S21" s="17">
        <v>0.04</v>
      </c>
      <c r="T21" s="17">
        <f t="shared" si="0"/>
        <v>0.2</v>
      </c>
      <c r="U21" s="68">
        <f>(O21+SUM(T21:T22))*1.2</f>
        <v>0.31479829059829056</v>
      </c>
      <c r="V21" s="68">
        <f>U21/1.13</f>
        <v>0.27858255805158461</v>
      </c>
      <c r="W21" s="65"/>
      <c r="X21" s="66"/>
    </row>
    <row r="22" spans="1:24" s="18" customFormat="1" ht="34.9" customHeight="1" x14ac:dyDescent="0.2">
      <c r="A22" s="81"/>
      <c r="B22" s="82"/>
      <c r="C22" s="96"/>
      <c r="D22" s="96"/>
      <c r="E22" s="79"/>
      <c r="F22" s="79"/>
      <c r="G22" s="76"/>
      <c r="H22" s="79"/>
      <c r="I22" s="79"/>
      <c r="J22" s="79"/>
      <c r="K22" s="79"/>
      <c r="L22" s="76"/>
      <c r="M22" s="76"/>
      <c r="N22" s="77"/>
      <c r="O22" s="68"/>
      <c r="P22" s="19" t="s">
        <v>133</v>
      </c>
      <c r="Q22" s="20"/>
      <c r="R22" s="16">
        <v>1</v>
      </c>
      <c r="S22" s="17">
        <f>20000/10/12/26/3600*2.8+4000/26/8/3600*2.8+5/3600*2.8</f>
        <v>2.3831908831908829E-2</v>
      </c>
      <c r="T22" s="17">
        <f t="shared" si="0"/>
        <v>2.3831908831908829E-2</v>
      </c>
      <c r="U22" s="68"/>
      <c r="V22" s="68"/>
      <c r="W22" s="65"/>
      <c r="X22" s="67"/>
    </row>
    <row r="23" spans="1:24" s="18" customFormat="1" ht="33" customHeight="1" x14ac:dyDescent="0.2">
      <c r="A23" s="80">
        <v>10</v>
      </c>
      <c r="B23" s="82"/>
      <c r="C23" s="95" t="s">
        <v>49</v>
      </c>
      <c r="D23" s="95" t="s">
        <v>48</v>
      </c>
      <c r="E23" s="79"/>
      <c r="F23" s="79">
        <v>1</v>
      </c>
      <c r="G23" s="76" t="s">
        <v>144</v>
      </c>
      <c r="H23" s="79">
        <v>2</v>
      </c>
      <c r="I23" s="79"/>
      <c r="J23" s="79">
        <v>5.5</v>
      </c>
      <c r="K23" s="79"/>
      <c r="L23" s="76">
        <v>0.25679999999999997</v>
      </c>
      <c r="M23" s="76">
        <v>0.25679999999999997</v>
      </c>
      <c r="N23" s="77">
        <f>L23-M23</f>
        <v>0</v>
      </c>
      <c r="O23" s="68">
        <f>(J23*L23-K23*N23)*F23</f>
        <v>1.4123999999999999</v>
      </c>
      <c r="P23" s="16" t="s">
        <v>132</v>
      </c>
      <c r="Q23" s="16"/>
      <c r="R23" s="16">
        <f>5+5+6+6</f>
        <v>22</v>
      </c>
      <c r="S23" s="17">
        <v>0.04</v>
      </c>
      <c r="T23" s="17">
        <f t="shared" si="0"/>
        <v>0.88</v>
      </c>
      <c r="U23" s="68">
        <f>(O23+SUM(T23:T27))*1.2</f>
        <v>3.6914782905982899</v>
      </c>
      <c r="V23" s="68">
        <f>U23/1.13</f>
        <v>3.2667949474321154</v>
      </c>
      <c r="W23" s="65"/>
      <c r="X23" s="66"/>
    </row>
    <row r="24" spans="1:24" s="18" customFormat="1" ht="33" customHeight="1" x14ac:dyDescent="0.2">
      <c r="A24" s="97"/>
      <c r="B24" s="82"/>
      <c r="C24" s="98"/>
      <c r="D24" s="98"/>
      <c r="E24" s="79"/>
      <c r="F24" s="79"/>
      <c r="G24" s="76"/>
      <c r="H24" s="79"/>
      <c r="I24" s="79"/>
      <c r="J24" s="79"/>
      <c r="K24" s="79"/>
      <c r="L24" s="76"/>
      <c r="M24" s="76"/>
      <c r="N24" s="77"/>
      <c r="O24" s="68"/>
      <c r="P24" s="16" t="s">
        <v>145</v>
      </c>
      <c r="Q24" s="16"/>
      <c r="R24" s="16">
        <v>8</v>
      </c>
      <c r="S24" s="17">
        <v>0.05</v>
      </c>
      <c r="T24" s="17">
        <f t="shared" si="0"/>
        <v>0.4</v>
      </c>
      <c r="U24" s="68"/>
      <c r="V24" s="68"/>
      <c r="W24" s="65"/>
      <c r="X24" s="99"/>
    </row>
    <row r="25" spans="1:24" s="18" customFormat="1" ht="33" customHeight="1" x14ac:dyDescent="0.2">
      <c r="A25" s="97"/>
      <c r="B25" s="82"/>
      <c r="C25" s="98"/>
      <c r="D25" s="98"/>
      <c r="E25" s="79"/>
      <c r="F25" s="79"/>
      <c r="G25" s="76"/>
      <c r="H25" s="79"/>
      <c r="I25" s="79"/>
      <c r="J25" s="79"/>
      <c r="K25" s="79"/>
      <c r="L25" s="76"/>
      <c r="M25" s="76"/>
      <c r="N25" s="77"/>
      <c r="O25" s="68"/>
      <c r="P25" s="16" t="s">
        <v>146</v>
      </c>
      <c r="Q25" s="16"/>
      <c r="R25" s="16">
        <v>4</v>
      </c>
      <c r="S25" s="17">
        <v>0.04</v>
      </c>
      <c r="T25" s="17">
        <f t="shared" si="0"/>
        <v>0.16</v>
      </c>
      <c r="U25" s="68"/>
      <c r="V25" s="68"/>
      <c r="W25" s="65"/>
      <c r="X25" s="99"/>
    </row>
    <row r="26" spans="1:24" s="18" customFormat="1" ht="33" customHeight="1" x14ac:dyDescent="0.2">
      <c r="A26" s="97"/>
      <c r="B26" s="82"/>
      <c r="C26" s="98"/>
      <c r="D26" s="98"/>
      <c r="E26" s="79"/>
      <c r="F26" s="79"/>
      <c r="G26" s="76"/>
      <c r="H26" s="79"/>
      <c r="I26" s="79"/>
      <c r="J26" s="79"/>
      <c r="K26" s="79"/>
      <c r="L26" s="76"/>
      <c r="M26" s="76"/>
      <c r="N26" s="77"/>
      <c r="O26" s="68"/>
      <c r="P26" s="16" t="s">
        <v>147</v>
      </c>
      <c r="Q26" s="16"/>
      <c r="R26" s="16">
        <v>1</v>
      </c>
      <c r="S26" s="17">
        <v>0.2</v>
      </c>
      <c r="T26" s="17">
        <f t="shared" si="0"/>
        <v>0.2</v>
      </c>
      <c r="U26" s="68"/>
      <c r="V26" s="68"/>
      <c r="W26" s="65"/>
      <c r="X26" s="99"/>
    </row>
    <row r="27" spans="1:24" s="18" customFormat="1" ht="34.9" customHeight="1" x14ac:dyDescent="0.2">
      <c r="A27" s="81"/>
      <c r="B27" s="82"/>
      <c r="C27" s="96"/>
      <c r="D27" s="96"/>
      <c r="E27" s="79"/>
      <c r="F27" s="79"/>
      <c r="G27" s="76"/>
      <c r="H27" s="79"/>
      <c r="I27" s="79"/>
      <c r="J27" s="79"/>
      <c r="K27" s="79"/>
      <c r="L27" s="76"/>
      <c r="M27" s="76"/>
      <c r="N27" s="77"/>
      <c r="O27" s="68"/>
      <c r="P27" s="19" t="s">
        <v>133</v>
      </c>
      <c r="Q27" s="20"/>
      <c r="R27" s="16">
        <v>1</v>
      </c>
      <c r="S27" s="17">
        <f>20000/10/12/26/3600*2.8+4000/26/8/3600*2.8+5/3600*2.8</f>
        <v>2.3831908831908829E-2</v>
      </c>
      <c r="T27" s="17">
        <f t="shared" si="0"/>
        <v>2.3831908831908829E-2</v>
      </c>
      <c r="U27" s="68"/>
      <c r="V27" s="68"/>
      <c r="W27" s="65"/>
      <c r="X27" s="67"/>
    </row>
    <row r="28" spans="1:24" s="18" customFormat="1" ht="33" customHeight="1" x14ac:dyDescent="0.2">
      <c r="A28" s="80">
        <v>11</v>
      </c>
      <c r="B28" s="82"/>
      <c r="C28" s="95" t="s">
        <v>54</v>
      </c>
      <c r="D28" s="95" t="s">
        <v>53</v>
      </c>
      <c r="E28" s="79"/>
      <c r="F28" s="79">
        <v>1</v>
      </c>
      <c r="G28" s="76" t="s">
        <v>144</v>
      </c>
      <c r="H28" s="79">
        <v>2</v>
      </c>
      <c r="I28" s="79"/>
      <c r="J28" s="79">
        <v>5.5</v>
      </c>
      <c r="K28" s="79"/>
      <c r="L28" s="76">
        <v>0.01</v>
      </c>
      <c r="M28" s="76">
        <v>0.01</v>
      </c>
      <c r="N28" s="77">
        <f>L28-M28</f>
        <v>0</v>
      </c>
      <c r="O28" s="68">
        <f>(J28*L28-K28*N28)*F28</f>
        <v>5.5E-2</v>
      </c>
      <c r="P28" s="16" t="s">
        <v>132</v>
      </c>
      <c r="Q28" s="16"/>
      <c r="R28" s="16">
        <v>4</v>
      </c>
      <c r="S28" s="17">
        <v>0.04</v>
      </c>
      <c r="T28" s="17">
        <f t="shared" si="0"/>
        <v>0.16</v>
      </c>
      <c r="U28" s="68">
        <f>(O28+SUM(T28:T29))*1.2</f>
        <v>0.28659829059829056</v>
      </c>
      <c r="V28" s="68">
        <f>U28/1.13</f>
        <v>0.25362680583919522</v>
      </c>
      <c r="W28" s="65"/>
      <c r="X28" s="66"/>
    </row>
    <row r="29" spans="1:24" s="18" customFormat="1" ht="34.9" customHeight="1" x14ac:dyDescent="0.2">
      <c r="A29" s="81"/>
      <c r="B29" s="82"/>
      <c r="C29" s="96"/>
      <c r="D29" s="96"/>
      <c r="E29" s="79"/>
      <c r="F29" s="79"/>
      <c r="G29" s="76"/>
      <c r="H29" s="79"/>
      <c r="I29" s="79"/>
      <c r="J29" s="79"/>
      <c r="K29" s="79"/>
      <c r="L29" s="76"/>
      <c r="M29" s="76"/>
      <c r="N29" s="77"/>
      <c r="O29" s="68"/>
      <c r="P29" s="19" t="s">
        <v>133</v>
      </c>
      <c r="Q29" s="20"/>
      <c r="R29" s="16">
        <v>1</v>
      </c>
      <c r="S29" s="17">
        <f>20000/10/12/26/3600*2.8+4000/26/8/3600*2.8+5/3600*2.8</f>
        <v>2.3831908831908829E-2</v>
      </c>
      <c r="T29" s="17">
        <f t="shared" si="0"/>
        <v>2.3831908831908829E-2</v>
      </c>
      <c r="U29" s="68"/>
      <c r="V29" s="68"/>
      <c r="W29" s="65"/>
      <c r="X29" s="67"/>
    </row>
    <row r="30" spans="1:24" s="18" customFormat="1" ht="33" customHeight="1" x14ac:dyDescent="0.2">
      <c r="A30" s="80">
        <v>12</v>
      </c>
      <c r="B30" s="82"/>
      <c r="C30" s="95" t="s">
        <v>56</v>
      </c>
      <c r="D30" s="95" t="s">
        <v>55</v>
      </c>
      <c r="E30" s="79"/>
      <c r="F30" s="79">
        <v>1</v>
      </c>
      <c r="G30" s="76" t="s">
        <v>144</v>
      </c>
      <c r="H30" s="79">
        <v>2</v>
      </c>
      <c r="I30" s="79"/>
      <c r="J30" s="79">
        <v>5.5</v>
      </c>
      <c r="K30" s="79"/>
      <c r="L30" s="76">
        <v>0.01</v>
      </c>
      <c r="M30" s="76">
        <v>0.01</v>
      </c>
      <c r="N30" s="77">
        <f>L30-M30</f>
        <v>0</v>
      </c>
      <c r="O30" s="68">
        <f>(J30*L30-K30*N30)*F30</f>
        <v>5.5E-2</v>
      </c>
      <c r="P30" s="16" t="s">
        <v>132</v>
      </c>
      <c r="Q30" s="16"/>
      <c r="R30" s="16">
        <v>4</v>
      </c>
      <c r="S30" s="17">
        <v>0.04</v>
      </c>
      <c r="T30" s="17">
        <f t="shared" si="0"/>
        <v>0.16</v>
      </c>
      <c r="U30" s="68">
        <f>(O30+SUM(T30:T31))*1.2</f>
        <v>0.28659829059829056</v>
      </c>
      <c r="V30" s="68">
        <f>U30/1.13</f>
        <v>0.25362680583919522</v>
      </c>
      <c r="W30" s="65"/>
      <c r="X30" s="66"/>
    </row>
    <row r="31" spans="1:24" s="18" customFormat="1" ht="34.9" customHeight="1" x14ac:dyDescent="0.2">
      <c r="A31" s="81"/>
      <c r="B31" s="82"/>
      <c r="C31" s="96"/>
      <c r="D31" s="96"/>
      <c r="E31" s="79"/>
      <c r="F31" s="79"/>
      <c r="G31" s="76"/>
      <c r="H31" s="79"/>
      <c r="I31" s="79"/>
      <c r="J31" s="79"/>
      <c r="K31" s="79"/>
      <c r="L31" s="76"/>
      <c r="M31" s="76"/>
      <c r="N31" s="77"/>
      <c r="O31" s="68"/>
      <c r="P31" s="19" t="s">
        <v>133</v>
      </c>
      <c r="Q31" s="20"/>
      <c r="R31" s="16">
        <v>1</v>
      </c>
      <c r="S31" s="17">
        <f>20000/10/12/26/3600*2.8+4000/26/8/3600*2.8+5/3600*2.8</f>
        <v>2.3831908831908829E-2</v>
      </c>
      <c r="T31" s="17">
        <f t="shared" si="0"/>
        <v>2.3831908831908829E-2</v>
      </c>
      <c r="U31" s="68"/>
      <c r="V31" s="68"/>
      <c r="W31" s="65"/>
      <c r="X31" s="67"/>
    </row>
    <row r="32" spans="1:24" s="18" customFormat="1" ht="33" customHeight="1" x14ac:dyDescent="0.2">
      <c r="A32" s="80">
        <v>13</v>
      </c>
      <c r="B32" s="82"/>
      <c r="C32" s="95" t="s">
        <v>58</v>
      </c>
      <c r="D32" s="95" t="s">
        <v>57</v>
      </c>
      <c r="E32" s="79"/>
      <c r="F32" s="79">
        <v>1</v>
      </c>
      <c r="G32" s="76" t="s">
        <v>144</v>
      </c>
      <c r="H32" s="79">
        <v>2</v>
      </c>
      <c r="I32" s="79"/>
      <c r="J32" s="79">
        <v>5.5</v>
      </c>
      <c r="K32" s="79"/>
      <c r="L32" s="76">
        <v>7.0000000000000001E-3</v>
      </c>
      <c r="M32" s="76">
        <v>7.0000000000000001E-3</v>
      </c>
      <c r="N32" s="77">
        <f>L32-M32</f>
        <v>0</v>
      </c>
      <c r="O32" s="68">
        <f>(J32*L32-K32*N32)*F32</f>
        <v>3.85E-2</v>
      </c>
      <c r="P32" s="16" t="s">
        <v>132</v>
      </c>
      <c r="Q32" s="16"/>
      <c r="R32" s="16">
        <v>5</v>
      </c>
      <c r="S32" s="17">
        <v>0.04</v>
      </c>
      <c r="T32" s="17">
        <f t="shared" si="0"/>
        <v>0.2</v>
      </c>
      <c r="U32" s="68">
        <f>(O32+SUM(T32:T33))*1.2</f>
        <v>0.31479829059829056</v>
      </c>
      <c r="V32" s="68">
        <f>U32/1.13</f>
        <v>0.27858255805158461</v>
      </c>
      <c r="W32" s="65"/>
      <c r="X32" s="66"/>
    </row>
    <row r="33" spans="1:25" s="18" customFormat="1" ht="34.9" customHeight="1" x14ac:dyDescent="0.2">
      <c r="A33" s="81"/>
      <c r="B33" s="82"/>
      <c r="C33" s="96"/>
      <c r="D33" s="96"/>
      <c r="E33" s="79"/>
      <c r="F33" s="79"/>
      <c r="G33" s="76"/>
      <c r="H33" s="79"/>
      <c r="I33" s="79"/>
      <c r="J33" s="79"/>
      <c r="K33" s="79"/>
      <c r="L33" s="76"/>
      <c r="M33" s="76"/>
      <c r="N33" s="77"/>
      <c r="O33" s="68"/>
      <c r="P33" s="19" t="s">
        <v>133</v>
      </c>
      <c r="Q33" s="20"/>
      <c r="R33" s="16">
        <v>1</v>
      </c>
      <c r="S33" s="17">
        <f>20000/10/12/26/3600*2.8+4000/26/8/3600*2.8+5/3600*2.8</f>
        <v>2.3831908831908829E-2</v>
      </c>
      <c r="T33" s="17">
        <f t="shared" si="0"/>
        <v>2.3831908831908829E-2</v>
      </c>
      <c r="U33" s="68"/>
      <c r="V33" s="68"/>
      <c r="W33" s="65"/>
      <c r="X33" s="67"/>
    </row>
    <row r="34" spans="1:25" s="18" customFormat="1" ht="33" customHeight="1" x14ac:dyDescent="0.2">
      <c r="A34" s="80">
        <v>14</v>
      </c>
      <c r="B34" s="82"/>
      <c r="C34" s="95" t="s">
        <v>60</v>
      </c>
      <c r="D34" s="95" t="s">
        <v>59</v>
      </c>
      <c r="E34" s="79"/>
      <c r="F34" s="79">
        <v>1</v>
      </c>
      <c r="G34" s="76" t="s">
        <v>144</v>
      </c>
      <c r="H34" s="79">
        <v>2</v>
      </c>
      <c r="I34" s="79"/>
      <c r="J34" s="79">
        <v>5.5</v>
      </c>
      <c r="K34" s="79"/>
      <c r="L34" s="76">
        <v>8.9999999999999993E-3</v>
      </c>
      <c r="M34" s="76">
        <v>8.9999999999999993E-3</v>
      </c>
      <c r="N34" s="77">
        <f>L34-M34</f>
        <v>0</v>
      </c>
      <c r="O34" s="68">
        <f>(J34*L34-K34*N34)*F34</f>
        <v>4.9499999999999995E-2</v>
      </c>
      <c r="P34" s="16" t="s">
        <v>132</v>
      </c>
      <c r="Q34" s="16"/>
      <c r="R34" s="16">
        <v>5</v>
      </c>
      <c r="S34" s="17">
        <v>0.04</v>
      </c>
      <c r="T34" s="17">
        <f t="shared" si="0"/>
        <v>0.2</v>
      </c>
      <c r="U34" s="68">
        <f>(O34+SUM(T34:T35))*1.2</f>
        <v>0.32799829059829061</v>
      </c>
      <c r="V34" s="68">
        <f>U34/1.13</f>
        <v>0.29026397398078818</v>
      </c>
      <c r="W34" s="65"/>
      <c r="X34" s="66"/>
    </row>
    <row r="35" spans="1:25" s="18" customFormat="1" ht="34.9" customHeight="1" x14ac:dyDescent="0.2">
      <c r="A35" s="81"/>
      <c r="B35" s="82"/>
      <c r="C35" s="96"/>
      <c r="D35" s="96"/>
      <c r="E35" s="79"/>
      <c r="F35" s="79"/>
      <c r="G35" s="76"/>
      <c r="H35" s="79"/>
      <c r="I35" s="79"/>
      <c r="J35" s="79"/>
      <c r="K35" s="79"/>
      <c r="L35" s="76"/>
      <c r="M35" s="76"/>
      <c r="N35" s="77"/>
      <c r="O35" s="68"/>
      <c r="P35" s="19" t="s">
        <v>133</v>
      </c>
      <c r="Q35" s="20"/>
      <c r="R35" s="16">
        <v>1</v>
      </c>
      <c r="S35" s="17">
        <f>20000/10/12/26/3600*2.8+4000/26/8/3600*2.8+5/3600*2.8</f>
        <v>2.3831908831908829E-2</v>
      </c>
      <c r="T35" s="17">
        <f t="shared" si="0"/>
        <v>2.3831908831908829E-2</v>
      </c>
      <c r="U35" s="68"/>
      <c r="V35" s="68"/>
      <c r="W35" s="65"/>
      <c r="X35" s="67"/>
    </row>
    <row r="36" spans="1:25" s="18" customFormat="1" ht="33" customHeight="1" x14ac:dyDescent="0.2">
      <c r="A36" s="80">
        <v>15</v>
      </c>
      <c r="B36" s="82"/>
      <c r="C36" s="95" t="s">
        <v>62</v>
      </c>
      <c r="D36" s="95" t="s">
        <v>61</v>
      </c>
      <c r="E36" s="79"/>
      <c r="F36" s="79">
        <v>1</v>
      </c>
      <c r="G36" s="73" t="s">
        <v>148</v>
      </c>
      <c r="H36" s="79">
        <v>20</v>
      </c>
      <c r="I36" s="79"/>
      <c r="J36" s="79">
        <v>7</v>
      </c>
      <c r="K36" s="79"/>
      <c r="L36" s="76">
        <v>0.36330000000000001</v>
      </c>
      <c r="M36" s="76">
        <v>0.36330000000000001</v>
      </c>
      <c r="N36" s="77">
        <f>L36-M36</f>
        <v>0</v>
      </c>
      <c r="O36" s="68">
        <f>(J36*L36-K36*N36)*F36</f>
        <v>2.5430999999999999</v>
      </c>
      <c r="P36" s="16" t="s">
        <v>132</v>
      </c>
      <c r="Q36" s="16"/>
      <c r="R36" s="16">
        <v>5</v>
      </c>
      <c r="S36" s="17">
        <v>0.08</v>
      </c>
      <c r="T36" s="17">
        <f t="shared" si="0"/>
        <v>0.4</v>
      </c>
      <c r="U36" s="68">
        <f>(O36+SUM(T36:T37))*1.2</f>
        <v>3.5603182905982904</v>
      </c>
      <c r="V36" s="68">
        <f>U36/1.13</f>
        <v>3.1507241509719388</v>
      </c>
      <c r="W36" s="65"/>
      <c r="X36" s="66"/>
    </row>
    <row r="37" spans="1:25" s="18" customFormat="1" ht="34.9" customHeight="1" x14ac:dyDescent="0.2">
      <c r="A37" s="81"/>
      <c r="B37" s="82"/>
      <c r="C37" s="96"/>
      <c r="D37" s="96"/>
      <c r="E37" s="79"/>
      <c r="F37" s="79"/>
      <c r="G37" s="73"/>
      <c r="H37" s="79"/>
      <c r="I37" s="79"/>
      <c r="J37" s="79"/>
      <c r="K37" s="79"/>
      <c r="L37" s="76"/>
      <c r="M37" s="76"/>
      <c r="N37" s="77"/>
      <c r="O37" s="68"/>
      <c r="P37" s="19" t="s">
        <v>133</v>
      </c>
      <c r="Q37" s="20"/>
      <c r="R37" s="16">
        <v>1</v>
      </c>
      <c r="S37" s="17">
        <f>20000/10/12/26/3600*2.8+4000/26/8/3600*2.8+5/3600*2.8</f>
        <v>2.3831908831908829E-2</v>
      </c>
      <c r="T37" s="17">
        <f t="shared" si="0"/>
        <v>2.3831908831908829E-2</v>
      </c>
      <c r="U37" s="68"/>
      <c r="V37" s="68"/>
      <c r="W37" s="65"/>
      <c r="X37" s="67"/>
    </row>
    <row r="38" spans="1:25" s="18" customFormat="1" ht="33" customHeight="1" x14ac:dyDescent="0.2">
      <c r="A38" s="80">
        <v>16</v>
      </c>
      <c r="B38" s="82"/>
      <c r="C38" s="89" t="s">
        <v>82</v>
      </c>
      <c r="D38" s="91" t="s">
        <v>83</v>
      </c>
      <c r="E38" s="79"/>
      <c r="F38" s="79">
        <v>1</v>
      </c>
      <c r="G38" s="73" t="s">
        <v>84</v>
      </c>
      <c r="H38" s="76"/>
      <c r="I38" s="79"/>
      <c r="J38" s="79">
        <v>5.5</v>
      </c>
      <c r="K38" s="79"/>
      <c r="L38" s="76">
        <v>1.0999999999999999E-2</v>
      </c>
      <c r="M38" s="76">
        <v>1.0999999999999999E-2</v>
      </c>
      <c r="N38" s="77">
        <f>L38-M38</f>
        <v>0</v>
      </c>
      <c r="O38" s="68">
        <f>(J38*L38-K38*N38)*F38</f>
        <v>6.0499999999999998E-2</v>
      </c>
      <c r="P38" s="16" t="s">
        <v>132</v>
      </c>
      <c r="Q38" s="16"/>
      <c r="R38" s="16">
        <v>5</v>
      </c>
      <c r="S38" s="17">
        <v>0.04</v>
      </c>
      <c r="T38" s="17">
        <f t="shared" si="0"/>
        <v>0.2</v>
      </c>
      <c r="U38" s="68">
        <f>(O38+SUM(T38:T39))*1.2</f>
        <v>0.3411982905982906</v>
      </c>
      <c r="V38" s="68">
        <f>U38/1.13</f>
        <v>0.3019453899099917</v>
      </c>
      <c r="W38" s="65"/>
      <c r="X38" s="66"/>
    </row>
    <row r="39" spans="1:25" s="18" customFormat="1" ht="34.9" customHeight="1" x14ac:dyDescent="0.2">
      <c r="A39" s="81"/>
      <c r="B39" s="82"/>
      <c r="C39" s="90"/>
      <c r="D39" s="92"/>
      <c r="E39" s="79"/>
      <c r="F39" s="79"/>
      <c r="G39" s="73"/>
      <c r="H39" s="76"/>
      <c r="I39" s="79"/>
      <c r="J39" s="79"/>
      <c r="K39" s="79"/>
      <c r="L39" s="76"/>
      <c r="M39" s="76"/>
      <c r="N39" s="77"/>
      <c r="O39" s="68"/>
      <c r="P39" s="19" t="s">
        <v>133</v>
      </c>
      <c r="Q39" s="20"/>
      <c r="R39" s="16">
        <v>1</v>
      </c>
      <c r="S39" s="17">
        <f>20000/10/12/26/3600*2.8+4000/26/8/3600*2.8+5/3600*2.8</f>
        <v>2.3831908831908829E-2</v>
      </c>
      <c r="T39" s="17">
        <f t="shared" si="0"/>
        <v>2.3831908831908829E-2</v>
      </c>
      <c r="U39" s="68"/>
      <c r="V39" s="68"/>
      <c r="W39" s="65"/>
      <c r="X39" s="67"/>
    </row>
    <row r="40" spans="1:25" s="18" customFormat="1" ht="33" customHeight="1" x14ac:dyDescent="0.2">
      <c r="A40" s="80">
        <v>17</v>
      </c>
      <c r="B40" s="82"/>
      <c r="C40" s="89" t="s">
        <v>86</v>
      </c>
      <c r="D40" s="93" t="s">
        <v>87</v>
      </c>
      <c r="E40" s="79"/>
      <c r="F40" s="79">
        <v>1</v>
      </c>
      <c r="G40" s="73" t="s">
        <v>84</v>
      </c>
      <c r="H40" s="76"/>
      <c r="I40" s="79"/>
      <c r="J40" s="79">
        <v>5.5</v>
      </c>
      <c r="K40" s="79"/>
      <c r="L40" s="76">
        <v>1.0999999999999999E-2</v>
      </c>
      <c r="M40" s="76">
        <v>1.0999999999999999E-2</v>
      </c>
      <c r="N40" s="77">
        <f>L40-M40</f>
        <v>0</v>
      </c>
      <c r="O40" s="68">
        <f>(J40*L40-K40*N40)*F40</f>
        <v>6.0499999999999998E-2</v>
      </c>
      <c r="P40" s="16" t="s">
        <v>132</v>
      </c>
      <c r="Q40" s="16"/>
      <c r="R40" s="16">
        <v>5</v>
      </c>
      <c r="S40" s="17">
        <v>0.04</v>
      </c>
      <c r="T40" s="17">
        <f t="shared" si="0"/>
        <v>0.2</v>
      </c>
      <c r="U40" s="68">
        <f>(O40+SUM(T40:T41))*1.2</f>
        <v>0.3411982905982906</v>
      </c>
      <c r="V40" s="68">
        <f>U40/1.13</f>
        <v>0.3019453899099917</v>
      </c>
      <c r="W40" s="65"/>
      <c r="X40" s="66"/>
    </row>
    <row r="41" spans="1:25" s="18" customFormat="1" ht="34.9" customHeight="1" x14ac:dyDescent="0.2">
      <c r="A41" s="81"/>
      <c r="B41" s="82"/>
      <c r="C41" s="90"/>
      <c r="D41" s="94"/>
      <c r="E41" s="79"/>
      <c r="F41" s="79"/>
      <c r="G41" s="73"/>
      <c r="H41" s="76"/>
      <c r="I41" s="79"/>
      <c r="J41" s="79"/>
      <c r="K41" s="79"/>
      <c r="L41" s="76"/>
      <c r="M41" s="76"/>
      <c r="N41" s="77"/>
      <c r="O41" s="68"/>
      <c r="P41" s="19" t="s">
        <v>133</v>
      </c>
      <c r="Q41" s="20"/>
      <c r="R41" s="16">
        <v>1</v>
      </c>
      <c r="S41" s="17">
        <f>20000/10/12/26/3600*2.8+4000/26/8/3600*2.8+5/3600*2.8</f>
        <v>2.3831908831908829E-2</v>
      </c>
      <c r="T41" s="17">
        <f t="shared" si="0"/>
        <v>2.3831908831908829E-2</v>
      </c>
      <c r="U41" s="68"/>
      <c r="V41" s="68"/>
      <c r="W41" s="65"/>
      <c r="X41" s="67"/>
    </row>
    <row r="42" spans="1:25" s="18" customFormat="1" ht="33" customHeight="1" x14ac:dyDescent="0.2">
      <c r="A42" s="80">
        <v>18</v>
      </c>
      <c r="B42" s="82"/>
      <c r="C42" s="89" t="s">
        <v>88</v>
      </c>
      <c r="D42" s="91" t="s">
        <v>89</v>
      </c>
      <c r="E42" s="79"/>
      <c r="F42" s="79">
        <v>1</v>
      </c>
      <c r="G42" s="73" t="s">
        <v>84</v>
      </c>
      <c r="H42" s="76"/>
      <c r="I42" s="79"/>
      <c r="J42" s="79">
        <v>5.5</v>
      </c>
      <c r="K42" s="79"/>
      <c r="L42" s="76">
        <v>7.0000000000000001E-3</v>
      </c>
      <c r="M42" s="76">
        <v>7.0000000000000001E-3</v>
      </c>
      <c r="N42" s="77">
        <f>L42-M42</f>
        <v>0</v>
      </c>
      <c r="O42" s="68">
        <f>(J42*L42-K42*N42)*F42</f>
        <v>3.85E-2</v>
      </c>
      <c r="P42" s="16" t="s">
        <v>132</v>
      </c>
      <c r="Q42" s="16"/>
      <c r="R42" s="16">
        <v>3</v>
      </c>
      <c r="S42" s="17">
        <v>0.04</v>
      </c>
      <c r="T42" s="17">
        <f t="shared" si="0"/>
        <v>0.12</v>
      </c>
      <c r="U42" s="68">
        <f>(O42+SUM(T42:T43))*1.2</f>
        <v>0.21879829059829059</v>
      </c>
      <c r="V42" s="68">
        <f>U42/1.13</f>
        <v>0.19362680583919523</v>
      </c>
      <c r="W42" s="65"/>
      <c r="X42" s="66"/>
    </row>
    <row r="43" spans="1:25" s="18" customFormat="1" ht="34.9" customHeight="1" x14ac:dyDescent="0.2">
      <c r="A43" s="81"/>
      <c r="B43" s="82"/>
      <c r="C43" s="90"/>
      <c r="D43" s="92"/>
      <c r="E43" s="79"/>
      <c r="F43" s="79"/>
      <c r="G43" s="73"/>
      <c r="H43" s="76"/>
      <c r="I43" s="79"/>
      <c r="J43" s="79"/>
      <c r="K43" s="79"/>
      <c r="L43" s="76"/>
      <c r="M43" s="76"/>
      <c r="N43" s="77"/>
      <c r="O43" s="68"/>
      <c r="P43" s="19" t="s">
        <v>133</v>
      </c>
      <c r="Q43" s="20"/>
      <c r="R43" s="16">
        <v>1</v>
      </c>
      <c r="S43" s="17">
        <f>20000/10/12/26/3600*2.8+4000/26/8/3600*2.8+5/3600*2.8</f>
        <v>2.3831908831908829E-2</v>
      </c>
      <c r="T43" s="17">
        <f t="shared" si="0"/>
        <v>2.3831908831908829E-2</v>
      </c>
      <c r="U43" s="68"/>
      <c r="V43" s="68"/>
      <c r="W43" s="65"/>
      <c r="X43" s="67"/>
    </row>
    <row r="44" spans="1:25" s="18" customFormat="1" ht="33" customHeight="1" x14ac:dyDescent="0.2">
      <c r="A44" s="80">
        <v>19</v>
      </c>
      <c r="B44" s="82"/>
      <c r="C44" s="89" t="s">
        <v>90</v>
      </c>
      <c r="D44" s="91" t="s">
        <v>91</v>
      </c>
      <c r="E44" s="79"/>
      <c r="F44" s="79">
        <v>1</v>
      </c>
      <c r="G44" s="73" t="s">
        <v>84</v>
      </c>
      <c r="H44" s="76"/>
      <c r="I44" s="79"/>
      <c r="J44" s="79">
        <v>5.5</v>
      </c>
      <c r="K44" s="79"/>
      <c r="L44" s="76">
        <v>1.2E-2</v>
      </c>
      <c r="M44" s="76">
        <v>1.2E-2</v>
      </c>
      <c r="N44" s="77">
        <f>L44-M44</f>
        <v>0</v>
      </c>
      <c r="O44" s="68">
        <f>(J44*L44-K44*N44)*F44</f>
        <v>6.6000000000000003E-2</v>
      </c>
      <c r="P44" s="16" t="s">
        <v>132</v>
      </c>
      <c r="Q44" s="16"/>
      <c r="R44" s="16">
        <v>4</v>
      </c>
      <c r="S44" s="17">
        <v>0.04</v>
      </c>
      <c r="T44" s="17">
        <f t="shared" si="0"/>
        <v>0.16</v>
      </c>
      <c r="U44" s="68">
        <f>(O44+SUM(T44:T45))*1.2</f>
        <v>0.29979829059829061</v>
      </c>
      <c r="V44" s="68">
        <f>U44/1.13</f>
        <v>0.2653082217683988</v>
      </c>
      <c r="W44" s="65"/>
      <c r="X44" s="66"/>
    </row>
    <row r="45" spans="1:25" s="18" customFormat="1" ht="34.9" customHeight="1" x14ac:dyDescent="0.2">
      <c r="A45" s="81"/>
      <c r="B45" s="82"/>
      <c r="C45" s="90"/>
      <c r="D45" s="92"/>
      <c r="E45" s="79"/>
      <c r="F45" s="79"/>
      <c r="G45" s="73"/>
      <c r="H45" s="76"/>
      <c r="I45" s="79"/>
      <c r="J45" s="79"/>
      <c r="K45" s="79"/>
      <c r="L45" s="76"/>
      <c r="M45" s="76"/>
      <c r="N45" s="77"/>
      <c r="O45" s="68"/>
      <c r="P45" s="19" t="s">
        <v>133</v>
      </c>
      <c r="Q45" s="20"/>
      <c r="R45" s="16">
        <v>1</v>
      </c>
      <c r="S45" s="17">
        <f>20000/10/12/26/3600*2.8+4000/26/8/3600*2.8+5/3600*2.8</f>
        <v>2.3831908831908829E-2</v>
      </c>
      <c r="T45" s="17">
        <f t="shared" si="0"/>
        <v>2.3831908831908829E-2</v>
      </c>
      <c r="U45" s="68"/>
      <c r="V45" s="68"/>
      <c r="W45" s="65"/>
      <c r="X45" s="67"/>
    </row>
    <row r="46" spans="1:25" s="18" customFormat="1" ht="33" customHeight="1" x14ac:dyDescent="0.2">
      <c r="A46" s="80">
        <v>20</v>
      </c>
      <c r="B46" s="82"/>
      <c r="C46" s="89" t="s">
        <v>92</v>
      </c>
      <c r="D46" s="91" t="s">
        <v>93</v>
      </c>
      <c r="E46" s="79"/>
      <c r="F46" s="79">
        <v>1</v>
      </c>
      <c r="G46" s="73" t="s">
        <v>84</v>
      </c>
      <c r="H46" s="76"/>
      <c r="I46" s="79"/>
      <c r="J46" s="79">
        <v>5.5</v>
      </c>
      <c r="K46" s="79"/>
      <c r="L46" s="76">
        <v>1.2E-2</v>
      </c>
      <c r="M46" s="76">
        <v>1.2E-2</v>
      </c>
      <c r="N46" s="77">
        <f>L46-M46</f>
        <v>0</v>
      </c>
      <c r="O46" s="68">
        <f>(J46*L46-K46*N46)*F46</f>
        <v>6.6000000000000003E-2</v>
      </c>
      <c r="P46" s="16" t="s">
        <v>132</v>
      </c>
      <c r="Q46" s="16"/>
      <c r="R46" s="16">
        <v>4</v>
      </c>
      <c r="S46" s="17">
        <v>0.04</v>
      </c>
      <c r="T46" s="17">
        <f t="shared" si="0"/>
        <v>0.16</v>
      </c>
      <c r="U46" s="68">
        <f>(O46+SUM(T46:T47))*1.2</f>
        <v>0.29979829059829061</v>
      </c>
      <c r="V46" s="68">
        <f>U46/1.13</f>
        <v>0.2653082217683988</v>
      </c>
      <c r="W46" s="65"/>
      <c r="X46" s="66"/>
    </row>
    <row r="47" spans="1:25" s="18" customFormat="1" ht="34.9" customHeight="1" x14ac:dyDescent="0.2">
      <c r="A47" s="81"/>
      <c r="B47" s="82"/>
      <c r="C47" s="90"/>
      <c r="D47" s="92"/>
      <c r="E47" s="79"/>
      <c r="F47" s="79"/>
      <c r="G47" s="73"/>
      <c r="H47" s="76"/>
      <c r="I47" s="79"/>
      <c r="J47" s="79"/>
      <c r="K47" s="79"/>
      <c r="L47" s="76"/>
      <c r="M47" s="76"/>
      <c r="N47" s="77"/>
      <c r="O47" s="68"/>
      <c r="P47" s="19" t="s">
        <v>133</v>
      </c>
      <c r="Q47" s="20"/>
      <c r="R47" s="16">
        <v>1</v>
      </c>
      <c r="S47" s="17">
        <f>20000/10/12/26/3600*2.8+4000/26/8/3600*2.8+5/3600*2.8</f>
        <v>2.3831908831908829E-2</v>
      </c>
      <c r="T47" s="17">
        <f t="shared" si="0"/>
        <v>2.3831908831908829E-2</v>
      </c>
      <c r="U47" s="68"/>
      <c r="V47" s="68"/>
      <c r="W47" s="65"/>
      <c r="X47" s="67"/>
    </row>
    <row r="48" spans="1:25" s="18" customFormat="1" ht="33" customHeight="1" x14ac:dyDescent="0.2">
      <c r="A48" s="71">
        <v>21</v>
      </c>
      <c r="B48" s="73"/>
      <c r="C48" s="87" t="s">
        <v>158</v>
      </c>
      <c r="D48" s="74" t="s">
        <v>94</v>
      </c>
      <c r="E48" s="76"/>
      <c r="F48" s="76">
        <v>1</v>
      </c>
      <c r="G48" s="73" t="s">
        <v>149</v>
      </c>
      <c r="H48" s="76"/>
      <c r="I48" s="76"/>
      <c r="J48" s="76">
        <v>5.5</v>
      </c>
      <c r="K48" s="76"/>
      <c r="L48" s="76"/>
      <c r="M48" s="76"/>
      <c r="N48" s="78">
        <f>L48-M48</f>
        <v>0</v>
      </c>
      <c r="O48" s="69">
        <f>(J48*L48-K48*N48)*F48</f>
        <v>0</v>
      </c>
      <c r="P48" s="25" t="s">
        <v>132</v>
      </c>
      <c r="Q48" s="25"/>
      <c r="R48" s="25">
        <v>4</v>
      </c>
      <c r="S48" s="26">
        <v>0.04</v>
      </c>
      <c r="T48" s="26">
        <f t="shared" si="0"/>
        <v>0.16</v>
      </c>
      <c r="U48" s="69">
        <f>(O48+SUM(T48:T49))*1.2</f>
        <v>0.22059829059829059</v>
      </c>
      <c r="V48" s="69">
        <f>U48/1.13</f>
        <v>0.19521972619317754</v>
      </c>
      <c r="W48" s="70"/>
      <c r="X48" s="61"/>
      <c r="Y48" s="63" t="s">
        <v>157</v>
      </c>
    </row>
    <row r="49" spans="1:25" s="18" customFormat="1" ht="34.9" customHeight="1" x14ac:dyDescent="0.2">
      <c r="A49" s="72"/>
      <c r="B49" s="73"/>
      <c r="C49" s="88"/>
      <c r="D49" s="75"/>
      <c r="E49" s="76"/>
      <c r="F49" s="76"/>
      <c r="G49" s="73"/>
      <c r="H49" s="76"/>
      <c r="I49" s="76"/>
      <c r="J49" s="76"/>
      <c r="K49" s="76"/>
      <c r="L49" s="76"/>
      <c r="M49" s="76"/>
      <c r="N49" s="78"/>
      <c r="O49" s="69"/>
      <c r="P49" s="27" t="s">
        <v>133</v>
      </c>
      <c r="Q49" s="28"/>
      <c r="R49" s="25">
        <v>1</v>
      </c>
      <c r="S49" s="26">
        <f>20000/10/12/26/3600*2.8+4000/26/8/3600*2.8+5/3600*2.8</f>
        <v>2.3831908831908829E-2</v>
      </c>
      <c r="T49" s="26">
        <f t="shared" si="0"/>
        <v>2.3831908831908829E-2</v>
      </c>
      <c r="U49" s="69"/>
      <c r="V49" s="69"/>
      <c r="W49" s="70"/>
      <c r="X49" s="62"/>
      <c r="Y49" s="63"/>
    </row>
    <row r="50" spans="1:25" s="18" customFormat="1" ht="33" customHeight="1" x14ac:dyDescent="0.2">
      <c r="A50" s="71">
        <v>22</v>
      </c>
      <c r="B50" s="73"/>
      <c r="C50" s="87" t="s">
        <v>96</v>
      </c>
      <c r="D50" s="87" t="s">
        <v>97</v>
      </c>
      <c r="E50" s="76"/>
      <c r="F50" s="76">
        <v>1</v>
      </c>
      <c r="G50" s="73" t="s">
        <v>84</v>
      </c>
      <c r="H50" s="76"/>
      <c r="I50" s="76"/>
      <c r="J50" s="76">
        <v>5.5</v>
      </c>
      <c r="K50" s="76"/>
      <c r="L50" s="76">
        <v>7.0000000000000001E-3</v>
      </c>
      <c r="M50" s="76">
        <v>7.0000000000000001E-3</v>
      </c>
      <c r="N50" s="78">
        <f>L50-M50</f>
        <v>0</v>
      </c>
      <c r="O50" s="69">
        <f>(J50*L50-K50*N50)*F50</f>
        <v>3.85E-2</v>
      </c>
      <c r="P50" s="25" t="s">
        <v>132</v>
      </c>
      <c r="Q50" s="25"/>
      <c r="R50" s="25">
        <v>3</v>
      </c>
      <c r="S50" s="26">
        <v>0.04</v>
      </c>
      <c r="T50" s="26">
        <f t="shared" si="0"/>
        <v>0.12</v>
      </c>
      <c r="U50" s="69">
        <f>(O50+SUM(T50:T51))*1.2</f>
        <v>0.21879829059829059</v>
      </c>
      <c r="V50" s="69">
        <f>U50/1.13</f>
        <v>0.19362680583919523</v>
      </c>
      <c r="W50" s="70"/>
      <c r="X50" s="61"/>
      <c r="Y50" s="64"/>
    </row>
    <row r="51" spans="1:25" s="18" customFormat="1" ht="34.9" customHeight="1" x14ac:dyDescent="0.2">
      <c r="A51" s="72"/>
      <c r="B51" s="73"/>
      <c r="C51" s="88"/>
      <c r="D51" s="88"/>
      <c r="E51" s="76"/>
      <c r="F51" s="76"/>
      <c r="G51" s="73"/>
      <c r="H51" s="76"/>
      <c r="I51" s="76"/>
      <c r="J51" s="76"/>
      <c r="K51" s="76"/>
      <c r="L51" s="76"/>
      <c r="M51" s="76"/>
      <c r="N51" s="78"/>
      <c r="O51" s="69"/>
      <c r="P51" s="27" t="s">
        <v>133</v>
      </c>
      <c r="Q51" s="28"/>
      <c r="R51" s="25">
        <v>1</v>
      </c>
      <c r="S51" s="26">
        <f>20000/10/12/26/3600*2.8+4000/26/8/3600*2.8+5/3600*2.8</f>
        <v>2.3831908831908829E-2</v>
      </c>
      <c r="T51" s="26">
        <f t="shared" si="0"/>
        <v>2.3831908831908829E-2</v>
      </c>
      <c r="U51" s="69"/>
      <c r="V51" s="69"/>
      <c r="W51" s="70"/>
      <c r="X51" s="62"/>
      <c r="Y51" s="64"/>
    </row>
    <row r="52" spans="1:25" s="18" customFormat="1" ht="33" customHeight="1" x14ac:dyDescent="0.2">
      <c r="A52" s="80">
        <v>23</v>
      </c>
      <c r="B52" s="82"/>
      <c r="C52" s="83" t="s">
        <v>98</v>
      </c>
      <c r="D52" s="85" t="s">
        <v>99</v>
      </c>
      <c r="E52" s="79"/>
      <c r="F52" s="79">
        <v>1</v>
      </c>
      <c r="G52" s="73" t="s">
        <v>84</v>
      </c>
      <c r="H52" s="76"/>
      <c r="I52" s="79"/>
      <c r="J52" s="79">
        <v>5.5</v>
      </c>
      <c r="K52" s="79"/>
      <c r="L52" s="76">
        <v>0.01</v>
      </c>
      <c r="M52" s="76">
        <v>0.01</v>
      </c>
      <c r="N52" s="77">
        <f>L52-M52</f>
        <v>0</v>
      </c>
      <c r="O52" s="68">
        <f>(J52*L52-K52*N52)*F52</f>
        <v>5.5E-2</v>
      </c>
      <c r="P52" s="16" t="s">
        <v>132</v>
      </c>
      <c r="Q52" s="16"/>
      <c r="R52" s="16">
        <v>5</v>
      </c>
      <c r="S52" s="17">
        <v>0.04</v>
      </c>
      <c r="T52" s="17">
        <f t="shared" si="0"/>
        <v>0.2</v>
      </c>
      <c r="U52" s="68">
        <f>(O52+SUM(T52:T53))*1.2</f>
        <v>0.3345982905982906</v>
      </c>
      <c r="V52" s="68">
        <f>U52/1.13</f>
        <v>0.29610468194538997</v>
      </c>
      <c r="W52" s="65"/>
      <c r="X52" s="66"/>
    </row>
    <row r="53" spans="1:25" s="18" customFormat="1" ht="34.9" customHeight="1" x14ac:dyDescent="0.2">
      <c r="A53" s="81"/>
      <c r="B53" s="82"/>
      <c r="C53" s="84"/>
      <c r="D53" s="86"/>
      <c r="E53" s="79"/>
      <c r="F53" s="79"/>
      <c r="G53" s="73"/>
      <c r="H53" s="76"/>
      <c r="I53" s="79"/>
      <c r="J53" s="79"/>
      <c r="K53" s="79"/>
      <c r="L53" s="76"/>
      <c r="M53" s="76"/>
      <c r="N53" s="77"/>
      <c r="O53" s="68"/>
      <c r="P53" s="19" t="s">
        <v>133</v>
      </c>
      <c r="Q53" s="20"/>
      <c r="R53" s="16">
        <v>1</v>
      </c>
      <c r="S53" s="17">
        <f>20000/10/12/26/3600*2.8+4000/26/8/3600*2.8+5/3600*2.8</f>
        <v>2.3831908831908829E-2</v>
      </c>
      <c r="T53" s="17">
        <f t="shared" si="0"/>
        <v>2.3831908831908829E-2</v>
      </c>
      <c r="U53" s="68"/>
      <c r="V53" s="68"/>
      <c r="W53" s="65"/>
      <c r="X53" s="67"/>
    </row>
    <row r="54" spans="1:25" s="18" customFormat="1" ht="33" customHeight="1" x14ac:dyDescent="0.2">
      <c r="A54" s="80">
        <v>24</v>
      </c>
      <c r="B54" s="82"/>
      <c r="C54" s="83" t="s">
        <v>100</v>
      </c>
      <c r="D54" s="85" t="s">
        <v>101</v>
      </c>
      <c r="E54" s="79"/>
      <c r="F54" s="79">
        <v>1</v>
      </c>
      <c r="G54" s="73" t="s">
        <v>84</v>
      </c>
      <c r="H54" s="76"/>
      <c r="I54" s="79"/>
      <c r="J54" s="79">
        <v>5.5</v>
      </c>
      <c r="K54" s="79"/>
      <c r="L54" s="76">
        <v>1.6E-2</v>
      </c>
      <c r="M54" s="76">
        <v>1.6E-2</v>
      </c>
      <c r="N54" s="77">
        <f>L54-M54</f>
        <v>0</v>
      </c>
      <c r="O54" s="68">
        <f>(J54*L54-K54*N54)*F54</f>
        <v>8.7999999999999995E-2</v>
      </c>
      <c r="P54" s="16" t="s">
        <v>132</v>
      </c>
      <c r="Q54" s="16"/>
      <c r="R54" s="16">
        <v>4</v>
      </c>
      <c r="S54" s="17">
        <v>0.04</v>
      </c>
      <c r="T54" s="17">
        <f t="shared" si="0"/>
        <v>0.16</v>
      </c>
      <c r="U54" s="68">
        <f>(O54+SUM(T54:T55))*1.2</f>
        <v>0.32619829059829059</v>
      </c>
      <c r="V54" s="68">
        <f>U54/1.13</f>
        <v>0.28867105362680584</v>
      </c>
      <c r="W54" s="65"/>
      <c r="X54" s="66"/>
    </row>
    <row r="55" spans="1:25" s="18" customFormat="1" ht="34.9" customHeight="1" x14ac:dyDescent="0.2">
      <c r="A55" s="81"/>
      <c r="B55" s="82"/>
      <c r="C55" s="84"/>
      <c r="D55" s="86"/>
      <c r="E55" s="79"/>
      <c r="F55" s="79"/>
      <c r="G55" s="73"/>
      <c r="H55" s="76"/>
      <c r="I55" s="79"/>
      <c r="J55" s="79"/>
      <c r="K55" s="79"/>
      <c r="L55" s="76"/>
      <c r="M55" s="76"/>
      <c r="N55" s="77"/>
      <c r="O55" s="68"/>
      <c r="P55" s="19" t="s">
        <v>133</v>
      </c>
      <c r="Q55" s="20"/>
      <c r="R55" s="16">
        <v>1</v>
      </c>
      <c r="S55" s="17">
        <f>20000/10/12/26/3600*2.8+4000/26/8/3600*2.8+5/3600*2.8</f>
        <v>2.3831908831908829E-2</v>
      </c>
      <c r="T55" s="17">
        <f t="shared" si="0"/>
        <v>2.3831908831908829E-2</v>
      </c>
      <c r="U55" s="68"/>
      <c r="V55" s="68"/>
      <c r="W55" s="65"/>
      <c r="X55" s="67"/>
    </row>
    <row r="56" spans="1:25" s="18" customFormat="1" ht="33" customHeight="1" x14ac:dyDescent="0.2">
      <c r="A56" s="80">
        <v>25</v>
      </c>
      <c r="B56" s="82"/>
      <c r="C56" s="83" t="s">
        <v>102</v>
      </c>
      <c r="D56" s="85" t="s">
        <v>103</v>
      </c>
      <c r="E56" s="79"/>
      <c r="F56" s="79">
        <v>1</v>
      </c>
      <c r="G56" s="73" t="s">
        <v>84</v>
      </c>
      <c r="H56" s="76"/>
      <c r="I56" s="79"/>
      <c r="J56" s="79">
        <v>5.5</v>
      </c>
      <c r="K56" s="79"/>
      <c r="L56" s="76">
        <v>1.6E-2</v>
      </c>
      <c r="M56" s="76">
        <v>1.6E-2</v>
      </c>
      <c r="N56" s="77">
        <f>L56-M56</f>
        <v>0</v>
      </c>
      <c r="O56" s="68">
        <f>(J56*L56-K56*N56)*F56</f>
        <v>8.7999999999999995E-2</v>
      </c>
      <c r="P56" s="16" t="s">
        <v>132</v>
      </c>
      <c r="Q56" s="16"/>
      <c r="R56" s="16">
        <v>6</v>
      </c>
      <c r="S56" s="17">
        <v>0.04</v>
      </c>
      <c r="T56" s="17">
        <f t="shared" si="0"/>
        <v>0.24</v>
      </c>
      <c r="U56" s="68">
        <f>(O56+SUM(T56:T57))*1.2</f>
        <v>0.42219829059829062</v>
      </c>
      <c r="V56" s="68">
        <f>U56/1.13</f>
        <v>0.37362680583919528</v>
      </c>
      <c r="W56" s="65"/>
      <c r="X56" s="66"/>
    </row>
    <row r="57" spans="1:25" s="18" customFormat="1" ht="34.9" customHeight="1" x14ac:dyDescent="0.2">
      <c r="A57" s="81"/>
      <c r="B57" s="82"/>
      <c r="C57" s="84"/>
      <c r="D57" s="86"/>
      <c r="E57" s="79"/>
      <c r="F57" s="79"/>
      <c r="G57" s="73"/>
      <c r="H57" s="76"/>
      <c r="I57" s="79"/>
      <c r="J57" s="79"/>
      <c r="K57" s="79"/>
      <c r="L57" s="76"/>
      <c r="M57" s="76"/>
      <c r="N57" s="77"/>
      <c r="O57" s="68"/>
      <c r="P57" s="19" t="s">
        <v>133</v>
      </c>
      <c r="Q57" s="20"/>
      <c r="R57" s="16">
        <v>1</v>
      </c>
      <c r="S57" s="17">
        <f>20000/10/12/26/3600*2.8+4000/26/8/3600*2.8+5/3600*2.8</f>
        <v>2.3831908831908829E-2</v>
      </c>
      <c r="T57" s="17">
        <f t="shared" si="0"/>
        <v>2.3831908831908829E-2</v>
      </c>
      <c r="U57" s="68"/>
      <c r="V57" s="68"/>
      <c r="W57" s="65"/>
      <c r="X57" s="67"/>
    </row>
    <row r="58" spans="1:25" s="18" customFormat="1" ht="33" customHeight="1" x14ac:dyDescent="0.2">
      <c r="A58" s="71">
        <v>26</v>
      </c>
      <c r="B58" s="73"/>
      <c r="C58" s="74" t="s">
        <v>155</v>
      </c>
      <c r="D58" s="74" t="s">
        <v>104</v>
      </c>
      <c r="E58" s="76"/>
      <c r="F58" s="76">
        <v>1</v>
      </c>
      <c r="G58" s="73" t="s">
        <v>84</v>
      </c>
      <c r="H58" s="76"/>
      <c r="I58" s="76"/>
      <c r="J58" s="76">
        <v>5.5</v>
      </c>
      <c r="K58" s="76"/>
      <c r="L58" s="76">
        <v>1.2E-2</v>
      </c>
      <c r="M58" s="76">
        <v>1.2E-2</v>
      </c>
      <c r="N58" s="78">
        <f>L58-M58</f>
        <v>0</v>
      </c>
      <c r="O58" s="69">
        <f>(J58*L58-K58*N58)*F58</f>
        <v>6.6000000000000003E-2</v>
      </c>
      <c r="P58" s="25" t="s">
        <v>132</v>
      </c>
      <c r="Q58" s="25"/>
      <c r="R58" s="25">
        <v>4</v>
      </c>
      <c r="S58" s="26">
        <v>0.04</v>
      </c>
      <c r="T58" s="26">
        <f t="shared" si="0"/>
        <v>0.16</v>
      </c>
      <c r="U58" s="69">
        <f>(O58+SUM(T58:T59))*1.2</f>
        <v>0.29979829059829061</v>
      </c>
      <c r="V58" s="69">
        <f>U58/1.13</f>
        <v>0.2653082217683988</v>
      </c>
      <c r="W58" s="70"/>
      <c r="X58" s="61"/>
      <c r="Y58" s="64"/>
    </row>
    <row r="59" spans="1:25" s="18" customFormat="1" ht="34.9" customHeight="1" x14ac:dyDescent="0.2">
      <c r="A59" s="72"/>
      <c r="B59" s="73"/>
      <c r="C59" s="75"/>
      <c r="D59" s="75"/>
      <c r="E59" s="76"/>
      <c r="F59" s="76"/>
      <c r="G59" s="73"/>
      <c r="H59" s="76"/>
      <c r="I59" s="76"/>
      <c r="J59" s="76"/>
      <c r="K59" s="76"/>
      <c r="L59" s="76"/>
      <c r="M59" s="76"/>
      <c r="N59" s="78"/>
      <c r="O59" s="69"/>
      <c r="P59" s="27" t="s">
        <v>133</v>
      </c>
      <c r="Q59" s="28"/>
      <c r="R59" s="25">
        <v>1</v>
      </c>
      <c r="S59" s="26">
        <f>20000/10/12/26/3600*2.8+4000/26/8/3600*2.8+5/3600*2.8</f>
        <v>2.3831908831908829E-2</v>
      </c>
      <c r="T59" s="26">
        <f t="shared" si="0"/>
        <v>2.3831908831908829E-2</v>
      </c>
      <c r="U59" s="69"/>
      <c r="V59" s="69"/>
      <c r="W59" s="70"/>
      <c r="X59" s="62"/>
      <c r="Y59" s="64"/>
    </row>
    <row r="60" spans="1:25" s="18" customFormat="1" ht="33" customHeight="1" x14ac:dyDescent="0.2">
      <c r="A60" s="71">
        <v>27</v>
      </c>
      <c r="B60" s="73"/>
      <c r="C60" s="74" t="s">
        <v>156</v>
      </c>
      <c r="D60" s="74" t="s">
        <v>105</v>
      </c>
      <c r="E60" s="76"/>
      <c r="F60" s="76">
        <v>1</v>
      </c>
      <c r="G60" s="73" t="s">
        <v>84</v>
      </c>
      <c r="H60" s="76"/>
      <c r="I60" s="76"/>
      <c r="J60" s="76">
        <v>5.5</v>
      </c>
      <c r="K60" s="76"/>
      <c r="L60" s="76">
        <v>1.2E-2</v>
      </c>
      <c r="M60" s="76">
        <v>1.2E-2</v>
      </c>
      <c r="N60" s="78">
        <f>L60-M60</f>
        <v>0</v>
      </c>
      <c r="O60" s="69">
        <f>(J60*L60-K60*N60)*F60</f>
        <v>6.6000000000000003E-2</v>
      </c>
      <c r="P60" s="25" t="s">
        <v>132</v>
      </c>
      <c r="Q60" s="25"/>
      <c r="R60" s="25">
        <v>6</v>
      </c>
      <c r="S60" s="26">
        <v>0.04</v>
      </c>
      <c r="T60" s="26">
        <f t="shared" si="0"/>
        <v>0.24</v>
      </c>
      <c r="U60" s="69">
        <f>(O60+SUM(T60:T61))*1.2</f>
        <v>0.39579829059829058</v>
      </c>
      <c r="V60" s="69">
        <f>U60/1.13</f>
        <v>0.35026397398078818</v>
      </c>
      <c r="W60" s="70"/>
      <c r="X60" s="61"/>
      <c r="Y60" s="64"/>
    </row>
    <row r="61" spans="1:25" s="18" customFormat="1" ht="34.9" customHeight="1" x14ac:dyDescent="0.2">
      <c r="A61" s="72"/>
      <c r="B61" s="73"/>
      <c r="C61" s="75"/>
      <c r="D61" s="75"/>
      <c r="E61" s="76"/>
      <c r="F61" s="76"/>
      <c r="G61" s="73"/>
      <c r="H61" s="76"/>
      <c r="I61" s="76"/>
      <c r="J61" s="76"/>
      <c r="K61" s="76"/>
      <c r="L61" s="76"/>
      <c r="M61" s="76"/>
      <c r="N61" s="78"/>
      <c r="O61" s="69"/>
      <c r="P61" s="27" t="s">
        <v>133</v>
      </c>
      <c r="Q61" s="28"/>
      <c r="R61" s="25">
        <v>1</v>
      </c>
      <c r="S61" s="26">
        <f>20000/10/12/26/3600*2.8+4000/26/8/3600*2.8+5/3600*2.8</f>
        <v>2.3831908831908829E-2</v>
      </c>
      <c r="T61" s="26">
        <f t="shared" si="0"/>
        <v>2.3831908831908829E-2</v>
      </c>
      <c r="U61" s="69"/>
      <c r="V61" s="69"/>
      <c r="W61" s="70"/>
      <c r="X61" s="62"/>
      <c r="Y61" s="64"/>
    </row>
  </sheetData>
  <autoFilter ref="B3:X3"/>
  <mergeCells count="535">
    <mergeCell ref="B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W2:W3"/>
    <mergeCell ref="X2:X3"/>
    <mergeCell ref="A4:A5"/>
    <mergeCell ref="B4:B5"/>
    <mergeCell ref="C4:C5"/>
    <mergeCell ref="D4:D5"/>
    <mergeCell ref="E4:E5"/>
    <mergeCell ref="F4:F5"/>
    <mergeCell ref="G4:G5"/>
    <mergeCell ref="H4:H5"/>
    <mergeCell ref="J2:K2"/>
    <mergeCell ref="L2:N2"/>
    <mergeCell ref="O2:O3"/>
    <mergeCell ref="P2:T2"/>
    <mergeCell ref="U2:U3"/>
    <mergeCell ref="V2:V3"/>
    <mergeCell ref="O4:O5"/>
    <mergeCell ref="U4:U5"/>
    <mergeCell ref="V4:V5"/>
    <mergeCell ref="W4:W5"/>
    <mergeCell ref="X4:X5"/>
    <mergeCell ref="M4:M5"/>
    <mergeCell ref="N4:N5"/>
    <mergeCell ref="A6:A7"/>
    <mergeCell ref="B6:B7"/>
    <mergeCell ref="C6:C7"/>
    <mergeCell ref="D6:D7"/>
    <mergeCell ref="E6:E7"/>
    <mergeCell ref="I4:I5"/>
    <mergeCell ref="J4:J5"/>
    <mergeCell ref="K4:K5"/>
    <mergeCell ref="L4:L5"/>
    <mergeCell ref="W6:W7"/>
    <mergeCell ref="X6:X7"/>
    <mergeCell ref="A8:A9"/>
    <mergeCell ref="B8:B9"/>
    <mergeCell ref="C8:C9"/>
    <mergeCell ref="D8:D9"/>
    <mergeCell ref="E8:E9"/>
    <mergeCell ref="F8:F9"/>
    <mergeCell ref="G8:G9"/>
    <mergeCell ref="H8:H9"/>
    <mergeCell ref="L6:L7"/>
    <mergeCell ref="M6:M7"/>
    <mergeCell ref="N6:N7"/>
    <mergeCell ref="O6:O7"/>
    <mergeCell ref="U6:U7"/>
    <mergeCell ref="V6:V7"/>
    <mergeCell ref="F6:F7"/>
    <mergeCell ref="G6:G7"/>
    <mergeCell ref="H6:H7"/>
    <mergeCell ref="I6:I7"/>
    <mergeCell ref="J6:J7"/>
    <mergeCell ref="K6:K7"/>
    <mergeCell ref="O8:O9"/>
    <mergeCell ref="U8:U9"/>
    <mergeCell ref="V8:V9"/>
    <mergeCell ref="W8:W9"/>
    <mergeCell ref="X8:X9"/>
    <mergeCell ref="A10:A12"/>
    <mergeCell ref="B10:B12"/>
    <mergeCell ref="C10:C12"/>
    <mergeCell ref="D10:D12"/>
    <mergeCell ref="E10:E12"/>
    <mergeCell ref="I8:I9"/>
    <mergeCell ref="J8:J9"/>
    <mergeCell ref="K8:K9"/>
    <mergeCell ref="L8:L9"/>
    <mergeCell ref="M8:M9"/>
    <mergeCell ref="N8:N9"/>
    <mergeCell ref="W10:W12"/>
    <mergeCell ref="X10:X12"/>
    <mergeCell ref="M10:M12"/>
    <mergeCell ref="N10:N12"/>
    <mergeCell ref="O10:O12"/>
    <mergeCell ref="U10:U12"/>
    <mergeCell ref="V10:V12"/>
    <mergeCell ref="B13:B14"/>
    <mergeCell ref="C13:C14"/>
    <mergeCell ref="D13:D14"/>
    <mergeCell ref="E13:E14"/>
    <mergeCell ref="F13:F14"/>
    <mergeCell ref="G13:G14"/>
    <mergeCell ref="H13:H14"/>
    <mergeCell ref="L10:L12"/>
    <mergeCell ref="F10:F12"/>
    <mergeCell ref="G10:G12"/>
    <mergeCell ref="H10:H12"/>
    <mergeCell ref="I10:I12"/>
    <mergeCell ref="J10:J12"/>
    <mergeCell ref="K10:K12"/>
    <mergeCell ref="O13:O14"/>
    <mergeCell ref="U13:U14"/>
    <mergeCell ref="V13:V14"/>
    <mergeCell ref="W13:W14"/>
    <mergeCell ref="X13:X14"/>
    <mergeCell ref="A15:A16"/>
    <mergeCell ref="B15:B16"/>
    <mergeCell ref="C15:C16"/>
    <mergeCell ref="D15:D16"/>
    <mergeCell ref="E15:E16"/>
    <mergeCell ref="I13:I14"/>
    <mergeCell ref="J13:J14"/>
    <mergeCell ref="K13:K14"/>
    <mergeCell ref="L13:L14"/>
    <mergeCell ref="M13:M14"/>
    <mergeCell ref="N13:N14"/>
    <mergeCell ref="W15:W16"/>
    <mergeCell ref="X15:X16"/>
    <mergeCell ref="M15:M16"/>
    <mergeCell ref="N15:N16"/>
    <mergeCell ref="O15:O16"/>
    <mergeCell ref="U15:U16"/>
    <mergeCell ref="V15:V16"/>
    <mergeCell ref="A13:A14"/>
    <mergeCell ref="B17:B18"/>
    <mergeCell ref="C17:C18"/>
    <mergeCell ref="D17:D18"/>
    <mergeCell ref="E17:E18"/>
    <mergeCell ref="F17:F18"/>
    <mergeCell ref="G17:G18"/>
    <mergeCell ref="H17:H18"/>
    <mergeCell ref="L15:L16"/>
    <mergeCell ref="F15:F16"/>
    <mergeCell ref="G15:G16"/>
    <mergeCell ref="H15:H16"/>
    <mergeCell ref="I15:I16"/>
    <mergeCell ref="J15:J16"/>
    <mergeCell ref="K15:K16"/>
    <mergeCell ref="O17:O18"/>
    <mergeCell ref="U17:U18"/>
    <mergeCell ref="V17:V18"/>
    <mergeCell ref="W17:W18"/>
    <mergeCell ref="X17:X18"/>
    <mergeCell ref="A19:A20"/>
    <mergeCell ref="B19:B20"/>
    <mergeCell ref="C19:C20"/>
    <mergeCell ref="D19:D20"/>
    <mergeCell ref="E19:E20"/>
    <mergeCell ref="I17:I18"/>
    <mergeCell ref="J17:J18"/>
    <mergeCell ref="K17:K18"/>
    <mergeCell ref="L17:L18"/>
    <mergeCell ref="M17:M18"/>
    <mergeCell ref="N17:N18"/>
    <mergeCell ref="W19:W20"/>
    <mergeCell ref="X19:X20"/>
    <mergeCell ref="M19:M20"/>
    <mergeCell ref="N19:N20"/>
    <mergeCell ref="O19:O20"/>
    <mergeCell ref="U19:U20"/>
    <mergeCell ref="V19:V20"/>
    <mergeCell ref="A17:A18"/>
    <mergeCell ref="B21:B22"/>
    <mergeCell ref="C21:C22"/>
    <mergeCell ref="D21:D22"/>
    <mergeCell ref="E21:E22"/>
    <mergeCell ref="F21:F22"/>
    <mergeCell ref="G21:G22"/>
    <mergeCell ref="H21:H22"/>
    <mergeCell ref="L19:L20"/>
    <mergeCell ref="F19:F20"/>
    <mergeCell ref="G19:G20"/>
    <mergeCell ref="H19:H20"/>
    <mergeCell ref="I19:I20"/>
    <mergeCell ref="J19:J20"/>
    <mergeCell ref="K19:K20"/>
    <mergeCell ref="O21:O22"/>
    <mergeCell ref="U21:U22"/>
    <mergeCell ref="V21:V22"/>
    <mergeCell ref="W21:W22"/>
    <mergeCell ref="X21:X22"/>
    <mergeCell ref="A23:A27"/>
    <mergeCell ref="B23:B27"/>
    <mergeCell ref="C23:C27"/>
    <mergeCell ref="D23:D27"/>
    <mergeCell ref="E23:E27"/>
    <mergeCell ref="I21:I22"/>
    <mergeCell ref="J21:J22"/>
    <mergeCell ref="K21:K22"/>
    <mergeCell ref="L21:L22"/>
    <mergeCell ref="M21:M22"/>
    <mergeCell ref="N21:N22"/>
    <mergeCell ref="W23:W27"/>
    <mergeCell ref="X23:X27"/>
    <mergeCell ref="M23:M27"/>
    <mergeCell ref="N23:N27"/>
    <mergeCell ref="O23:O27"/>
    <mergeCell ref="U23:U27"/>
    <mergeCell ref="V23:V27"/>
    <mergeCell ref="A21:A22"/>
    <mergeCell ref="B28:B29"/>
    <mergeCell ref="C28:C29"/>
    <mergeCell ref="D28:D29"/>
    <mergeCell ref="E28:E29"/>
    <mergeCell ref="F28:F29"/>
    <mergeCell ref="G28:G29"/>
    <mergeCell ref="H28:H29"/>
    <mergeCell ref="L23:L27"/>
    <mergeCell ref="F23:F27"/>
    <mergeCell ref="G23:G27"/>
    <mergeCell ref="H23:H27"/>
    <mergeCell ref="I23:I27"/>
    <mergeCell ref="J23:J27"/>
    <mergeCell ref="K23:K27"/>
    <mergeCell ref="O28:O29"/>
    <mergeCell ref="U28:U29"/>
    <mergeCell ref="V28:V29"/>
    <mergeCell ref="W28:W29"/>
    <mergeCell ref="X28:X29"/>
    <mergeCell ref="A30:A31"/>
    <mergeCell ref="B30:B31"/>
    <mergeCell ref="C30:C31"/>
    <mergeCell ref="D30:D31"/>
    <mergeCell ref="E30:E31"/>
    <mergeCell ref="I28:I29"/>
    <mergeCell ref="J28:J29"/>
    <mergeCell ref="K28:K29"/>
    <mergeCell ref="L28:L29"/>
    <mergeCell ref="M28:M29"/>
    <mergeCell ref="N28:N29"/>
    <mergeCell ref="W30:W31"/>
    <mergeCell ref="X30:X31"/>
    <mergeCell ref="M30:M31"/>
    <mergeCell ref="N30:N31"/>
    <mergeCell ref="O30:O31"/>
    <mergeCell ref="U30:U31"/>
    <mergeCell ref="V30:V31"/>
    <mergeCell ref="A28:A29"/>
    <mergeCell ref="B32:B33"/>
    <mergeCell ref="C32:C33"/>
    <mergeCell ref="D32:D33"/>
    <mergeCell ref="E32:E33"/>
    <mergeCell ref="F32:F33"/>
    <mergeCell ref="G32:G33"/>
    <mergeCell ref="H32:H33"/>
    <mergeCell ref="L30:L31"/>
    <mergeCell ref="F30:F31"/>
    <mergeCell ref="G30:G31"/>
    <mergeCell ref="H30:H31"/>
    <mergeCell ref="I30:I31"/>
    <mergeCell ref="J30:J31"/>
    <mergeCell ref="K30:K31"/>
    <mergeCell ref="O32:O33"/>
    <mergeCell ref="U32:U33"/>
    <mergeCell ref="V32:V33"/>
    <mergeCell ref="W32:W33"/>
    <mergeCell ref="X32:X33"/>
    <mergeCell ref="A34:A35"/>
    <mergeCell ref="B34:B35"/>
    <mergeCell ref="C34:C35"/>
    <mergeCell ref="D34:D35"/>
    <mergeCell ref="E34:E35"/>
    <mergeCell ref="I32:I33"/>
    <mergeCell ref="J32:J33"/>
    <mergeCell ref="K32:K33"/>
    <mergeCell ref="L32:L33"/>
    <mergeCell ref="M32:M33"/>
    <mergeCell ref="N32:N33"/>
    <mergeCell ref="W34:W35"/>
    <mergeCell ref="X34:X35"/>
    <mergeCell ref="M34:M35"/>
    <mergeCell ref="N34:N35"/>
    <mergeCell ref="O34:O35"/>
    <mergeCell ref="U34:U35"/>
    <mergeCell ref="V34:V35"/>
    <mergeCell ref="A32:A33"/>
    <mergeCell ref="B36:B37"/>
    <mergeCell ref="C36:C37"/>
    <mergeCell ref="D36:D37"/>
    <mergeCell ref="E36:E37"/>
    <mergeCell ref="F36:F37"/>
    <mergeCell ref="G36:G37"/>
    <mergeCell ref="H36:H37"/>
    <mergeCell ref="L34:L35"/>
    <mergeCell ref="F34:F35"/>
    <mergeCell ref="G34:G35"/>
    <mergeCell ref="H34:H35"/>
    <mergeCell ref="I34:I35"/>
    <mergeCell ref="J34:J35"/>
    <mergeCell ref="K34:K35"/>
    <mergeCell ref="O36:O37"/>
    <mergeCell ref="U36:U37"/>
    <mergeCell ref="V36:V37"/>
    <mergeCell ref="W36:W37"/>
    <mergeCell ref="X36:X37"/>
    <mergeCell ref="A38:A39"/>
    <mergeCell ref="B38:B39"/>
    <mergeCell ref="C38:C39"/>
    <mergeCell ref="D38:D39"/>
    <mergeCell ref="E38:E39"/>
    <mergeCell ref="I36:I37"/>
    <mergeCell ref="J36:J37"/>
    <mergeCell ref="K36:K37"/>
    <mergeCell ref="L36:L37"/>
    <mergeCell ref="M36:M37"/>
    <mergeCell ref="N36:N37"/>
    <mergeCell ref="W38:W39"/>
    <mergeCell ref="X38:X39"/>
    <mergeCell ref="M38:M39"/>
    <mergeCell ref="N38:N39"/>
    <mergeCell ref="O38:O39"/>
    <mergeCell ref="U38:U39"/>
    <mergeCell ref="V38:V39"/>
    <mergeCell ref="A36:A37"/>
    <mergeCell ref="D40:D41"/>
    <mergeCell ref="E40:E41"/>
    <mergeCell ref="F40:F41"/>
    <mergeCell ref="G40:G41"/>
    <mergeCell ref="H40:H41"/>
    <mergeCell ref="L38:L39"/>
    <mergeCell ref="F38:F39"/>
    <mergeCell ref="G38:G39"/>
    <mergeCell ref="H38:H39"/>
    <mergeCell ref="I38:I39"/>
    <mergeCell ref="J38:J39"/>
    <mergeCell ref="K38:K39"/>
    <mergeCell ref="V40:V41"/>
    <mergeCell ref="W40:W41"/>
    <mergeCell ref="X40:X41"/>
    <mergeCell ref="A42:A43"/>
    <mergeCell ref="B42:B43"/>
    <mergeCell ref="C42:C43"/>
    <mergeCell ref="D42:D43"/>
    <mergeCell ref="E42:E43"/>
    <mergeCell ref="I40:I41"/>
    <mergeCell ref="J40:J41"/>
    <mergeCell ref="K40:K41"/>
    <mergeCell ref="L40:L41"/>
    <mergeCell ref="M40:M41"/>
    <mergeCell ref="N40:N41"/>
    <mergeCell ref="W42:W43"/>
    <mergeCell ref="X42:X43"/>
    <mergeCell ref="M42:M43"/>
    <mergeCell ref="N42:N43"/>
    <mergeCell ref="O42:O43"/>
    <mergeCell ref="U42:U43"/>
    <mergeCell ref="V42:V43"/>
    <mergeCell ref="A40:A41"/>
    <mergeCell ref="B40:B41"/>
    <mergeCell ref="C40:C41"/>
    <mergeCell ref="L42:L43"/>
    <mergeCell ref="F42:F43"/>
    <mergeCell ref="G42:G43"/>
    <mergeCell ref="H42:H43"/>
    <mergeCell ref="I42:I43"/>
    <mergeCell ref="J42:J43"/>
    <mergeCell ref="K42:K43"/>
    <mergeCell ref="O40:O41"/>
    <mergeCell ref="U40:U41"/>
    <mergeCell ref="O44:O45"/>
    <mergeCell ref="U44:U45"/>
    <mergeCell ref="V44:V45"/>
    <mergeCell ref="W44:W45"/>
    <mergeCell ref="X44:X45"/>
    <mergeCell ref="A46:A47"/>
    <mergeCell ref="B46:B47"/>
    <mergeCell ref="C46:C47"/>
    <mergeCell ref="D46:D47"/>
    <mergeCell ref="E46:E47"/>
    <mergeCell ref="I44:I45"/>
    <mergeCell ref="J44:J45"/>
    <mergeCell ref="K44:K45"/>
    <mergeCell ref="L44:L45"/>
    <mergeCell ref="M44:M45"/>
    <mergeCell ref="N44:N45"/>
    <mergeCell ref="A44:A45"/>
    <mergeCell ref="B44:B45"/>
    <mergeCell ref="C44:C45"/>
    <mergeCell ref="D44:D45"/>
    <mergeCell ref="E44:E45"/>
    <mergeCell ref="F44:F45"/>
    <mergeCell ref="G44:G45"/>
    <mergeCell ref="H44:H45"/>
    <mergeCell ref="M48:M49"/>
    <mergeCell ref="N48:N49"/>
    <mergeCell ref="W46:W47"/>
    <mergeCell ref="X46:X47"/>
    <mergeCell ref="A48:A49"/>
    <mergeCell ref="B48:B49"/>
    <mergeCell ref="C48:C49"/>
    <mergeCell ref="D48:D49"/>
    <mergeCell ref="E48:E49"/>
    <mergeCell ref="F48:F49"/>
    <mergeCell ref="G48:G49"/>
    <mergeCell ref="H48:H49"/>
    <mergeCell ref="L46:L47"/>
    <mergeCell ref="M46:M47"/>
    <mergeCell ref="N46:N47"/>
    <mergeCell ref="O46:O47"/>
    <mergeCell ref="U46:U47"/>
    <mergeCell ref="V46:V47"/>
    <mergeCell ref="F46:F47"/>
    <mergeCell ref="G46:G47"/>
    <mergeCell ref="H46:H47"/>
    <mergeCell ref="I46:I47"/>
    <mergeCell ref="J46:J47"/>
    <mergeCell ref="K46:K47"/>
    <mergeCell ref="A50:A51"/>
    <mergeCell ref="B50:B51"/>
    <mergeCell ref="C50:C51"/>
    <mergeCell ref="D50:D51"/>
    <mergeCell ref="E50:E51"/>
    <mergeCell ref="I48:I49"/>
    <mergeCell ref="J48:J49"/>
    <mergeCell ref="K48:K49"/>
    <mergeCell ref="L48:L49"/>
    <mergeCell ref="M52:M53"/>
    <mergeCell ref="N52:N53"/>
    <mergeCell ref="W50:W51"/>
    <mergeCell ref="X50:X51"/>
    <mergeCell ref="A52:A53"/>
    <mergeCell ref="B52:B53"/>
    <mergeCell ref="C52:C53"/>
    <mergeCell ref="D52:D53"/>
    <mergeCell ref="E52:E53"/>
    <mergeCell ref="F52:F53"/>
    <mergeCell ref="G52:G53"/>
    <mergeCell ref="H52:H53"/>
    <mergeCell ref="L50:L51"/>
    <mergeCell ref="M50:M51"/>
    <mergeCell ref="N50:N51"/>
    <mergeCell ref="O50:O51"/>
    <mergeCell ref="U50:U51"/>
    <mergeCell ref="V50:V51"/>
    <mergeCell ref="F50:F51"/>
    <mergeCell ref="G50:G51"/>
    <mergeCell ref="H50:H51"/>
    <mergeCell ref="I50:I51"/>
    <mergeCell ref="J50:J51"/>
    <mergeCell ref="K50:K51"/>
    <mergeCell ref="A54:A55"/>
    <mergeCell ref="B54:B55"/>
    <mergeCell ref="C54:C55"/>
    <mergeCell ref="D54:D55"/>
    <mergeCell ref="E54:E55"/>
    <mergeCell ref="I52:I53"/>
    <mergeCell ref="J52:J53"/>
    <mergeCell ref="K52:K53"/>
    <mergeCell ref="L52:L53"/>
    <mergeCell ref="L54:L55"/>
    <mergeCell ref="M54:M55"/>
    <mergeCell ref="N54:N55"/>
    <mergeCell ref="O54:O55"/>
    <mergeCell ref="U54:U55"/>
    <mergeCell ref="V54:V55"/>
    <mergeCell ref="F54:F55"/>
    <mergeCell ref="G54:G55"/>
    <mergeCell ref="H54:H55"/>
    <mergeCell ref="I54:I55"/>
    <mergeCell ref="J54:J55"/>
    <mergeCell ref="K54:K55"/>
    <mergeCell ref="A56:A57"/>
    <mergeCell ref="B56:B57"/>
    <mergeCell ref="C56:C57"/>
    <mergeCell ref="D56:D57"/>
    <mergeCell ref="E56:E57"/>
    <mergeCell ref="F56:F57"/>
    <mergeCell ref="G56:G57"/>
    <mergeCell ref="H56:H57"/>
    <mergeCell ref="H58:H59"/>
    <mergeCell ref="M56:M57"/>
    <mergeCell ref="N56:N57"/>
    <mergeCell ref="I60:I61"/>
    <mergeCell ref="J60:J61"/>
    <mergeCell ref="K60:K61"/>
    <mergeCell ref="L60:L61"/>
    <mergeCell ref="M60:M61"/>
    <mergeCell ref="N60:N61"/>
    <mergeCell ref="W58:W59"/>
    <mergeCell ref="M58:M59"/>
    <mergeCell ref="N58:N59"/>
    <mergeCell ref="O58:O59"/>
    <mergeCell ref="U58:U59"/>
    <mergeCell ref="V58:V59"/>
    <mergeCell ref="O60:O61"/>
    <mergeCell ref="U60:U61"/>
    <mergeCell ref="V60:V61"/>
    <mergeCell ref="W60:W61"/>
    <mergeCell ref="I56:I57"/>
    <mergeCell ref="J56:J57"/>
    <mergeCell ref="K56:K57"/>
    <mergeCell ref="L56:L57"/>
    <mergeCell ref="I58:I59"/>
    <mergeCell ref="J58:J59"/>
    <mergeCell ref="A60:A61"/>
    <mergeCell ref="B60:B61"/>
    <mergeCell ref="C60:C61"/>
    <mergeCell ref="D60:D61"/>
    <mergeCell ref="E60:E61"/>
    <mergeCell ref="F60:F61"/>
    <mergeCell ref="G60:G61"/>
    <mergeCell ref="H60:H61"/>
    <mergeCell ref="L58:L59"/>
    <mergeCell ref="F58:F59"/>
    <mergeCell ref="G58:G59"/>
    <mergeCell ref="A58:A59"/>
    <mergeCell ref="B58:B59"/>
    <mergeCell ref="C58:C59"/>
    <mergeCell ref="D58:D59"/>
    <mergeCell ref="E58:E59"/>
    <mergeCell ref="K58:K59"/>
    <mergeCell ref="X60:X61"/>
    <mergeCell ref="Y48:Y49"/>
    <mergeCell ref="Y50:Y51"/>
    <mergeCell ref="Y58:Y59"/>
    <mergeCell ref="Y60:Y61"/>
    <mergeCell ref="W54:W55"/>
    <mergeCell ref="X54:X55"/>
    <mergeCell ref="O52:O53"/>
    <mergeCell ref="U52:U53"/>
    <mergeCell ref="V52:V53"/>
    <mergeCell ref="W52:W53"/>
    <mergeCell ref="X52:X53"/>
    <mergeCell ref="O48:O49"/>
    <mergeCell ref="U48:U49"/>
    <mergeCell ref="V48:V49"/>
    <mergeCell ref="W48:W49"/>
    <mergeCell ref="X48:X49"/>
    <mergeCell ref="O56:O57"/>
    <mergeCell ref="U56:U57"/>
    <mergeCell ref="V56:V57"/>
    <mergeCell ref="W56:W57"/>
    <mergeCell ref="X56:X57"/>
    <mergeCell ref="X58:X59"/>
  </mergeCells>
  <phoneticPr fontId="1" type="noConversion"/>
  <pageMargins left="0.15694444444444444" right="0.19652777777777777" top="0.2361111111111111" bottom="0.15694444444444444" header="0.15694444444444444" footer="0.11805555555555555"/>
  <pageSetup paperSize="9" scale="54" orientation="portrait" r:id="rId1"/>
  <headerFooter scaleWithDoc="0"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8" sqref="F18"/>
    </sheetView>
  </sheetViews>
  <sheetFormatPr defaultRowHeight="14.25" x14ac:dyDescent="0.2"/>
  <cols>
    <col min="1" max="1" width="6.25" style="29" customWidth="1"/>
    <col min="2" max="2" width="12.875" style="41" customWidth="1"/>
    <col min="3" max="3" width="22.375" style="41" customWidth="1"/>
    <col min="4" max="4" width="12.5" style="41" customWidth="1"/>
    <col min="5" max="16384" width="9" style="41"/>
  </cols>
  <sheetData>
    <row r="1" spans="1:4" ht="26.25" customHeight="1" x14ac:dyDescent="0.2">
      <c r="A1" s="5" t="s">
        <v>162</v>
      </c>
      <c r="B1" s="5" t="s">
        <v>165</v>
      </c>
      <c r="C1" s="5" t="s">
        <v>166</v>
      </c>
      <c r="D1" s="5" t="s">
        <v>167</v>
      </c>
    </row>
    <row r="2" spans="1:4" ht="14.25" customHeight="1" x14ac:dyDescent="0.2">
      <c r="A2" s="5">
        <v>1</v>
      </c>
      <c r="B2" s="54" t="s">
        <v>24</v>
      </c>
      <c r="C2" s="54" t="s">
        <v>23</v>
      </c>
      <c r="D2" s="54">
        <v>4.2000000000000003E-2</v>
      </c>
    </row>
    <row r="3" spans="1:4" x14ac:dyDescent="0.2">
      <c r="A3" s="5">
        <v>2</v>
      </c>
      <c r="B3" s="54" t="s">
        <v>27</v>
      </c>
      <c r="C3" s="54" t="s">
        <v>26</v>
      </c>
      <c r="D3" s="54">
        <v>2.5000000000000001E-2</v>
      </c>
    </row>
    <row r="4" spans="1:4" ht="14.25" customHeight="1" x14ac:dyDescent="0.2">
      <c r="A4" s="5">
        <v>3</v>
      </c>
      <c r="B4" s="54" t="s">
        <v>29</v>
      </c>
      <c r="C4" s="54" t="s">
        <v>28</v>
      </c>
      <c r="D4" s="54">
        <v>3.2000000000000001E-2</v>
      </c>
    </row>
    <row r="5" spans="1:4" x14ac:dyDescent="0.2">
      <c r="A5" s="5">
        <v>4</v>
      </c>
      <c r="B5" s="54" t="s">
        <v>31</v>
      </c>
      <c r="C5" s="54" t="s">
        <v>30</v>
      </c>
      <c r="D5" s="54">
        <v>1.3363</v>
      </c>
    </row>
    <row r="6" spans="1:4" ht="14.25" customHeight="1" x14ac:dyDescent="0.2">
      <c r="A6" s="5">
        <v>5</v>
      </c>
      <c r="B6" s="54" t="s">
        <v>34</v>
      </c>
      <c r="C6" s="54" t="s">
        <v>33</v>
      </c>
      <c r="D6" s="54">
        <v>5.0700000000000002E-2</v>
      </c>
    </row>
    <row r="7" spans="1:4" x14ac:dyDescent="0.2">
      <c r="A7" s="5">
        <v>6</v>
      </c>
      <c r="B7" s="54" t="s">
        <v>40</v>
      </c>
      <c r="C7" s="54" t="s">
        <v>39</v>
      </c>
      <c r="D7" s="54">
        <v>1.0999999999999999E-2</v>
      </c>
    </row>
    <row r="8" spans="1:4" ht="14.25" customHeight="1" x14ac:dyDescent="0.2">
      <c r="A8" s="5">
        <v>7</v>
      </c>
      <c r="B8" s="54" t="s">
        <v>43</v>
      </c>
      <c r="C8" s="54" t="s">
        <v>42</v>
      </c>
      <c r="D8" s="54">
        <v>1.0999999999999999E-2</v>
      </c>
    </row>
    <row r="9" spans="1:4" x14ac:dyDescent="0.2">
      <c r="A9" s="5">
        <v>8</v>
      </c>
      <c r="B9" s="54" t="s">
        <v>45</v>
      </c>
      <c r="C9" s="54" t="s">
        <v>44</v>
      </c>
      <c r="D9" s="54">
        <v>8.0000000000000002E-3</v>
      </c>
    </row>
    <row r="10" spans="1:4" x14ac:dyDescent="0.2">
      <c r="A10" s="5">
        <v>9</v>
      </c>
      <c r="B10" s="54" t="s">
        <v>47</v>
      </c>
      <c r="C10" s="54" t="s">
        <v>46</v>
      </c>
      <c r="D10" s="54">
        <v>7.0000000000000001E-3</v>
      </c>
    </row>
    <row r="11" spans="1:4" ht="14.25" customHeight="1" x14ac:dyDescent="0.2">
      <c r="A11" s="5">
        <v>10</v>
      </c>
      <c r="B11" s="54" t="s">
        <v>49</v>
      </c>
      <c r="C11" s="54" t="s">
        <v>48</v>
      </c>
      <c r="D11" s="54">
        <v>0.25679999999999997</v>
      </c>
    </row>
    <row r="12" spans="1:4" x14ac:dyDescent="0.2">
      <c r="A12" s="5">
        <v>11</v>
      </c>
      <c r="B12" s="54" t="s">
        <v>54</v>
      </c>
      <c r="C12" s="54" t="s">
        <v>53</v>
      </c>
      <c r="D12" s="54">
        <v>0.01</v>
      </c>
    </row>
    <row r="13" spans="1:4" ht="14.25" customHeight="1" x14ac:dyDescent="0.2">
      <c r="A13" s="5">
        <v>12</v>
      </c>
      <c r="B13" s="54" t="s">
        <v>56</v>
      </c>
      <c r="C13" s="54" t="s">
        <v>55</v>
      </c>
      <c r="D13" s="54">
        <v>0.01</v>
      </c>
    </row>
    <row r="14" spans="1:4" x14ac:dyDescent="0.2">
      <c r="A14" s="5">
        <v>13</v>
      </c>
      <c r="B14" s="54" t="s">
        <v>58</v>
      </c>
      <c r="C14" s="54" t="s">
        <v>57</v>
      </c>
      <c r="D14" s="54">
        <v>7.0000000000000001E-3</v>
      </c>
    </row>
    <row r="15" spans="1:4" ht="14.25" customHeight="1" x14ac:dyDescent="0.2">
      <c r="A15" s="5">
        <v>14</v>
      </c>
      <c r="B15" s="54" t="s">
        <v>60</v>
      </c>
      <c r="C15" s="54" t="s">
        <v>59</v>
      </c>
      <c r="D15" s="54">
        <v>8.9999999999999993E-3</v>
      </c>
    </row>
    <row r="16" spans="1:4" x14ac:dyDescent="0.2">
      <c r="A16" s="5">
        <v>15</v>
      </c>
      <c r="B16" s="54" t="s">
        <v>62</v>
      </c>
      <c r="C16" s="54" t="s">
        <v>61</v>
      </c>
      <c r="D16" s="54">
        <v>0.36330000000000001</v>
      </c>
    </row>
    <row r="17" spans="1:4" ht="14.25" customHeight="1" x14ac:dyDescent="0.2">
      <c r="A17" s="5">
        <v>16</v>
      </c>
      <c r="B17" s="54" t="s">
        <v>82</v>
      </c>
      <c r="C17" s="54" t="s">
        <v>83</v>
      </c>
      <c r="D17" s="54">
        <v>1.0999999999999999E-2</v>
      </c>
    </row>
    <row r="18" spans="1:4" x14ac:dyDescent="0.2">
      <c r="A18" s="5">
        <v>17</v>
      </c>
      <c r="B18" s="54" t="s">
        <v>86</v>
      </c>
      <c r="C18" s="54" t="s">
        <v>87</v>
      </c>
      <c r="D18" s="54">
        <v>1.0999999999999999E-2</v>
      </c>
    </row>
    <row r="19" spans="1:4" ht="14.25" customHeight="1" x14ac:dyDescent="0.2">
      <c r="A19" s="5">
        <v>18</v>
      </c>
      <c r="B19" s="54" t="s">
        <v>88</v>
      </c>
      <c r="C19" s="54" t="s">
        <v>89</v>
      </c>
      <c r="D19" s="54">
        <v>7.0000000000000001E-3</v>
      </c>
    </row>
    <row r="20" spans="1:4" x14ac:dyDescent="0.2">
      <c r="A20" s="5">
        <v>19</v>
      </c>
      <c r="B20" s="54" t="s">
        <v>90</v>
      </c>
      <c r="C20" s="54" t="s">
        <v>91</v>
      </c>
      <c r="D20" s="54">
        <v>1.2E-2</v>
      </c>
    </row>
    <row r="21" spans="1:4" ht="14.25" customHeight="1" x14ac:dyDescent="0.2">
      <c r="A21" s="5">
        <v>20</v>
      </c>
      <c r="B21" s="54" t="s">
        <v>92</v>
      </c>
      <c r="C21" s="54" t="s">
        <v>93</v>
      </c>
      <c r="D21" s="54">
        <v>1.2E-2</v>
      </c>
    </row>
    <row r="22" spans="1:4" x14ac:dyDescent="0.2">
      <c r="A22" s="5">
        <v>21</v>
      </c>
      <c r="B22" s="54" t="s">
        <v>96</v>
      </c>
      <c r="C22" s="54" t="s">
        <v>97</v>
      </c>
      <c r="D22" s="54">
        <v>7.0000000000000001E-3</v>
      </c>
    </row>
    <row r="23" spans="1:4" x14ac:dyDescent="0.2">
      <c r="A23" s="5">
        <v>22</v>
      </c>
      <c r="B23" s="54" t="s">
        <v>98</v>
      </c>
      <c r="C23" s="54" t="s">
        <v>99</v>
      </c>
      <c r="D23" s="54">
        <v>0.01</v>
      </c>
    </row>
    <row r="24" spans="1:4" x14ac:dyDescent="0.2">
      <c r="A24" s="5">
        <v>23</v>
      </c>
      <c r="B24" s="54" t="s">
        <v>100</v>
      </c>
      <c r="C24" s="54" t="s">
        <v>101</v>
      </c>
      <c r="D24" s="54">
        <v>1.6E-2</v>
      </c>
    </row>
    <row r="25" spans="1:4" x14ac:dyDescent="0.2">
      <c r="A25" s="5">
        <v>24</v>
      </c>
      <c r="B25" s="54" t="s">
        <v>102</v>
      </c>
      <c r="C25" s="54" t="s">
        <v>103</v>
      </c>
      <c r="D25" s="54">
        <v>1.6E-2</v>
      </c>
    </row>
    <row r="26" spans="1:4" ht="14.25" customHeight="1" x14ac:dyDescent="0.2">
      <c r="A26" s="5">
        <v>25</v>
      </c>
      <c r="B26" s="54" t="s">
        <v>163</v>
      </c>
      <c r="C26" s="54" t="s">
        <v>104</v>
      </c>
      <c r="D26" s="54">
        <v>1.2E-2</v>
      </c>
    </row>
    <row r="27" spans="1:4" x14ac:dyDescent="0.2">
      <c r="A27" s="5">
        <v>26</v>
      </c>
      <c r="B27" s="54" t="s">
        <v>164</v>
      </c>
      <c r="C27" s="54" t="s">
        <v>105</v>
      </c>
      <c r="D27" s="54">
        <v>1.2E-2</v>
      </c>
    </row>
  </sheetData>
  <autoFilter ref="A1:D1">
    <sortState ref="A2:D27">
      <sortCondition ref="A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线材 </vt:lpstr>
      <vt:lpstr>线材核算</vt:lpstr>
      <vt:lpstr>重量</vt:lpstr>
      <vt:lpstr>'线材 '!Print_Area</vt:lpstr>
      <vt:lpstr>线材核算!Print_Area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cp:lastPrinted>2022-02-07T00:54:21Z</cp:lastPrinted>
  <dcterms:created xsi:type="dcterms:W3CDTF">2015-06-05T18:19:34Z</dcterms:created>
  <dcterms:modified xsi:type="dcterms:W3CDTF">2022-03-02T09:39:47Z</dcterms:modified>
</cp:coreProperties>
</file>