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120" activeTab="1"/>
  </bookViews>
  <sheets>
    <sheet name="后视镜" sheetId="4" r:id="rId1"/>
    <sheet name="座椅" sheetId="5" r:id="rId2"/>
  </sheets>
  <definedNames>
    <definedName name="_xlnm._FilterDatabase" localSheetId="0" hidden="1">后视镜!$A$1:$M$29</definedName>
    <definedName name="_xlnm._FilterDatabase" localSheetId="1" hidden="1">座椅!$A$1:$K$29</definedName>
  </definedNames>
  <calcPr calcId="145621"/>
</workbook>
</file>

<file path=xl/calcChain.xml><?xml version="1.0" encoding="utf-8"?>
<calcChain xmlns="http://schemas.openxmlformats.org/spreadsheetml/2006/main">
  <c r="N5" i="5" l="1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  <c r="K18" i="4" l="1"/>
  <c r="K11" i="4"/>
  <c r="K12" i="4"/>
  <c r="K13" i="4"/>
  <c r="K14" i="4"/>
  <c r="K15" i="4"/>
  <c r="K10" i="4"/>
  <c r="K4" i="4" l="1"/>
  <c r="P9" i="4"/>
  <c r="K9" i="4"/>
  <c r="K8" i="4"/>
  <c r="K7" i="4"/>
  <c r="K6" i="4"/>
  <c r="I5" i="4"/>
  <c r="K5" i="4" s="1"/>
  <c r="K3" i="4"/>
  <c r="K2" i="4"/>
</calcChain>
</file>

<file path=xl/sharedStrings.xml><?xml version="1.0" encoding="utf-8"?>
<sst xmlns="http://schemas.openxmlformats.org/spreadsheetml/2006/main" count="253" uniqueCount="131">
  <si>
    <t>序号</t>
  </si>
  <si>
    <t>零件号</t>
  </si>
  <si>
    <t>中文名称</t>
  </si>
  <si>
    <t>厂家</t>
    <phoneticPr fontId="5" type="noConversion"/>
  </si>
  <si>
    <t>零件类别</t>
  </si>
  <si>
    <t>需采购数量</t>
  </si>
  <si>
    <t>收货地址</t>
    <phoneticPr fontId="5" type="noConversion"/>
  </si>
  <si>
    <t>材质</t>
    <phoneticPr fontId="5" type="noConversion"/>
  </si>
  <si>
    <t>塑料件</t>
  </si>
  <si>
    <t>PP-T20</t>
  </si>
  <si>
    <t>实际需求量</t>
    <phoneticPr fontId="3" type="noConversion"/>
  </si>
  <si>
    <t>原材料计算公式</t>
    <phoneticPr fontId="3" type="noConversion"/>
  </si>
  <si>
    <t>厂家输入</t>
    <phoneticPr fontId="3" type="noConversion"/>
  </si>
  <si>
    <t>原材料类型输入</t>
    <phoneticPr fontId="3" type="noConversion"/>
  </si>
  <si>
    <t>结果</t>
    <phoneticPr fontId="3" type="noConversion"/>
  </si>
  <si>
    <t>单件重量（g）</t>
    <phoneticPr fontId="5" type="noConversion"/>
  </si>
  <si>
    <t>重量（KG）</t>
    <phoneticPr fontId="5" type="noConversion"/>
  </si>
  <si>
    <t>台州佩雷希</t>
  </si>
  <si>
    <t>瑞元</t>
    <phoneticPr fontId="3" type="noConversion"/>
  </si>
  <si>
    <r>
      <t>P</t>
    </r>
    <r>
      <rPr>
        <sz val="11"/>
        <color theme="1"/>
        <rFont val="宋体"/>
        <family val="3"/>
        <charset val="134"/>
        <scheme val="minor"/>
      </rPr>
      <t>C+ABS</t>
    </r>
    <phoneticPr fontId="3" type="noConversion"/>
  </si>
  <si>
    <r>
      <t>A</t>
    </r>
    <r>
      <rPr>
        <sz val="11"/>
        <color theme="1"/>
        <rFont val="宋体"/>
        <family val="3"/>
        <charset val="134"/>
        <scheme val="minor"/>
      </rPr>
      <t>BS</t>
    </r>
    <phoneticPr fontId="3" type="noConversion"/>
  </si>
  <si>
    <t>PP-T20</t>
    <phoneticPr fontId="3" type="noConversion"/>
  </si>
  <si>
    <t>PA6+GF30</t>
    <phoneticPr fontId="3" type="noConversion"/>
  </si>
  <si>
    <t>佩蕾西</t>
    <phoneticPr fontId="3" type="noConversion"/>
  </si>
  <si>
    <t>重量</t>
    <phoneticPr fontId="3" type="noConversion"/>
  </si>
  <si>
    <r>
      <t>7</t>
    </r>
    <r>
      <rPr>
        <sz val="11"/>
        <color theme="1"/>
        <rFont val="宋体"/>
        <family val="3"/>
        <charset val="134"/>
        <scheme val="minor"/>
      </rPr>
      <t>5kg</t>
    </r>
    <phoneticPr fontId="3" type="noConversion"/>
  </si>
  <si>
    <r>
      <t>2</t>
    </r>
    <r>
      <rPr>
        <sz val="11"/>
        <color theme="1"/>
        <rFont val="宋体"/>
        <family val="3"/>
        <charset val="134"/>
        <scheme val="minor"/>
      </rPr>
      <t>5kg</t>
    </r>
    <phoneticPr fontId="3" type="noConversion"/>
  </si>
  <si>
    <r>
      <t>2</t>
    </r>
    <r>
      <rPr>
        <sz val="11"/>
        <color theme="1"/>
        <rFont val="宋体"/>
        <family val="3"/>
        <charset val="134"/>
        <scheme val="minor"/>
      </rPr>
      <t>00kg</t>
    </r>
    <phoneticPr fontId="3" type="noConversion"/>
  </si>
  <si>
    <t>50kg</t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</si>
  <si>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25kg</t>
    </r>
    <phoneticPr fontId="3" type="noConversion"/>
  </si>
  <si>
    <t>REM0010157/REM0010217</t>
    <phoneticPr fontId="19" type="noConversion"/>
  </si>
  <si>
    <t>左右后盖装饰盖</t>
    <phoneticPr fontId="19" type="noConversion"/>
  </si>
  <si>
    <t>瑞元</t>
    <phoneticPr fontId="5" type="noConversion"/>
  </si>
  <si>
    <t>ASA</t>
  </si>
  <si>
    <t>REM0010156</t>
    <phoneticPr fontId="3" type="noConversion"/>
  </si>
  <si>
    <t>左后盖</t>
    <phoneticPr fontId="3" type="noConversion"/>
  </si>
  <si>
    <t>REM0010216</t>
    <phoneticPr fontId="3" type="noConversion"/>
  </si>
  <si>
    <t>右后盖</t>
    <phoneticPr fontId="3" type="noConversion"/>
  </si>
  <si>
    <t>REM0010160/REM0010220</t>
    <phoneticPr fontId="3" type="noConversion"/>
  </si>
  <si>
    <t>左右上镜臂（短）</t>
    <phoneticPr fontId="3" type="noConversion"/>
  </si>
  <si>
    <t>PA6+GF30</t>
  </si>
  <si>
    <t>REM0010161/REM0010221</t>
    <phoneticPr fontId="19" type="noConversion"/>
  </si>
  <si>
    <t>左右上镜臂盖（短）</t>
    <phoneticPr fontId="3" type="noConversion"/>
  </si>
  <si>
    <t>左右下镜臂（短）</t>
    <phoneticPr fontId="3" type="noConversion"/>
  </si>
  <si>
    <t>REM0010162/REM0010222</t>
    <phoneticPr fontId="3" type="noConversion"/>
  </si>
  <si>
    <t>左右下镜臂盖（短）</t>
    <phoneticPr fontId="3" type="noConversion"/>
  </si>
  <si>
    <t>REM0010163/REM0010223</t>
    <phoneticPr fontId="3" type="noConversion"/>
  </si>
  <si>
    <t>左右下安装座</t>
    <phoneticPr fontId="3" type="noConversion"/>
  </si>
  <si>
    <t>REM0010166/REM0010226</t>
    <phoneticPr fontId="19" type="noConversion"/>
  </si>
  <si>
    <t>左右主镜镜托</t>
    <phoneticPr fontId="19" type="noConversion"/>
  </si>
  <si>
    <t>REM0010148/REM0010208</t>
    <phoneticPr fontId="19" type="noConversion"/>
  </si>
  <si>
    <t>佩雷希</t>
    <phoneticPr fontId="19" type="noConversion"/>
  </si>
  <si>
    <t>左右广角镜镜托</t>
    <phoneticPr fontId="19" type="noConversion"/>
  </si>
  <si>
    <t>REM0010152/REM0010212</t>
    <phoneticPr fontId="19" type="noConversion"/>
  </si>
  <si>
    <t>左镜体</t>
    <phoneticPr fontId="19" type="noConversion"/>
  </si>
  <si>
    <t>REM0010155</t>
    <phoneticPr fontId="19" type="noConversion"/>
  </si>
  <si>
    <t>右镜体</t>
    <phoneticPr fontId="19" type="noConversion"/>
  </si>
  <si>
    <t>REM0010215</t>
    <phoneticPr fontId="19" type="noConversion"/>
  </si>
  <si>
    <t>左右上安装座装饰盖</t>
    <phoneticPr fontId="19" type="noConversion"/>
  </si>
  <si>
    <t>REM0010165/REM0010225</t>
    <phoneticPr fontId="19" type="noConversion"/>
  </si>
  <si>
    <t>左右下安装座装饰盖</t>
    <phoneticPr fontId="19" type="noConversion"/>
  </si>
  <si>
    <t>REM0010167/REM0010227</t>
    <phoneticPr fontId="19" type="noConversion"/>
  </si>
  <si>
    <t>左右上安装座</t>
  </si>
  <si>
    <t>REM0010164/REM0010224</t>
    <phoneticPr fontId="19" type="noConversion"/>
  </si>
  <si>
    <t>瑞隆祥</t>
    <phoneticPr fontId="19" type="noConversion"/>
  </si>
  <si>
    <t>镜壳</t>
    <phoneticPr fontId="19" type="noConversion"/>
  </si>
  <si>
    <t>镜臂</t>
    <phoneticPr fontId="19" type="noConversion"/>
  </si>
  <si>
    <t>RSM0010030</t>
    <phoneticPr fontId="19" type="noConversion"/>
  </si>
  <si>
    <t>RSM0010033</t>
    <phoneticPr fontId="19" type="noConversion"/>
  </si>
  <si>
    <t>PP</t>
  </si>
  <si>
    <t>PA6-GF50</t>
  </si>
  <si>
    <t>实际需求量</t>
    <phoneticPr fontId="3" type="noConversion"/>
  </si>
  <si>
    <t>PC+ABS</t>
  </si>
  <si>
    <t>SHT0011030       SHT0010883</t>
    <phoneticPr fontId="19" type="noConversion"/>
  </si>
  <si>
    <t>副驾驶安全带出口罩壳底座                 标配安全带出口罩壳底座</t>
    <phoneticPr fontId="19" type="noConversion"/>
  </si>
  <si>
    <t>SHT0011574            SHT0011575</t>
    <phoneticPr fontId="19" type="noConversion"/>
  </si>
  <si>
    <t>高调器上滑盖                      高调器下滑盖</t>
    <phoneticPr fontId="19" type="noConversion"/>
  </si>
  <si>
    <t>宁波瑞元</t>
    <phoneticPr fontId="19" type="noConversion"/>
  </si>
  <si>
    <t>SHT0010331</t>
    <phoneticPr fontId="19" type="noConversion"/>
  </si>
  <si>
    <t>驾驶员左侧罩壳</t>
    <phoneticPr fontId="19" type="noConversion"/>
  </si>
  <si>
    <t>SHT0010333</t>
    <phoneticPr fontId="19" type="noConversion"/>
  </si>
  <si>
    <t>驾驶员右侧罩壳</t>
    <phoneticPr fontId="19" type="noConversion"/>
  </si>
  <si>
    <t>SHT0010976</t>
    <phoneticPr fontId="19" type="noConversion"/>
  </si>
  <si>
    <t>驾驶员高配前罩壳</t>
    <phoneticPr fontId="19" type="noConversion"/>
  </si>
  <si>
    <t>ABS</t>
    <phoneticPr fontId="19" type="noConversion"/>
  </si>
  <si>
    <t>SHT0010332</t>
    <phoneticPr fontId="19" type="noConversion"/>
  </si>
  <si>
    <t>驾驶员标配前罩壳</t>
    <phoneticPr fontId="19" type="noConversion"/>
  </si>
  <si>
    <t>SHT0011462</t>
    <phoneticPr fontId="19" type="noConversion"/>
  </si>
  <si>
    <t>副驾驶高配右侧罩壳</t>
    <phoneticPr fontId="19" type="noConversion"/>
  </si>
  <si>
    <t>SHT0011463</t>
    <phoneticPr fontId="19" type="noConversion"/>
  </si>
  <si>
    <t>副驾驶高配左侧罩壳</t>
    <phoneticPr fontId="19" type="noConversion"/>
  </si>
  <si>
    <t>SHT0010336                SHT0010677</t>
    <phoneticPr fontId="19" type="noConversion"/>
  </si>
  <si>
    <t>驾驶员靠背调节手柄                  副驾靠背调节手柄</t>
    <phoneticPr fontId="19" type="noConversion"/>
  </si>
  <si>
    <t>PA6-GF30</t>
  </si>
  <si>
    <t>SHT0011508</t>
    <phoneticPr fontId="19" type="noConversion"/>
  </si>
  <si>
    <t>副驾驶高配靠背调节手柄</t>
    <phoneticPr fontId="19" type="noConversion"/>
  </si>
  <si>
    <t>台州佩雷希</t>
    <phoneticPr fontId="19" type="noConversion"/>
  </si>
  <si>
    <t>SHT0010365</t>
    <phoneticPr fontId="19" type="noConversion"/>
  </si>
  <si>
    <t>安全带吊环罩壳</t>
    <phoneticPr fontId="19" type="noConversion"/>
  </si>
  <si>
    <t xml:space="preserve">SHT0010674               SHT0010668             </t>
    <phoneticPr fontId="19" type="noConversion"/>
  </si>
  <si>
    <t>副驾驶安全带出口罩壳                  标配安全带出口罩壳</t>
    <phoneticPr fontId="19" type="noConversion"/>
  </si>
  <si>
    <t>SHT0010667                   SHT0010882</t>
    <phoneticPr fontId="19" type="noConversion"/>
  </si>
  <si>
    <t>高配安全带出口罩壳             高配安全带出口罩壳底座</t>
    <phoneticPr fontId="19" type="noConversion"/>
  </si>
  <si>
    <t>SHT0010878                    SHT0010879</t>
    <phoneticPr fontId="19" type="noConversion"/>
  </si>
  <si>
    <t>安全带高调解锁按钮底座                安全带高调解锁按钮</t>
    <phoneticPr fontId="19" type="noConversion"/>
  </si>
  <si>
    <t>SHT0010354</t>
    <phoneticPr fontId="19" type="noConversion"/>
  </si>
  <si>
    <t>坐盆延伸手柄</t>
    <phoneticPr fontId="19" type="noConversion"/>
  </si>
  <si>
    <t>SHT0010657                   SHT0011556</t>
    <phoneticPr fontId="19" type="noConversion"/>
  </si>
  <si>
    <t>驾驶员后侧罩壳             副驾驶员后部罩壳</t>
    <phoneticPr fontId="19" type="noConversion"/>
  </si>
  <si>
    <t>SHT0010675                 SHT0010676</t>
    <phoneticPr fontId="19" type="noConversion"/>
  </si>
  <si>
    <t>副驾驶员副边罩壳              副驾驶员主边罩壳</t>
    <phoneticPr fontId="19" type="noConversion"/>
  </si>
  <si>
    <t>SHT0010981</t>
    <phoneticPr fontId="19" type="noConversion"/>
  </si>
  <si>
    <t>驾驶员塑料件支撑板</t>
    <phoneticPr fontId="19" type="noConversion"/>
  </si>
  <si>
    <t>SHT0011482</t>
    <phoneticPr fontId="19" type="noConversion"/>
  </si>
  <si>
    <t>副驾驶塑料件支撑板</t>
    <phoneticPr fontId="19" type="noConversion"/>
  </si>
  <si>
    <t>厂家</t>
    <phoneticPr fontId="19" type="noConversion"/>
  </si>
  <si>
    <t>材料</t>
    <phoneticPr fontId="19" type="noConversion"/>
  </si>
  <si>
    <t>公式</t>
    <phoneticPr fontId="19" type="noConversion"/>
  </si>
  <si>
    <t>PC+ABS</t>
    <phoneticPr fontId="19" type="noConversion"/>
  </si>
  <si>
    <t>模具厂</t>
    <phoneticPr fontId="19" type="noConversion"/>
  </si>
  <si>
    <t>材料用量</t>
    <phoneticPr fontId="19" type="noConversion"/>
  </si>
  <si>
    <r>
      <t>P</t>
    </r>
    <r>
      <rPr>
        <sz val="11"/>
        <color theme="1"/>
        <rFont val="宋体"/>
        <family val="3"/>
        <charset val="134"/>
        <scheme val="minor"/>
      </rPr>
      <t>C+ABS</t>
    </r>
    <phoneticPr fontId="19" type="noConversion"/>
  </si>
  <si>
    <r>
      <t>5</t>
    </r>
    <r>
      <rPr>
        <sz val="11"/>
        <color theme="1"/>
        <rFont val="宋体"/>
        <family val="3"/>
        <charset val="134"/>
        <scheme val="minor"/>
      </rPr>
      <t>0KG</t>
    </r>
    <phoneticPr fontId="19" type="noConversion"/>
  </si>
  <si>
    <r>
      <t>A</t>
    </r>
    <r>
      <rPr>
        <sz val="11"/>
        <color theme="1"/>
        <rFont val="宋体"/>
        <family val="3"/>
        <charset val="134"/>
        <scheme val="minor"/>
      </rPr>
      <t>BS</t>
    </r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</si>
  <si>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5KG</t>
    </r>
    <phoneticPr fontId="19" type="noConversion"/>
  </si>
  <si>
    <t>PP-T20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</si>
  <si>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00KG</t>
    </r>
    <phoneticPr fontId="19" type="noConversion"/>
  </si>
  <si>
    <t>PA6-GF30</t>
    <phoneticPr fontId="19" type="noConversion"/>
  </si>
  <si>
    <t>25KG</t>
    <phoneticPr fontId="19" type="noConversion"/>
  </si>
  <si>
    <r>
      <t>1</t>
    </r>
    <r>
      <rPr>
        <sz val="11"/>
        <color theme="1"/>
        <rFont val="宋体"/>
        <family val="3"/>
        <charset val="134"/>
        <scheme val="minor"/>
      </rPr>
      <t>50KG</t>
    </r>
    <phoneticPr fontId="19" type="noConversion"/>
  </si>
  <si>
    <r>
      <t>7</t>
    </r>
    <r>
      <rPr>
        <sz val="11"/>
        <color theme="1"/>
        <rFont val="宋体"/>
        <family val="3"/>
        <charset val="134"/>
        <scheme val="minor"/>
      </rPr>
      <t>5KG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</si>
</sst>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 "/>
    <numFmt numFmtId="177" formatCode="0_);[Red]\(0\)"/>
  </numFmts>
  <fonts count="22">
    <font>
      <sz val="11"/>
      <color theme="1"/>
      <name val="宋体"/>
      <charset val="134"/>
      <scheme val="minor"/>
    </font>
    <font>
      <sz val="9"/>
      <name val="Arial"/>
      <family val="2"/>
    </font>
    <font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rgb="FF172B4D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  <charset val="134"/>
    </font>
    <font>
      <sz val="10"/>
      <name val="MS Sans Serif"/>
      <family val="2"/>
    </font>
    <font>
      <sz val="11"/>
      <color indexed="8"/>
      <name val="宋体"/>
      <family val="3"/>
      <charset val="134"/>
    </font>
    <font>
      <sz val="12"/>
      <name val="新細明體"/>
      <family val="1"/>
      <charset val="134"/>
    </font>
    <font>
      <sz val="10"/>
      <name val="Arial"/>
      <family val="2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>
      <alignment vertical="center"/>
    </xf>
    <xf numFmtId="0" fontId="1" fillId="0" borderId="1" applyNumberForma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2" fillId="0" borderId="0" applyNumberFormat="0" applyBorder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13" fillId="0" borderId="0"/>
    <xf numFmtId="0" fontId="6" fillId="0" borderId="0">
      <alignment vertical="center"/>
    </xf>
    <xf numFmtId="0" fontId="1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15" fillId="0" borderId="0">
      <alignment vertical="center"/>
    </xf>
    <xf numFmtId="0" fontId="16" fillId="0" borderId="0"/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2" borderId="4" applyNumberFormat="0" applyFont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0" xfId="0" applyFill="1">
      <alignment vertical="center"/>
    </xf>
    <xf numFmtId="0" fontId="7" fillId="0" borderId="1" xfId="4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/>
    </xf>
    <xf numFmtId="0" fontId="7" fillId="0" borderId="1" xfId="4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10" fillId="0" borderId="1" xfId="27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3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6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6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20" fillId="0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3" applyNumberFormat="1" applyFont="1" applyFill="1" applyBorder="1" applyAlignment="1">
      <alignment horizontal="center" vertical="center" wrapText="1"/>
    </xf>
    <xf numFmtId="176" fontId="8" fillId="0" borderId="0" xfId="3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7" fillId="0" borderId="0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3" borderId="0" xfId="0" applyFill="1" applyBorder="1">
      <alignment vertical="center"/>
    </xf>
    <xf numFmtId="0" fontId="2" fillId="0" borderId="0" xfId="3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</cellXfs>
  <cellStyles count="31">
    <cellStyle name="BOM_Level_1" xfId="6"/>
    <cellStyle name="BOM_Level_Below3" xfId="1"/>
    <cellStyle name="常规" xfId="0" builtinId="0"/>
    <cellStyle name="常规 10" xfId="7"/>
    <cellStyle name="常规 10 2" xfId="8"/>
    <cellStyle name="常规 16" xfId="9"/>
    <cellStyle name="常规 19 2" xfId="10"/>
    <cellStyle name="常规 2" xfId="11"/>
    <cellStyle name="常规 2 2" xfId="12"/>
    <cellStyle name="常规 2 27" xfId="13"/>
    <cellStyle name="常规 2 27 2" xfId="4"/>
    <cellStyle name="常规 2 3" xfId="14"/>
    <cellStyle name="常规 3" xfId="15"/>
    <cellStyle name="常规 3 2" xfId="3"/>
    <cellStyle name="常规 3 29" xfId="16"/>
    <cellStyle name="常规 3 29 2" xfId="5"/>
    <cellStyle name="常规 3 3" xfId="17"/>
    <cellStyle name="常规 3 30" xfId="18"/>
    <cellStyle name="常规 4" xfId="19"/>
    <cellStyle name="常规 4 2" xfId="20"/>
    <cellStyle name="常规 40" xfId="21"/>
    <cellStyle name="常规 5" xfId="22"/>
    <cellStyle name="常规 5 2" xfId="23"/>
    <cellStyle name="常规 9" xfId="24"/>
    <cellStyle name="样式 1" xfId="25"/>
    <cellStyle name="样式 1 10" xfId="26"/>
    <cellStyle name="样式 1 2" xfId="2"/>
    <cellStyle name="样式 1 5" xfId="27"/>
    <cellStyle name="样式 1 5 2" xfId="28"/>
    <cellStyle name="样式 1 5 21" xfId="29"/>
    <cellStyle name="注释 10" xfId="3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578395</xdr:colOff>
      <xdr:row>12</xdr:row>
      <xdr:rowOff>23702</xdr:rowOff>
    </xdr:from>
    <xdr:to>
      <xdr:col>17</xdr:col>
      <xdr:colOff>224547</xdr:colOff>
      <xdr:row>21</xdr:row>
      <xdr:rowOff>60338</xdr:rowOff>
    </xdr:to>
    <xdr:sp macro="" textlink="">
      <xdr:nvSpPr>
        <xdr:cNvPr id="2" name="圆角矩形 1"/>
        <xdr:cNvSpPr/>
      </xdr:nvSpPr>
      <xdr:spPr>
        <a:xfrm>
          <a:off x="12998995" y="2271602"/>
          <a:ext cx="4380077" cy="175113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需求量计算公式如下</a:t>
          </a:r>
          <a:r>
            <a:rPr lang="en-US" altLang="zh-CN" sz="1100"/>
            <a:t/>
          </a:r>
          <a:br>
            <a:rPr lang="en-US" altLang="zh-CN" sz="1100"/>
          </a:br>
          <a:r>
            <a:rPr lang="en-US" altLang="zh-CN" sz="1100"/>
            <a:t>1. </a:t>
          </a:r>
          <a:r>
            <a:rPr lang="zh-CN" altLang="en-US" sz="1100"/>
            <a:t>单件重量大于等于</a:t>
          </a:r>
          <a:r>
            <a:rPr lang="en-US" altLang="zh-CN" sz="1100"/>
            <a:t>50g,</a:t>
          </a:r>
          <a:r>
            <a:rPr lang="en-US" altLang="zh-CN" sz="1100" baseline="0"/>
            <a:t> </a:t>
          </a:r>
          <a:r>
            <a:rPr lang="zh-CN" altLang="en-US" sz="1100" baseline="0"/>
            <a:t>重量</a:t>
          </a:r>
          <a:r>
            <a:rPr lang="en-US" altLang="zh-CN" sz="1100" baseline="0"/>
            <a:t>=</a:t>
          </a:r>
          <a:r>
            <a:rPr lang="zh-CN" altLang="en-US" sz="1100" baseline="0"/>
            <a:t>需求量</a:t>
          </a:r>
          <a:r>
            <a:rPr lang="en-US" altLang="zh-CN" sz="1100" baseline="0"/>
            <a:t>*</a:t>
          </a:r>
          <a:r>
            <a:rPr lang="zh-CN" altLang="en-US" sz="1100" baseline="0"/>
            <a:t>单件重量</a:t>
          </a:r>
          <a:r>
            <a:rPr lang="en-US" altLang="zh-CN" sz="1100" baseline="0"/>
            <a:t>+</a:t>
          </a:r>
          <a:r>
            <a:rPr lang="zh-CN" altLang="en-US" sz="1100" baseline="0"/>
            <a:t>调机废品（</a:t>
          </a:r>
          <a:r>
            <a:rPr lang="en-US" altLang="zh-CN" sz="1100" baseline="0"/>
            <a:t>10-20</a:t>
          </a:r>
          <a:r>
            <a:rPr lang="zh-CN" altLang="en-US" sz="1100" baseline="0"/>
            <a:t>件）</a:t>
          </a:r>
          <a:r>
            <a:rPr lang="en-US" altLang="zh-CN" sz="1100" baseline="0"/>
            <a:t>*</a:t>
          </a:r>
          <a:r>
            <a:rPr lang="zh-CN" altLang="en-US" sz="1100" baseline="0"/>
            <a:t>单件重量</a:t>
          </a:r>
          <a:r>
            <a:rPr lang="en-US" altLang="zh-CN" sz="1100" baseline="0"/>
            <a:t>+</a:t>
          </a:r>
          <a:r>
            <a:rPr lang="zh-CN" altLang="en-US" sz="1100" baseline="0"/>
            <a:t>排料（</a:t>
          </a:r>
          <a:r>
            <a:rPr lang="en-US" altLang="zh-CN" sz="1100" baseline="0"/>
            <a:t>3KG)</a:t>
          </a:r>
          <a:r>
            <a:rPr lang="zh-CN" altLang="en-US" sz="1100" baseline="0"/>
            <a:t> </a:t>
          </a:r>
          <a:r>
            <a:rPr lang="en-US" altLang="zh-CN" sz="1100" baseline="0"/>
            <a:t/>
          </a:r>
          <a:br>
            <a:rPr lang="en-US" altLang="zh-CN" sz="1100" baseline="0"/>
          </a:br>
          <a:r>
            <a:rPr lang="en-US" altLang="zh-CN" sz="1100" baseline="0"/>
            <a:t>2.</a:t>
          </a:r>
          <a:r>
            <a:rPr lang="zh-CN" altLang="en-US" sz="1100" baseline="0"/>
            <a:t>单件重量小于</a:t>
          </a:r>
          <a:r>
            <a:rPr lang="en-US" altLang="zh-CN" sz="1100" baseline="0"/>
            <a:t>50g,</a:t>
          </a:r>
          <a:r>
            <a:rPr lang="zh-CN" altLang="en-US" sz="1100" baseline="0"/>
            <a:t>重量</a:t>
          </a:r>
          <a:r>
            <a:rPr lang="en-US" altLang="zh-CN" sz="1100" baseline="0"/>
            <a:t>=</a:t>
          </a:r>
          <a:r>
            <a:rPr lang="zh-CN" altLang="en-US" sz="1100" baseline="0"/>
            <a:t>需求量</a:t>
          </a:r>
          <a:r>
            <a:rPr lang="en-US" altLang="zh-CN" sz="1100" baseline="0"/>
            <a:t>*</a:t>
          </a:r>
          <a:r>
            <a:rPr lang="zh-CN" altLang="en-US" sz="1100" baseline="0"/>
            <a:t>单件重量</a:t>
          </a:r>
          <a:r>
            <a:rPr lang="en-US" altLang="zh-CN" sz="1100" baseline="0"/>
            <a:t>+</a:t>
          </a:r>
          <a:r>
            <a:rPr lang="zh-CN" altLang="en-US" sz="1100" baseline="0"/>
            <a:t>调机废品（</a:t>
          </a:r>
          <a:r>
            <a:rPr lang="en-US" altLang="zh-CN" sz="1100" baseline="0"/>
            <a:t>10-20</a:t>
          </a:r>
          <a:r>
            <a:rPr lang="zh-CN" altLang="en-US" sz="1100" baseline="0"/>
            <a:t>件）</a:t>
          </a:r>
          <a:r>
            <a:rPr lang="en-US" altLang="zh-CN" sz="1100" baseline="0"/>
            <a:t>*</a:t>
          </a:r>
          <a:r>
            <a:rPr lang="zh-CN" altLang="en-US" sz="1100" baseline="0"/>
            <a:t>单件重量</a:t>
          </a:r>
          <a:r>
            <a:rPr lang="en-US" altLang="zh-CN" sz="1100" baseline="0"/>
            <a:t>+</a:t>
          </a:r>
          <a:r>
            <a:rPr lang="zh-CN" altLang="en-US" sz="1100" baseline="0"/>
            <a:t>排料（</a:t>
          </a:r>
          <a:r>
            <a:rPr lang="en-US" altLang="zh-CN" sz="1100" baseline="0"/>
            <a:t>2KG)</a:t>
          </a:r>
          <a:br>
            <a:rPr lang="en-US" altLang="zh-CN" sz="1100" baseline="0"/>
          </a:br>
          <a:r>
            <a:rPr lang="en-US" altLang="zh-CN" sz="1100" baseline="0"/>
            <a:t>3.</a:t>
          </a:r>
          <a:r>
            <a:rPr lang="zh-CN" altLang="en-US" sz="1100" baseline="0"/>
            <a:t>单件重量大于</a:t>
          </a:r>
          <a:r>
            <a:rPr lang="en-US" altLang="zh-CN" sz="1100" baseline="0"/>
            <a:t>100g</a:t>
          </a:r>
          <a:r>
            <a:rPr lang="zh-CN" altLang="en-US" sz="1100" baseline="0"/>
            <a:t>，重量</a:t>
          </a:r>
          <a:r>
            <a:rPr lang="en-US" altLang="zh-CN" sz="1100" baseline="0"/>
            <a:t>=</a:t>
          </a:r>
          <a:r>
            <a:rPr lang="zh-CN" altLang="en-US" sz="1100" baseline="0"/>
            <a:t>需求量</a:t>
          </a:r>
          <a:r>
            <a:rPr lang="en-US" altLang="zh-CN" sz="1100" baseline="0"/>
            <a:t>*</a:t>
          </a:r>
          <a:r>
            <a:rPr lang="zh-CN" altLang="en-US" sz="1100" baseline="0"/>
            <a:t>单件重量</a:t>
          </a:r>
          <a:r>
            <a:rPr lang="en-US" altLang="zh-CN" sz="1100" baseline="0"/>
            <a:t>+</a:t>
          </a:r>
          <a:r>
            <a:rPr lang="zh-CN" altLang="en-US" sz="1100" baseline="0"/>
            <a:t>调节废品（</a:t>
          </a:r>
          <a:r>
            <a:rPr lang="en-US" altLang="zh-CN" sz="1100" baseline="0"/>
            <a:t>10-20</a:t>
          </a:r>
          <a:r>
            <a:rPr lang="zh-CN" altLang="en-US" sz="1100" baseline="0"/>
            <a:t>件）</a:t>
          </a:r>
          <a:r>
            <a:rPr lang="en-US" altLang="zh-CN" sz="1100" baseline="0"/>
            <a:t>*</a:t>
          </a:r>
          <a:r>
            <a:rPr lang="zh-CN" altLang="en-US" sz="1100" baseline="0"/>
            <a:t>单件重量</a:t>
          </a:r>
          <a:r>
            <a:rPr lang="en-US" altLang="zh-CN" sz="1100" baseline="0"/>
            <a:t>+</a:t>
          </a:r>
          <a:r>
            <a:rPr lang="zh-CN" altLang="en-US" sz="1100" baseline="0"/>
            <a:t>排料（</a:t>
          </a:r>
          <a:r>
            <a:rPr lang="en-US" altLang="zh-CN" sz="1100" baseline="0"/>
            <a:t>5KG)</a:t>
          </a:r>
        </a:p>
        <a:p>
          <a:pPr algn="l"/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428160</xdr:colOff>
      <xdr:row>6</xdr:row>
      <xdr:rowOff>85313</xdr:rowOff>
    </xdr:from>
    <xdr:to>
      <xdr:col>17</xdr:col>
      <xdr:colOff>10567</xdr:colOff>
      <xdr:row>15</xdr:row>
      <xdr:rowOff>127365</xdr:rowOff>
    </xdr:to>
    <xdr:sp macro="" textlink="">
      <xdr:nvSpPr>
        <xdr:cNvPr id="2" name="圆角矩形 1"/>
        <xdr:cNvSpPr/>
      </xdr:nvSpPr>
      <xdr:spPr>
        <a:xfrm>
          <a:off x="10591335" y="2352263"/>
          <a:ext cx="4383007" cy="347105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需求量计算公式如下</a:t>
          </a:r>
          <a:r>
            <a:rPr lang="en-US" altLang="zh-CN" sz="1100"/>
            <a:t/>
          </a:r>
          <a:br>
            <a:rPr lang="en-US" altLang="zh-CN" sz="1100"/>
          </a:br>
          <a:r>
            <a:rPr lang="en-US" altLang="zh-CN" sz="1100"/>
            <a:t>1. </a:t>
          </a:r>
          <a:r>
            <a:rPr lang="zh-CN" altLang="en-US" sz="1100"/>
            <a:t>单件重量大于等于</a:t>
          </a:r>
          <a:r>
            <a:rPr lang="en-US" altLang="zh-CN" sz="1100"/>
            <a:t>50g</a:t>
          </a:r>
          <a:r>
            <a:rPr lang="zh-CN" altLang="en-US" sz="1100"/>
            <a:t>小于</a:t>
          </a:r>
          <a:r>
            <a:rPr lang="en-US" altLang="zh-CN" sz="1100"/>
            <a:t>100g,</a:t>
          </a:r>
          <a:r>
            <a:rPr lang="en-US" altLang="zh-CN" sz="1100" baseline="0"/>
            <a:t> </a:t>
          </a:r>
          <a:r>
            <a:rPr lang="zh-CN" altLang="en-US" sz="1100" baseline="0"/>
            <a:t>重量</a:t>
          </a:r>
          <a:r>
            <a:rPr lang="en-US" altLang="zh-CN" sz="1100" baseline="0"/>
            <a:t>=</a:t>
          </a:r>
          <a:r>
            <a:rPr lang="zh-CN" altLang="en-US" sz="1100" baseline="0"/>
            <a:t>需求量</a:t>
          </a:r>
          <a:r>
            <a:rPr lang="en-US" altLang="zh-CN" sz="1100" baseline="0"/>
            <a:t>*</a:t>
          </a:r>
          <a:r>
            <a:rPr lang="zh-CN" altLang="en-US" sz="1100" baseline="0"/>
            <a:t>单件重量</a:t>
          </a:r>
          <a:r>
            <a:rPr lang="en-US" altLang="zh-CN" sz="1100" baseline="0"/>
            <a:t>+</a:t>
          </a:r>
          <a:r>
            <a:rPr lang="zh-CN" altLang="en-US" sz="1100" baseline="0"/>
            <a:t>调机废品（</a:t>
          </a:r>
          <a:r>
            <a:rPr lang="en-US" altLang="zh-CN" sz="1100" baseline="0"/>
            <a:t>10-20</a:t>
          </a:r>
          <a:r>
            <a:rPr lang="zh-CN" altLang="en-US" sz="1100" baseline="0"/>
            <a:t>件）</a:t>
          </a:r>
          <a:r>
            <a:rPr lang="en-US" altLang="zh-CN" sz="1100" baseline="0"/>
            <a:t>*</a:t>
          </a:r>
          <a:r>
            <a:rPr lang="zh-CN" altLang="en-US" sz="1100" baseline="0"/>
            <a:t>单件重量</a:t>
          </a:r>
          <a:r>
            <a:rPr lang="en-US" altLang="zh-CN" sz="1100" baseline="0"/>
            <a:t>+</a:t>
          </a:r>
          <a:r>
            <a:rPr lang="zh-CN" altLang="en-US" sz="1100" baseline="0"/>
            <a:t>排料（</a:t>
          </a:r>
          <a:r>
            <a:rPr lang="en-US" altLang="zh-CN" sz="1100" baseline="0"/>
            <a:t>3KG)</a:t>
          </a:r>
          <a:r>
            <a:rPr lang="zh-CN" altLang="en-US" sz="1100" baseline="0"/>
            <a:t> </a:t>
          </a:r>
          <a:r>
            <a:rPr lang="en-US" altLang="zh-CN" sz="1100" baseline="0"/>
            <a:t/>
          </a:r>
          <a:br>
            <a:rPr lang="en-US" altLang="zh-CN" sz="1100" baseline="0"/>
          </a:br>
          <a:r>
            <a:rPr lang="en-US" altLang="zh-CN" sz="1100" baseline="0"/>
            <a:t>2.</a:t>
          </a:r>
          <a:r>
            <a:rPr lang="zh-CN" altLang="en-US" sz="1100" baseline="0"/>
            <a:t>单件重量小于</a:t>
          </a:r>
          <a:r>
            <a:rPr lang="en-US" altLang="zh-CN" sz="1100" baseline="0"/>
            <a:t>50g,</a:t>
          </a:r>
          <a:r>
            <a:rPr lang="zh-CN" altLang="en-US" sz="1100" baseline="0"/>
            <a:t>重量</a:t>
          </a:r>
          <a:r>
            <a:rPr lang="en-US" altLang="zh-CN" sz="1100" baseline="0"/>
            <a:t>=</a:t>
          </a:r>
          <a:r>
            <a:rPr lang="zh-CN" altLang="en-US" sz="1100" baseline="0"/>
            <a:t>需求量</a:t>
          </a:r>
          <a:r>
            <a:rPr lang="en-US" altLang="zh-CN" sz="1100" baseline="0"/>
            <a:t>*</a:t>
          </a:r>
          <a:r>
            <a:rPr lang="zh-CN" altLang="en-US" sz="1100" baseline="0"/>
            <a:t>单件重量</a:t>
          </a:r>
          <a:r>
            <a:rPr lang="en-US" altLang="zh-CN" sz="1100" baseline="0"/>
            <a:t>+</a:t>
          </a:r>
          <a:r>
            <a:rPr lang="zh-CN" altLang="en-US" sz="1100" baseline="0"/>
            <a:t>调机废品（</a:t>
          </a:r>
          <a:r>
            <a:rPr lang="en-US" altLang="zh-CN" sz="1100" baseline="0"/>
            <a:t>10-20</a:t>
          </a:r>
          <a:r>
            <a:rPr lang="zh-CN" altLang="en-US" sz="1100" baseline="0"/>
            <a:t>件）</a:t>
          </a:r>
          <a:r>
            <a:rPr lang="en-US" altLang="zh-CN" sz="1100" baseline="0"/>
            <a:t>*</a:t>
          </a:r>
          <a:r>
            <a:rPr lang="zh-CN" altLang="en-US" sz="1100" baseline="0"/>
            <a:t>单件重量</a:t>
          </a:r>
          <a:r>
            <a:rPr lang="en-US" altLang="zh-CN" sz="1100" baseline="0"/>
            <a:t>+</a:t>
          </a:r>
          <a:r>
            <a:rPr lang="zh-CN" altLang="en-US" sz="1100" baseline="0"/>
            <a:t>排料（</a:t>
          </a:r>
          <a:r>
            <a:rPr lang="en-US" altLang="zh-CN" sz="1100" baseline="0"/>
            <a:t>2KG)</a:t>
          </a:r>
          <a:br>
            <a:rPr lang="en-US" altLang="zh-CN" sz="1100" baseline="0"/>
          </a:br>
          <a:r>
            <a:rPr lang="en-US" altLang="zh-CN" sz="1100" baseline="0"/>
            <a:t>3.</a:t>
          </a:r>
          <a:r>
            <a:rPr lang="zh-CN" altLang="en-US" sz="1100" baseline="0"/>
            <a:t>单件重量大于</a:t>
          </a:r>
          <a:r>
            <a:rPr lang="en-US" altLang="zh-CN" sz="1100" baseline="0"/>
            <a:t>100g</a:t>
          </a:r>
          <a:r>
            <a:rPr lang="zh-CN" altLang="en-US" sz="1100" baseline="0"/>
            <a:t>，重量</a:t>
          </a:r>
          <a:r>
            <a:rPr lang="en-US" altLang="zh-CN" sz="1100" baseline="0"/>
            <a:t>=</a:t>
          </a:r>
          <a:r>
            <a:rPr lang="zh-CN" altLang="en-US" sz="1100" baseline="0"/>
            <a:t>需求量</a:t>
          </a:r>
          <a:r>
            <a:rPr lang="en-US" altLang="zh-CN" sz="1100" baseline="0"/>
            <a:t>*</a:t>
          </a:r>
          <a:r>
            <a:rPr lang="zh-CN" altLang="en-US" sz="1100" baseline="0"/>
            <a:t>单件重量</a:t>
          </a:r>
          <a:r>
            <a:rPr lang="en-US" altLang="zh-CN" sz="1100" baseline="0"/>
            <a:t>+</a:t>
          </a:r>
          <a:r>
            <a:rPr lang="zh-CN" altLang="en-US" sz="1100" baseline="0"/>
            <a:t>调节废品（</a:t>
          </a:r>
          <a:r>
            <a:rPr lang="en-US" altLang="zh-CN" sz="1100" baseline="0"/>
            <a:t>10-20</a:t>
          </a:r>
          <a:r>
            <a:rPr lang="zh-CN" altLang="en-US" sz="1100" baseline="0"/>
            <a:t>件）</a:t>
          </a:r>
          <a:r>
            <a:rPr lang="en-US" altLang="zh-CN" sz="1100" baseline="0"/>
            <a:t>*</a:t>
          </a:r>
          <a:r>
            <a:rPr lang="zh-CN" altLang="en-US" sz="1100" baseline="0"/>
            <a:t>单件重量</a:t>
          </a:r>
          <a:r>
            <a:rPr lang="en-US" altLang="zh-CN" sz="1100" baseline="0"/>
            <a:t>+</a:t>
          </a:r>
          <a:r>
            <a:rPr lang="zh-CN" altLang="en-US" sz="1100" baseline="0"/>
            <a:t>排料（</a:t>
          </a:r>
          <a:r>
            <a:rPr lang="en-US" altLang="zh-CN" sz="1100" baseline="0"/>
            <a:t>5KG)</a:t>
          </a:r>
        </a:p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zoomScale="130" zoomScaleNormal="130" workbookViewId="0">
      <selection activeCell="C21" sqref="C21"/>
    </sheetView>
  </sheetViews>
  <sheetFormatPr defaultRowHeight="13.5"/>
  <cols>
    <col min="1" max="1" width="5.25" bestFit="1" customWidth="1"/>
    <col min="2" max="2" width="23.875" bestFit="1" customWidth="1"/>
    <col min="3" max="3" width="25.5" style="11" bestFit="1" customWidth="1"/>
    <col min="4" max="5" width="11" bestFit="1" customWidth="1"/>
    <col min="6" max="6" width="11.125" hidden="1" customWidth="1"/>
    <col min="7" max="7" width="11.125" style="20" customWidth="1"/>
    <col min="8" max="8" width="29.625" bestFit="1" customWidth="1"/>
    <col min="9" max="9" width="13" style="14" bestFit="1" customWidth="1"/>
    <col min="10" max="10" width="9.5" bestFit="1" customWidth="1"/>
    <col min="11" max="11" width="12" customWidth="1"/>
    <col min="13" max="13" width="9" style="14"/>
    <col min="14" max="14" width="11" style="14" bestFit="1" customWidth="1"/>
    <col min="15" max="15" width="15.125" style="14" bestFit="1" customWidth="1"/>
    <col min="16" max="16" width="9" style="14"/>
  </cols>
  <sheetData>
    <row r="1" spans="1:27" ht="28.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18" t="s">
        <v>71</v>
      </c>
      <c r="H1" s="3" t="s">
        <v>6</v>
      </c>
      <c r="I1" s="3" t="s">
        <v>15</v>
      </c>
      <c r="J1" s="3" t="s">
        <v>7</v>
      </c>
      <c r="K1" s="3" t="s">
        <v>16</v>
      </c>
    </row>
    <row r="2" spans="1:27" s="11" customFormat="1">
      <c r="A2" s="1">
        <v>1</v>
      </c>
      <c r="B2" s="21" t="s">
        <v>30</v>
      </c>
      <c r="C2" s="22" t="s">
        <v>31</v>
      </c>
      <c r="D2" s="30" t="s">
        <v>32</v>
      </c>
      <c r="E2" s="7" t="s">
        <v>8</v>
      </c>
      <c r="F2" s="23">
        <v>50</v>
      </c>
      <c r="G2" s="23">
        <v>50</v>
      </c>
      <c r="H2" s="9"/>
      <c r="I2" s="24">
        <v>260</v>
      </c>
      <c r="J2" s="15" t="s">
        <v>33</v>
      </c>
      <c r="K2" s="10">
        <f>(I2*F2+20*I2)/1000+5</f>
        <v>23.2</v>
      </c>
      <c r="M2" s="16"/>
      <c r="N2" s="17"/>
      <c r="O2" s="17"/>
      <c r="P2" s="17"/>
    </row>
    <row r="3" spans="1:27" s="11" customFormat="1">
      <c r="A3" s="1">
        <v>2</v>
      </c>
      <c r="B3" s="7" t="s">
        <v>34</v>
      </c>
      <c r="C3" s="6" t="s">
        <v>35</v>
      </c>
      <c r="D3" s="30" t="s">
        <v>32</v>
      </c>
      <c r="E3" s="7" t="s">
        <v>8</v>
      </c>
      <c r="F3" s="23">
        <v>50</v>
      </c>
      <c r="G3" s="23">
        <v>50</v>
      </c>
      <c r="H3" s="9"/>
      <c r="I3" s="24">
        <v>637</v>
      </c>
      <c r="J3" s="15" t="s">
        <v>33</v>
      </c>
      <c r="K3" s="10">
        <f t="shared" ref="K3:K9" si="0">(I3*F3+20*I3)/1000+5</f>
        <v>49.59</v>
      </c>
      <c r="M3" s="17"/>
      <c r="N3" s="17"/>
      <c r="O3" s="17"/>
      <c r="P3" s="17"/>
    </row>
    <row r="4" spans="1:27" s="11" customFormat="1">
      <c r="A4" s="1">
        <v>3</v>
      </c>
      <c r="B4" s="6" t="s">
        <v>36</v>
      </c>
      <c r="C4" s="6" t="s">
        <v>37</v>
      </c>
      <c r="D4" s="30" t="s">
        <v>32</v>
      </c>
      <c r="E4" s="7" t="s">
        <v>8</v>
      </c>
      <c r="F4" s="23">
        <v>50</v>
      </c>
      <c r="G4" s="23">
        <v>50</v>
      </c>
      <c r="H4" s="9"/>
      <c r="I4" s="24">
        <v>637</v>
      </c>
      <c r="J4" s="15" t="s">
        <v>33</v>
      </c>
      <c r="K4" s="10">
        <f>(I4*F4+20*I4)/1000+5</f>
        <v>49.59</v>
      </c>
      <c r="M4" s="17"/>
      <c r="N4" s="17"/>
      <c r="O4" s="17"/>
      <c r="P4" s="17"/>
    </row>
    <row r="5" spans="1:27" s="11" customFormat="1">
      <c r="A5" s="1">
        <v>4</v>
      </c>
      <c r="B5" s="6" t="s">
        <v>38</v>
      </c>
      <c r="C5" s="6" t="s">
        <v>39</v>
      </c>
      <c r="D5" s="30" t="s">
        <v>32</v>
      </c>
      <c r="E5" s="7" t="s">
        <v>8</v>
      </c>
      <c r="F5" s="23">
        <v>20</v>
      </c>
      <c r="G5" s="23">
        <v>20</v>
      </c>
      <c r="H5" s="9"/>
      <c r="I5" s="25">
        <f>135*2</f>
        <v>270</v>
      </c>
      <c r="J5" s="15" t="s">
        <v>40</v>
      </c>
      <c r="K5" s="10">
        <f t="shared" si="0"/>
        <v>15.8</v>
      </c>
      <c r="M5" s="17"/>
      <c r="N5" s="17"/>
      <c r="O5" s="17"/>
      <c r="P5" s="17"/>
    </row>
    <row r="6" spans="1:27" s="11" customFormat="1">
      <c r="A6" s="1">
        <v>5</v>
      </c>
      <c r="B6" s="21" t="s">
        <v>41</v>
      </c>
      <c r="C6" s="13" t="s">
        <v>42</v>
      </c>
      <c r="D6" s="30" t="s">
        <v>32</v>
      </c>
      <c r="E6" s="7" t="s">
        <v>8</v>
      </c>
      <c r="F6" s="8">
        <v>20</v>
      </c>
      <c r="G6" s="19">
        <v>20</v>
      </c>
      <c r="H6" s="9"/>
      <c r="I6" s="25">
        <v>140</v>
      </c>
      <c r="J6" s="15" t="s">
        <v>40</v>
      </c>
      <c r="K6" s="10">
        <f t="shared" si="0"/>
        <v>10.6</v>
      </c>
      <c r="M6" s="17"/>
      <c r="N6" s="17"/>
      <c r="O6" s="17"/>
      <c r="P6" s="17"/>
    </row>
    <row r="7" spans="1:27" s="11" customFormat="1">
      <c r="A7" s="1">
        <v>6</v>
      </c>
      <c r="B7" s="5" t="s">
        <v>44</v>
      </c>
      <c r="C7" s="6" t="s">
        <v>43</v>
      </c>
      <c r="D7" s="30" t="s">
        <v>32</v>
      </c>
      <c r="E7" s="7" t="s">
        <v>8</v>
      </c>
      <c r="F7" s="23">
        <v>20</v>
      </c>
      <c r="G7" s="23">
        <v>20</v>
      </c>
      <c r="H7" s="9"/>
      <c r="I7" s="25">
        <v>240</v>
      </c>
      <c r="J7" s="15" t="s">
        <v>40</v>
      </c>
      <c r="K7" s="10">
        <f t="shared" si="0"/>
        <v>14.6</v>
      </c>
      <c r="M7" s="17"/>
      <c r="N7" s="17"/>
      <c r="O7" s="17"/>
      <c r="P7" s="17"/>
    </row>
    <row r="8" spans="1:27" s="11" customFormat="1">
      <c r="A8" s="1">
        <v>7</v>
      </c>
      <c r="B8" s="5" t="s">
        <v>46</v>
      </c>
      <c r="C8" s="6" t="s">
        <v>45</v>
      </c>
      <c r="D8" s="30" t="s">
        <v>32</v>
      </c>
      <c r="E8" s="7" t="s">
        <v>8</v>
      </c>
      <c r="F8" s="23">
        <v>20</v>
      </c>
      <c r="G8" s="23">
        <v>20</v>
      </c>
      <c r="H8" s="9"/>
      <c r="I8" s="25">
        <v>132</v>
      </c>
      <c r="J8" s="15" t="s">
        <v>40</v>
      </c>
      <c r="K8" s="10">
        <f t="shared" si="0"/>
        <v>10.280000000000001</v>
      </c>
      <c r="M8" s="57" t="s">
        <v>11</v>
      </c>
      <c r="N8" s="15" t="s">
        <v>12</v>
      </c>
      <c r="O8" s="15" t="s">
        <v>13</v>
      </c>
      <c r="P8" s="15" t="s">
        <v>14</v>
      </c>
      <c r="T8" s="34" t="s">
        <v>18</v>
      </c>
      <c r="U8" s="34" t="s">
        <v>24</v>
      </c>
      <c r="AA8" s="33"/>
    </row>
    <row r="9" spans="1:27" s="11" customFormat="1">
      <c r="A9" s="1">
        <v>8</v>
      </c>
      <c r="B9" s="5" t="s">
        <v>48</v>
      </c>
      <c r="C9" s="6" t="s">
        <v>47</v>
      </c>
      <c r="D9" s="30" t="s">
        <v>32</v>
      </c>
      <c r="E9" s="7" t="s">
        <v>8</v>
      </c>
      <c r="F9" s="23">
        <v>20</v>
      </c>
      <c r="G9" s="23">
        <v>20</v>
      </c>
      <c r="H9" s="9"/>
      <c r="I9" s="25">
        <v>360</v>
      </c>
      <c r="J9" s="15" t="s">
        <v>40</v>
      </c>
      <c r="K9" s="10">
        <f t="shared" si="0"/>
        <v>19.399999999999999</v>
      </c>
      <c r="M9" s="58"/>
      <c r="N9" s="15" t="s">
        <v>17</v>
      </c>
      <c r="O9" s="15" t="s">
        <v>9</v>
      </c>
      <c r="P9" s="10">
        <f>SUMIFS(K:K,D:D,N9,J:J,O9)</f>
        <v>0</v>
      </c>
      <c r="T9" s="34" t="s">
        <v>19</v>
      </c>
      <c r="U9" s="35">
        <v>61.94</v>
      </c>
      <c r="V9" s="33" t="s">
        <v>25</v>
      </c>
    </row>
    <row r="10" spans="1:27" s="11" customFormat="1">
      <c r="A10" s="1">
        <v>9</v>
      </c>
      <c r="B10" s="5" t="s">
        <v>50</v>
      </c>
      <c r="C10" s="6" t="s">
        <v>49</v>
      </c>
      <c r="D10" s="30" t="s">
        <v>51</v>
      </c>
      <c r="E10" s="7" t="s">
        <v>8</v>
      </c>
      <c r="F10" s="23">
        <v>20</v>
      </c>
      <c r="G10" s="23">
        <v>20</v>
      </c>
      <c r="H10" s="9"/>
      <c r="I10" s="25">
        <v>620</v>
      </c>
      <c r="J10" s="15" t="s">
        <v>33</v>
      </c>
      <c r="K10" s="10">
        <f>(I10*F10+10*I10)/1000+5</f>
        <v>23.6</v>
      </c>
      <c r="M10" s="17"/>
      <c r="N10" s="17"/>
      <c r="O10" s="17"/>
      <c r="P10" s="17"/>
      <c r="T10" s="34" t="s">
        <v>20</v>
      </c>
      <c r="U10" s="35">
        <v>4.7949999999999999</v>
      </c>
      <c r="V10" s="33" t="s">
        <v>26</v>
      </c>
    </row>
    <row r="11" spans="1:27" s="11" customFormat="1">
      <c r="A11" s="1">
        <v>10</v>
      </c>
      <c r="B11" s="7" t="s">
        <v>53</v>
      </c>
      <c r="C11" s="6" t="s">
        <v>52</v>
      </c>
      <c r="D11" s="30" t="s">
        <v>51</v>
      </c>
      <c r="E11" s="7" t="s">
        <v>8</v>
      </c>
      <c r="F11" s="23">
        <v>20</v>
      </c>
      <c r="G11" s="23">
        <v>20</v>
      </c>
      <c r="H11" s="9"/>
      <c r="I11" s="25">
        <v>312</v>
      </c>
      <c r="J11" s="15" t="s">
        <v>33</v>
      </c>
      <c r="K11" s="10">
        <f t="shared" ref="K11:K15" si="1">(I11*F11+10*I11)/1000+5</f>
        <v>14.36</v>
      </c>
      <c r="M11" s="17"/>
      <c r="N11" s="17"/>
      <c r="O11" s="17"/>
      <c r="P11" s="17"/>
      <c r="T11" s="34" t="s">
        <v>21</v>
      </c>
      <c r="U11" s="35">
        <v>200.08</v>
      </c>
      <c r="V11" s="33" t="s">
        <v>27</v>
      </c>
    </row>
    <row r="12" spans="1:27" s="11" customFormat="1">
      <c r="A12" s="1">
        <v>11</v>
      </c>
      <c r="B12" s="7" t="s">
        <v>55</v>
      </c>
      <c r="C12" s="6" t="s">
        <v>54</v>
      </c>
      <c r="D12" s="30" t="s">
        <v>51</v>
      </c>
      <c r="E12" s="7" t="s">
        <v>8</v>
      </c>
      <c r="F12" s="23">
        <v>20</v>
      </c>
      <c r="G12" s="23">
        <v>20</v>
      </c>
      <c r="H12" s="9"/>
      <c r="I12" s="25">
        <v>990</v>
      </c>
      <c r="J12" s="15" t="s">
        <v>33</v>
      </c>
      <c r="K12" s="10">
        <f t="shared" si="1"/>
        <v>34.700000000000003</v>
      </c>
      <c r="M12" s="17"/>
      <c r="N12" s="17"/>
      <c r="O12" s="17"/>
      <c r="P12" s="17"/>
      <c r="T12" s="34" t="s">
        <v>22</v>
      </c>
      <c r="U12" s="35">
        <v>39.878</v>
      </c>
      <c r="V12" s="36" t="s">
        <v>28</v>
      </c>
    </row>
    <row r="13" spans="1:27" s="11" customFormat="1">
      <c r="A13" s="1">
        <v>12</v>
      </c>
      <c r="B13" s="5" t="s">
        <v>57</v>
      </c>
      <c r="C13" s="6" t="s">
        <v>56</v>
      </c>
      <c r="D13" s="30" t="s">
        <v>51</v>
      </c>
      <c r="E13" s="7" t="s">
        <v>8</v>
      </c>
      <c r="F13" s="23">
        <v>20</v>
      </c>
      <c r="G13" s="23">
        <v>20</v>
      </c>
      <c r="H13" s="9"/>
      <c r="I13" s="5">
        <v>990</v>
      </c>
      <c r="J13" s="15" t="s">
        <v>33</v>
      </c>
      <c r="K13" s="10">
        <f t="shared" si="1"/>
        <v>34.700000000000003</v>
      </c>
      <c r="M13" s="17"/>
      <c r="N13" s="17"/>
      <c r="O13" s="17"/>
      <c r="P13" s="17"/>
      <c r="T13" s="34" t="s">
        <v>23</v>
      </c>
      <c r="U13" s="35"/>
    </row>
    <row r="14" spans="1:27" s="11" customFormat="1">
      <c r="A14" s="1">
        <v>13</v>
      </c>
      <c r="B14" s="5" t="s">
        <v>59</v>
      </c>
      <c r="C14" s="6" t="s">
        <v>58</v>
      </c>
      <c r="D14" s="30" t="s">
        <v>51</v>
      </c>
      <c r="E14" s="7" t="s">
        <v>8</v>
      </c>
      <c r="F14" s="23">
        <v>50</v>
      </c>
      <c r="G14" s="23">
        <v>50</v>
      </c>
      <c r="H14" s="9"/>
      <c r="I14" s="5">
        <v>120</v>
      </c>
      <c r="J14" s="15" t="s">
        <v>33</v>
      </c>
      <c r="K14" s="10">
        <f t="shared" si="1"/>
        <v>12.2</v>
      </c>
      <c r="M14" s="17"/>
      <c r="N14" s="17"/>
      <c r="O14" s="17"/>
      <c r="P14" s="17"/>
      <c r="T14" s="34" t="s">
        <v>19</v>
      </c>
      <c r="U14" s="35">
        <v>62.11</v>
      </c>
      <c r="V14" s="37" t="s">
        <v>25</v>
      </c>
    </row>
    <row r="15" spans="1:27" s="11" customFormat="1">
      <c r="A15" s="1">
        <v>14</v>
      </c>
      <c r="B15" s="5" t="s">
        <v>61</v>
      </c>
      <c r="C15" s="6" t="s">
        <v>60</v>
      </c>
      <c r="D15" s="30" t="s">
        <v>51</v>
      </c>
      <c r="E15" s="7" t="s">
        <v>8</v>
      </c>
      <c r="F15" s="23">
        <v>25</v>
      </c>
      <c r="G15" s="23">
        <v>25</v>
      </c>
      <c r="H15" s="9"/>
      <c r="I15" s="5">
        <v>356</v>
      </c>
      <c r="J15" s="15" t="s">
        <v>33</v>
      </c>
      <c r="K15" s="10">
        <f t="shared" si="1"/>
        <v>17.46</v>
      </c>
      <c r="M15" s="17"/>
      <c r="N15" s="17"/>
      <c r="O15" s="17"/>
      <c r="P15" s="17"/>
      <c r="T15" s="34" t="s">
        <v>20</v>
      </c>
      <c r="U15" s="35">
        <v>6.9450000000000003</v>
      </c>
      <c r="V15" s="37" t="s">
        <v>26</v>
      </c>
    </row>
    <row r="16" spans="1:27">
      <c r="A16" s="1">
        <v>15</v>
      </c>
      <c r="B16" s="27" t="s">
        <v>67</v>
      </c>
      <c r="C16" s="28" t="s">
        <v>65</v>
      </c>
      <c r="D16" s="30" t="s">
        <v>51</v>
      </c>
      <c r="E16" s="7" t="s">
        <v>8</v>
      </c>
      <c r="F16" s="10"/>
      <c r="G16" s="10"/>
      <c r="H16" s="9"/>
      <c r="I16" s="28">
        <v>281</v>
      </c>
      <c r="J16" s="15" t="s">
        <v>69</v>
      </c>
      <c r="K16" s="10"/>
      <c r="T16" s="34" t="s">
        <v>22</v>
      </c>
      <c r="U16" s="31">
        <v>74.819999999999993</v>
      </c>
      <c r="V16" s="33" t="s">
        <v>25</v>
      </c>
    </row>
    <row r="17" spans="1:22">
      <c r="A17" s="1">
        <v>16</v>
      </c>
      <c r="B17" s="39" t="s">
        <v>68</v>
      </c>
      <c r="C17" s="28" t="s">
        <v>66</v>
      </c>
      <c r="D17" s="30" t="s">
        <v>51</v>
      </c>
      <c r="E17" s="7" t="s">
        <v>8</v>
      </c>
      <c r="F17" s="31"/>
      <c r="G17" s="32"/>
      <c r="H17" s="9"/>
      <c r="I17" s="5">
        <v>220</v>
      </c>
      <c r="J17" s="15" t="s">
        <v>70</v>
      </c>
      <c r="K17" s="10"/>
    </row>
    <row r="18" spans="1:22" s="11" customFormat="1">
      <c r="A18" s="1">
        <v>17</v>
      </c>
      <c r="B18" s="26" t="s">
        <v>63</v>
      </c>
      <c r="C18" s="28" t="s">
        <v>62</v>
      </c>
      <c r="D18" s="30" t="s">
        <v>64</v>
      </c>
      <c r="E18" s="7" t="s">
        <v>8</v>
      </c>
      <c r="F18" s="10">
        <v>20</v>
      </c>
      <c r="G18" s="10">
        <v>20</v>
      </c>
      <c r="H18" s="9"/>
      <c r="I18" s="28">
        <v>360</v>
      </c>
      <c r="J18" s="15" t="s">
        <v>40</v>
      </c>
      <c r="K18" s="10">
        <f t="shared" ref="K18" si="2">(I18*F18+20*I18)/1000+5</f>
        <v>19.399999999999999</v>
      </c>
      <c r="M18" s="17"/>
      <c r="N18" s="17"/>
      <c r="O18" s="17"/>
      <c r="P18" s="17"/>
      <c r="T18" s="34" t="s">
        <v>21</v>
      </c>
      <c r="U18" s="35">
        <v>122.795</v>
      </c>
      <c r="V18" s="37" t="s">
        <v>29</v>
      </c>
    </row>
    <row r="19" spans="1:22">
      <c r="A19" s="1"/>
      <c r="B19" s="5"/>
      <c r="C19" s="6"/>
      <c r="D19" s="30"/>
      <c r="E19" s="12"/>
      <c r="F19" s="23"/>
      <c r="G19" s="23"/>
      <c r="H19" s="9"/>
      <c r="I19" s="5"/>
      <c r="J19" s="15"/>
      <c r="K19" s="10"/>
    </row>
    <row r="20" spans="1:22">
      <c r="A20" s="1"/>
      <c r="B20" s="5"/>
      <c r="C20" s="6"/>
      <c r="D20" s="30"/>
      <c r="E20" s="12"/>
      <c r="F20" s="23"/>
      <c r="G20" s="23"/>
      <c r="H20" s="9"/>
      <c r="I20" s="5"/>
      <c r="J20" s="15"/>
      <c r="K20" s="10"/>
    </row>
    <row r="21" spans="1:22">
      <c r="A21" s="1"/>
      <c r="B21" s="21"/>
      <c r="C21" s="22"/>
      <c r="D21" s="30"/>
      <c r="E21" s="12"/>
      <c r="F21" s="23"/>
      <c r="G21" s="23"/>
      <c r="H21" s="9"/>
      <c r="I21" s="24"/>
      <c r="J21" s="15"/>
      <c r="K21" s="10"/>
    </row>
    <row r="22" spans="1:22">
      <c r="A22" s="1"/>
      <c r="B22" s="7"/>
      <c r="C22" s="6"/>
      <c r="D22" s="30"/>
      <c r="E22" s="12"/>
      <c r="F22" s="23"/>
      <c r="G22" s="23"/>
      <c r="H22" s="9"/>
      <c r="I22" s="24"/>
      <c r="J22" s="15"/>
      <c r="K22" s="10"/>
    </row>
    <row r="23" spans="1:22">
      <c r="A23" s="1"/>
      <c r="B23" s="7"/>
      <c r="C23" s="6"/>
      <c r="D23" s="30"/>
      <c r="E23" s="12"/>
      <c r="F23" s="23"/>
      <c r="G23" s="23"/>
      <c r="H23" s="9"/>
      <c r="I23" s="25"/>
      <c r="J23" s="15"/>
      <c r="K23" s="10"/>
    </row>
    <row r="24" spans="1:22">
      <c r="A24" s="1"/>
      <c r="B24" s="7"/>
      <c r="C24" s="6"/>
      <c r="D24" s="30"/>
      <c r="E24" s="12"/>
      <c r="F24" s="23"/>
      <c r="G24" s="23"/>
      <c r="H24" s="9"/>
      <c r="I24" s="25"/>
      <c r="J24" s="15"/>
      <c r="K24" s="10"/>
    </row>
    <row r="25" spans="1:22">
      <c r="A25" s="1"/>
      <c r="B25" s="7"/>
      <c r="C25" s="6"/>
      <c r="D25" s="30"/>
      <c r="E25" s="12"/>
      <c r="F25" s="23"/>
      <c r="G25" s="23"/>
      <c r="H25" s="9"/>
      <c r="I25" s="25"/>
      <c r="J25" s="15"/>
      <c r="K25" s="10"/>
    </row>
    <row r="26" spans="1:22">
      <c r="A26" s="1"/>
      <c r="B26" s="5"/>
      <c r="C26" s="6"/>
      <c r="D26" s="30"/>
      <c r="E26" s="12"/>
      <c r="F26" s="23"/>
      <c r="G26" s="23"/>
      <c r="H26" s="9"/>
      <c r="I26" s="5"/>
      <c r="J26" s="15"/>
      <c r="K26" s="10"/>
    </row>
    <row r="27" spans="1:22">
      <c r="A27" s="1"/>
      <c r="B27" s="29"/>
      <c r="C27" s="22"/>
      <c r="D27" s="30"/>
      <c r="E27" s="12"/>
      <c r="F27" s="23"/>
      <c r="G27" s="23"/>
      <c r="H27" s="9"/>
      <c r="I27" s="22"/>
      <c r="J27" s="15"/>
      <c r="K27" s="10"/>
    </row>
    <row r="28" spans="1:22">
      <c r="A28" s="1"/>
      <c r="B28" s="29"/>
      <c r="C28" s="22"/>
      <c r="D28" s="30"/>
      <c r="E28" s="12"/>
      <c r="F28" s="23"/>
      <c r="G28" s="23"/>
      <c r="H28" s="9"/>
      <c r="I28" s="22"/>
      <c r="J28" s="15"/>
      <c r="K28" s="10"/>
    </row>
    <row r="29" spans="1:22">
      <c r="A29" s="1"/>
      <c r="B29" s="29"/>
      <c r="C29" s="22"/>
      <c r="D29" s="30"/>
      <c r="E29" s="12"/>
      <c r="F29" s="23"/>
      <c r="G29" s="23"/>
      <c r="H29" s="9"/>
      <c r="I29" s="22"/>
      <c r="J29" s="15"/>
      <c r="K29" s="10"/>
    </row>
    <row r="30" spans="1:22">
      <c r="F30" s="38"/>
      <c r="K30" s="10"/>
    </row>
  </sheetData>
  <autoFilter ref="A1:M29"/>
  <mergeCells count="1">
    <mergeCell ref="M8:M9"/>
  </mergeCells>
  <phoneticPr fontId="19" type="noConversion"/>
  <conditionalFormatting sqref="B6 B4">
    <cfRule type="duplicateValues" dxfId="8" priority="1"/>
  </conditionalFormatting>
  <conditionalFormatting sqref="B30:B65535 B1:B6">
    <cfRule type="duplicateValues" dxfId="7" priority="2" stopIfTrue="1"/>
  </conditionalFormatting>
  <conditionalFormatting sqref="B2:B6">
    <cfRule type="duplicateValues" dxfId="6" priority="3"/>
  </conditionalFormatting>
  <conditionalFormatting sqref="B1">
    <cfRule type="duplicateValues" dxfId="5" priority="4"/>
  </conditionalFormatting>
  <dataValidations count="4">
    <dataValidation type="list" allowBlank="1" showInputMessage="1" showErrorMessage="1" sqref="N9">
      <formula1>"宁波瑞元,台州佩雷希"</formula1>
    </dataValidation>
    <dataValidation type="list" allowBlank="1" showInputMessage="1" showErrorMessage="1" sqref="O9">
      <formula1>"PA6+GF30,PC+ABS,PP-T20,ABS"</formula1>
    </dataValidation>
    <dataValidation type="list" allowBlank="1" showInputMessage="1" showErrorMessage="1" sqref="E2:E29">
      <formula1>"装配总成件,焊接总成件,面料,塑料件,冷镦,钣金件,机加工件,标准件,非标件,线材件,管材件,圆钢"</formula1>
    </dataValidation>
    <dataValidation type="list" allowBlank="1" showInputMessage="1" showErrorMessage="1" sqref="J1:J1048576">
      <formula1>"ASA,PP,PA6-GF30,PA6-GF50,ABS,PC+ABS"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zoomScale="85" zoomScaleNormal="85" workbookViewId="0">
      <selection activeCell="O2" sqref="O2"/>
    </sheetView>
  </sheetViews>
  <sheetFormatPr defaultRowHeight="13.5"/>
  <cols>
    <col min="1" max="1" width="5.25" bestFit="1" customWidth="1"/>
    <col min="2" max="2" width="23.875" bestFit="1" customWidth="1"/>
    <col min="3" max="3" width="25.5" style="11" bestFit="1" customWidth="1"/>
    <col min="4" max="5" width="11" bestFit="1" customWidth="1"/>
    <col min="6" max="6" width="11.125" customWidth="1"/>
    <col min="7" max="7" width="11.125" style="20" customWidth="1"/>
    <col min="8" max="8" width="13" style="14" bestFit="1" customWidth="1"/>
    <col min="9" max="9" width="9.5" bestFit="1" customWidth="1"/>
    <col min="10" max="10" width="12" customWidth="1"/>
    <col min="12" max="12" width="0.875" customWidth="1"/>
    <col min="14" max="14" width="11" bestFit="1" customWidth="1"/>
  </cols>
  <sheetData>
    <row r="1" spans="1:21" ht="28.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18" t="s">
        <v>10</v>
      </c>
      <c r="H1" s="3" t="s">
        <v>15</v>
      </c>
      <c r="I1" s="3" t="s">
        <v>7</v>
      </c>
      <c r="J1" s="3" t="s">
        <v>16</v>
      </c>
    </row>
    <row r="2" spans="1:21" s="11" customFormat="1" ht="30" customHeight="1">
      <c r="A2" s="1">
        <v>1</v>
      </c>
      <c r="B2" s="40" t="s">
        <v>73</v>
      </c>
      <c r="C2" s="22" t="s">
        <v>74</v>
      </c>
      <c r="D2" s="30" t="s">
        <v>77</v>
      </c>
      <c r="E2" s="7" t="s">
        <v>8</v>
      </c>
      <c r="F2" s="23">
        <v>100</v>
      </c>
      <c r="G2" s="23">
        <v>90</v>
      </c>
      <c r="H2" s="24">
        <v>342</v>
      </c>
      <c r="I2" s="15" t="s">
        <v>72</v>
      </c>
      <c r="J2" s="10">
        <f>(H2*F2+20*H2)/1000+5</f>
        <v>46.04</v>
      </c>
    </row>
    <row r="3" spans="1:21" s="11" customFormat="1" ht="30" customHeight="1">
      <c r="A3" s="1">
        <v>2</v>
      </c>
      <c r="B3" s="41" t="s">
        <v>75</v>
      </c>
      <c r="C3" s="6" t="s">
        <v>76</v>
      </c>
      <c r="D3" s="30" t="s">
        <v>77</v>
      </c>
      <c r="E3" s="7" t="s">
        <v>8</v>
      </c>
      <c r="F3" s="23">
        <v>50</v>
      </c>
      <c r="G3" s="23">
        <v>40</v>
      </c>
      <c r="H3" s="24">
        <v>43</v>
      </c>
      <c r="I3" s="15" t="s">
        <v>84</v>
      </c>
      <c r="J3" s="10">
        <f>(H3*F3+20*H3)/1000+3</f>
        <v>6.01</v>
      </c>
    </row>
    <row r="4" spans="1:21" s="11" customFormat="1" ht="30" customHeight="1">
      <c r="A4" s="1">
        <v>3</v>
      </c>
      <c r="B4" s="41" t="s">
        <v>78</v>
      </c>
      <c r="C4" s="6" t="s">
        <v>79</v>
      </c>
      <c r="D4" s="30" t="s">
        <v>77</v>
      </c>
      <c r="E4" s="7" t="s">
        <v>8</v>
      </c>
      <c r="F4" s="23">
        <v>120</v>
      </c>
      <c r="G4" s="23">
        <v>110</v>
      </c>
      <c r="H4" s="24">
        <v>366</v>
      </c>
      <c r="I4" s="15" t="s">
        <v>125</v>
      </c>
      <c r="J4" s="10">
        <f>(H4*F4+20*H4)/1000+5</f>
        <v>56.24</v>
      </c>
      <c r="M4" s="34" t="s">
        <v>115</v>
      </c>
      <c r="N4" s="34" t="s">
        <v>96</v>
      </c>
      <c r="O4" s="34" t="s">
        <v>116</v>
      </c>
      <c r="P4" s="34" t="s">
        <v>127</v>
      </c>
      <c r="S4" s="56" t="s">
        <v>119</v>
      </c>
      <c r="T4" s="61" t="s">
        <v>77</v>
      </c>
      <c r="U4" s="61"/>
    </row>
    <row r="5" spans="1:21" s="11" customFormat="1" ht="30" customHeight="1">
      <c r="A5" s="1">
        <v>4</v>
      </c>
      <c r="B5" s="41" t="s">
        <v>80</v>
      </c>
      <c r="C5" s="6" t="s">
        <v>81</v>
      </c>
      <c r="D5" s="30" t="s">
        <v>77</v>
      </c>
      <c r="E5" s="7" t="s">
        <v>8</v>
      </c>
      <c r="F5" s="23">
        <v>120</v>
      </c>
      <c r="G5" s="23">
        <v>110</v>
      </c>
      <c r="H5" s="24">
        <v>376</v>
      </c>
      <c r="I5" s="15" t="s">
        <v>9</v>
      </c>
      <c r="J5" s="10">
        <f>(H5*F5+20*H5)/1000+5</f>
        <v>57.64</v>
      </c>
      <c r="M5" s="34" t="s">
        <v>117</v>
      </c>
      <c r="N5" s="59">
        <f>SUMIFS(J:J,D:D,N4,I:I,P4)</f>
        <v>57.74</v>
      </c>
      <c r="O5" s="59"/>
      <c r="P5" s="59"/>
      <c r="S5" s="60" t="s">
        <v>120</v>
      </c>
      <c r="T5" s="15" t="s">
        <v>121</v>
      </c>
      <c r="U5" s="15" t="s">
        <v>122</v>
      </c>
    </row>
    <row r="6" spans="1:21" s="11" customFormat="1" ht="30" customHeight="1">
      <c r="A6" s="1">
        <v>5</v>
      </c>
      <c r="B6" s="41" t="s">
        <v>82</v>
      </c>
      <c r="C6" s="6" t="s">
        <v>83</v>
      </c>
      <c r="D6" s="30" t="s">
        <v>77</v>
      </c>
      <c r="E6" s="7" t="s">
        <v>8</v>
      </c>
      <c r="F6" s="23">
        <v>50</v>
      </c>
      <c r="G6" s="23">
        <v>40</v>
      </c>
      <c r="H6" s="24">
        <v>97</v>
      </c>
      <c r="I6" s="15" t="s">
        <v>9</v>
      </c>
      <c r="J6" s="10">
        <f>(H6*F6+20*H6)/1000+2</f>
        <v>8.7899999999999991</v>
      </c>
      <c r="S6" s="60"/>
      <c r="T6" s="15" t="s">
        <v>123</v>
      </c>
      <c r="U6" s="15" t="s">
        <v>124</v>
      </c>
    </row>
    <row r="7" spans="1:21" s="11" customFormat="1" ht="30" customHeight="1">
      <c r="A7" s="1">
        <v>6</v>
      </c>
      <c r="B7" s="41" t="s">
        <v>85</v>
      </c>
      <c r="C7" s="6" t="s">
        <v>86</v>
      </c>
      <c r="D7" s="30" t="s">
        <v>77</v>
      </c>
      <c r="E7" s="7" t="s">
        <v>8</v>
      </c>
      <c r="F7" s="23">
        <v>100</v>
      </c>
      <c r="G7" s="23">
        <v>90</v>
      </c>
      <c r="H7" s="24">
        <v>97</v>
      </c>
      <c r="I7" s="15" t="s">
        <v>9</v>
      </c>
      <c r="J7" s="10">
        <f>(H7*F7+20*H7)/1000+2</f>
        <v>13.64</v>
      </c>
      <c r="S7" s="60"/>
      <c r="T7" s="15" t="s">
        <v>125</v>
      </c>
      <c r="U7" s="15" t="s">
        <v>126</v>
      </c>
    </row>
    <row r="8" spans="1:21" s="11" customFormat="1" ht="30" customHeight="1">
      <c r="A8" s="1">
        <v>7</v>
      </c>
      <c r="B8" s="41" t="s">
        <v>87</v>
      </c>
      <c r="C8" s="6" t="s">
        <v>88</v>
      </c>
      <c r="D8" s="30" t="s">
        <v>77</v>
      </c>
      <c r="E8" s="7" t="s">
        <v>8</v>
      </c>
      <c r="F8" s="23">
        <v>30</v>
      </c>
      <c r="G8" s="23">
        <v>20</v>
      </c>
      <c r="H8" s="24">
        <v>366</v>
      </c>
      <c r="I8" s="15" t="s">
        <v>9</v>
      </c>
      <c r="J8" s="10">
        <f>(H8*F8+20*H8)/1000+5</f>
        <v>23.3</v>
      </c>
      <c r="S8" s="60"/>
      <c r="T8" s="15" t="s">
        <v>127</v>
      </c>
      <c r="U8" s="15" t="s">
        <v>128</v>
      </c>
    </row>
    <row r="9" spans="1:21" s="11" customFormat="1" ht="30" customHeight="1">
      <c r="A9" s="1">
        <v>8</v>
      </c>
      <c r="B9" s="41" t="s">
        <v>89</v>
      </c>
      <c r="C9" s="6" t="s">
        <v>90</v>
      </c>
      <c r="D9" s="30" t="s">
        <v>77</v>
      </c>
      <c r="E9" s="7" t="s">
        <v>8</v>
      </c>
      <c r="F9" s="23">
        <v>30</v>
      </c>
      <c r="G9" s="23">
        <v>20</v>
      </c>
      <c r="H9" s="24">
        <v>376</v>
      </c>
      <c r="I9" s="15" t="s">
        <v>9</v>
      </c>
      <c r="J9" s="10">
        <f>(H9*F9+20*H9)/1000+5</f>
        <v>23.8</v>
      </c>
      <c r="S9" s="43"/>
      <c r="T9" s="43"/>
      <c r="U9" s="43"/>
    </row>
    <row r="10" spans="1:21" s="11" customFormat="1" ht="30" customHeight="1">
      <c r="A10" s="1">
        <v>9</v>
      </c>
      <c r="B10" s="41" t="s">
        <v>91</v>
      </c>
      <c r="C10" s="6" t="s">
        <v>92</v>
      </c>
      <c r="D10" s="30" t="s">
        <v>77</v>
      </c>
      <c r="E10" s="7" t="s">
        <v>8</v>
      </c>
      <c r="F10" s="23">
        <v>80</v>
      </c>
      <c r="G10" s="23">
        <v>70</v>
      </c>
      <c r="H10" s="24">
        <v>130</v>
      </c>
      <c r="I10" s="15" t="s">
        <v>127</v>
      </c>
      <c r="J10" s="10">
        <f>(H10*F10+20*H10)/1000+5</f>
        <v>18</v>
      </c>
      <c r="S10" s="15" t="s">
        <v>115</v>
      </c>
      <c r="T10" s="65" t="s">
        <v>96</v>
      </c>
      <c r="U10" s="66"/>
    </row>
    <row r="11" spans="1:21" s="11" customFormat="1" ht="30" customHeight="1">
      <c r="A11" s="1">
        <v>10</v>
      </c>
      <c r="B11" s="41" t="s">
        <v>94</v>
      </c>
      <c r="C11" s="6" t="s">
        <v>95</v>
      </c>
      <c r="D11" s="30" t="s">
        <v>77</v>
      </c>
      <c r="E11" s="7" t="s">
        <v>8</v>
      </c>
      <c r="F11" s="23">
        <v>30</v>
      </c>
      <c r="G11" s="23">
        <v>20</v>
      </c>
      <c r="H11" s="24">
        <v>70</v>
      </c>
      <c r="I11" s="15" t="s">
        <v>93</v>
      </c>
      <c r="J11" s="10">
        <f>(H11*F11+20*H11)/1000+3</f>
        <v>6.5</v>
      </c>
      <c r="S11" s="62" t="s">
        <v>120</v>
      </c>
      <c r="T11" s="56" t="s">
        <v>118</v>
      </c>
      <c r="U11" s="56" t="s">
        <v>122</v>
      </c>
    </row>
    <row r="12" spans="1:21" s="11" customFormat="1" ht="30" customHeight="1">
      <c r="A12" s="1">
        <v>11</v>
      </c>
      <c r="B12" s="41" t="s">
        <v>97</v>
      </c>
      <c r="C12" s="6" t="s">
        <v>98</v>
      </c>
      <c r="D12" s="30" t="s">
        <v>96</v>
      </c>
      <c r="E12" s="7" t="s">
        <v>8</v>
      </c>
      <c r="F12" s="23">
        <v>170</v>
      </c>
      <c r="G12" s="23">
        <v>160</v>
      </c>
      <c r="H12" s="24">
        <v>14</v>
      </c>
      <c r="I12" s="15" t="s">
        <v>9</v>
      </c>
      <c r="J12" s="10">
        <f>(H12*F12+20*H12)/1000+2</f>
        <v>4.66</v>
      </c>
      <c r="S12" s="63"/>
      <c r="T12" s="56" t="s">
        <v>84</v>
      </c>
      <c r="U12" s="56" t="s">
        <v>124</v>
      </c>
    </row>
    <row r="13" spans="1:21" s="11" customFormat="1" ht="30" customHeight="1">
      <c r="A13" s="1">
        <v>12</v>
      </c>
      <c r="B13" s="41" t="s">
        <v>99</v>
      </c>
      <c r="C13" s="6" t="s">
        <v>100</v>
      </c>
      <c r="D13" s="30" t="s">
        <v>96</v>
      </c>
      <c r="E13" s="7" t="s">
        <v>8</v>
      </c>
      <c r="F13" s="23">
        <v>100</v>
      </c>
      <c r="G13" s="23">
        <v>90</v>
      </c>
      <c r="H13" s="24">
        <v>160</v>
      </c>
      <c r="I13" s="15" t="s">
        <v>118</v>
      </c>
      <c r="J13" s="10">
        <f>(H13*F13+20*H13)/1000+5</f>
        <v>24.2</v>
      </c>
      <c r="S13" s="63"/>
      <c r="T13" s="56" t="s">
        <v>125</v>
      </c>
      <c r="U13" s="56" t="s">
        <v>129</v>
      </c>
    </row>
    <row r="14" spans="1:21" s="11" customFormat="1" ht="30" customHeight="1">
      <c r="A14" s="1">
        <v>13</v>
      </c>
      <c r="B14" s="41" t="s">
        <v>101</v>
      </c>
      <c r="C14" s="6" t="s">
        <v>102</v>
      </c>
      <c r="D14" s="30" t="s">
        <v>96</v>
      </c>
      <c r="E14" s="7" t="s">
        <v>8</v>
      </c>
      <c r="F14" s="23">
        <v>50</v>
      </c>
      <c r="G14" s="23">
        <v>40</v>
      </c>
      <c r="H14" s="24">
        <v>208</v>
      </c>
      <c r="I14" s="15" t="s">
        <v>72</v>
      </c>
      <c r="J14" s="10">
        <f>(H14*F14+20*H14)/1000+5</f>
        <v>19.560000000000002</v>
      </c>
      <c r="S14" s="64"/>
      <c r="T14" s="56" t="s">
        <v>127</v>
      </c>
      <c r="U14" s="56" t="s">
        <v>130</v>
      </c>
    </row>
    <row r="15" spans="1:21" s="11" customFormat="1" ht="30" customHeight="1">
      <c r="A15" s="1">
        <v>14</v>
      </c>
      <c r="B15" s="41" t="s">
        <v>103</v>
      </c>
      <c r="C15" s="6" t="s">
        <v>104</v>
      </c>
      <c r="D15" s="30" t="s">
        <v>96</v>
      </c>
      <c r="E15" s="7" t="s">
        <v>8</v>
      </c>
      <c r="F15" s="23">
        <v>50</v>
      </c>
      <c r="G15" s="23">
        <v>40</v>
      </c>
      <c r="H15" s="24">
        <v>43</v>
      </c>
      <c r="I15" s="15" t="s">
        <v>84</v>
      </c>
      <c r="J15" s="10">
        <f>(H15*F15+20*H15)/1000+2</f>
        <v>5.01</v>
      </c>
    </row>
    <row r="16" spans="1:21" s="11" customFormat="1" ht="30" customHeight="1">
      <c r="A16" s="1">
        <v>15</v>
      </c>
      <c r="B16" s="41" t="s">
        <v>105</v>
      </c>
      <c r="C16" s="6" t="s">
        <v>106</v>
      </c>
      <c r="D16" s="30" t="s">
        <v>96</v>
      </c>
      <c r="E16" s="7" t="s">
        <v>8</v>
      </c>
      <c r="F16" s="23">
        <v>140</v>
      </c>
      <c r="G16" s="23">
        <v>130</v>
      </c>
      <c r="H16" s="24">
        <v>54</v>
      </c>
      <c r="I16" s="15" t="s">
        <v>93</v>
      </c>
      <c r="J16" s="10">
        <f>(H16*F16+20*H16)/1000+3</f>
        <v>11.64</v>
      </c>
    </row>
    <row r="17" spans="1:10" s="11" customFormat="1" ht="30" customHeight="1">
      <c r="A17" s="1">
        <v>16</v>
      </c>
      <c r="B17" s="41" t="s">
        <v>107</v>
      </c>
      <c r="C17" s="6" t="s">
        <v>108</v>
      </c>
      <c r="D17" s="30" t="s">
        <v>96</v>
      </c>
      <c r="E17" s="7" t="s">
        <v>8</v>
      </c>
      <c r="F17" s="23">
        <v>140</v>
      </c>
      <c r="G17" s="23">
        <v>130</v>
      </c>
      <c r="H17" s="24">
        <v>305</v>
      </c>
      <c r="I17" s="15" t="s">
        <v>125</v>
      </c>
      <c r="J17" s="10">
        <f>(H17*F17+20*H17)/1000+5</f>
        <v>53.8</v>
      </c>
    </row>
    <row r="18" spans="1:10" s="11" customFormat="1" ht="30" customHeight="1">
      <c r="A18" s="1">
        <v>17</v>
      </c>
      <c r="B18" s="41" t="s">
        <v>109</v>
      </c>
      <c r="C18" s="6" t="s">
        <v>110</v>
      </c>
      <c r="D18" s="30" t="s">
        <v>96</v>
      </c>
      <c r="E18" s="7" t="s">
        <v>8</v>
      </c>
      <c r="F18" s="23">
        <v>80</v>
      </c>
      <c r="G18" s="23">
        <v>70</v>
      </c>
      <c r="H18" s="24">
        <v>719</v>
      </c>
      <c r="I18" s="15" t="s">
        <v>9</v>
      </c>
      <c r="J18" s="10">
        <f>(H18*F18+20*H18)/1000+5</f>
        <v>76.900000000000006</v>
      </c>
    </row>
    <row r="19" spans="1:10" s="11" customFormat="1" ht="30" customHeight="1">
      <c r="A19" s="1">
        <v>18</v>
      </c>
      <c r="B19" s="41" t="s">
        <v>111</v>
      </c>
      <c r="C19" s="6" t="s">
        <v>112</v>
      </c>
      <c r="D19" s="30" t="s">
        <v>96</v>
      </c>
      <c r="E19" s="7" t="s">
        <v>8</v>
      </c>
      <c r="F19" s="23">
        <v>120</v>
      </c>
      <c r="G19" s="23">
        <v>110</v>
      </c>
      <c r="H19" s="24">
        <v>190</v>
      </c>
      <c r="I19" s="15" t="s">
        <v>127</v>
      </c>
      <c r="J19" s="10">
        <f>(H19*F19+20*H19)/1000+5</f>
        <v>31.6</v>
      </c>
    </row>
    <row r="20" spans="1:10" s="11" customFormat="1" ht="30" customHeight="1">
      <c r="A20" s="1">
        <v>19</v>
      </c>
      <c r="B20" s="41" t="s">
        <v>113</v>
      </c>
      <c r="C20" s="6" t="s">
        <v>114</v>
      </c>
      <c r="D20" s="30" t="s">
        <v>96</v>
      </c>
      <c r="E20" s="7" t="s">
        <v>8</v>
      </c>
      <c r="F20" s="23">
        <v>30</v>
      </c>
      <c r="G20" s="23">
        <v>20</v>
      </c>
      <c r="H20" s="24">
        <v>190</v>
      </c>
      <c r="I20" s="15" t="s">
        <v>93</v>
      </c>
      <c r="J20" s="10">
        <f>(H20*F20+20*H20)/1000+5</f>
        <v>14.5</v>
      </c>
    </row>
    <row r="21" spans="1:10" s="11" customFormat="1" ht="30" customHeight="1">
      <c r="A21" s="44"/>
      <c r="B21" s="53"/>
      <c r="C21" s="52"/>
      <c r="D21" s="46"/>
      <c r="E21" s="51"/>
      <c r="F21" s="47"/>
      <c r="G21" s="47"/>
      <c r="H21" s="52"/>
      <c r="I21" s="42"/>
      <c r="J21" s="43"/>
    </row>
    <row r="22" spans="1:10" s="11" customFormat="1" ht="30" customHeight="1">
      <c r="A22" s="44"/>
      <c r="B22" s="53"/>
      <c r="C22" s="52"/>
      <c r="D22" s="46"/>
      <c r="E22" s="51"/>
      <c r="F22" s="47"/>
      <c r="G22" s="47"/>
      <c r="H22" s="52"/>
      <c r="I22" s="42"/>
      <c r="J22" s="43"/>
    </row>
    <row r="23" spans="1:10" s="11" customFormat="1" ht="30" customHeight="1">
      <c r="A23" s="44"/>
      <c r="B23" s="53"/>
      <c r="C23" s="52"/>
      <c r="D23" s="46"/>
      <c r="E23" s="51"/>
      <c r="F23" s="47"/>
      <c r="G23" s="47"/>
      <c r="H23" s="52"/>
      <c r="I23" s="42"/>
      <c r="J23" s="43"/>
    </row>
    <row r="24" spans="1:10" s="11" customFormat="1" ht="30" customHeight="1">
      <c r="A24" s="44"/>
      <c r="B24" s="53"/>
      <c r="C24" s="52"/>
      <c r="D24" s="46"/>
      <c r="E24" s="51"/>
      <c r="F24" s="47"/>
      <c r="G24" s="47"/>
      <c r="H24" s="52"/>
      <c r="I24" s="42"/>
      <c r="J24" s="43"/>
    </row>
    <row r="25" spans="1:10" s="11" customFormat="1" ht="30" customHeight="1">
      <c r="A25" s="44"/>
      <c r="B25" s="53"/>
      <c r="C25" s="52"/>
      <c r="D25" s="46"/>
      <c r="E25" s="51"/>
      <c r="F25" s="47"/>
      <c r="G25" s="47"/>
      <c r="H25" s="52"/>
      <c r="I25" s="42"/>
      <c r="J25" s="43"/>
    </row>
    <row r="26" spans="1:10">
      <c r="A26" s="44"/>
      <c r="B26" s="48"/>
      <c r="C26" s="45"/>
      <c r="D26" s="46"/>
      <c r="E26" s="51"/>
      <c r="F26" s="47"/>
      <c r="G26" s="47"/>
      <c r="H26" s="48"/>
      <c r="I26" s="42"/>
      <c r="J26" s="43"/>
    </row>
    <row r="27" spans="1:10">
      <c r="A27" s="44"/>
      <c r="B27" s="53"/>
      <c r="C27" s="52"/>
      <c r="D27" s="46"/>
      <c r="E27" s="51"/>
      <c r="F27" s="47"/>
      <c r="G27" s="47"/>
      <c r="H27" s="52"/>
      <c r="I27" s="42"/>
      <c r="J27" s="43"/>
    </row>
    <row r="28" spans="1:10">
      <c r="A28" s="44"/>
      <c r="B28" s="53"/>
      <c r="C28" s="52"/>
      <c r="D28" s="46"/>
      <c r="E28" s="51"/>
      <c r="F28" s="47"/>
      <c r="G28" s="47"/>
      <c r="H28" s="52"/>
      <c r="I28" s="42"/>
      <c r="J28" s="43"/>
    </row>
    <row r="29" spans="1:10">
      <c r="A29" s="44"/>
      <c r="B29" s="53"/>
      <c r="C29" s="52"/>
      <c r="D29" s="46"/>
      <c r="E29" s="51"/>
      <c r="F29" s="47"/>
      <c r="G29" s="47"/>
      <c r="H29" s="52"/>
      <c r="I29" s="42"/>
      <c r="J29" s="43"/>
    </row>
    <row r="30" spans="1:10">
      <c r="A30" s="49"/>
      <c r="B30" s="49"/>
      <c r="C30" s="54"/>
      <c r="D30" s="49"/>
      <c r="E30" s="49"/>
      <c r="F30" s="47"/>
      <c r="G30" s="50"/>
      <c r="H30" s="55"/>
      <c r="I30" s="49"/>
      <c r="J30" s="43"/>
    </row>
  </sheetData>
  <autoFilter ref="A1:K29"/>
  <mergeCells count="5">
    <mergeCell ref="N5:P5"/>
    <mergeCell ref="S5:S8"/>
    <mergeCell ref="T4:U4"/>
    <mergeCell ref="S11:S14"/>
    <mergeCell ref="T10:U10"/>
  </mergeCells>
  <phoneticPr fontId="19" type="noConversion"/>
  <conditionalFormatting sqref="B30:B65535 B1:B3">
    <cfRule type="duplicateValues" dxfId="4" priority="4" stopIfTrue="1"/>
  </conditionalFormatting>
  <conditionalFormatting sqref="B2:B3">
    <cfRule type="duplicateValues" dxfId="3" priority="5"/>
  </conditionalFormatting>
  <conditionalFormatting sqref="B1">
    <cfRule type="duplicateValues" dxfId="2" priority="6"/>
  </conditionalFormatting>
  <conditionalFormatting sqref="B4:B20">
    <cfRule type="duplicateValues" dxfId="1" priority="1" stopIfTrue="1"/>
  </conditionalFormatting>
  <conditionalFormatting sqref="B4:B20">
    <cfRule type="duplicateValues" dxfId="0" priority="2"/>
  </conditionalFormatting>
  <dataValidations count="2">
    <dataValidation type="list" allowBlank="1" showInputMessage="1" showErrorMessage="1" sqref="I1:I1048576">
      <formula1>"ASA,PP,PA6-GF30,PA6-GF50,ABS,PC+ABS,PP-T20"</formula1>
    </dataValidation>
    <dataValidation type="list" allowBlank="1" showInputMessage="1" showErrorMessage="1" sqref="E2:E29">
      <formula1>"装配总成件,焊接总成件,面料,塑料件,冷镦,钣金件,机加工件,标准件,非标件,线材件,管材件,圆钢"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后视镜</vt:lpstr>
      <vt:lpstr>座椅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2020-12-16T10:03:17Z</dcterms:created>
  <dcterms:modified xsi:type="dcterms:W3CDTF">2022-03-01T09:22:28Z</dcterms:modified>
</cp:coreProperties>
</file>