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报价\坐椅\奥杰BOM&amp;外购件开发申请单-2022.02.21\报价单\"/>
    </mc:Choice>
  </mc:AlternateContent>
  <bookViews>
    <workbookView xWindow="0" yWindow="0" windowWidth="19425" windowHeight="9405" tabRatio="725"/>
  </bookViews>
  <sheets>
    <sheet name="汇总表" sheetId="1" r:id="rId1"/>
    <sheet name="原材料明细" sheetId="2" r:id="rId2"/>
    <sheet name="外购外协件明细" sheetId="3" r:id="rId3"/>
    <sheet name="加工明细" sheetId="4" r:id="rId4"/>
    <sheet name="制造费率测算明细" sheetId="15" r:id="rId5"/>
    <sheet name="期间费用" sheetId="9" r:id="rId6"/>
    <sheet name="包装运输明细" sheetId="10" r:id="rId7"/>
    <sheet name="工装明细" sheetId="14" r:id="rId8"/>
  </sheets>
  <externalReferences>
    <externalReference r:id="rId9"/>
  </externalReferences>
  <definedNames>
    <definedName name="_xlnm._FilterDatabase" localSheetId="6" hidden="1">包装运输明细!$A$1:$N$28</definedName>
    <definedName name="_xlnm.Print_Area" localSheetId="5">期间费用!$A$1:$G$20</definedName>
  </definedNames>
  <calcPr calcId="162913"/>
</workbook>
</file>

<file path=xl/calcChain.xml><?xml version="1.0" encoding="utf-8"?>
<calcChain xmlns="http://schemas.openxmlformats.org/spreadsheetml/2006/main">
  <c r="M44" i="10" l="1"/>
  <c r="M36" i="10"/>
  <c r="M34" i="10"/>
  <c r="M33" i="10"/>
  <c r="M30" i="10"/>
  <c r="N11" i="10"/>
  <c r="N12" i="10" s="1"/>
  <c r="V6" i="15" l="1"/>
  <c r="U6" i="15"/>
  <c r="T6" i="15"/>
  <c r="O6" i="4"/>
  <c r="Q6" i="4" s="1"/>
  <c r="P17" i="3" l="1"/>
  <c r="A17" i="3"/>
  <c r="A18" i="3"/>
  <c r="F10" i="10" l="1"/>
  <c r="P9" i="3" l="1"/>
  <c r="Q22" i="2"/>
  <c r="R22" i="2" s="1"/>
  <c r="Q23" i="2"/>
  <c r="R23" i="2" s="1"/>
  <c r="Q24" i="2"/>
  <c r="R24" i="2" s="1"/>
  <c r="Q25" i="2"/>
  <c r="R25" i="2" s="1"/>
  <c r="Q26" i="2"/>
  <c r="R26" i="2" s="1"/>
  <c r="A22" i="2"/>
  <c r="A23" i="2"/>
  <c r="A24" i="2"/>
  <c r="A25" i="2"/>
  <c r="I13" i="2" l="1"/>
  <c r="Q12" i="2"/>
  <c r="R12" i="2" s="1"/>
  <c r="Q13" i="2"/>
  <c r="Q14" i="2"/>
  <c r="R14" i="2" s="1"/>
  <c r="Q15" i="2"/>
  <c r="R15" i="2" s="1"/>
  <c r="Q16" i="2"/>
  <c r="R16" i="2" s="1"/>
  <c r="A12" i="2"/>
  <c r="A13" i="2"/>
  <c r="A14" i="2"/>
  <c r="A15" i="2"/>
  <c r="A16" i="2"/>
  <c r="R13" i="2" l="1"/>
  <c r="M26" i="2" l="1"/>
  <c r="P8" i="3" l="1"/>
  <c r="P7" i="3"/>
  <c r="A11" i="3"/>
  <c r="A12" i="3"/>
  <c r="A13" i="3"/>
  <c r="A14" i="3"/>
  <c r="A15" i="3"/>
  <c r="A16" i="3"/>
  <c r="P11" i="3"/>
  <c r="P10" i="3"/>
  <c r="P12" i="3"/>
  <c r="P13" i="3"/>
  <c r="P14" i="3"/>
  <c r="P15" i="3"/>
  <c r="P16" i="3"/>
  <c r="P18" i="3"/>
  <c r="N17" i="14"/>
  <c r="M17" i="14"/>
  <c r="L17" i="14"/>
  <c r="P10" i="14"/>
  <c r="P9" i="14"/>
  <c r="P8" i="14"/>
  <c r="P7" i="14"/>
  <c r="P6" i="14"/>
  <c r="P17" i="14" s="1"/>
  <c r="M3" i="14"/>
  <c r="D2" i="14"/>
  <c r="M27" i="10"/>
  <c r="M26" i="10"/>
  <c r="M25" i="10"/>
  <c r="M24" i="10"/>
  <c r="M23" i="10"/>
  <c r="M22" i="10"/>
  <c r="M21" i="10"/>
  <c r="M20" i="10"/>
  <c r="M19" i="10"/>
  <c r="M28" i="10" s="1"/>
  <c r="F16" i="10"/>
  <c r="N15" i="10"/>
  <c r="D25" i="1"/>
  <c r="L3" i="10"/>
  <c r="C3" i="10"/>
  <c r="C2" i="10"/>
  <c r="G8" i="9"/>
  <c r="G7" i="9"/>
  <c r="G6" i="9"/>
  <c r="F3" i="9"/>
  <c r="C3" i="9"/>
  <c r="C2" i="9"/>
  <c r="U10" i="15"/>
  <c r="M10" i="4"/>
  <c r="T10" i="15"/>
  <c r="S10" i="15"/>
  <c r="P10" i="15"/>
  <c r="O10" i="15"/>
  <c r="G10" i="15"/>
  <c r="U9" i="15"/>
  <c r="T9" i="15"/>
  <c r="L9" i="4"/>
  <c r="S9" i="15"/>
  <c r="P9" i="15"/>
  <c r="O9" i="15"/>
  <c r="V9" i="15"/>
  <c r="N9" i="4"/>
  <c r="G9" i="15"/>
  <c r="U8" i="15"/>
  <c r="T8" i="15"/>
  <c r="S8" i="15"/>
  <c r="P8" i="15"/>
  <c r="O8" i="15"/>
  <c r="G8" i="15"/>
  <c r="U7" i="15"/>
  <c r="T7" i="15"/>
  <c r="L7" i="4"/>
  <c r="P7" i="15"/>
  <c r="O7" i="15"/>
  <c r="V7" i="15"/>
  <c r="N7" i="4"/>
  <c r="G7" i="15"/>
  <c r="P6" i="15"/>
  <c r="O6" i="15"/>
  <c r="N6" i="4"/>
  <c r="G6" i="15"/>
  <c r="R3" i="15"/>
  <c r="D3" i="15"/>
  <c r="D2" i="15"/>
  <c r="I21" i="4"/>
  <c r="H21" i="4"/>
  <c r="P10" i="4"/>
  <c r="L10" i="4"/>
  <c r="P9" i="4"/>
  <c r="M9" i="4"/>
  <c r="P8" i="4"/>
  <c r="M8" i="4"/>
  <c r="L8" i="4"/>
  <c r="P7" i="4"/>
  <c r="M7" i="4"/>
  <c r="P6" i="4"/>
  <c r="M6" i="4"/>
  <c r="L6" i="4"/>
  <c r="O3" i="4"/>
  <c r="D3" i="4"/>
  <c r="D2" i="4"/>
  <c r="P29" i="3"/>
  <c r="P28" i="3"/>
  <c r="P27" i="3"/>
  <c r="P26" i="3"/>
  <c r="P25" i="3"/>
  <c r="P30" i="3" s="1"/>
  <c r="P24" i="3"/>
  <c r="A10" i="3"/>
  <c r="A8" i="3"/>
  <c r="A7" i="3"/>
  <c r="P3" i="3"/>
  <c r="C3" i="3"/>
  <c r="C2" i="3"/>
  <c r="N28" i="2"/>
  <c r="M28" i="2"/>
  <c r="O28" i="2" s="1"/>
  <c r="A26" i="2"/>
  <c r="Q21" i="2"/>
  <c r="R21" i="2" s="1"/>
  <c r="A21" i="2"/>
  <c r="Q20" i="2"/>
  <c r="R20" i="2"/>
  <c r="A20" i="2"/>
  <c r="Q19" i="2"/>
  <c r="R19" i="2" s="1"/>
  <c r="A19" i="2"/>
  <c r="Q18" i="2"/>
  <c r="R18" i="2" s="1"/>
  <c r="A18" i="2"/>
  <c r="Q17" i="2"/>
  <c r="R17" i="2" s="1"/>
  <c r="A17" i="2"/>
  <c r="Q11" i="2"/>
  <c r="R11" i="2" s="1"/>
  <c r="A11" i="2"/>
  <c r="Q10" i="2"/>
  <c r="R10" i="2" s="1"/>
  <c r="A10" i="2"/>
  <c r="Q9" i="2"/>
  <c r="R9" i="2" s="1"/>
  <c r="A9" i="2"/>
  <c r="Q8" i="2"/>
  <c r="R8" i="2" s="1"/>
  <c r="A8" i="2"/>
  <c r="Q7" i="2"/>
  <c r="R7" i="2" s="1"/>
  <c r="A7" i="2"/>
  <c r="Q6" i="2"/>
  <c r="A6" i="2"/>
  <c r="D26" i="1"/>
  <c r="B4" i="1"/>
  <c r="H3" i="1"/>
  <c r="E2" i="1"/>
  <c r="B2" i="1"/>
  <c r="V10" i="15"/>
  <c r="N10" i="4"/>
  <c r="O7" i="4"/>
  <c r="Q7" i="4"/>
  <c r="V8" i="15"/>
  <c r="N8" i="4"/>
  <c r="O8" i="4"/>
  <c r="Q8" i="4"/>
  <c r="O10" i="4"/>
  <c r="Q10" i="4"/>
  <c r="O9" i="4"/>
  <c r="Q9" i="4"/>
  <c r="P21" i="4" l="1"/>
  <c r="D13" i="1" s="1"/>
  <c r="Q21" i="4"/>
  <c r="D14" i="1" s="1"/>
  <c r="P19" i="3"/>
  <c r="P32" i="3" s="1"/>
  <c r="D12" i="1" s="1"/>
  <c r="D24" i="1"/>
  <c r="O17" i="14"/>
  <c r="R28" i="2"/>
  <c r="D11" i="1" s="1"/>
  <c r="Q28" i="2"/>
  <c r="R6" i="2"/>
  <c r="D10" i="1" l="1"/>
  <c r="D15" i="1" s="1"/>
  <c r="D20" i="1" s="1"/>
  <c r="C6" i="9" l="1"/>
  <c r="D17" i="1" s="1"/>
  <c r="F17" i="1" s="1"/>
  <c r="C7" i="9"/>
  <c r="D18" i="1" s="1"/>
  <c r="F18" i="1" s="1"/>
  <c r="C8" i="9"/>
  <c r="D19" i="1" s="1"/>
  <c r="F19" i="1" s="1"/>
  <c r="F20" i="1"/>
  <c r="D16" i="1" l="1"/>
  <c r="D21" i="1" l="1"/>
  <c r="D22" i="1" l="1"/>
  <c r="D23" i="1" l="1"/>
  <c r="D27" i="1" l="1"/>
  <c r="F23" i="1" s="1"/>
  <c r="F11" i="1" l="1"/>
  <c r="F24" i="1"/>
  <c r="F25" i="1"/>
  <c r="F26" i="1"/>
  <c r="F27" i="1"/>
  <c r="F13" i="1"/>
  <c r="F14" i="1"/>
  <c r="F12" i="1"/>
  <c r="F10" i="1"/>
  <c r="F15" i="1"/>
  <c r="F16" i="1"/>
  <c r="F21" i="1"/>
  <c r="F22" i="1"/>
</calcChain>
</file>

<file path=xl/comments1.xml><?xml version="1.0" encoding="utf-8"?>
<comments xmlns="http://schemas.openxmlformats.org/spreadsheetml/2006/main">
  <authors>
    <author>孔凡玲</author>
  </authors>
  <commentList>
    <comment ref="B13" authorId="0" shapeId="0">
      <text>
        <r>
          <rPr>
            <b/>
            <sz val="9"/>
            <rFont val="宋体"/>
            <family val="3"/>
            <charset val="134"/>
          </rPr>
          <t>管理人员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王晓辉2</author>
  </authors>
  <commentList>
    <comment ref="F33" authorId="0" shapeId="0">
      <text>
        <r>
          <rPr>
            <b/>
            <sz val="9"/>
            <rFont val="宋体"/>
            <family val="3"/>
            <charset val="134"/>
          </rPr>
          <t>承载吨位</t>
        </r>
      </text>
    </comment>
    <comment ref="F34" authorId="0" shapeId="0">
      <text>
        <r>
          <rPr>
            <b/>
            <sz val="9"/>
            <rFont val="宋体"/>
            <family val="3"/>
            <charset val="134"/>
          </rPr>
          <t>如10m*3m*2m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F35" authorId="0" shapeId="0">
      <text>
        <r>
          <rPr>
            <b/>
            <sz val="9"/>
            <rFont val="宋体"/>
            <family val="3"/>
            <charset val="134"/>
          </rPr>
          <t>如厢式货车、仓栅式货车、栏板式货车、平板式货车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<sst xmlns="http://schemas.openxmlformats.org/spreadsheetml/2006/main" count="455" uniqueCount="306">
  <si>
    <t>北汽福田汽车股份有限公司采购零部件报价表(试行)</t>
  </si>
  <si>
    <t>供应商名称（盖章）：</t>
  </si>
  <si>
    <t>车型：</t>
  </si>
  <si>
    <t>币种：人民币（元）</t>
  </si>
  <si>
    <t>供应商代码：A1093</t>
  </si>
  <si>
    <t>车型代码：</t>
  </si>
  <si>
    <t>税：不含税(注明除外)</t>
  </si>
  <si>
    <t>零件件号：</t>
  </si>
  <si>
    <t>年份</t>
  </si>
  <si>
    <t>SOP+1</t>
  </si>
  <si>
    <t>SOP+2</t>
  </si>
  <si>
    <t>SOP+3</t>
  </si>
  <si>
    <t>SOP+4</t>
  </si>
  <si>
    <t>SOP+5</t>
  </si>
  <si>
    <t>零件名称：</t>
  </si>
  <si>
    <t>驾驶员座椅总成</t>
  </si>
  <si>
    <t>每年降幅〔%〕</t>
  </si>
  <si>
    <r>
      <rPr>
        <b/>
        <sz val="10"/>
        <rFont val="宋体"/>
        <family val="3"/>
        <charset val="134"/>
      </rPr>
      <t>单车用量</t>
    </r>
    <r>
      <rPr>
        <b/>
        <sz val="10"/>
        <rFont val="Times New Roman"/>
        <family val="1"/>
      </rPr>
      <t xml:space="preserve"> :             1   </t>
    </r>
    <r>
      <rPr>
        <sz val="10"/>
        <rFont val="Times New Roman"/>
        <family val="1"/>
      </rPr>
      <t xml:space="preserve">  </t>
    </r>
    <r>
      <rPr>
        <sz val="10"/>
        <rFont val="宋体"/>
        <family val="3"/>
        <charset val="134"/>
      </rPr>
      <t>件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车</t>
    </r>
  </si>
  <si>
    <t>每年单价</t>
  </si>
  <si>
    <r>
      <rPr>
        <b/>
        <sz val="10"/>
        <rFont val="宋体"/>
        <family val="3"/>
        <charset val="134"/>
      </rPr>
      <t xml:space="preserve">开发周期：      </t>
    </r>
    <r>
      <rPr>
        <sz val="10"/>
        <rFont val="宋体"/>
        <family val="3"/>
        <charset val="134"/>
      </rPr>
      <t>周</t>
    </r>
  </si>
  <si>
    <t>成本汇总</t>
  </si>
  <si>
    <t>No.</t>
  </si>
  <si>
    <t>项目</t>
  </si>
  <si>
    <t>金额</t>
  </si>
  <si>
    <t>占比</t>
  </si>
  <si>
    <t>备注</t>
  </si>
  <si>
    <r>
      <rPr>
        <sz val="10"/>
        <rFont val="宋体"/>
        <family val="3"/>
        <charset val="134"/>
      </rPr>
      <t>A、直接材料成本</t>
    </r>
    <r>
      <rPr>
        <b/>
        <sz val="10"/>
        <color rgb="FF0000CC"/>
        <rFont val="宋体"/>
        <family val="3"/>
        <charset val="134"/>
      </rPr>
      <t>=（1+2）</t>
    </r>
  </si>
  <si>
    <t>原材料</t>
  </si>
  <si>
    <t>外协外购件</t>
  </si>
  <si>
    <t>B、直接人工成本</t>
  </si>
  <si>
    <t>C、制造费用</t>
  </si>
  <si>
    <r>
      <rPr>
        <sz val="10"/>
        <rFont val="宋体"/>
        <family val="3"/>
        <charset val="134"/>
      </rPr>
      <t>D、制造成本</t>
    </r>
    <r>
      <rPr>
        <b/>
        <sz val="10"/>
        <color rgb="FF0000CC"/>
        <rFont val="宋体"/>
        <family val="3"/>
        <charset val="134"/>
      </rPr>
      <t>=(A+B+C)</t>
    </r>
  </si>
  <si>
    <r>
      <rPr>
        <sz val="10"/>
        <rFont val="宋体"/>
        <family val="3"/>
        <charset val="134"/>
      </rPr>
      <t>E、期间费用</t>
    </r>
    <r>
      <rPr>
        <b/>
        <sz val="10"/>
        <color rgb="FF0000CC"/>
        <rFont val="宋体"/>
        <family val="3"/>
        <charset val="134"/>
      </rPr>
      <t>=（3+4+5）</t>
    </r>
  </si>
  <si>
    <t>管理费用</t>
  </si>
  <si>
    <t>财务费用</t>
  </si>
  <si>
    <t>销售费用</t>
  </si>
  <si>
    <t>F、利润</t>
  </si>
  <si>
    <r>
      <rPr>
        <sz val="10"/>
        <rFont val="宋体"/>
        <family val="3"/>
        <charset val="134"/>
      </rPr>
      <t>G、不含税出厂单价合计</t>
    </r>
    <r>
      <rPr>
        <b/>
        <sz val="10"/>
        <color rgb="FF0000CC"/>
        <rFont val="宋体"/>
        <family val="3"/>
        <charset val="134"/>
      </rPr>
      <t>=（D+E+F）</t>
    </r>
  </si>
  <si>
    <t>H、增值税</t>
  </si>
  <si>
    <t>增值税税率： 13%</t>
  </si>
  <si>
    <r>
      <rPr>
        <sz val="10"/>
        <rFont val="宋体"/>
        <family val="3"/>
        <charset val="134"/>
      </rPr>
      <t>I、含税出厂单价合计</t>
    </r>
    <r>
      <rPr>
        <b/>
        <sz val="10"/>
        <color rgb="FF0000CC"/>
        <rFont val="宋体"/>
        <family val="3"/>
        <charset val="134"/>
      </rPr>
      <t>=（G+H）</t>
    </r>
  </si>
  <si>
    <t>J、工装模具分摊费用</t>
  </si>
  <si>
    <t>含税，增值税税率： 13 %</t>
  </si>
  <si>
    <t>K、包装费用</t>
  </si>
  <si>
    <t>L、运输费用</t>
  </si>
  <si>
    <t>含税，增值税税率： 9 %</t>
  </si>
  <si>
    <r>
      <rPr>
        <sz val="10"/>
        <rFont val="宋体"/>
        <family val="3"/>
        <charset val="134"/>
      </rPr>
      <t>M、含税到厂单价合计</t>
    </r>
    <r>
      <rPr>
        <b/>
        <sz val="10"/>
        <color rgb="FF0000CC"/>
        <rFont val="宋体"/>
        <family val="3"/>
        <charset val="134"/>
      </rPr>
      <t>=（I+J+K+L）</t>
    </r>
  </si>
  <si>
    <t>（第1页，共8页）</t>
  </si>
  <si>
    <r>
      <rPr>
        <sz val="10"/>
        <rFont val="宋体"/>
        <family val="3"/>
        <charset val="134"/>
      </rPr>
      <t>供应商报价联系人姓名</t>
    </r>
    <r>
      <rPr>
        <sz val="10"/>
        <rFont val="Times New Roman"/>
        <family val="1"/>
      </rPr>
      <t>:</t>
    </r>
    <r>
      <rPr>
        <sz val="10"/>
        <rFont val="宋体"/>
        <family val="3"/>
        <charset val="134"/>
      </rPr>
      <t>王庆岭</t>
    </r>
  </si>
  <si>
    <t>Email :wangqingling@bjghrc.com</t>
  </si>
  <si>
    <t>电话 及手机：18601235506</t>
  </si>
  <si>
    <t>Fax:</t>
  </si>
  <si>
    <t>原材料明细表</t>
  </si>
  <si>
    <t>供应商 (盖章):</t>
  </si>
  <si>
    <t>北京光华荣昌汽车部件有限公司</t>
  </si>
  <si>
    <t>以下不含税</t>
  </si>
  <si>
    <t>零件图号/名称:</t>
  </si>
  <si>
    <t>序号</t>
  </si>
  <si>
    <t>零件号</t>
  </si>
  <si>
    <t>零件名称</t>
  </si>
  <si>
    <r>
      <rPr>
        <sz val="10"/>
        <rFont val="宋体"/>
        <family val="3"/>
        <charset val="134"/>
        <scheme val="minor"/>
      </rPr>
      <t xml:space="preserve">用量
</t>
    </r>
    <r>
      <rPr>
        <sz val="10"/>
        <color indexed="10"/>
        <rFont val="宋体"/>
        <family val="3"/>
        <charset val="134"/>
        <scheme val="minor"/>
      </rPr>
      <t>A</t>
    </r>
  </si>
  <si>
    <t>原材料生产商</t>
  </si>
  <si>
    <t>单件材料用量</t>
  </si>
  <si>
    <r>
      <rPr>
        <sz val="10"/>
        <rFont val="宋体"/>
        <family val="3"/>
        <charset val="134"/>
        <scheme val="minor"/>
      </rPr>
      <t xml:space="preserve">废料单价（元）
</t>
    </r>
    <r>
      <rPr>
        <sz val="10"/>
        <color rgb="FFFF0000"/>
        <rFont val="宋体"/>
        <family val="3"/>
        <charset val="134"/>
        <scheme val="minor"/>
      </rPr>
      <t>E</t>
    </r>
  </si>
  <si>
    <r>
      <rPr>
        <sz val="10"/>
        <rFont val="宋体"/>
        <family val="3"/>
        <charset val="134"/>
        <scheme val="minor"/>
      </rPr>
      <t xml:space="preserve">单件废料回收金额（元）
</t>
    </r>
    <r>
      <rPr>
        <sz val="10"/>
        <color indexed="10"/>
        <rFont val="宋体"/>
        <family val="3"/>
        <charset val="134"/>
        <scheme val="minor"/>
      </rPr>
      <t>F=A*E*(C-D)</t>
    </r>
  </si>
  <si>
    <r>
      <rPr>
        <sz val="10"/>
        <rFont val="宋体"/>
        <family val="3"/>
        <charset val="134"/>
        <scheme val="minor"/>
      </rPr>
      <t xml:space="preserve">总原材料成本（元）
</t>
    </r>
    <r>
      <rPr>
        <sz val="10"/>
        <color indexed="10"/>
        <rFont val="宋体"/>
        <family val="3"/>
        <charset val="134"/>
        <scheme val="minor"/>
      </rPr>
      <t>(A*(B*C-F))</t>
    </r>
  </si>
  <si>
    <t>名称</t>
  </si>
  <si>
    <t>型号</t>
  </si>
  <si>
    <t>规格</t>
  </si>
  <si>
    <t>计量单位</t>
  </si>
  <si>
    <r>
      <rPr>
        <sz val="10"/>
        <rFont val="宋体"/>
        <family val="3"/>
        <charset val="134"/>
        <scheme val="minor"/>
      </rPr>
      <t xml:space="preserve">材料单价（元）
</t>
    </r>
    <r>
      <rPr>
        <sz val="10"/>
        <color indexed="10"/>
        <rFont val="宋体"/>
        <family val="3"/>
        <charset val="134"/>
        <scheme val="minor"/>
      </rPr>
      <t>B</t>
    </r>
  </si>
  <si>
    <t>采购时间</t>
  </si>
  <si>
    <t>地点</t>
  </si>
  <si>
    <r>
      <rPr>
        <sz val="10"/>
        <rFont val="宋体"/>
        <family val="3"/>
        <charset val="134"/>
        <scheme val="minor"/>
      </rPr>
      <t>原材料消耗量</t>
    </r>
    <r>
      <rPr>
        <sz val="10"/>
        <color indexed="10"/>
        <rFont val="宋体"/>
        <family val="3"/>
        <charset val="134"/>
        <scheme val="minor"/>
      </rPr>
      <t>C</t>
    </r>
  </si>
  <si>
    <r>
      <rPr>
        <sz val="10"/>
        <rFont val="宋体"/>
        <family val="3"/>
        <charset val="134"/>
        <scheme val="minor"/>
      </rPr>
      <t xml:space="preserve">净重
</t>
    </r>
    <r>
      <rPr>
        <sz val="10"/>
        <color indexed="10"/>
        <rFont val="宋体"/>
        <family val="3"/>
        <charset val="134"/>
        <scheme val="minor"/>
      </rPr>
      <t>D</t>
    </r>
  </si>
  <si>
    <r>
      <rPr>
        <sz val="10"/>
        <rFont val="宋体"/>
        <family val="3"/>
        <charset val="134"/>
        <scheme val="minor"/>
      </rPr>
      <t xml:space="preserve">材料利用率
</t>
    </r>
    <r>
      <rPr>
        <sz val="10"/>
        <color indexed="10"/>
        <rFont val="宋体"/>
        <family val="3"/>
        <charset val="134"/>
        <scheme val="minor"/>
      </rPr>
      <t>(D/C*100%)</t>
    </r>
  </si>
  <si>
    <t>靠背护面总成</t>
  </si>
  <si>
    <t>延米</t>
  </si>
  <si>
    <t>坐垫护面总成</t>
  </si>
  <si>
    <t>泡沫</t>
  </si>
  <si>
    <t>聚氨酯</t>
  </si>
  <si>
    <t>KG</t>
  </si>
  <si>
    <t>合计</t>
  </si>
  <si>
    <t>说明：材料采购时间应与报价填写日期接近</t>
  </si>
  <si>
    <t>（第2页，共8页）</t>
  </si>
  <si>
    <t>外购外协件明细表</t>
  </si>
  <si>
    <r>
      <rPr>
        <b/>
        <sz val="10"/>
        <rFont val="宋体"/>
        <family val="3"/>
        <charset val="134"/>
      </rPr>
      <t>供应商</t>
    </r>
    <r>
      <rPr>
        <b/>
        <sz val="10"/>
        <rFont val="Times New Roman"/>
        <family val="1"/>
      </rPr>
      <t xml:space="preserve"> (</t>
    </r>
    <r>
      <rPr>
        <b/>
        <sz val="10"/>
        <rFont val="宋体"/>
        <family val="3"/>
        <charset val="134"/>
      </rPr>
      <t>盖章</t>
    </r>
    <r>
      <rPr>
        <b/>
        <sz val="10"/>
        <rFont val="Times New Roman"/>
        <family val="1"/>
      </rPr>
      <t>):</t>
    </r>
  </si>
  <si>
    <t>外购件明细</t>
  </si>
  <si>
    <t>零件供应商</t>
  </si>
  <si>
    <r>
      <rPr>
        <sz val="10"/>
        <rFont val="宋体"/>
        <family val="3"/>
        <charset val="134"/>
      </rPr>
      <t xml:space="preserve">零件用量
</t>
    </r>
    <r>
      <rPr>
        <sz val="10"/>
        <color indexed="10"/>
        <rFont val="宋体"/>
        <family val="3"/>
        <charset val="134"/>
      </rPr>
      <t>A</t>
    </r>
  </si>
  <si>
    <r>
      <rPr>
        <sz val="10"/>
        <rFont val="宋体"/>
        <family val="3"/>
        <charset val="134"/>
      </rPr>
      <t xml:space="preserve">零件单价
</t>
    </r>
    <r>
      <rPr>
        <sz val="10"/>
        <color indexed="10"/>
        <rFont val="宋体"/>
        <family val="3"/>
        <charset val="134"/>
      </rPr>
      <t>B</t>
    </r>
  </si>
  <si>
    <r>
      <rPr>
        <sz val="10"/>
        <rFont val="宋体"/>
        <family val="3"/>
        <charset val="134"/>
      </rPr>
      <t xml:space="preserve">合计金额
</t>
    </r>
    <r>
      <rPr>
        <sz val="10"/>
        <color indexed="10"/>
        <rFont val="宋体"/>
        <family val="3"/>
        <charset val="134"/>
      </rPr>
      <t>A*B</t>
    </r>
  </si>
  <si>
    <t>材料名称</t>
  </si>
  <si>
    <t>净重</t>
  </si>
  <si>
    <t>ea</t>
  </si>
  <si>
    <t>外协件明细</t>
  </si>
  <si>
    <t>外协生产商</t>
  </si>
  <si>
    <r>
      <rPr>
        <sz val="10"/>
        <rFont val="宋体"/>
        <family val="3"/>
        <charset val="134"/>
      </rPr>
      <t xml:space="preserve">外协单价
</t>
    </r>
    <r>
      <rPr>
        <sz val="10"/>
        <color indexed="10"/>
        <rFont val="宋体"/>
        <family val="3"/>
        <charset val="134"/>
      </rPr>
      <t>B</t>
    </r>
  </si>
  <si>
    <t>外协时间</t>
  </si>
  <si>
    <t>外协件工艺信息</t>
  </si>
  <si>
    <t>工艺名称</t>
  </si>
  <si>
    <t>加工量描述</t>
  </si>
  <si>
    <t>加工设备及型号</t>
  </si>
  <si>
    <t>加工工时（分）</t>
  </si>
  <si>
    <t>设备原值（万元）</t>
  </si>
  <si>
    <t>设备功率（KW）</t>
  </si>
  <si>
    <t>操作人数</t>
  </si>
  <si>
    <t>外购外协合计</t>
  </si>
  <si>
    <t>说明：外购、外协件采购时间应于报价填报日期接近</t>
  </si>
  <si>
    <t>（第3页，共8页）</t>
  </si>
  <si>
    <t>加工明细表</t>
  </si>
  <si>
    <r>
      <rPr>
        <sz val="10"/>
        <rFont val="宋体"/>
        <family val="3"/>
        <charset val="134"/>
        <scheme val="minor"/>
      </rPr>
      <t xml:space="preserve">用量
</t>
    </r>
    <r>
      <rPr>
        <sz val="10"/>
        <color rgb="FFFF0000"/>
        <rFont val="宋体"/>
        <family val="3"/>
        <charset val="134"/>
        <scheme val="minor"/>
      </rPr>
      <t>A</t>
    </r>
  </si>
  <si>
    <t>工序名称</t>
  </si>
  <si>
    <t>设备</t>
  </si>
  <si>
    <r>
      <rPr>
        <sz val="10"/>
        <rFont val="宋体"/>
        <family val="3"/>
        <charset val="134"/>
        <scheme val="minor"/>
      </rPr>
      <t xml:space="preserve">工时(分)
</t>
    </r>
    <r>
      <rPr>
        <sz val="10"/>
        <color rgb="FFFF0000"/>
        <rFont val="宋体"/>
        <family val="3"/>
        <charset val="134"/>
        <scheme val="minor"/>
      </rPr>
      <t>B</t>
    </r>
  </si>
  <si>
    <r>
      <rPr>
        <sz val="10"/>
        <rFont val="宋体"/>
        <family val="3"/>
        <charset val="134"/>
        <scheme val="minor"/>
      </rPr>
      <t xml:space="preserve">操作人数（人）
</t>
    </r>
    <r>
      <rPr>
        <sz val="10"/>
        <color rgb="FFFF0000"/>
        <rFont val="宋体"/>
        <family val="3"/>
        <charset val="134"/>
        <scheme val="minor"/>
      </rPr>
      <t>C</t>
    </r>
  </si>
  <si>
    <r>
      <rPr>
        <sz val="10"/>
        <rFont val="宋体"/>
        <family val="3"/>
        <charset val="134"/>
        <scheme val="minor"/>
      </rPr>
      <t xml:space="preserve">直接人工费率
（元/分）
</t>
    </r>
    <r>
      <rPr>
        <sz val="10"/>
        <color rgb="FFFF0000"/>
        <rFont val="宋体"/>
        <family val="3"/>
        <charset val="134"/>
        <scheme val="minor"/>
      </rPr>
      <t>D</t>
    </r>
  </si>
  <si>
    <t>制造费率（元/分）</t>
  </si>
  <si>
    <t>费用（元）</t>
  </si>
  <si>
    <t>设备名称</t>
  </si>
  <si>
    <r>
      <rPr>
        <sz val="10"/>
        <rFont val="宋体"/>
        <family val="3"/>
        <charset val="134"/>
        <scheme val="minor"/>
      </rPr>
      <t xml:space="preserve">间接人工费率
</t>
    </r>
    <r>
      <rPr>
        <sz val="10"/>
        <color rgb="FFFF0000"/>
        <rFont val="宋体"/>
        <family val="3"/>
        <charset val="134"/>
        <scheme val="minor"/>
      </rPr>
      <t>E</t>
    </r>
  </si>
  <si>
    <r>
      <rPr>
        <sz val="10"/>
        <rFont val="宋体"/>
        <family val="3"/>
        <charset val="134"/>
        <scheme val="minor"/>
      </rPr>
      <t xml:space="preserve">设备折旧率
</t>
    </r>
    <r>
      <rPr>
        <sz val="10"/>
        <color rgb="FFFF0000"/>
        <rFont val="宋体"/>
        <family val="3"/>
        <charset val="134"/>
        <scheme val="minor"/>
      </rPr>
      <t>F</t>
    </r>
  </si>
  <si>
    <r>
      <rPr>
        <sz val="10"/>
        <rFont val="宋体"/>
        <family val="3"/>
        <charset val="134"/>
        <scheme val="minor"/>
      </rPr>
      <t xml:space="preserve">燃动费率
</t>
    </r>
    <r>
      <rPr>
        <sz val="10"/>
        <color rgb="FFFF0000"/>
        <rFont val="宋体"/>
        <family val="3"/>
        <charset val="134"/>
        <scheme val="minor"/>
      </rPr>
      <t>H</t>
    </r>
  </si>
  <si>
    <r>
      <rPr>
        <sz val="10"/>
        <rFont val="宋体"/>
        <family val="3"/>
        <charset val="134"/>
        <scheme val="minor"/>
      </rPr>
      <t xml:space="preserve">机物料消耗及维修费率
</t>
    </r>
    <r>
      <rPr>
        <sz val="10"/>
        <color rgb="FFFF0000"/>
        <rFont val="宋体"/>
        <family val="3"/>
        <charset val="134"/>
        <scheme val="minor"/>
      </rPr>
      <t>I</t>
    </r>
  </si>
  <si>
    <r>
      <rPr>
        <sz val="10"/>
        <rFont val="宋体"/>
        <family val="3"/>
        <charset val="134"/>
        <scheme val="minor"/>
      </rPr>
      <t xml:space="preserve">小计
</t>
    </r>
    <r>
      <rPr>
        <sz val="10"/>
        <color rgb="FFFF0000"/>
        <rFont val="宋体"/>
        <family val="3"/>
        <charset val="134"/>
        <scheme val="minor"/>
      </rPr>
      <t>J=E+F+G+H+I</t>
    </r>
  </si>
  <si>
    <r>
      <rPr>
        <sz val="10"/>
        <rFont val="宋体"/>
        <family val="3"/>
        <charset val="134"/>
        <scheme val="minor"/>
      </rPr>
      <t xml:space="preserve">直接人工
</t>
    </r>
    <r>
      <rPr>
        <sz val="10"/>
        <color rgb="FFFF0000"/>
        <rFont val="宋体"/>
        <family val="3"/>
        <charset val="134"/>
        <scheme val="minor"/>
      </rPr>
      <t>K=A*B*C*D</t>
    </r>
  </si>
  <si>
    <r>
      <rPr>
        <sz val="10"/>
        <rFont val="宋体"/>
        <family val="3"/>
        <charset val="134"/>
        <scheme val="minor"/>
      </rPr>
      <t xml:space="preserve">制造费用
</t>
    </r>
    <r>
      <rPr>
        <sz val="10"/>
        <color rgb="FFFF0000"/>
        <rFont val="宋体"/>
        <family val="3"/>
        <charset val="134"/>
        <scheme val="minor"/>
      </rPr>
      <t>L=A*B*J</t>
    </r>
  </si>
  <si>
    <t>发泡</t>
  </si>
  <si>
    <t>发泡机</t>
  </si>
  <si>
    <t xml:space="preserve">KM四组份发泡机 </t>
  </si>
  <si>
    <t>组装、包装、入库</t>
  </si>
  <si>
    <t>组装线/检具</t>
  </si>
  <si>
    <t>21m*1.1m/GR-Aumark-CF-01</t>
  </si>
  <si>
    <t>裁剪</t>
  </si>
  <si>
    <t>冲床</t>
  </si>
  <si>
    <t>缝纫</t>
  </si>
  <si>
    <t>缝纫机</t>
  </si>
  <si>
    <t>裁床</t>
  </si>
  <si>
    <t>说明：</t>
  </si>
  <si>
    <t>直接人工费率包含直接生产人员税前工资、保险费、福利费及其它；</t>
  </si>
  <si>
    <t>间接人工费为车间管理、辅助人员的工资、福利等；</t>
  </si>
  <si>
    <t>设备折旧、燃动费率、机物料消耗及维修费率具体核算过程请列明于第5页；</t>
  </si>
  <si>
    <t>（第4页，共8页）</t>
  </si>
  <si>
    <t>制造费率测算明细表</t>
  </si>
  <si>
    <t>设备信息</t>
  </si>
  <si>
    <t>燃动信息</t>
  </si>
  <si>
    <t>设备年运行其它费用</t>
  </si>
  <si>
    <t>设备年生产工时</t>
  </si>
  <si>
    <r>
      <rPr>
        <sz val="9"/>
        <color theme="1"/>
        <rFont val="宋体"/>
        <family val="3"/>
        <charset val="134"/>
        <scheme val="minor"/>
      </rPr>
      <t>设备折旧率
（元/分）
(</t>
    </r>
    <r>
      <rPr>
        <sz val="9"/>
        <color rgb="FFFF0000"/>
        <rFont val="宋体"/>
        <family val="3"/>
        <charset val="134"/>
        <scheme val="minor"/>
      </rPr>
      <t>A3-A1*A2)/(A4-A5)/E3/60</t>
    </r>
  </si>
  <si>
    <r>
      <rPr>
        <sz val="9"/>
        <color theme="1"/>
        <rFont val="宋体"/>
        <family val="3"/>
        <charset val="134"/>
        <scheme val="minor"/>
      </rPr>
      <t xml:space="preserve">燃动费率（元/分）
</t>
    </r>
    <r>
      <rPr>
        <sz val="9"/>
        <color rgb="FFFF0000"/>
        <rFont val="宋体"/>
        <family val="3"/>
        <charset val="134"/>
        <scheme val="minor"/>
      </rPr>
      <t>(B1*B2*B4+B3*B5)/60</t>
    </r>
  </si>
  <si>
    <r>
      <rPr>
        <sz val="9"/>
        <color theme="1"/>
        <rFont val="宋体"/>
        <family val="3"/>
        <charset val="134"/>
        <scheme val="minor"/>
      </rPr>
      <t xml:space="preserve">机物料消耗及维修费率（元/分）
</t>
    </r>
    <r>
      <rPr>
        <sz val="9"/>
        <color rgb="FFFF0000"/>
        <rFont val="宋体"/>
        <family val="3"/>
        <charset val="134"/>
        <scheme val="minor"/>
      </rPr>
      <t>(D1+D2)/E3/60</t>
    </r>
  </si>
  <si>
    <r>
      <rPr>
        <sz val="9"/>
        <color theme="1"/>
        <rFont val="宋体"/>
        <family val="3"/>
        <charset val="134"/>
        <scheme val="minor"/>
      </rPr>
      <t xml:space="preserve">设备原值
(元)
</t>
    </r>
    <r>
      <rPr>
        <sz val="9"/>
        <color rgb="FFFF0000"/>
        <rFont val="宋体"/>
        <family val="3"/>
        <charset val="134"/>
        <scheme val="minor"/>
      </rPr>
      <t>A1</t>
    </r>
  </si>
  <si>
    <r>
      <rPr>
        <sz val="9"/>
        <color theme="1"/>
        <rFont val="宋体"/>
        <family val="3"/>
        <charset val="134"/>
        <scheme val="minor"/>
      </rPr>
      <t xml:space="preserve">设备残值率
(元)
</t>
    </r>
    <r>
      <rPr>
        <sz val="9"/>
        <color rgb="FFFF0000"/>
        <rFont val="宋体"/>
        <family val="3"/>
        <charset val="134"/>
        <scheme val="minor"/>
      </rPr>
      <t>A2</t>
    </r>
  </si>
  <si>
    <r>
      <rPr>
        <sz val="9"/>
        <color theme="1"/>
        <rFont val="宋体"/>
        <family val="3"/>
        <charset val="134"/>
        <scheme val="minor"/>
      </rPr>
      <t xml:space="preserve">设备净值
(元)
</t>
    </r>
    <r>
      <rPr>
        <sz val="9"/>
        <color rgb="FFFF0000"/>
        <rFont val="宋体"/>
        <family val="3"/>
        <charset val="134"/>
        <scheme val="minor"/>
      </rPr>
      <t>A3</t>
    </r>
  </si>
  <si>
    <r>
      <rPr>
        <sz val="9"/>
        <color theme="1"/>
        <rFont val="宋体"/>
        <family val="3"/>
        <charset val="134"/>
        <scheme val="minor"/>
      </rPr>
      <t xml:space="preserve">折旧年限（年)
</t>
    </r>
    <r>
      <rPr>
        <sz val="9"/>
        <color rgb="FFFF0000"/>
        <rFont val="宋体"/>
        <family val="3"/>
        <charset val="134"/>
        <scheme val="minor"/>
      </rPr>
      <t>A4</t>
    </r>
  </si>
  <si>
    <r>
      <rPr>
        <sz val="9"/>
        <color theme="1"/>
        <rFont val="宋体"/>
        <family val="3"/>
        <charset val="134"/>
        <scheme val="minor"/>
      </rPr>
      <t xml:space="preserve">已提折旧年限（年)
</t>
    </r>
    <r>
      <rPr>
        <sz val="9"/>
        <color rgb="FFFF0000"/>
        <rFont val="宋体"/>
        <family val="3"/>
        <charset val="134"/>
        <scheme val="minor"/>
      </rPr>
      <t>A5</t>
    </r>
  </si>
  <si>
    <r>
      <rPr>
        <sz val="9"/>
        <color theme="1"/>
        <rFont val="宋体"/>
        <family val="3"/>
        <charset val="134"/>
        <scheme val="minor"/>
      </rPr>
      <t>设备额定功率（kw/h）</t>
    </r>
    <r>
      <rPr>
        <sz val="9"/>
        <color rgb="FFFF0000"/>
        <rFont val="宋体"/>
        <family val="3"/>
        <charset val="134"/>
        <scheme val="minor"/>
      </rPr>
      <t>B1</t>
    </r>
  </si>
  <si>
    <r>
      <rPr>
        <sz val="9"/>
        <color theme="1"/>
        <rFont val="宋体"/>
        <family val="3"/>
        <charset val="134"/>
        <scheme val="minor"/>
      </rPr>
      <t xml:space="preserve">设备功率有效输出（%）
</t>
    </r>
    <r>
      <rPr>
        <sz val="9"/>
        <color rgb="FFFF0000"/>
        <rFont val="宋体"/>
        <family val="3"/>
        <charset val="134"/>
        <scheme val="minor"/>
      </rPr>
      <t>B2</t>
    </r>
  </si>
  <si>
    <r>
      <rPr>
        <sz val="9"/>
        <color theme="1"/>
        <rFont val="宋体"/>
        <family val="3"/>
        <charset val="134"/>
        <scheme val="minor"/>
      </rPr>
      <t>天然气单位耗量（m</t>
    </r>
    <r>
      <rPr>
        <vertAlign val="superscript"/>
        <sz val="9"/>
        <color theme="1"/>
        <rFont val="宋体"/>
        <family val="3"/>
        <charset val="134"/>
        <scheme val="minor"/>
      </rPr>
      <t>3</t>
    </r>
    <r>
      <rPr>
        <sz val="9"/>
        <color theme="1"/>
        <rFont val="宋体"/>
        <family val="3"/>
        <charset val="134"/>
        <scheme val="minor"/>
      </rPr>
      <t xml:space="preserve">/h）
</t>
    </r>
    <r>
      <rPr>
        <sz val="9"/>
        <color rgb="FFFF0000"/>
        <rFont val="宋体"/>
        <family val="3"/>
        <charset val="134"/>
        <scheme val="minor"/>
      </rPr>
      <t>B3</t>
    </r>
  </si>
  <si>
    <r>
      <rPr>
        <sz val="9"/>
        <color theme="1"/>
        <rFont val="宋体"/>
        <family val="3"/>
        <charset val="134"/>
        <scheme val="minor"/>
      </rPr>
      <t xml:space="preserve">电费
（元/kw）
</t>
    </r>
    <r>
      <rPr>
        <sz val="9"/>
        <color rgb="FFFF0000"/>
        <rFont val="宋体"/>
        <family val="3"/>
        <charset val="134"/>
        <scheme val="minor"/>
      </rPr>
      <t>B4</t>
    </r>
  </si>
  <si>
    <r>
      <rPr>
        <sz val="9"/>
        <color theme="1"/>
        <rFont val="宋体"/>
        <family val="3"/>
        <charset val="134"/>
        <scheme val="minor"/>
      </rPr>
      <t>气费（元/m</t>
    </r>
    <r>
      <rPr>
        <vertAlign val="superscript"/>
        <sz val="9"/>
        <color theme="1"/>
        <rFont val="宋体"/>
        <family val="3"/>
        <charset val="134"/>
        <scheme val="minor"/>
      </rPr>
      <t>3</t>
    </r>
    <r>
      <rPr>
        <sz val="9"/>
        <color theme="1"/>
        <rFont val="宋体"/>
        <family val="3"/>
        <charset val="134"/>
        <scheme val="minor"/>
      </rPr>
      <t xml:space="preserve">）
</t>
    </r>
    <r>
      <rPr>
        <sz val="9"/>
        <color rgb="FFFF0000"/>
        <rFont val="宋体"/>
        <family val="3"/>
        <charset val="134"/>
        <scheme val="minor"/>
      </rPr>
      <t>B5</t>
    </r>
  </si>
  <si>
    <r>
      <rPr>
        <sz val="9"/>
        <color theme="1"/>
        <rFont val="宋体"/>
        <family val="3"/>
        <charset val="134"/>
        <scheme val="minor"/>
      </rPr>
      <t xml:space="preserve">机物料消耗费用（元/年）
</t>
    </r>
    <r>
      <rPr>
        <sz val="9"/>
        <color rgb="FFFF0000"/>
        <rFont val="宋体"/>
        <family val="3"/>
        <charset val="134"/>
        <scheme val="minor"/>
      </rPr>
      <t>D1</t>
    </r>
  </si>
  <si>
    <r>
      <rPr>
        <sz val="9"/>
        <color theme="1"/>
        <rFont val="宋体"/>
        <family val="3"/>
        <charset val="134"/>
        <scheme val="minor"/>
      </rPr>
      <t xml:space="preserve">维修保养费用（元/年）
</t>
    </r>
    <r>
      <rPr>
        <sz val="9"/>
        <color rgb="FFFF0000"/>
        <rFont val="宋体"/>
        <family val="3"/>
        <charset val="134"/>
        <scheme val="minor"/>
      </rPr>
      <t>D2</t>
    </r>
  </si>
  <si>
    <r>
      <rPr>
        <sz val="9"/>
        <color theme="1"/>
        <rFont val="宋体"/>
        <family val="3"/>
        <charset val="134"/>
        <scheme val="minor"/>
      </rPr>
      <t xml:space="preserve">设备日有效工作小时数（h/日）
</t>
    </r>
    <r>
      <rPr>
        <sz val="9"/>
        <color rgb="FFFF0000"/>
        <rFont val="宋体"/>
        <family val="3"/>
        <charset val="134"/>
        <scheme val="minor"/>
      </rPr>
      <t>E1</t>
    </r>
  </si>
  <si>
    <r>
      <rPr>
        <sz val="9"/>
        <color theme="1"/>
        <rFont val="宋体"/>
        <family val="3"/>
        <charset val="134"/>
        <scheme val="minor"/>
      </rPr>
      <t xml:space="preserve">设备年有效工作天数 （日/年）
</t>
    </r>
    <r>
      <rPr>
        <sz val="9"/>
        <color rgb="FFFF0000"/>
        <rFont val="宋体"/>
        <family val="3"/>
        <charset val="134"/>
        <scheme val="minor"/>
      </rPr>
      <t>E2</t>
    </r>
  </si>
  <si>
    <r>
      <rPr>
        <sz val="9"/>
        <color theme="1"/>
        <rFont val="宋体"/>
        <family val="3"/>
        <charset val="134"/>
        <scheme val="minor"/>
      </rPr>
      <t xml:space="preserve">设备全年有效工作小时数（h/年）
</t>
    </r>
    <r>
      <rPr>
        <sz val="9"/>
        <color rgb="FFFF0000"/>
        <rFont val="宋体"/>
        <family val="3"/>
        <charset val="134"/>
        <scheme val="minor"/>
      </rPr>
      <t>E3=E1*E2</t>
    </r>
  </si>
  <si>
    <t>设备折旧主要是针对设备净值的剩余年限折旧，设备原值折旧一般按10-15年进行折旧，残值率一般按4-10%考虑；</t>
  </si>
  <si>
    <t>设备功率有效输出：因设备标示额定功率均为峰值工率，实际输出一般小于该值，经调研目前行业内一般按0.7~0.9区间系数进行有效功率的核算；</t>
  </si>
  <si>
    <t>机物料消耗费用、维护保养费用是针对该设备的年度总费用开支计算；</t>
  </si>
  <si>
    <t>设备年生产工时不含维护、开机预热等非生产时间；</t>
  </si>
  <si>
    <t>（第5页，共8页）</t>
  </si>
  <si>
    <t>期间费用表</t>
  </si>
  <si>
    <t>费用说明</t>
  </si>
  <si>
    <t>金额（元）</t>
  </si>
  <si>
    <r>
      <rPr>
        <sz val="9"/>
        <rFont val="宋体"/>
        <family val="3"/>
        <charset val="134"/>
      </rPr>
      <t>制造成本的百分比</t>
    </r>
    <r>
      <rPr>
        <sz val="9"/>
        <rFont val="Arial"/>
        <family val="2"/>
      </rPr>
      <t>%</t>
    </r>
  </si>
  <si>
    <r>
      <rPr>
        <sz val="9"/>
        <rFont val="宋体"/>
        <family val="3"/>
        <charset val="134"/>
      </rPr>
      <t xml:space="preserve">上年会计报表中费用总额
</t>
    </r>
    <r>
      <rPr>
        <sz val="9"/>
        <color rgb="FFFF0000"/>
        <rFont val="宋体"/>
        <family val="3"/>
        <charset val="134"/>
      </rPr>
      <t>A</t>
    </r>
  </si>
  <si>
    <r>
      <rPr>
        <sz val="9"/>
        <rFont val="宋体"/>
        <family val="3"/>
        <charset val="134"/>
      </rPr>
      <t xml:space="preserve">上年总工时(h/年)
</t>
    </r>
    <r>
      <rPr>
        <sz val="9"/>
        <color rgb="FFFF0000"/>
        <rFont val="宋体"/>
        <family val="3"/>
        <charset val="134"/>
      </rPr>
      <t>B</t>
    </r>
  </si>
  <si>
    <r>
      <rPr>
        <sz val="9"/>
        <rFont val="宋体"/>
        <family val="3"/>
        <charset val="134"/>
      </rPr>
      <t xml:space="preserve">分配率(元/h)
</t>
    </r>
    <r>
      <rPr>
        <sz val="9"/>
        <color rgb="FFFF0000"/>
        <rFont val="宋体"/>
        <family val="3"/>
        <charset val="134"/>
      </rPr>
      <t>C=A/B</t>
    </r>
  </si>
  <si>
    <r>
      <rPr>
        <sz val="9"/>
        <rFont val="宋体"/>
        <family val="3"/>
        <charset val="134"/>
      </rPr>
      <t>销售费用</t>
    </r>
    <r>
      <rPr>
        <sz val="9"/>
        <rFont val="Arial"/>
        <family val="2"/>
      </rPr>
      <t xml:space="preserve"> (</t>
    </r>
    <r>
      <rPr>
        <sz val="9"/>
        <rFont val="宋体"/>
        <family val="3"/>
        <charset val="134"/>
      </rPr>
      <t>不含包装和运输费用</t>
    </r>
    <r>
      <rPr>
        <sz val="9"/>
        <rFont val="Arial"/>
        <family val="2"/>
      </rPr>
      <t>)</t>
    </r>
  </si>
  <si>
    <t>企业员工数量信息</t>
  </si>
  <si>
    <t>员工数量</t>
  </si>
  <si>
    <t>分类</t>
  </si>
  <si>
    <t>当年(人)</t>
  </si>
  <si>
    <t>上年(人)</t>
  </si>
  <si>
    <t>管理人员</t>
  </si>
  <si>
    <t>销售人员</t>
  </si>
  <si>
    <t>生产人员</t>
  </si>
  <si>
    <t>直接生产人员</t>
  </si>
  <si>
    <t>车间管理、辅助人员</t>
  </si>
  <si>
    <t>管理费用包含行政管理人员工资福利、差旅费、办公楼折旧、修理水电费、保险等、设计研发费等，一般不超过5%；</t>
  </si>
  <si>
    <t>财务费用包含利息净支出（减利息收入）、金融机构手续费等，一般不超过1；</t>
  </si>
  <si>
    <r>
      <rPr>
        <sz val="9"/>
        <color theme="1"/>
        <rFont val="宋体"/>
        <family val="3"/>
        <charset val="134"/>
        <scheme val="minor"/>
      </rPr>
      <t>销售费用包含销售人员工资福利、差旅费、广告、三包费等，一般不超过4%；</t>
    </r>
    <r>
      <rPr>
        <b/>
        <sz val="9"/>
        <color rgb="FFFF0000"/>
        <rFont val="宋体"/>
        <family val="3"/>
        <charset val="134"/>
        <scheme val="minor"/>
      </rPr>
      <t>不包含包装、运输费用；</t>
    </r>
  </si>
  <si>
    <t>（第6页，共8页）</t>
  </si>
  <si>
    <t>包装运输明细表</t>
  </si>
  <si>
    <r>
      <rPr>
        <b/>
        <sz val="11"/>
        <color indexed="8"/>
        <rFont val="Arial"/>
        <family val="2"/>
      </rPr>
      <t xml:space="preserve"> 1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 </t>
    </r>
    <r>
      <rPr>
        <b/>
        <sz val="11"/>
        <color indexed="8"/>
        <rFont val="宋体"/>
        <family val="3"/>
        <charset val="134"/>
      </rPr>
      <t>纸箱包装</t>
    </r>
    <r>
      <rPr>
        <b/>
        <sz val="11"/>
        <color indexed="8"/>
        <rFont val="Arial"/>
        <family val="2"/>
      </rPr>
      <t xml:space="preserve"> </t>
    </r>
  </si>
  <si>
    <r>
      <rPr>
        <b/>
        <sz val="11"/>
        <color indexed="8"/>
        <rFont val="Arial"/>
        <family val="2"/>
      </rPr>
      <t xml:space="preserve"> 3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8"/>
        <rFont val="宋体"/>
        <family val="3"/>
        <charset val="134"/>
      </rPr>
      <t>可重复使用包装</t>
    </r>
    <r>
      <rPr>
        <b/>
        <sz val="11"/>
        <color indexed="8"/>
        <rFont val="Arial"/>
        <family val="2"/>
      </rPr>
      <t xml:space="preserve"> </t>
    </r>
  </si>
  <si>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8"/>
        <rFont val="宋体"/>
        <family val="3"/>
        <charset val="134"/>
      </rPr>
      <t>数据</t>
    </r>
  </si>
  <si>
    <r>
      <rPr>
        <sz val="10"/>
        <color indexed="8"/>
        <rFont val="宋体"/>
        <family val="3"/>
        <charset val="134"/>
      </rPr>
      <t>纸箱包装的长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宽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高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</si>
  <si>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长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</si>
  <si>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纸箱材料的规格</t>
    </r>
    <r>
      <rPr>
        <sz val="10"/>
        <color indexed="8"/>
        <rFont val="Arial"/>
        <family val="2"/>
      </rPr>
      <t xml:space="preserve"> </t>
    </r>
  </si>
  <si>
    <t>宽</t>
  </si>
  <si>
    <r>
      <rPr>
        <sz val="10"/>
        <color indexed="8"/>
        <rFont val="宋体"/>
        <family val="3"/>
        <charset val="134"/>
      </rPr>
      <t>一个纸箱的成本（元）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A</t>
    </r>
  </si>
  <si>
    <r>
      <rPr>
        <sz val="10"/>
        <color indexed="8"/>
        <rFont val="宋体"/>
        <family val="3"/>
        <charset val="134"/>
      </rPr>
      <t>高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</si>
  <si>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每箱零件数</t>
    </r>
    <r>
      <rPr>
        <sz val="10"/>
        <color rgb="FFFF0000"/>
        <rFont val="Arial"/>
        <family val="2"/>
      </rPr>
      <t xml:space="preserve"> B</t>
    </r>
  </si>
  <si>
    <r>
      <rPr>
        <sz val="10"/>
        <color indexed="8"/>
        <rFont val="宋体"/>
        <family val="3"/>
        <charset val="134"/>
      </rPr>
      <t>可回收包装的材料及规格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</si>
  <si>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零件纸箱包装单价（元）</t>
    </r>
    <r>
      <rPr>
        <sz val="10"/>
        <color rgb="FFFF0000"/>
        <rFont val="宋体"/>
        <family val="3"/>
        <charset val="134"/>
      </rPr>
      <t xml:space="preserve">A/B </t>
    </r>
  </si>
  <si>
    <r>
      <rPr>
        <sz val="10"/>
        <color indexed="8"/>
        <rFont val="宋体"/>
        <family val="3"/>
        <charset val="134"/>
      </rPr>
      <t>可回收包装的总数量</t>
    </r>
    <r>
      <rPr>
        <sz val="10"/>
        <color indexed="8"/>
        <rFont val="Arial"/>
        <family val="2"/>
      </rPr>
      <t xml:space="preserve">  </t>
    </r>
  </si>
  <si>
    <r>
      <rPr>
        <b/>
        <sz val="11"/>
        <color indexed="8"/>
        <rFont val="Arial"/>
        <family val="2"/>
      </rPr>
      <t>2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8"/>
        <rFont val="宋体"/>
        <family val="3"/>
        <charset val="134"/>
      </rPr>
      <t>木箱包装或托盘</t>
    </r>
    <r>
      <rPr>
        <b/>
        <sz val="11"/>
        <color indexed="8"/>
        <rFont val="Arial"/>
        <family val="2"/>
      </rPr>
      <t xml:space="preserve"> </t>
    </r>
  </si>
  <si>
    <t xml:space="preserve">每个可回收包装的成本（元） </t>
  </si>
  <si>
    <r>
      <rPr>
        <sz val="10"/>
        <color indexed="8"/>
        <rFont val="宋体"/>
        <family val="3"/>
        <charset val="134"/>
      </rPr>
      <t>长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宽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高</t>
    </r>
  </si>
  <si>
    <r>
      <rPr>
        <sz val="10"/>
        <color indexed="8"/>
        <rFont val="宋体"/>
        <family val="3"/>
        <charset val="134"/>
      </rPr>
      <t>可回收包装的总成本（元）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E</t>
    </r>
  </si>
  <si>
    <t>木箱或托盘材料的规格</t>
  </si>
  <si>
    <r>
      <rPr>
        <sz val="10"/>
        <color indexed="8"/>
        <rFont val="宋体"/>
        <family val="3"/>
        <charset val="134"/>
      </rPr>
      <t>每个包装的零件数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F</t>
    </r>
  </si>
  <si>
    <r>
      <rPr>
        <sz val="10"/>
        <color indexed="8"/>
        <rFont val="宋体"/>
        <family val="3"/>
        <charset val="134"/>
      </rPr>
      <t>一个木箱或托盘的总价（元）</t>
    </r>
    <r>
      <rPr>
        <sz val="10"/>
        <color rgb="FFFF0000"/>
        <rFont val="宋体"/>
        <family val="3"/>
        <charset val="134"/>
      </rPr>
      <t xml:space="preserve">C </t>
    </r>
  </si>
  <si>
    <r>
      <rPr>
        <sz val="10"/>
        <color indexed="8"/>
        <rFont val="宋体"/>
        <family val="3"/>
        <charset val="134"/>
      </rPr>
      <t>寿命周期</t>
    </r>
    <r>
      <rPr>
        <sz val="10"/>
        <color indexed="8"/>
        <rFont val="Arial"/>
        <family val="2"/>
      </rPr>
      <t>(</t>
    </r>
    <r>
      <rPr>
        <sz val="10"/>
        <color indexed="8"/>
        <rFont val="宋体"/>
        <family val="3"/>
        <charset val="134"/>
      </rPr>
      <t>件数</t>
    </r>
    <r>
      <rPr>
        <sz val="10"/>
        <color indexed="8"/>
        <rFont val="Arial"/>
        <family val="2"/>
      </rPr>
      <t xml:space="preserve">) </t>
    </r>
  </si>
  <si>
    <r>
      <rPr>
        <sz val="10"/>
        <color indexed="8"/>
        <rFont val="宋体"/>
        <family val="3"/>
        <charset val="134"/>
      </rPr>
      <t>每箱零件数</t>
    </r>
    <r>
      <rPr>
        <sz val="10"/>
        <color rgb="FFFF0000"/>
        <rFont val="Arial"/>
        <family val="2"/>
      </rPr>
      <t xml:space="preserve">D </t>
    </r>
  </si>
  <si>
    <r>
      <rPr>
        <sz val="10"/>
        <color indexed="8"/>
        <rFont val="宋体"/>
        <family val="3"/>
        <charset val="134"/>
      </rPr>
      <t>每个零件的包装成本（元）</t>
    </r>
    <r>
      <rPr>
        <sz val="10"/>
        <color rgb="FFFF0000"/>
        <rFont val="Arial"/>
        <family val="2"/>
      </rPr>
      <t xml:space="preserve">E/F  </t>
    </r>
  </si>
  <si>
    <r>
      <rPr>
        <sz val="10"/>
        <color indexed="8"/>
        <rFont val="宋体"/>
        <family val="3"/>
        <charset val="134"/>
      </rPr>
      <t>零件包装单价（元）</t>
    </r>
    <r>
      <rPr>
        <sz val="10"/>
        <color rgb="FFFF0000"/>
        <rFont val="宋体"/>
        <family val="3"/>
        <charset val="134"/>
      </rPr>
      <t xml:space="preserve"> C/D</t>
    </r>
  </si>
  <si>
    <r>
      <rPr>
        <b/>
        <sz val="11"/>
        <color indexed="8"/>
        <rFont val="Arial"/>
        <family val="2"/>
      </rPr>
      <t>4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8"/>
        <rFont val="宋体"/>
        <family val="3"/>
        <charset val="134"/>
      </rPr>
      <t>其它包装材料清单</t>
    </r>
  </si>
  <si>
    <t>材料类型</t>
  </si>
  <si>
    <t>尺寸或规格</t>
  </si>
  <si>
    <t>包装内容描述</t>
  </si>
  <si>
    <t>单位</t>
  </si>
  <si>
    <t xml:space="preserve">单价（元） </t>
  </si>
  <si>
    <r>
      <rPr>
        <sz val="9"/>
        <color indexed="8"/>
        <rFont val="宋体"/>
        <family val="3"/>
        <charset val="134"/>
      </rPr>
      <t>材料用量</t>
    </r>
    <r>
      <rPr>
        <sz val="9"/>
        <color indexed="8"/>
        <rFont val="Arial"/>
        <family val="2"/>
      </rPr>
      <t xml:space="preserve"> </t>
    </r>
  </si>
  <si>
    <r>
      <rPr>
        <sz val="10"/>
        <rFont val="宋体"/>
        <family val="3"/>
        <charset val="134"/>
      </rPr>
      <t>包装零件件数</t>
    </r>
  </si>
  <si>
    <r>
      <rPr>
        <sz val="10"/>
        <color indexed="8"/>
        <rFont val="宋体"/>
        <family val="3"/>
        <charset val="134"/>
      </rPr>
      <t>单件包装成本
（元）</t>
    </r>
    <r>
      <rPr>
        <sz val="10"/>
        <color indexed="8"/>
        <rFont val="Arial"/>
        <family val="2"/>
      </rPr>
      <t xml:space="preserve">  </t>
    </r>
  </si>
  <si>
    <r>
      <rPr>
        <b/>
        <sz val="10"/>
        <rFont val="宋体"/>
        <family val="3"/>
        <charset val="134"/>
      </rPr>
      <t>其它包装材料成本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小计</t>
    </r>
    <r>
      <rPr>
        <b/>
        <sz val="10"/>
        <rFont val="Arial"/>
        <family val="2"/>
      </rPr>
      <t xml:space="preserve"> </t>
    </r>
  </si>
  <si>
    <r>
      <rPr>
        <b/>
        <sz val="11"/>
        <color indexed="8"/>
        <rFont val="宋体"/>
        <family val="3"/>
        <charset val="134"/>
      </rPr>
      <t>单件包装费用合计</t>
    </r>
  </si>
  <si>
    <t>5、汽车运输费用</t>
  </si>
  <si>
    <t>发货地：</t>
  </si>
  <si>
    <r>
      <rPr>
        <sz val="10"/>
        <rFont val="宋体"/>
        <family val="3"/>
        <charset val="134"/>
      </rPr>
      <t>车辆吨位数：</t>
    </r>
    <r>
      <rPr>
        <sz val="10"/>
        <rFont val="Arial"/>
        <family val="2"/>
      </rPr>
      <t xml:space="preserve"> </t>
    </r>
  </si>
  <si>
    <t xml:space="preserve">包装箱（或料架）数/车： </t>
  </si>
  <si>
    <t>交货地：</t>
  </si>
  <si>
    <t>车辆长宽高：</t>
  </si>
  <si>
    <r>
      <rPr>
        <sz val="10"/>
        <rFont val="宋体"/>
        <family val="3"/>
        <charset val="134"/>
      </rPr>
      <t>零件数/车</t>
    </r>
    <r>
      <rPr>
        <sz val="10"/>
        <color rgb="FFFF0000"/>
        <rFont val="宋体"/>
        <family val="3"/>
        <charset val="134"/>
      </rPr>
      <t>A</t>
    </r>
    <r>
      <rPr>
        <sz val="10"/>
        <rFont val="宋体"/>
        <family val="3"/>
        <charset val="134"/>
      </rPr>
      <t>：</t>
    </r>
  </si>
  <si>
    <t>运输距（Km）：</t>
  </si>
  <si>
    <t xml:space="preserve">车辆类型： </t>
  </si>
  <si>
    <r>
      <rPr>
        <sz val="10"/>
        <rFont val="宋体"/>
        <family val="3"/>
        <charset val="134"/>
      </rPr>
      <t>每辆运输车运输费用（元）</t>
    </r>
    <r>
      <rPr>
        <sz val="10"/>
        <color rgb="FFFF0000"/>
        <rFont val="宋体"/>
        <family val="3"/>
        <charset val="134"/>
      </rPr>
      <t>B</t>
    </r>
    <r>
      <rPr>
        <sz val="10"/>
        <rFont val="宋体"/>
        <family val="3"/>
        <charset val="134"/>
      </rPr>
      <t xml:space="preserve">： </t>
    </r>
  </si>
  <si>
    <t>运输公司：</t>
  </si>
  <si>
    <r>
      <rPr>
        <sz val="10"/>
        <rFont val="宋体"/>
        <family val="3"/>
        <charset val="134"/>
      </rPr>
      <t>每个零件运输费用（元）</t>
    </r>
    <r>
      <rPr>
        <sz val="10"/>
        <color rgb="FFFF0000"/>
        <rFont val="宋体"/>
        <family val="3"/>
        <charset val="134"/>
      </rPr>
      <t>B/A</t>
    </r>
    <r>
      <rPr>
        <sz val="10"/>
        <rFont val="宋体"/>
        <family val="3"/>
        <charset val="134"/>
      </rPr>
      <t>：</t>
    </r>
  </si>
  <si>
    <t>6、其它运输费</t>
  </si>
  <si>
    <t>运输形式：</t>
  </si>
  <si>
    <r>
      <rPr>
        <sz val="10"/>
        <color theme="1"/>
        <rFont val="宋体"/>
        <family val="3"/>
        <charset val="134"/>
        <scheme val="minor"/>
      </rPr>
      <t>零件数/每包装</t>
    </r>
    <r>
      <rPr>
        <sz val="10"/>
        <color rgb="FFFF0000"/>
        <rFont val="宋体"/>
        <family val="3"/>
        <charset val="134"/>
        <scheme val="minor"/>
      </rPr>
      <t>C</t>
    </r>
    <r>
      <rPr>
        <sz val="10"/>
        <color theme="1"/>
        <rFont val="宋体"/>
        <family val="3"/>
        <charset val="134"/>
        <scheme val="minor"/>
      </rPr>
      <t>:</t>
    </r>
  </si>
  <si>
    <r>
      <rPr>
        <sz val="10"/>
        <color theme="1"/>
        <rFont val="宋体"/>
        <family val="3"/>
        <charset val="134"/>
        <scheme val="minor"/>
      </rPr>
      <t>运输费用/每包装</t>
    </r>
    <r>
      <rPr>
        <sz val="10"/>
        <color rgb="FFFF0000"/>
        <rFont val="宋体"/>
        <family val="3"/>
        <charset val="134"/>
        <scheme val="minor"/>
      </rPr>
      <t>D</t>
    </r>
    <r>
      <rPr>
        <sz val="10"/>
        <color theme="1"/>
        <rFont val="宋体"/>
        <family val="3"/>
        <charset val="134"/>
        <scheme val="minor"/>
      </rPr>
      <t>:</t>
    </r>
  </si>
  <si>
    <r>
      <rPr>
        <sz val="10"/>
        <color theme="1"/>
        <rFont val="宋体"/>
        <family val="3"/>
        <charset val="134"/>
        <scheme val="minor"/>
      </rPr>
      <t>每个零件运输费用（元）</t>
    </r>
    <r>
      <rPr>
        <sz val="10"/>
        <color rgb="FFFF0000"/>
        <rFont val="宋体"/>
        <family val="3"/>
        <charset val="134"/>
        <scheme val="minor"/>
      </rPr>
      <t>D/C</t>
    </r>
    <r>
      <rPr>
        <sz val="10"/>
        <color theme="1"/>
        <rFont val="宋体"/>
        <family val="3"/>
        <charset val="134"/>
        <scheme val="minor"/>
      </rPr>
      <t>:</t>
    </r>
  </si>
  <si>
    <r>
      <rPr>
        <b/>
        <sz val="11"/>
        <color indexed="8"/>
        <rFont val="宋体"/>
        <family val="3"/>
        <charset val="134"/>
      </rPr>
      <t>每个零件运输费用合计</t>
    </r>
  </si>
  <si>
    <t>（第7页，共8页）</t>
  </si>
  <si>
    <t>工装明细表</t>
  </si>
  <si>
    <t>零件图号</t>
  </si>
  <si>
    <t>工装类别</t>
  </si>
  <si>
    <t>工装名称</t>
  </si>
  <si>
    <t>工装尺寸
(长*宽*高)</t>
  </si>
  <si>
    <t>工装主要工作部分材料</t>
  </si>
  <si>
    <t>制造商</t>
  </si>
  <si>
    <t>工装价格（元）</t>
  </si>
  <si>
    <r>
      <rPr>
        <sz val="10"/>
        <rFont val="宋体"/>
        <family val="3"/>
        <charset val="134"/>
      </rPr>
      <t xml:space="preserve">分摊数量（件）
</t>
    </r>
    <r>
      <rPr>
        <sz val="10"/>
        <color rgb="FFFF0000"/>
        <rFont val="宋体"/>
        <family val="3"/>
        <charset val="134"/>
      </rPr>
      <t>B</t>
    </r>
  </si>
  <si>
    <r>
      <rPr>
        <sz val="10"/>
        <rFont val="宋体"/>
        <family val="3"/>
        <charset val="134"/>
      </rPr>
      <t xml:space="preserve">分摊额
（元/件）
</t>
    </r>
    <r>
      <rPr>
        <sz val="10"/>
        <color rgb="FFFF0000"/>
        <rFont val="宋体"/>
        <family val="3"/>
        <charset val="134"/>
      </rPr>
      <t>A/B</t>
    </r>
  </si>
  <si>
    <t>地址</t>
  </si>
  <si>
    <t>主机厂
现金支付</t>
  </si>
  <si>
    <r>
      <rPr>
        <sz val="10"/>
        <rFont val="宋体"/>
        <family val="3"/>
        <charset val="134"/>
      </rPr>
      <t xml:space="preserve">分摊
</t>
    </r>
    <r>
      <rPr>
        <sz val="10"/>
        <color rgb="FFFF0000"/>
        <rFont val="宋体"/>
        <family val="3"/>
        <charset val="134"/>
      </rPr>
      <t>A</t>
    </r>
  </si>
  <si>
    <t>（第8页，共8页）</t>
  </si>
  <si>
    <t>报价填写日期: 2022-3-4</t>
    <phoneticPr fontId="27" type="noConversion"/>
  </si>
  <si>
    <t>X168100000004</t>
    <phoneticPr fontId="27" type="noConversion"/>
  </si>
  <si>
    <t>靠背骨架</t>
    <phoneticPr fontId="27" type="noConversion"/>
  </si>
  <si>
    <t>滑轨总成</t>
    <phoneticPr fontId="27" type="noConversion"/>
  </si>
  <si>
    <t>主驾支腿焊接总成</t>
  </si>
  <si>
    <t>座垫框架总成</t>
  </si>
  <si>
    <t>标准件及其他</t>
    <phoneticPr fontId="27" type="noConversion"/>
  </si>
  <si>
    <t>驾驶员U型把手</t>
  </si>
  <si>
    <t>驾驶员左侧护板</t>
  </si>
  <si>
    <t>驾驶员右侧护板</t>
  </si>
  <si>
    <t>调角器总成</t>
    <phoneticPr fontId="27" type="noConversion"/>
  </si>
  <si>
    <t>TR5216（压花）</t>
  </si>
  <si>
    <t>主料</t>
    <phoneticPr fontId="27" type="noConversion"/>
  </si>
  <si>
    <t>辅料1</t>
    <phoneticPr fontId="27" type="noConversion"/>
  </si>
  <si>
    <t>TR5249</t>
  </si>
  <si>
    <t>辅料2</t>
    <phoneticPr fontId="27" type="noConversion"/>
  </si>
  <si>
    <t>TR5216</t>
  </si>
  <si>
    <t>辅料3</t>
  </si>
  <si>
    <t>辅料4</t>
  </si>
  <si>
    <t>PAQ0022-U0A1</t>
  </si>
  <si>
    <t>PAQ0012-U0</t>
  </si>
  <si>
    <t>刺绣标识</t>
    <phoneticPr fontId="27" type="noConversion"/>
  </si>
  <si>
    <t xml:space="preserve">银色绣线 </t>
  </si>
  <si>
    <t>毛毡</t>
    <phoneticPr fontId="27" type="noConversion"/>
  </si>
  <si>
    <t>个</t>
    <phoneticPr fontId="27" type="noConversion"/>
  </si>
  <si>
    <t>辅材</t>
    <phoneticPr fontId="27" type="noConversion"/>
  </si>
  <si>
    <t>缝纫线</t>
    <phoneticPr fontId="27" type="noConversion"/>
  </si>
  <si>
    <t>银色M3238</t>
  </si>
  <si>
    <t>米</t>
    <phoneticPr fontId="27" type="noConversion"/>
  </si>
  <si>
    <t>拉链</t>
    <phoneticPr fontId="27" type="noConversion"/>
  </si>
  <si>
    <t>根</t>
    <phoneticPr fontId="27" type="noConversion"/>
  </si>
  <si>
    <t>座垫前横梁总成</t>
  </si>
  <si>
    <t>k1司机座包装膜窄车</t>
  </si>
  <si>
    <t>k1司机座包装膜窄车</t>
    <phoneticPr fontId="27" type="noConversion"/>
  </si>
  <si>
    <t>720mm</t>
  </si>
  <si>
    <t>520mm</t>
  </si>
  <si>
    <t>1185mm</t>
  </si>
  <si>
    <r>
      <rPr>
        <sz val="8"/>
        <color rgb="FF000000"/>
        <rFont val="宋体"/>
        <family val="3"/>
        <charset val="134"/>
      </rPr>
      <t>五层</t>
    </r>
    <r>
      <rPr>
        <sz val="8"/>
        <color rgb="FF000000"/>
        <rFont val="Arial"/>
        <family val="2"/>
      </rPr>
      <t>AB</t>
    </r>
    <r>
      <rPr>
        <sz val="8"/>
        <color rgb="FF000000"/>
        <rFont val="宋体"/>
        <family val="3"/>
        <charset val="134"/>
      </rPr>
      <t>瓦楞纸</t>
    </r>
  </si>
  <si>
    <t>河北黄骅</t>
  </si>
  <si>
    <t>河南商丘</t>
  </si>
  <si>
    <t>9吨</t>
  </si>
  <si>
    <t>9.6m*2.4m*2.5m</t>
  </si>
  <si>
    <t>仓栅式货车</t>
  </si>
  <si>
    <t>工装车运输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</si>
</sst>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3" formatCode="_ * #,##0.00_ ;_ * \-#,##0.00_ ;_ * &quot;-&quot;??_ ;_ @_ "/>
    <numFmt numFmtId="176" formatCode="_(* #,##0.00_);_(* \(#,##0.00\);_(* &quot;-&quot;??_);_(@_)"/>
    <numFmt numFmtId="177" formatCode="_ &quot;￥&quot;* #,##0.00_ ;_ &quot;￥&quot;* \-#,##0.00_ ;_ &quot;￥&quot;* &quot;-&quot;??_ ;_ @_ "/>
    <numFmt numFmtId="178" formatCode="_-* #,##0_-;\-* #,##0_-;_-* &quot;-&quot;_-;_-@_-"/>
    <numFmt numFmtId="179" formatCode="\$#,##0.00\ ;\(\$#,##0.00\)"/>
    <numFmt numFmtId="180" formatCode="0.00_ "/>
    <numFmt numFmtId="181" formatCode="0;[Red]0"/>
    <numFmt numFmtId="182" formatCode="0_ "/>
    <numFmt numFmtId="183" formatCode="#,##0.0000_ ;\-#,##0.0000\ "/>
    <numFmt numFmtId="184" formatCode="0.0"/>
    <numFmt numFmtId="185" formatCode="#,##0.00_ ;\-#,##0.00\ "/>
    <numFmt numFmtId="186" formatCode="0.000_ "/>
    <numFmt numFmtId="187" formatCode="0.0_ "/>
    <numFmt numFmtId="188" formatCode="0.0000_ "/>
    <numFmt numFmtId="189" formatCode="0.00_);[Red]\(0.00\)"/>
    <numFmt numFmtId="190" formatCode="_ * #,##0.00_ ;_ * \-#,##0.00_ ;_ * &quot;-&quot;_ ;_ @_ "/>
  </numFmts>
  <fonts count="63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.5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6"/>
      <color theme="1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11"/>
      <color indexed="8"/>
      <name val="Arial"/>
      <family val="2"/>
    </font>
    <font>
      <sz val="10"/>
      <name val="Arial"/>
      <family val="2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6"/>
      <color indexed="8"/>
      <name val="宋体"/>
      <family val="3"/>
      <charset val="134"/>
    </font>
    <font>
      <sz val="6"/>
      <color indexed="8"/>
      <name val="Arial"/>
      <family val="2"/>
    </font>
    <font>
      <sz val="9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Arial"/>
      <family val="2"/>
    </font>
    <font>
      <sz val="9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sz val="16"/>
      <color rgb="FF000000"/>
      <name val="Arial Unicode MS"/>
      <family val="2"/>
      <charset val="134"/>
    </font>
    <font>
      <sz val="10"/>
      <color rgb="FF000000"/>
      <name val="Arial Unicode MS"/>
      <family val="2"/>
      <charset val="134"/>
    </font>
    <font>
      <sz val="9"/>
      <color rgb="FF000000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4"/>
      <name val="宋体"/>
      <family val="3"/>
      <charset val="134"/>
    </font>
    <font>
      <sz val="8"/>
      <name val="Arial"/>
      <family val="2"/>
    </font>
    <font>
      <b/>
      <sz val="14"/>
      <color theme="1"/>
      <name val="宋体"/>
      <family val="3"/>
      <charset val="134"/>
      <scheme val="minor"/>
    </font>
    <font>
      <b/>
      <sz val="10"/>
      <name val="Arial"/>
      <family val="2"/>
    </font>
    <font>
      <b/>
      <sz val="11"/>
      <name val="Arial"/>
      <family val="2"/>
    </font>
    <font>
      <b/>
      <sz val="18"/>
      <name val="宋体"/>
      <family val="3"/>
      <charset val="134"/>
    </font>
    <font>
      <sz val="10"/>
      <name val="Times New Roman"/>
      <family val="1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indexed="24"/>
      <name val="Arial"/>
      <family val="2"/>
    </font>
    <font>
      <sz val="10"/>
      <name val="MS Sans Serif"/>
      <family val="1"/>
    </font>
    <font>
      <b/>
      <sz val="10"/>
      <name val="Times New Roman"/>
      <family val="1"/>
    </font>
    <font>
      <sz val="10"/>
      <color rgb="FFFF0000"/>
      <name val="宋体"/>
      <family val="3"/>
      <charset val="134"/>
    </font>
    <font>
      <sz val="10"/>
      <color rgb="FFFF0000"/>
      <name val="Arial"/>
      <family val="2"/>
    </font>
    <font>
      <sz val="9"/>
      <color indexed="8"/>
      <name val="Arial"/>
      <family val="2"/>
    </font>
    <font>
      <sz val="10"/>
      <color rgb="FFFF0000"/>
      <name val="宋体"/>
      <family val="3"/>
      <charset val="134"/>
      <scheme val="minor"/>
    </font>
    <font>
      <sz val="9"/>
      <color rgb="FFFF0000"/>
      <name val="宋体"/>
      <family val="3"/>
      <charset val="134"/>
    </font>
    <font>
      <b/>
      <sz val="9"/>
      <color rgb="FFFF0000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  <font>
      <vertAlign val="superscript"/>
      <sz val="9"/>
      <color theme="1"/>
      <name val="宋体"/>
      <family val="3"/>
      <charset val="134"/>
      <scheme val="minor"/>
    </font>
    <font>
      <sz val="10"/>
      <color indexed="10"/>
      <name val="宋体"/>
      <family val="3"/>
      <charset val="134"/>
    </font>
    <font>
      <sz val="10"/>
      <color indexed="10"/>
      <name val="宋体"/>
      <family val="3"/>
      <charset val="134"/>
      <scheme val="minor"/>
    </font>
    <font>
      <b/>
      <sz val="10"/>
      <color rgb="FF0000CC"/>
      <name val="宋体"/>
      <family val="3"/>
      <charset val="134"/>
    </font>
    <font>
      <sz val="9"/>
      <name val="Tahoma"/>
      <family val="2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8"/>
      <color rgb="FF000000"/>
      <name val="宋体"/>
      <family val="3"/>
      <charset val="134"/>
    </font>
    <font>
      <sz val="8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5117038483843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23">
    <xf numFmtId="0" fontId="0" fillId="0" borderId="0">
      <alignment vertical="center"/>
    </xf>
    <xf numFmtId="178" fontId="60" fillId="0" borderId="0" applyFont="0" applyFill="0" applyBorder="0" applyAlignment="0" applyProtection="0">
      <alignment vertical="center"/>
    </xf>
    <xf numFmtId="0" fontId="42" fillId="0" borderId="0"/>
    <xf numFmtId="9" fontId="43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0" fontId="6" fillId="0" borderId="0">
      <alignment vertical="top"/>
    </xf>
    <xf numFmtId="0" fontId="42" fillId="0" borderId="0">
      <alignment vertical="center"/>
    </xf>
    <xf numFmtId="0" fontId="42" fillId="0" borderId="0">
      <alignment vertical="center"/>
    </xf>
    <xf numFmtId="10" fontId="44" fillId="0" borderId="0" applyFont="0" applyFill="0" applyBorder="0" applyAlignment="0" applyProtection="0"/>
    <xf numFmtId="0" fontId="45" fillId="0" borderId="0"/>
    <xf numFmtId="179" fontId="44" fillId="0" borderId="0" applyFont="0" applyFill="0" applyBorder="0" applyAlignment="0" applyProtection="0"/>
    <xf numFmtId="0" fontId="44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12" fillId="0" borderId="0"/>
    <xf numFmtId="0" fontId="42" fillId="0" borderId="0">
      <alignment vertical="center"/>
    </xf>
    <xf numFmtId="0" fontId="6" fillId="0" borderId="0">
      <alignment vertical="top"/>
    </xf>
    <xf numFmtId="177" fontId="42" fillId="0" borderId="0" applyFont="0" applyFill="0" applyBorder="0" applyAlignment="0" applyProtection="0"/>
    <xf numFmtId="176" fontId="42" fillId="0" borderId="0" applyFont="0" applyFill="0" applyBorder="0" applyAlignment="0" applyProtection="0"/>
    <xf numFmtId="43" fontId="42" fillId="0" borderId="0" applyFont="0" applyFill="0" applyBorder="0" applyAlignment="0" applyProtection="0">
      <alignment vertical="center"/>
    </xf>
    <xf numFmtId="0" fontId="6" fillId="0" borderId="0">
      <alignment vertical="top"/>
    </xf>
    <xf numFmtId="0" fontId="42" fillId="0" borderId="0"/>
  </cellStyleXfs>
  <cellXfs count="410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vertical="center"/>
    </xf>
    <xf numFmtId="0" fontId="5" fillId="0" borderId="1" xfId="17" applyFont="1" applyBorder="1" applyAlignment="1">
      <alignment horizontal="center" vertical="center" wrapText="1"/>
    </xf>
    <xf numFmtId="0" fontId="5" fillId="0" borderId="1" xfId="17" applyFont="1" applyFill="1" applyBorder="1" applyAlignment="1">
      <alignment horizontal="center" vertical="center" wrapText="1"/>
    </xf>
    <xf numFmtId="181" fontId="5" fillId="0" borderId="1" xfId="17" applyNumberFormat="1" applyFont="1" applyFill="1" applyBorder="1" applyAlignment="1">
      <alignment horizontal="center" vertical="center" wrapText="1"/>
    </xf>
    <xf numFmtId="0" fontId="0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182" fontId="5" fillId="0" borderId="1" xfId="5" applyNumberFormat="1" applyFont="1" applyBorder="1" applyAlignment="1">
      <alignment horizontal="center" vertical="center" wrapText="1"/>
    </xf>
    <xf numFmtId="182" fontId="5" fillId="0" borderId="2" xfId="5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83" fontId="6" fillId="5" borderId="2" xfId="15" applyNumberFormat="1" applyFont="1" applyFill="1" applyBorder="1" applyAlignment="1">
      <alignment horizontal="center" vertical="center"/>
    </xf>
    <xf numFmtId="182" fontId="5" fillId="0" borderId="1" xfId="5" applyNumberFormat="1" applyFont="1" applyFill="1" applyBorder="1" applyAlignment="1">
      <alignment horizontal="center" vertical="center" wrapText="1"/>
    </xf>
    <xf numFmtId="182" fontId="5" fillId="0" borderId="2" xfId="0" applyNumberFormat="1" applyFont="1" applyFill="1" applyBorder="1" applyAlignment="1">
      <alignment horizontal="center" vertical="center"/>
    </xf>
    <xf numFmtId="180" fontId="5" fillId="6" borderId="1" xfId="0" applyNumberFormat="1" applyFont="1" applyFill="1" applyBorder="1" applyAlignment="1">
      <alignment horizontal="center" vertical="center"/>
    </xf>
    <xf numFmtId="183" fontId="7" fillId="6" borderId="1" xfId="15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10" fillId="0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vertical="center"/>
    </xf>
    <xf numFmtId="0" fontId="11" fillId="2" borderId="5" xfId="15" applyFont="1" applyFill="1" applyBorder="1" applyAlignment="1">
      <alignment horizontal="left" vertical="center"/>
    </xf>
    <xf numFmtId="0" fontId="12" fillId="2" borderId="0" xfId="15" applyFont="1" applyFill="1" applyBorder="1" applyAlignment="1">
      <alignment vertical="center"/>
    </xf>
    <xf numFmtId="0" fontId="7" fillId="2" borderId="0" xfId="15" applyFont="1" applyFill="1" applyBorder="1" applyAlignment="1">
      <alignment horizontal="left" vertical="center"/>
    </xf>
    <xf numFmtId="0" fontId="7" fillId="2" borderId="0" xfId="15" applyFont="1" applyFill="1" applyBorder="1" applyAlignment="1">
      <alignment vertical="center"/>
    </xf>
    <xf numFmtId="0" fontId="0" fillId="0" borderId="0" xfId="0" applyBorder="1" applyAlignment="1"/>
    <xf numFmtId="0" fontId="13" fillId="2" borderId="6" xfId="15" applyFont="1" applyFill="1" applyBorder="1" applyAlignment="1">
      <alignment horizontal="center" vertical="center" wrapText="1"/>
    </xf>
    <xf numFmtId="0" fontId="6" fillId="2" borderId="11" xfId="15" applyFont="1" applyFill="1" applyBorder="1" applyAlignment="1">
      <alignment horizontal="center" vertical="center"/>
    </xf>
    <xf numFmtId="0" fontId="6" fillId="2" borderId="6" xfId="15" applyFont="1" applyFill="1" applyBorder="1" applyAlignment="1">
      <alignment horizontal="center" vertical="center"/>
    </xf>
    <xf numFmtId="0" fontId="11" fillId="2" borderId="12" xfId="15" applyFont="1" applyFill="1" applyBorder="1" applyAlignment="1">
      <alignment horizontal="left" vertical="center"/>
    </xf>
    <xf numFmtId="0" fontId="7" fillId="2" borderId="13" xfId="15" applyFont="1" applyFill="1" applyBorder="1" applyAlignment="1">
      <alignment horizontal="left" vertical="center"/>
    </xf>
    <xf numFmtId="0" fontId="6" fillId="2" borderId="0" xfId="15" applyFont="1" applyFill="1" applyBorder="1" applyAlignment="1">
      <alignment horizontal="left" vertical="center"/>
    </xf>
    <xf numFmtId="0" fontId="6" fillId="2" borderId="0" xfId="15" applyFont="1" applyFill="1" applyBorder="1" applyAlignment="1">
      <alignment vertical="center"/>
    </xf>
    <xf numFmtId="0" fontId="11" fillId="0" borderId="5" xfId="15" applyFont="1" applyFill="1" applyBorder="1" applyAlignment="1">
      <alignment horizontal="left" vertical="center"/>
    </xf>
    <xf numFmtId="0" fontId="7" fillId="0" borderId="0" xfId="15" applyFont="1" applyFill="1" applyBorder="1" applyAlignment="1">
      <alignment horizontal="left" vertical="center"/>
    </xf>
    <xf numFmtId="0" fontId="6" fillId="2" borderId="1" xfId="15" applyFont="1" applyFill="1" applyBorder="1" applyAlignment="1">
      <alignment horizontal="center" vertical="center"/>
    </xf>
    <xf numFmtId="0" fontId="14" fillId="2" borderId="1" xfId="15" applyFont="1" applyFill="1" applyBorder="1" applyAlignment="1">
      <alignment horizontal="center" vertical="center" wrapText="1"/>
    </xf>
    <xf numFmtId="0" fontId="6" fillId="2" borderId="1" xfId="15" applyFont="1" applyFill="1" applyBorder="1" applyAlignment="1">
      <alignment horizontal="center" vertical="center" wrapText="1"/>
    </xf>
    <xf numFmtId="0" fontId="14" fillId="2" borderId="1" xfId="15" applyFont="1" applyFill="1" applyBorder="1" applyAlignment="1">
      <alignment horizontal="center" vertical="center"/>
    </xf>
    <xf numFmtId="0" fontId="0" fillId="0" borderId="5" xfId="0" applyBorder="1" applyAlignment="1"/>
    <xf numFmtId="0" fontId="5" fillId="0" borderId="1" xfId="6" applyFont="1" applyFill="1" applyBorder="1" applyAlignment="1">
      <alignment vertical="center" wrapText="1"/>
    </xf>
    <xf numFmtId="0" fontId="20" fillId="0" borderId="1" xfId="0" applyFont="1" applyBorder="1" applyAlignment="1">
      <alignment horizontal="center" vertical="center"/>
    </xf>
    <xf numFmtId="0" fontId="5" fillId="0" borderId="0" xfId="6" applyFont="1" applyFill="1" applyBorder="1" applyAlignment="1">
      <alignment vertical="center" wrapText="1"/>
    </xf>
    <xf numFmtId="0" fontId="20" fillId="0" borderId="0" xfId="0" applyFont="1" applyFill="1" applyBorder="1">
      <alignment vertical="center"/>
    </xf>
    <xf numFmtId="0" fontId="20" fillId="0" borderId="0" xfId="0" applyFont="1" applyBorder="1">
      <alignment vertical="center"/>
    </xf>
    <xf numFmtId="0" fontId="5" fillId="0" borderId="0" xfId="6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18" fillId="2" borderId="0" xfId="15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ont="1" applyBorder="1">
      <alignment vertical="center"/>
    </xf>
    <xf numFmtId="0" fontId="11" fillId="2" borderId="13" xfId="15" applyFont="1" applyFill="1" applyBorder="1" applyAlignment="1">
      <alignment horizontal="left" vertical="center"/>
    </xf>
    <xf numFmtId="0" fontId="7" fillId="2" borderId="14" xfId="15" applyFont="1" applyFill="1" applyBorder="1" applyAlignment="1">
      <alignment horizontal="left" vertical="center"/>
    </xf>
    <xf numFmtId="0" fontId="13" fillId="2" borderId="1" xfId="15" applyFont="1" applyFill="1" applyBorder="1" applyAlignment="1">
      <alignment horizontal="center" vertical="center" wrapText="1"/>
    </xf>
    <xf numFmtId="0" fontId="7" fillId="2" borderId="15" xfId="15" applyFont="1" applyFill="1" applyBorder="1" applyAlignment="1">
      <alignment horizontal="center" vertical="center" wrapText="1"/>
    </xf>
    <xf numFmtId="0" fontId="6" fillId="2" borderId="15" xfId="15" applyFont="1" applyFill="1" applyBorder="1" applyAlignment="1">
      <alignment horizontal="center" vertical="center"/>
    </xf>
    <xf numFmtId="2" fontId="7" fillId="6" borderId="15" xfId="15" applyNumberFormat="1" applyFont="1" applyFill="1" applyBorder="1" applyAlignment="1">
      <alignment horizontal="center" vertical="center"/>
    </xf>
    <xf numFmtId="0" fontId="0" fillId="0" borderId="16" xfId="0" applyBorder="1" applyAlignment="1"/>
    <xf numFmtId="0" fontId="7" fillId="0" borderId="0" xfId="15" applyFont="1" applyFill="1" applyBorder="1" applyAlignment="1">
      <alignment vertical="center"/>
    </xf>
    <xf numFmtId="0" fontId="12" fillId="0" borderId="0" xfId="15" applyFont="1" applyFill="1" applyBorder="1" applyAlignment="1">
      <alignment vertical="center"/>
    </xf>
    <xf numFmtId="0" fontId="0" fillId="0" borderId="16" xfId="0" applyFill="1" applyBorder="1" applyAlignment="1"/>
    <xf numFmtId="0" fontId="20" fillId="0" borderId="16" xfId="0" applyFont="1" applyBorder="1">
      <alignment vertical="center"/>
    </xf>
    <xf numFmtId="0" fontId="20" fillId="0" borderId="16" xfId="0" applyFont="1" applyFill="1" applyBorder="1">
      <alignment vertical="center"/>
    </xf>
    <xf numFmtId="0" fontId="18" fillId="0" borderId="0" xfId="15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17" applyFont="1" applyAlignment="1">
      <alignment vertical="center" wrapText="1"/>
    </xf>
    <xf numFmtId="0" fontId="10" fillId="3" borderId="3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0" fontId="23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left" vertical="center" wrapText="1"/>
    </xf>
    <xf numFmtId="2" fontId="24" fillId="0" borderId="1" xfId="17" applyNumberFormat="1" applyFont="1" applyBorder="1" applyAlignment="1">
      <alignment horizontal="center" vertical="center" wrapText="1"/>
    </xf>
    <xf numFmtId="9" fontId="24" fillId="0" borderId="1" xfId="3" applyNumberFormat="1" applyFont="1" applyBorder="1" applyAlignment="1">
      <alignment horizontal="center" vertical="center" wrapText="1"/>
    </xf>
    <xf numFmtId="0" fontId="24" fillId="0" borderId="1" xfId="17" applyFont="1" applyBorder="1" applyAlignment="1">
      <alignment horizontal="center" vertical="center" wrapText="1"/>
    </xf>
    <xf numFmtId="2" fontId="23" fillId="0" borderId="1" xfId="0" applyNumberFormat="1" applyFont="1" applyFill="1" applyBorder="1" applyAlignment="1">
      <alignment horizontal="center" vertical="center" wrapText="1"/>
    </xf>
    <xf numFmtId="0" fontId="24" fillId="0" borderId="1" xfId="17" applyFont="1" applyBorder="1" applyAlignment="1">
      <alignment vertical="center" wrapText="1"/>
    </xf>
    <xf numFmtId="0" fontId="24" fillId="0" borderId="0" xfId="17" applyFont="1" applyBorder="1" applyAlignment="1">
      <alignment horizontal="center" vertical="center" wrapText="1"/>
    </xf>
    <xf numFmtId="0" fontId="25" fillId="0" borderId="0" xfId="17" applyFont="1" applyBorder="1" applyAlignment="1">
      <alignment vertical="center" wrapText="1"/>
    </xf>
    <xf numFmtId="0" fontId="0" fillId="0" borderId="0" xfId="17" applyFont="1" applyBorder="1" applyAlignment="1">
      <alignment vertical="center" wrapText="1"/>
    </xf>
    <xf numFmtId="0" fontId="24" fillId="0" borderId="0" xfId="17" applyFont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7" fillId="0" borderId="1" xfId="13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4" fillId="0" borderId="1" xfId="0" applyFont="1" applyBorder="1">
      <alignment vertical="center"/>
    </xf>
    <xf numFmtId="43" fontId="29" fillId="0" borderId="1" xfId="0" applyNumberFormat="1" applyFont="1" applyBorder="1" applyAlignment="1">
      <alignment horizontal="center" vertical="center"/>
    </xf>
    <xf numFmtId="9" fontId="24" fillId="0" borderId="1" xfId="0" applyNumberFormat="1" applyFont="1" applyBorder="1" applyAlignment="1">
      <alignment horizontal="center" vertical="center"/>
    </xf>
    <xf numFmtId="184" fontId="24" fillId="0" borderId="1" xfId="0" applyNumberFormat="1" applyFont="1" applyBorder="1">
      <alignment vertical="center"/>
    </xf>
    <xf numFmtId="0" fontId="28" fillId="0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20" fillId="0" borderId="0" xfId="0" applyFont="1">
      <alignment vertical="center"/>
    </xf>
    <xf numFmtId="0" fontId="30" fillId="0" borderId="0" xfId="0" applyFont="1" applyAlignment="1">
      <alignment horizontal="left" vertical="center" readingOrder="1"/>
    </xf>
    <xf numFmtId="180" fontId="31" fillId="0" borderId="0" xfId="0" applyNumberFormat="1" applyFont="1" applyAlignment="1">
      <alignment horizontal="left" vertical="center" readingOrder="1"/>
    </xf>
    <xf numFmtId="0" fontId="4" fillId="0" borderId="3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0" fontId="24" fillId="0" borderId="10" xfId="0" applyFont="1" applyBorder="1" applyAlignment="1">
      <alignment vertical="center"/>
    </xf>
    <xf numFmtId="0" fontId="24" fillId="0" borderId="3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vertical="center" wrapText="1"/>
    </xf>
    <xf numFmtId="0" fontId="24" fillId="0" borderId="3" xfId="0" applyFont="1" applyBorder="1">
      <alignment vertical="center"/>
    </xf>
    <xf numFmtId="184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2" fontId="32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0" fontId="33" fillId="0" borderId="1" xfId="13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/>
    </xf>
    <xf numFmtId="0" fontId="33" fillId="0" borderId="1" xfId="12" applyFont="1" applyFill="1" applyBorder="1" applyAlignment="1">
      <alignment horizontal="center" vertical="center" wrapText="1"/>
    </xf>
    <xf numFmtId="0" fontId="28" fillId="0" borderId="18" xfId="0" applyFont="1" applyFill="1" applyBorder="1" applyAlignment="1">
      <alignment horizontal="center" vertical="center" wrapText="1"/>
    </xf>
    <xf numFmtId="0" fontId="28" fillId="0" borderId="18" xfId="0" applyFont="1" applyFill="1" applyBorder="1" applyAlignment="1">
      <alignment horizontal="center" vertical="center"/>
    </xf>
    <xf numFmtId="0" fontId="28" fillId="3" borderId="18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33" fillId="0" borderId="1" xfId="12" applyFont="1" applyBorder="1" applyAlignment="1">
      <alignment horizontal="center" vertical="center" wrapText="1"/>
    </xf>
    <xf numFmtId="182" fontId="20" fillId="0" borderId="1" xfId="0" applyNumberFormat="1" applyFont="1" applyFill="1" applyBorder="1" applyAlignment="1">
      <alignment horizontal="center" vertical="center"/>
    </xf>
    <xf numFmtId="182" fontId="33" fillId="0" borderId="1" xfId="12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/>
    </xf>
    <xf numFmtId="2" fontId="21" fillId="6" borderId="1" xfId="0" applyNumberFormat="1" applyFont="1" applyFill="1" applyBorder="1" applyAlignment="1">
      <alignment horizontal="left" vertical="center"/>
    </xf>
    <xf numFmtId="0" fontId="21" fillId="0" borderId="8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180" fontId="28" fillId="0" borderId="18" xfId="0" applyNumberFormat="1" applyFont="1" applyFill="1" applyBorder="1" applyAlignment="1">
      <alignment horizontal="center" vertical="center"/>
    </xf>
    <xf numFmtId="186" fontId="28" fillId="0" borderId="18" xfId="0" applyNumberFormat="1" applyFont="1" applyFill="1" applyBorder="1" applyAlignment="1">
      <alignment horizontal="center" vertical="center"/>
    </xf>
    <xf numFmtId="2" fontId="28" fillId="0" borderId="18" xfId="0" applyNumberFormat="1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/>
    </xf>
    <xf numFmtId="187" fontId="28" fillId="0" borderId="18" xfId="0" applyNumberFormat="1" applyFont="1" applyFill="1" applyBorder="1" applyAlignment="1">
      <alignment horizontal="center" vertical="center"/>
    </xf>
    <xf numFmtId="187" fontId="28" fillId="0" borderId="1" xfId="0" applyNumberFormat="1" applyFont="1" applyFill="1" applyBorder="1" applyAlignment="1">
      <alignment horizontal="center" vertical="center"/>
    </xf>
    <xf numFmtId="187" fontId="20" fillId="0" borderId="1" xfId="0" applyNumberFormat="1" applyFont="1" applyFill="1" applyBorder="1" applyAlignment="1">
      <alignment horizontal="center" vertical="center"/>
    </xf>
    <xf numFmtId="1" fontId="21" fillId="6" borderId="1" xfId="0" applyNumberFormat="1" applyFont="1" applyFill="1" applyBorder="1" applyAlignment="1">
      <alignment horizontal="center" vertical="center"/>
    </xf>
    <xf numFmtId="180" fontId="21" fillId="6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0" fontId="0" fillId="3" borderId="1" xfId="0" applyFill="1" applyBorder="1">
      <alignment vertical="center"/>
    </xf>
    <xf numFmtId="0" fontId="5" fillId="0" borderId="1" xfId="12" applyFont="1" applyFill="1" applyBorder="1" applyAlignment="1">
      <alignment horizontal="center" vertical="center" wrapText="1"/>
    </xf>
    <xf numFmtId="57" fontId="33" fillId="0" borderId="1" xfId="12" applyNumberFormat="1" applyFont="1" applyFill="1" applyBorder="1" applyAlignment="1">
      <alignment horizontal="center" vertical="center" wrapText="1"/>
    </xf>
    <xf numFmtId="0" fontId="33" fillId="3" borderId="1" xfId="12" applyFont="1" applyFill="1" applyBorder="1" applyAlignment="1">
      <alignment horizontal="center" vertical="center" wrapText="1"/>
    </xf>
    <xf numFmtId="0" fontId="20" fillId="0" borderId="1" xfId="0" applyFont="1" applyBorder="1">
      <alignment vertical="center"/>
    </xf>
    <xf numFmtId="0" fontId="2" fillId="2" borderId="1" xfId="12" applyFont="1" applyFill="1" applyBorder="1" applyAlignment="1">
      <alignment horizontal="center" vertical="center" wrapText="1"/>
    </xf>
    <xf numFmtId="0" fontId="12" fillId="2" borderId="1" xfId="12" applyFont="1" applyFill="1" applyBorder="1" applyAlignment="1">
      <alignment horizontal="left" vertical="center"/>
    </xf>
    <xf numFmtId="0" fontId="12" fillId="2" borderId="1" xfId="12" applyFont="1" applyFill="1" applyBorder="1" applyAlignment="1">
      <alignment vertical="center" wrapText="1"/>
    </xf>
    <xf numFmtId="0" fontId="12" fillId="0" borderId="1" xfId="12" applyFont="1" applyBorder="1" applyAlignment="1">
      <alignment horizontal="center" vertical="center" wrapText="1"/>
    </xf>
    <xf numFmtId="0" fontId="5" fillId="0" borderId="1" xfId="12" applyFont="1" applyBorder="1" applyAlignment="1">
      <alignment horizontal="center" vertical="center" wrapText="1"/>
    </xf>
    <xf numFmtId="188" fontId="5" fillId="0" borderId="1" xfId="0" applyNumberFormat="1" applyFont="1" applyBorder="1" applyAlignment="1">
      <alignment horizontal="center" vertical="center" wrapText="1"/>
    </xf>
    <xf numFmtId="0" fontId="5" fillId="0" borderId="0" xfId="12" applyFont="1" applyFill="1" applyBorder="1" applyAlignment="1">
      <alignment horizontal="center" vertical="center" wrapText="1"/>
    </xf>
    <xf numFmtId="0" fontId="12" fillId="0" borderId="0" xfId="12" applyFont="1" applyFill="1" applyBorder="1" applyAlignment="1">
      <alignment horizontal="left" vertical="center"/>
    </xf>
    <xf numFmtId="0" fontId="12" fillId="0" borderId="0" xfId="12" applyFont="1" applyFill="1" applyBorder="1" applyAlignment="1">
      <alignment vertical="center" wrapText="1"/>
    </xf>
    <xf numFmtId="0" fontId="36" fillId="0" borderId="0" xfId="12" applyFont="1" applyFill="1" applyBorder="1" applyAlignment="1">
      <alignment vertical="center" wrapText="1"/>
    </xf>
    <xf numFmtId="0" fontId="33" fillId="0" borderId="0" xfId="12" applyFont="1" applyFill="1" applyBorder="1" applyAlignment="1">
      <alignment vertical="center"/>
    </xf>
    <xf numFmtId="0" fontId="20" fillId="0" borderId="1" xfId="0" applyFont="1" applyFill="1" applyBorder="1" applyAlignment="1">
      <alignment horizontal="center" vertical="center" wrapText="1"/>
    </xf>
    <xf numFmtId="180" fontId="33" fillId="3" borderId="1" xfId="12" applyNumberFormat="1" applyFont="1" applyFill="1" applyBorder="1" applyAlignment="1">
      <alignment horizontal="center" vertical="center" wrapText="1"/>
    </xf>
    <xf numFmtId="0" fontId="20" fillId="0" borderId="1" xfId="0" applyFont="1" applyFill="1" applyBorder="1">
      <alignment vertical="center"/>
    </xf>
    <xf numFmtId="180" fontId="38" fillId="6" borderId="1" xfId="12" applyNumberFormat="1" applyFont="1" applyFill="1" applyBorder="1" applyAlignment="1">
      <alignment horizontal="center" vertical="center" wrapText="1"/>
    </xf>
    <xf numFmtId="0" fontId="5" fillId="0" borderId="1" xfId="12" applyFont="1" applyFill="1" applyBorder="1" applyAlignment="1">
      <alignment vertical="center" wrapText="1"/>
    </xf>
    <xf numFmtId="180" fontId="12" fillId="3" borderId="1" xfId="12" applyNumberFormat="1" applyFont="1" applyFill="1" applyBorder="1" applyAlignment="1">
      <alignment horizontal="center" vertical="center" wrapText="1"/>
    </xf>
    <xf numFmtId="0" fontId="12" fillId="2" borderId="1" xfId="12" applyFont="1" applyFill="1" applyBorder="1" applyAlignment="1">
      <alignment horizontal="center" vertical="center"/>
    </xf>
    <xf numFmtId="0" fontId="38" fillId="2" borderId="1" xfId="12" applyFont="1" applyFill="1" applyBorder="1" applyAlignment="1">
      <alignment horizontal="center" vertical="center"/>
    </xf>
    <xf numFmtId="0" fontId="12" fillId="0" borderId="0" xfId="12" applyFont="1" applyFill="1" applyBorder="1" applyAlignment="1">
      <alignment vertical="center"/>
    </xf>
    <xf numFmtId="0" fontId="38" fillId="0" borderId="0" xfId="12" applyFont="1" applyFill="1" applyBorder="1" applyAlignment="1">
      <alignment horizontal="right" vertical="center"/>
    </xf>
    <xf numFmtId="0" fontId="33" fillId="2" borderId="1" xfId="12" applyFont="1" applyFill="1" applyBorder="1" applyAlignment="1">
      <alignment vertical="top" wrapText="1"/>
    </xf>
    <xf numFmtId="0" fontId="12" fillId="2" borderId="1" xfId="12" applyFont="1" applyFill="1" applyBorder="1" applyAlignment="1">
      <alignment vertical="center"/>
    </xf>
    <xf numFmtId="0" fontId="38" fillId="0" borderId="1" xfId="12" applyFont="1" applyFill="1" applyBorder="1" applyAlignment="1">
      <alignment horizontal="right" vertical="center"/>
    </xf>
    <xf numFmtId="180" fontId="39" fillId="0" borderId="0" xfId="12" applyNumberFormat="1" applyFont="1" applyFill="1" applyBorder="1" applyAlignment="1">
      <alignment vertical="center" wrapText="1"/>
    </xf>
    <xf numFmtId="0" fontId="37" fillId="0" borderId="1" xfId="0" applyFont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189" fontId="0" fillId="0" borderId="0" xfId="0" applyNumberFormat="1" applyFont="1" applyFill="1" applyAlignment="1">
      <alignment vertical="center"/>
    </xf>
    <xf numFmtId="184" fontId="33" fillId="0" borderId="1" xfId="12" applyNumberFormat="1" applyFont="1" applyBorder="1" applyAlignment="1">
      <alignment horizontal="center" vertical="center" wrapText="1"/>
    </xf>
    <xf numFmtId="0" fontId="33" fillId="0" borderId="3" xfId="12" applyFont="1" applyFill="1" applyBorder="1" applyAlignment="1">
      <alignment vertical="center"/>
    </xf>
    <xf numFmtId="0" fontId="33" fillId="0" borderId="4" xfId="12" applyFont="1" applyFill="1" applyBorder="1" applyAlignment="1">
      <alignment vertical="center"/>
    </xf>
    <xf numFmtId="0" fontId="33" fillId="0" borderId="10" xfId="12" applyFont="1" applyFill="1" applyBorder="1" applyAlignment="1">
      <alignment vertical="center"/>
    </xf>
    <xf numFmtId="0" fontId="33" fillId="0" borderId="1" xfId="12" applyFont="1" applyFill="1" applyBorder="1" applyAlignment="1">
      <alignment vertical="center"/>
    </xf>
    <xf numFmtId="0" fontId="33" fillId="0" borderId="1" xfId="12" applyFont="1" applyFill="1" applyBorder="1" applyAlignment="1">
      <alignment horizontal="center" vertical="center"/>
    </xf>
    <xf numFmtId="0" fontId="33" fillId="0" borderId="1" xfId="12" applyFont="1" applyFill="1" applyBorder="1" applyAlignment="1">
      <alignment vertical="center" wrapText="1"/>
    </xf>
    <xf numFmtId="0" fontId="10" fillId="0" borderId="0" xfId="12" applyFont="1" applyFill="1" applyBorder="1" applyAlignment="1">
      <alignment horizontal="center" vertical="center"/>
    </xf>
    <xf numFmtId="0" fontId="33" fillId="0" borderId="0" xfId="12" applyFont="1" applyFill="1" applyBorder="1" applyAlignment="1">
      <alignment horizontal="center" vertical="center" wrapText="1"/>
    </xf>
    <xf numFmtId="0" fontId="33" fillId="0" borderId="0" xfId="12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189" fontId="10" fillId="0" borderId="1" xfId="0" applyNumberFormat="1" applyFont="1" applyFill="1" applyBorder="1" applyAlignment="1">
      <alignment horizontal="left" vertical="center"/>
    </xf>
    <xf numFmtId="189" fontId="10" fillId="3" borderId="4" xfId="0" applyNumberFormat="1" applyFont="1" applyFill="1" applyBorder="1" applyAlignment="1">
      <alignment vertical="center"/>
    </xf>
    <xf numFmtId="0" fontId="10" fillId="3" borderId="10" xfId="0" applyFont="1" applyFill="1" applyBorder="1" applyAlignment="1">
      <alignment vertical="center"/>
    </xf>
    <xf numFmtId="189" fontId="33" fillId="0" borderId="1" xfId="12" applyNumberFormat="1" applyFont="1" applyFill="1" applyBorder="1" applyAlignment="1">
      <alignment horizontal="center" vertical="center" wrapText="1"/>
    </xf>
    <xf numFmtId="189" fontId="5" fillId="2" borderId="1" xfId="1" applyNumberFormat="1" applyFont="1" applyFill="1" applyBorder="1" applyAlignment="1">
      <alignment horizontal="center" vertical="center"/>
    </xf>
    <xf numFmtId="184" fontId="33" fillId="0" borderId="1" xfId="12" applyNumberFormat="1" applyFont="1" applyFill="1" applyBorder="1" applyAlignment="1">
      <alignment horizontal="center" vertical="center" wrapText="1"/>
    </xf>
    <xf numFmtId="9" fontId="33" fillId="0" borderId="1" xfId="3" applyFont="1" applyFill="1" applyBorder="1" applyAlignment="1">
      <alignment horizontal="center" vertical="center" wrapText="1"/>
    </xf>
    <xf numFmtId="189" fontId="5" fillId="3" borderId="1" xfId="1" applyNumberFormat="1" applyFont="1" applyFill="1" applyBorder="1" applyAlignment="1">
      <alignment horizontal="center" vertical="center"/>
    </xf>
    <xf numFmtId="190" fontId="5" fillId="2" borderId="1" xfId="1" applyNumberFormat="1" applyFont="1" applyFill="1" applyBorder="1" applyAlignment="1">
      <alignment horizontal="center" vertical="center"/>
    </xf>
    <xf numFmtId="2" fontId="33" fillId="0" borderId="1" xfId="12" applyNumberFormat="1" applyFont="1" applyFill="1" applyBorder="1" applyAlignment="1">
      <alignment horizontal="center" vertical="center" wrapText="1"/>
    </xf>
    <xf numFmtId="189" fontId="33" fillId="0" borderId="1" xfId="12" applyNumberFormat="1" applyFont="1" applyBorder="1" applyAlignment="1">
      <alignment horizontal="center" vertical="center" wrapText="1"/>
    </xf>
    <xf numFmtId="189" fontId="33" fillId="0" borderId="1" xfId="12" applyNumberFormat="1" applyFont="1" applyFill="1" applyBorder="1" applyAlignment="1">
      <alignment vertical="center"/>
    </xf>
    <xf numFmtId="189" fontId="33" fillId="0" borderId="1" xfId="12" applyNumberFormat="1" applyFont="1" applyFill="1" applyBorder="1" applyAlignment="1">
      <alignment horizontal="center" vertical="center"/>
    </xf>
    <xf numFmtId="180" fontId="10" fillId="6" borderId="1" xfId="12" applyNumberFormat="1" applyFont="1" applyFill="1" applyBorder="1" applyAlignment="1">
      <alignment horizontal="center" vertical="center" wrapText="1"/>
    </xf>
    <xf numFmtId="9" fontId="10" fillId="6" borderId="1" xfId="3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189" fontId="33" fillId="0" borderId="0" xfId="12" applyNumberFormat="1" applyFont="1" applyFill="1" applyBorder="1" applyAlignment="1">
      <alignment horizontal="center" vertical="center"/>
    </xf>
    <xf numFmtId="0" fontId="33" fillId="0" borderId="0" xfId="12" applyFont="1" applyFill="1" applyBorder="1" applyAlignment="1">
      <alignment horizontal="center" vertical="center"/>
    </xf>
    <xf numFmtId="180" fontId="10" fillId="0" borderId="0" xfId="12" applyNumberFormat="1" applyFont="1" applyFill="1" applyBorder="1" applyAlignment="1">
      <alignment horizontal="center" vertical="center" wrapText="1"/>
    </xf>
    <xf numFmtId="9" fontId="10" fillId="0" borderId="0" xfId="3" applyFont="1" applyFill="1" applyBorder="1" applyAlignment="1">
      <alignment horizontal="center" vertical="center" wrapText="1"/>
    </xf>
    <xf numFmtId="0" fontId="10" fillId="0" borderId="0" xfId="12" applyFont="1" applyFill="1" applyBorder="1" applyAlignment="1">
      <alignment horizontal="center" vertical="center" wrapText="1"/>
    </xf>
    <xf numFmtId="189" fontId="0" fillId="0" borderId="0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Alignment="1"/>
    <xf numFmtId="0" fontId="2" fillId="2" borderId="3" xfId="16" applyFont="1" applyFill="1" applyBorder="1" applyAlignment="1" applyProtection="1">
      <alignment vertical="center"/>
      <protection locked="0"/>
    </xf>
    <xf numFmtId="0" fontId="2" fillId="2" borderId="10" xfId="16" applyFont="1" applyFill="1" applyBorder="1" applyAlignment="1" applyProtection="1">
      <alignment vertical="center"/>
      <protection locked="0"/>
    </xf>
    <xf numFmtId="0" fontId="2" fillId="8" borderId="1" xfId="16" applyFont="1" applyFill="1" applyBorder="1" applyAlignment="1" applyProtection="1">
      <alignment horizontal="left" vertical="center"/>
      <protection locked="0"/>
    </xf>
    <xf numFmtId="0" fontId="2" fillId="8" borderId="1" xfId="0" applyFont="1" applyFill="1" applyBorder="1" applyAlignment="1">
      <alignment horizontal="left" vertical="center"/>
    </xf>
    <xf numFmtId="0" fontId="20" fillId="8" borderId="1" xfId="0" applyFont="1" applyFill="1" applyBorder="1" applyAlignment="1">
      <alignment horizontal="center" vertical="center"/>
    </xf>
    <xf numFmtId="0" fontId="20" fillId="8" borderId="1" xfId="0" applyFont="1" applyFill="1" applyBorder="1" applyAlignment="1">
      <alignment vertical="center"/>
    </xf>
    <xf numFmtId="0" fontId="5" fillId="0" borderId="1" xfId="16" applyFont="1" applyFill="1" applyBorder="1" applyAlignment="1" applyProtection="1">
      <alignment horizontal="center" vertical="center" wrapText="1"/>
      <protection locked="0"/>
    </xf>
    <xf numFmtId="0" fontId="5" fillId="2" borderId="1" xfId="16" applyFont="1" applyFill="1" applyBorder="1" applyAlignment="1" applyProtection="1">
      <alignment horizontal="center" vertical="center"/>
      <protection locked="0"/>
    </xf>
    <xf numFmtId="0" fontId="33" fillId="0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33" fillId="0" borderId="1" xfId="12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14" fillId="2" borderId="1" xfId="15" applyFont="1" applyFill="1" applyBorder="1" applyAlignment="1">
      <alignment horizontal="center" vertical="center"/>
    </xf>
    <xf numFmtId="43" fontId="33" fillId="0" borderId="1" xfId="12" applyNumberFormat="1" applyFont="1" applyBorder="1" applyAlignment="1">
      <alignment horizontal="center" vertical="center" wrapText="1"/>
    </xf>
    <xf numFmtId="43" fontId="0" fillId="0" borderId="1" xfId="0" applyNumberFormat="1" applyBorder="1">
      <alignment vertical="center"/>
    </xf>
    <xf numFmtId="0" fontId="61" fillId="2" borderId="15" xfId="15" applyFont="1" applyFill="1" applyBorder="1" applyAlignment="1">
      <alignment horizontal="center" vertical="center"/>
    </xf>
    <xf numFmtId="189" fontId="6" fillId="2" borderId="15" xfId="15" applyNumberFormat="1" applyFont="1" applyFill="1" applyBorder="1" applyAlignment="1">
      <alignment horizontal="center" vertical="center"/>
    </xf>
    <xf numFmtId="0" fontId="5" fillId="9" borderId="1" xfId="16" applyFont="1" applyFill="1" applyBorder="1" applyAlignment="1" applyProtection="1">
      <alignment horizontal="left" vertical="center" wrapText="1"/>
      <protection locked="0"/>
    </xf>
    <xf numFmtId="2" fontId="5" fillId="9" borderId="1" xfId="16" applyNumberFormat="1" applyFont="1" applyFill="1" applyBorder="1" applyAlignment="1" applyProtection="1">
      <alignment horizontal="center" vertical="center" wrapText="1"/>
      <protection locked="0"/>
    </xf>
    <xf numFmtId="9" fontId="20" fillId="9" borderId="1" xfId="3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41" fillId="0" borderId="0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/>
    </xf>
    <xf numFmtId="0" fontId="5" fillId="0" borderId="1" xfId="16" applyFont="1" applyFill="1" applyBorder="1" applyAlignment="1" applyProtection="1">
      <alignment horizontal="center" vertical="center" wrapText="1"/>
      <protection locked="0"/>
    </xf>
    <xf numFmtId="2" fontId="5" fillId="0" borderId="1" xfId="16" applyNumberFormat="1" applyFont="1" applyFill="1" applyBorder="1" applyAlignment="1" applyProtection="1">
      <alignment horizontal="center" vertical="center"/>
      <protection locked="0"/>
    </xf>
    <xf numFmtId="9" fontId="20" fillId="0" borderId="1" xfId="3" applyFont="1" applyFill="1" applyBorder="1" applyAlignment="1">
      <alignment horizontal="center" vertical="center"/>
    </xf>
    <xf numFmtId="2" fontId="5" fillId="2" borderId="1" xfId="16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1" fontId="2" fillId="8" borderId="3" xfId="16" applyNumberFormat="1" applyFont="1" applyFill="1" applyBorder="1" applyAlignment="1" applyProtection="1">
      <alignment horizontal="center" vertical="center"/>
      <protection locked="0"/>
    </xf>
    <xf numFmtId="1" fontId="2" fillId="8" borderId="10" xfId="16" applyNumberFormat="1" applyFont="1" applyFill="1" applyBorder="1" applyAlignment="1" applyProtection="1">
      <alignment horizontal="center" vertical="center"/>
      <protection locked="0"/>
    </xf>
    <xf numFmtId="0" fontId="2" fillId="8" borderId="3" xfId="16" applyFont="1" applyFill="1" applyBorder="1" applyAlignment="1" applyProtection="1">
      <alignment horizontal="center" vertical="center"/>
      <protection locked="0"/>
    </xf>
    <xf numFmtId="0" fontId="2" fillId="8" borderId="10" xfId="16" applyFont="1" applyFill="1" applyBorder="1" applyAlignment="1" applyProtection="1">
      <alignment horizontal="center" vertical="center"/>
      <protection locked="0"/>
    </xf>
    <xf numFmtId="0" fontId="2" fillId="8" borderId="1" xfId="16" applyFont="1" applyFill="1" applyBorder="1" applyAlignment="1" applyProtection="1">
      <alignment horizontal="left" vertical="center"/>
      <protection locked="0"/>
    </xf>
    <xf numFmtId="0" fontId="2" fillId="8" borderId="2" xfId="16" applyFont="1" applyFill="1" applyBorder="1" applyAlignment="1" applyProtection="1">
      <alignment horizontal="left" vertical="center"/>
      <protection locked="0"/>
    </xf>
    <xf numFmtId="0" fontId="5" fillId="0" borderId="20" xfId="16" applyFont="1" applyFill="1" applyBorder="1" applyAlignment="1" applyProtection="1">
      <alignment horizontal="center" vertical="center"/>
      <protection locked="0"/>
    </xf>
    <xf numFmtId="0" fontId="5" fillId="0" borderId="21" xfId="16" applyFont="1" applyFill="1" applyBorder="1" applyAlignment="1" applyProtection="1">
      <alignment horizontal="center" vertical="center"/>
      <protection locked="0"/>
    </xf>
    <xf numFmtId="0" fontId="5" fillId="0" borderId="22" xfId="16" applyFont="1" applyFill="1" applyBorder="1" applyAlignment="1" applyProtection="1">
      <alignment horizontal="center" vertical="center"/>
      <protection locked="0"/>
    </xf>
    <xf numFmtId="0" fontId="2" fillId="8" borderId="2" xfId="0" applyFont="1" applyFill="1" applyBorder="1" applyAlignment="1">
      <alignment horizontal="left" vertical="center" wrapText="1"/>
    </xf>
    <xf numFmtId="0" fontId="2" fillId="8" borderId="19" xfId="0" applyFont="1" applyFill="1" applyBorder="1" applyAlignment="1">
      <alignment horizontal="left" vertical="center" wrapText="1"/>
    </xf>
    <xf numFmtId="0" fontId="20" fillId="8" borderId="2" xfId="0" applyFont="1" applyFill="1" applyBorder="1" applyAlignment="1">
      <alignment horizontal="left" vertical="center"/>
    </xf>
    <xf numFmtId="0" fontId="20" fillId="8" borderId="19" xfId="0" applyFont="1" applyFill="1" applyBorder="1" applyAlignment="1">
      <alignment horizontal="left" vertical="center"/>
    </xf>
    <xf numFmtId="0" fontId="20" fillId="8" borderId="2" xfId="0" applyFont="1" applyFill="1" applyBorder="1" applyAlignment="1">
      <alignment horizontal="center" vertical="center"/>
    </xf>
    <xf numFmtId="0" fontId="20" fillId="8" borderId="19" xfId="0" applyFont="1" applyFill="1" applyBorder="1" applyAlignment="1">
      <alignment horizontal="center" vertical="center"/>
    </xf>
    <xf numFmtId="0" fontId="40" fillId="2" borderId="0" xfId="16" applyFont="1" applyFill="1" applyBorder="1" applyAlignment="1" applyProtection="1">
      <alignment horizontal="center" vertical="center"/>
      <protection locked="0"/>
    </xf>
    <xf numFmtId="0" fontId="2" fillId="2" borderId="4" xfId="16" applyFont="1" applyFill="1" applyBorder="1" applyAlignment="1" applyProtection="1">
      <alignment horizontal="center" vertical="center"/>
      <protection locked="0"/>
    </xf>
    <xf numFmtId="0" fontId="2" fillId="2" borderId="10" xfId="16" applyFont="1" applyFill="1" applyBorder="1" applyAlignment="1" applyProtection="1">
      <alignment horizontal="center" vertical="center"/>
      <protection locked="0"/>
    </xf>
    <xf numFmtId="0" fontId="2" fillId="2" borderId="3" xfId="16" applyFont="1" applyFill="1" applyBorder="1" applyAlignment="1" applyProtection="1">
      <alignment horizontal="left" vertical="center"/>
      <protection locked="0"/>
    </xf>
    <xf numFmtId="0" fontId="2" fillId="2" borderId="4" xfId="16" applyFont="1" applyFill="1" applyBorder="1" applyAlignment="1" applyProtection="1">
      <alignment horizontal="left" vertical="center"/>
      <protection locked="0"/>
    </xf>
    <xf numFmtId="0" fontId="2" fillId="2" borderId="10" xfId="16" applyFont="1" applyFill="1" applyBorder="1" applyAlignment="1" applyProtection="1">
      <alignment horizontal="left" vertical="center"/>
      <protection locked="0"/>
    </xf>
    <xf numFmtId="0" fontId="2" fillId="2" borderId="1" xfId="16" applyFont="1" applyFill="1" applyBorder="1" applyAlignment="1" applyProtection="1">
      <alignment horizontal="left" vertical="center"/>
      <protection locked="0"/>
    </xf>
    <xf numFmtId="0" fontId="2" fillId="2" borderId="3" xfId="16" applyFont="1" applyFill="1" applyBorder="1" applyAlignment="1" applyProtection="1">
      <alignment vertical="center"/>
      <protection locked="0"/>
    </xf>
    <xf numFmtId="0" fontId="2" fillId="2" borderId="10" xfId="16" applyFont="1" applyFill="1" applyBorder="1" applyAlignment="1" applyProtection="1">
      <alignment vertical="center"/>
      <protection locked="0"/>
    </xf>
    <xf numFmtId="0" fontId="2" fillId="7" borderId="1" xfId="16" applyFont="1" applyFill="1" applyBorder="1" applyAlignment="1" applyProtection="1">
      <alignment horizontal="left" vertical="center"/>
      <protection locked="0"/>
    </xf>
    <xf numFmtId="0" fontId="0" fillId="0" borderId="0" xfId="0" applyFont="1" applyFill="1" applyBorder="1" applyAlignment="1">
      <alignment horizontal="center" vertical="center"/>
    </xf>
    <xf numFmtId="0" fontId="33" fillId="0" borderId="1" xfId="1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center" vertical="center"/>
    </xf>
    <xf numFmtId="0" fontId="10" fillId="0" borderId="3" xfId="12" applyFont="1" applyFill="1" applyBorder="1" applyAlignment="1">
      <alignment horizontal="center" vertical="center"/>
    </xf>
    <xf numFmtId="0" fontId="10" fillId="0" borderId="4" xfId="12" applyFont="1" applyFill="1" applyBorder="1" applyAlignment="1">
      <alignment horizontal="center" vertical="center"/>
    </xf>
    <xf numFmtId="0" fontId="10" fillId="0" borderId="10" xfId="12" applyFont="1" applyFill="1" applyBorder="1" applyAlignment="1">
      <alignment horizontal="center" vertical="center"/>
    </xf>
    <xf numFmtId="0" fontId="26" fillId="0" borderId="1" xfId="12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left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/>
    </xf>
    <xf numFmtId="0" fontId="5" fillId="0" borderId="1" xfId="12" applyFont="1" applyFill="1" applyBorder="1" applyAlignment="1">
      <alignment horizontal="center" vertical="center" wrapText="1"/>
    </xf>
    <xf numFmtId="0" fontId="12" fillId="0" borderId="1" xfId="12" applyFont="1" applyFill="1" applyBorder="1" applyAlignment="1">
      <alignment horizontal="center" vertical="center" wrapText="1"/>
    </xf>
    <xf numFmtId="0" fontId="5" fillId="0" borderId="2" xfId="12" applyFont="1" applyFill="1" applyBorder="1" applyAlignment="1">
      <alignment horizontal="center" vertical="center" wrapText="1"/>
    </xf>
    <xf numFmtId="0" fontId="5" fillId="0" borderId="18" xfId="12" applyFont="1" applyFill="1" applyBorder="1" applyAlignment="1">
      <alignment horizontal="center" vertical="center" wrapText="1"/>
    </xf>
    <xf numFmtId="0" fontId="5" fillId="0" borderId="3" xfId="12" applyFont="1" applyFill="1" applyBorder="1" applyAlignment="1">
      <alignment horizontal="center" vertical="center" wrapText="1"/>
    </xf>
    <xf numFmtId="0" fontId="5" fillId="0" borderId="10" xfId="12" applyFont="1" applyFill="1" applyBorder="1" applyAlignment="1">
      <alignment horizontal="center" vertical="center" wrapText="1"/>
    </xf>
    <xf numFmtId="0" fontId="5" fillId="0" borderId="4" xfId="12" applyFont="1" applyFill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35" fillId="0" borderId="13" xfId="12" applyFont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35" fillId="3" borderId="1" xfId="12" applyFont="1" applyFill="1" applyBorder="1" applyAlignment="1">
      <alignment horizontal="center" vertical="center"/>
    </xf>
    <xf numFmtId="0" fontId="34" fillId="3" borderId="1" xfId="12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3" fillId="0" borderId="1" xfId="13" applyFont="1" applyFill="1" applyBorder="1" applyAlignment="1">
      <alignment horizontal="center" vertical="center" wrapText="1"/>
    </xf>
    <xf numFmtId="49" fontId="33" fillId="0" borderId="1" xfId="13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7" fillId="0" borderId="3" xfId="13" applyFont="1" applyFill="1" applyBorder="1" applyAlignment="1">
      <alignment horizontal="center" vertical="center" wrapText="1"/>
    </xf>
    <xf numFmtId="0" fontId="27" fillId="0" borderId="4" xfId="13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6" fillId="0" borderId="3" xfId="12" applyFont="1" applyFill="1" applyBorder="1" applyAlignment="1">
      <alignment horizontal="center" vertical="center"/>
    </xf>
    <xf numFmtId="0" fontId="26" fillId="0" borderId="4" xfId="12" applyFont="1" applyFill="1" applyBorder="1" applyAlignment="1">
      <alignment horizontal="center" vertical="center"/>
    </xf>
    <xf numFmtId="0" fontId="26" fillId="0" borderId="10" xfId="12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left" vertical="center"/>
    </xf>
    <xf numFmtId="0" fontId="24" fillId="0" borderId="1" xfId="17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9" fillId="0" borderId="1" xfId="17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/>
    </xf>
    <xf numFmtId="0" fontId="20" fillId="0" borderId="1" xfId="0" applyFont="1" applyBorder="1" applyAlignment="1">
      <alignment horizontal="left" vertical="center" wrapText="1"/>
    </xf>
    <xf numFmtId="0" fontId="21" fillId="6" borderId="1" xfId="0" applyFont="1" applyFill="1" applyBorder="1" applyAlignment="1">
      <alignment horizontal="center" vertical="center"/>
    </xf>
    <xf numFmtId="0" fontId="18" fillId="2" borderId="3" xfId="15" applyFont="1" applyFill="1" applyBorder="1" applyAlignment="1">
      <alignment horizontal="left" vertical="center"/>
    </xf>
    <xf numFmtId="0" fontId="18" fillId="2" borderId="4" xfId="15" applyFont="1" applyFill="1" applyBorder="1" applyAlignment="1">
      <alignment horizontal="left" vertical="center"/>
    </xf>
    <xf numFmtId="0" fontId="18" fillId="2" borderId="10" xfId="15" applyFont="1" applyFill="1" applyBorder="1" applyAlignment="1">
      <alignment horizontal="left" vertical="center"/>
    </xf>
    <xf numFmtId="185" fontId="21" fillId="6" borderId="1" xfId="0" applyNumberFormat="1" applyFont="1" applyFill="1" applyBorder="1" applyAlignment="1">
      <alignment horizontal="center" vertical="center"/>
    </xf>
    <xf numFmtId="0" fontId="5" fillId="0" borderId="1" xfId="6" applyFont="1" applyFill="1" applyBorder="1" applyAlignment="1">
      <alignment horizontal="center" vertical="center" wrapText="1"/>
    </xf>
    <xf numFmtId="0" fontId="5" fillId="0" borderId="1" xfId="6" applyFont="1" applyFill="1" applyBorder="1" applyAlignment="1">
      <alignment horizontal="left" vertical="center" wrapText="1"/>
    </xf>
    <xf numFmtId="185" fontId="7" fillId="6" borderId="1" xfId="15" applyNumberFormat="1" applyFont="1" applyFill="1" applyBorder="1" applyAlignment="1">
      <alignment horizontal="center" vertical="center"/>
    </xf>
    <xf numFmtId="0" fontId="5" fillId="0" borderId="0" xfId="6" applyFont="1" applyFill="1" applyBorder="1" applyAlignment="1">
      <alignment horizontal="center" vertical="center" wrapText="1"/>
    </xf>
    <xf numFmtId="0" fontId="2" fillId="0" borderId="3" xfId="6" applyFont="1" applyFill="1" applyBorder="1" applyAlignment="1">
      <alignment horizontal="left" vertical="center" wrapText="1"/>
    </xf>
    <xf numFmtId="0" fontId="2" fillId="0" borderId="4" xfId="6" applyFont="1" applyFill="1" applyBorder="1" applyAlignment="1">
      <alignment horizontal="left" vertical="center" wrapText="1"/>
    </xf>
    <xf numFmtId="0" fontId="2" fillId="0" borderId="10" xfId="6" applyFont="1" applyFill="1" applyBorder="1" applyAlignment="1">
      <alignment horizontal="left" vertical="center" wrapText="1"/>
    </xf>
    <xf numFmtId="0" fontId="2" fillId="2" borderId="11" xfId="15" applyFont="1" applyFill="1" applyBorder="1" applyAlignment="1">
      <alignment horizontal="left" vertical="center"/>
    </xf>
    <xf numFmtId="0" fontId="2" fillId="2" borderId="4" xfId="15" applyFont="1" applyFill="1" applyBorder="1" applyAlignment="1">
      <alignment horizontal="left" vertical="center"/>
    </xf>
    <xf numFmtId="0" fontId="2" fillId="2" borderId="10" xfId="15" applyFont="1" applyFill="1" applyBorder="1" applyAlignment="1">
      <alignment horizontal="left" vertical="center"/>
    </xf>
    <xf numFmtId="185" fontId="7" fillId="6" borderId="15" xfId="15" applyNumberFormat="1" applyFont="1" applyFill="1" applyBorder="1" applyAlignment="1">
      <alignment horizontal="center" vertical="center"/>
    </xf>
    <xf numFmtId="185" fontId="7" fillId="6" borderId="3" xfId="15" applyNumberFormat="1" applyFont="1" applyFill="1" applyBorder="1" applyAlignment="1">
      <alignment horizontal="center" vertical="center"/>
    </xf>
    <xf numFmtId="0" fontId="7" fillId="6" borderId="10" xfId="15" applyNumberFormat="1" applyFont="1" applyFill="1" applyBorder="1" applyAlignment="1">
      <alignment horizontal="center" vertical="center"/>
    </xf>
    <xf numFmtId="0" fontId="19" fillId="0" borderId="3" xfId="6" applyFont="1" applyFill="1" applyBorder="1" applyAlignment="1">
      <alignment horizontal="left" vertical="center" wrapText="1"/>
    </xf>
    <xf numFmtId="0" fontId="19" fillId="0" borderId="4" xfId="6" applyFont="1" applyFill="1" applyBorder="1" applyAlignment="1">
      <alignment horizontal="left" vertical="center" wrapText="1"/>
    </xf>
    <xf numFmtId="0" fontId="19" fillId="0" borderId="10" xfId="6" applyFont="1" applyFill="1" applyBorder="1" applyAlignment="1">
      <alignment horizontal="left" vertical="center" wrapText="1"/>
    </xf>
    <xf numFmtId="0" fontId="14" fillId="2" borderId="6" xfId="15" applyFont="1" applyFill="1" applyBorder="1" applyAlignment="1">
      <alignment horizontal="center" vertical="center"/>
    </xf>
    <xf numFmtId="0" fontId="6" fillId="2" borderId="1" xfId="15" applyFont="1" applyFill="1" applyBorder="1" applyAlignment="1">
      <alignment horizontal="center" vertical="center"/>
    </xf>
    <xf numFmtId="0" fontId="6" fillId="2" borderId="3" xfId="15" applyFont="1" applyFill="1" applyBorder="1" applyAlignment="1">
      <alignment horizontal="center" vertical="center"/>
    </xf>
    <xf numFmtId="0" fontId="6" fillId="2" borderId="10" xfId="15" applyFont="1" applyFill="1" applyBorder="1" applyAlignment="1">
      <alignment horizontal="center" vertical="center"/>
    </xf>
    <xf numFmtId="184" fontId="6" fillId="2" borderId="3" xfId="15" applyNumberFormat="1" applyFont="1" applyFill="1" applyBorder="1" applyAlignment="1">
      <alignment horizontal="center" vertical="center"/>
    </xf>
    <xf numFmtId="184" fontId="6" fillId="2" borderId="17" xfId="15" applyNumberFormat="1" applyFont="1" applyFill="1" applyBorder="1" applyAlignment="1">
      <alignment horizontal="center" vertical="center"/>
    </xf>
    <xf numFmtId="184" fontId="6" fillId="2" borderId="1" xfId="15" applyNumberFormat="1" applyFont="1" applyFill="1" applyBorder="1" applyAlignment="1">
      <alignment horizontal="center" vertical="center"/>
    </xf>
    <xf numFmtId="184" fontId="6" fillId="2" borderId="15" xfId="15" applyNumberFormat="1" applyFont="1" applyFill="1" applyBorder="1" applyAlignment="1">
      <alignment horizontal="center" vertical="center"/>
    </xf>
    <xf numFmtId="0" fontId="14" fillId="2" borderId="11" xfId="15" applyFont="1" applyFill="1" applyBorder="1" applyAlignment="1">
      <alignment horizontal="center" vertical="center"/>
    </xf>
    <xf numFmtId="0" fontId="14" fillId="2" borderId="10" xfId="15" applyFont="1" applyFill="1" applyBorder="1" applyAlignment="1">
      <alignment horizontal="center" vertical="center"/>
    </xf>
    <xf numFmtId="0" fontId="14" fillId="2" borderId="3" xfId="15" applyFont="1" applyFill="1" applyBorder="1" applyAlignment="1">
      <alignment horizontal="center" vertical="center"/>
    </xf>
    <xf numFmtId="0" fontId="14" fillId="2" borderId="1" xfId="15" applyFont="1" applyFill="1" applyBorder="1" applyAlignment="1">
      <alignment horizontal="center" vertical="center"/>
    </xf>
    <xf numFmtId="0" fontId="14" fillId="2" borderId="3" xfId="15" applyFont="1" applyFill="1" applyBorder="1" applyAlignment="1">
      <alignment vertical="center"/>
    </xf>
    <xf numFmtId="0" fontId="14" fillId="2" borderId="4" xfId="15" applyFont="1" applyFill="1" applyBorder="1" applyAlignment="1">
      <alignment vertical="center"/>
    </xf>
    <xf numFmtId="0" fontId="14" fillId="2" borderId="10" xfId="15" applyFont="1" applyFill="1" applyBorder="1" applyAlignment="1">
      <alignment vertical="center"/>
    </xf>
    <xf numFmtId="2" fontId="7" fillId="6" borderId="3" xfId="15" applyNumberFormat="1" applyFont="1" applyFill="1" applyBorder="1" applyAlignment="1">
      <alignment horizontal="center" vertical="center"/>
    </xf>
    <xf numFmtId="2" fontId="7" fillId="6" borderId="10" xfId="15" applyNumberFormat="1" applyFont="1" applyFill="1" applyBorder="1" applyAlignment="1">
      <alignment horizontal="center" vertical="center"/>
    </xf>
    <xf numFmtId="0" fontId="14" fillId="2" borderId="6" xfId="15" applyFont="1" applyFill="1" applyBorder="1" applyAlignment="1">
      <alignment horizontal="center" vertical="center" wrapText="1"/>
    </xf>
    <xf numFmtId="0" fontId="14" fillId="2" borderId="1" xfId="15" applyFont="1" applyFill="1" applyBorder="1" applyAlignment="1">
      <alignment horizontal="center" vertical="center" wrapText="1"/>
    </xf>
    <xf numFmtId="0" fontId="6" fillId="2" borderId="1" xfId="15" applyFont="1" applyFill="1" applyBorder="1" applyAlignment="1">
      <alignment horizontal="center" vertical="center" wrapText="1"/>
    </xf>
    <xf numFmtId="0" fontId="17" fillId="2" borderId="3" xfId="15" applyFont="1" applyFill="1" applyBorder="1" applyAlignment="1">
      <alignment horizontal="center" vertical="center" wrapText="1"/>
    </xf>
    <xf numFmtId="0" fontId="6" fillId="2" borderId="10" xfId="15" applyFont="1" applyFill="1" applyBorder="1" applyAlignment="1">
      <alignment horizontal="center" vertical="center" wrapText="1"/>
    </xf>
    <xf numFmtId="0" fontId="5" fillId="2" borderId="1" xfId="15" applyFont="1" applyFill="1" applyBorder="1" applyAlignment="1">
      <alignment horizontal="center" vertical="center" wrapText="1"/>
    </xf>
    <xf numFmtId="0" fontId="12" fillId="2" borderId="1" xfId="15" applyFont="1" applyFill="1" applyBorder="1" applyAlignment="1">
      <alignment horizontal="center" vertical="center" wrapText="1"/>
    </xf>
    <xf numFmtId="0" fontId="14" fillId="2" borderId="15" xfId="15" applyFont="1" applyFill="1" applyBorder="1" applyAlignment="1">
      <alignment horizontal="center" vertical="center" wrapText="1"/>
    </xf>
    <xf numFmtId="0" fontId="14" fillId="2" borderId="1" xfId="15" applyFont="1" applyFill="1" applyBorder="1" applyAlignment="1">
      <alignment horizontal="left" vertical="center"/>
    </xf>
    <xf numFmtId="0" fontId="6" fillId="2" borderId="1" xfId="15" applyFont="1" applyFill="1" applyBorder="1" applyAlignment="1">
      <alignment horizontal="left" vertical="center"/>
    </xf>
    <xf numFmtId="0" fontId="6" fillId="2" borderId="4" xfId="15" applyFont="1" applyFill="1" applyBorder="1" applyAlignment="1">
      <alignment horizontal="center" vertical="center"/>
    </xf>
    <xf numFmtId="0" fontId="15" fillId="2" borderId="3" xfId="15" applyFont="1" applyFill="1" applyBorder="1" applyAlignment="1">
      <alignment horizontal="center" vertical="center"/>
    </xf>
    <xf numFmtId="0" fontId="16" fillId="2" borderId="10" xfId="15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10" fillId="4" borderId="10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13" fillId="2" borderId="7" xfId="15" applyFont="1" applyFill="1" applyBorder="1" applyAlignment="1">
      <alignment horizontal="center" vertical="center" wrapText="1"/>
    </xf>
    <xf numFmtId="0" fontId="7" fillId="2" borderId="8" xfId="15" applyFont="1" applyFill="1" applyBorder="1" applyAlignment="1">
      <alignment horizontal="center" vertical="center" wrapText="1"/>
    </xf>
    <xf numFmtId="0" fontId="7" fillId="2" borderId="9" xfId="15" applyFont="1" applyFill="1" applyBorder="1" applyAlignment="1">
      <alignment horizontal="center" vertical="center" wrapText="1"/>
    </xf>
    <xf numFmtId="0" fontId="7" fillId="2" borderId="3" xfId="15" applyFont="1" applyFill="1" applyBorder="1" applyAlignment="1">
      <alignment horizontal="center" vertical="center" wrapText="1"/>
    </xf>
    <xf numFmtId="0" fontId="7" fillId="2" borderId="10" xfId="15" applyFont="1" applyFill="1" applyBorder="1" applyAlignment="1">
      <alignment horizontal="center" vertical="center" wrapText="1"/>
    </xf>
    <xf numFmtId="0" fontId="13" fillId="2" borderId="1" xfId="15" applyFont="1" applyFill="1" applyBorder="1" applyAlignment="1">
      <alignment horizontal="center" vertical="center" wrapText="1"/>
    </xf>
    <xf numFmtId="0" fontId="7" fillId="2" borderId="1" xfId="15" applyFont="1" applyFill="1" applyBorder="1" applyAlignment="1">
      <alignment horizontal="center" vertical="center" wrapText="1"/>
    </xf>
    <xf numFmtId="0" fontId="5" fillId="0" borderId="1" xfId="17" applyFont="1" applyFill="1" applyBorder="1" applyAlignment="1">
      <alignment horizontal="center" vertical="center" wrapText="1"/>
    </xf>
    <xf numFmtId="0" fontId="5" fillId="0" borderId="1" xfId="17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82" fontId="5" fillId="0" borderId="1" xfId="5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</cellXfs>
  <cellStyles count="23">
    <cellStyle name="_x000a_mouse.drv=lm" xfId="2"/>
    <cellStyle name="_ET_STYLE_NoName_00_" xfId="5"/>
    <cellStyle name="Monétaire_matière" xfId="10"/>
    <cellStyle name="Normal_matière" xfId="11"/>
    <cellStyle name="Pourcentage_VA" xfId="8"/>
    <cellStyle name="百分比" xfId="3" builtinId="5"/>
    <cellStyle name="百分比 2" xfId="4"/>
    <cellStyle name="常规" xfId="0" builtinId="0"/>
    <cellStyle name="常规 2" xfId="12"/>
    <cellStyle name="常规 3" xfId="13"/>
    <cellStyle name="常规 3 2" xfId="9"/>
    <cellStyle name="常规 32" xfId="7"/>
    <cellStyle name="常规 4" xfId="14"/>
    <cellStyle name="常规_包装报价表1" xfId="15"/>
    <cellStyle name="常规_产品报价单" xfId="16"/>
    <cellStyle name="常规_东风神龙成本报价单（中文版）" xfId="17"/>
    <cellStyle name="常规_上汽汽车零部件包装，运输仓储费用报价表 " xfId="6"/>
    <cellStyle name="货币 2" xfId="18"/>
    <cellStyle name="千位分隔 2" xfId="19"/>
    <cellStyle name="千位分隔 3" xfId="20"/>
    <cellStyle name="千位分隔[0]" xfId="1" builtinId="6"/>
    <cellStyle name="样式 1" xfId="21"/>
    <cellStyle name="一般_自制件明细 0729" xfId="22"/>
  </cellStyles>
  <dxfs count="0"/>
  <tableStyles count="0" defaultTableStyle="TableStyleMedium9" defaultPivotStyle="PivotStyleLight16"/>
  <colors>
    <mruColors>
      <color rgb="FFFFFF99"/>
      <color rgb="FF0000CC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0</xdr:row>
      <xdr:rowOff>28575</xdr:rowOff>
    </xdr:from>
    <xdr:to>
      <xdr:col>1</xdr:col>
      <xdr:colOff>95250</xdr:colOff>
      <xdr:row>0</xdr:row>
      <xdr:rowOff>409575</xdr:rowOff>
    </xdr:to>
    <xdr:pic>
      <xdr:nvPicPr>
        <xdr:cNvPr id="2" name="图片 1" descr="横版英文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150" y="28575"/>
          <a:ext cx="135382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2352;&#26885;\&#27431;&#26364;&#24231;&#26885;&#23450;&#20215;\&#31119;&#30000;&#25253;&#20215;\P1681010135A0&#39550;&#39542;&#21592;&#24231;&#26885;&#24635;&#251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汇总表"/>
      <sheetName val="原材料明细"/>
      <sheetName val="外购外协件明细"/>
      <sheetName val="加工明细"/>
      <sheetName val="制造费率测算明细"/>
      <sheetName val="期间费用"/>
      <sheetName val="包装运输明细"/>
      <sheetName val="工装明细"/>
    </sheetNames>
    <sheetDataSet>
      <sheetData sheetId="0"/>
      <sheetData sheetId="1">
        <row r="2">
          <cell r="C2" t="str">
            <v>北京光华荣昌汽车部件有限公司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view="pageBreakPreview" topLeftCell="A4" zoomScale="85" zoomScaleNormal="100" zoomScaleSheetLayoutView="85" workbookViewId="0">
      <selection activeCell="D10" sqref="D10:E10"/>
    </sheetView>
  </sheetViews>
  <sheetFormatPr defaultColWidth="9" defaultRowHeight="13.5"/>
  <cols>
    <col min="1" max="1" width="17.25" customWidth="1"/>
    <col min="2" max="2" width="12.625" customWidth="1"/>
    <col min="3" max="3" width="15" customWidth="1"/>
    <col min="4" max="4" width="12.125" customWidth="1"/>
    <col min="5" max="8" width="10.875" customWidth="1"/>
    <col min="9" max="9" width="13.25" customWidth="1"/>
  </cols>
  <sheetData>
    <row r="1" spans="1:9" s="55" customFormat="1" ht="33" customHeight="1">
      <c r="A1" s="256" t="s">
        <v>0</v>
      </c>
      <c r="B1" s="256"/>
      <c r="C1" s="256"/>
      <c r="D1" s="256"/>
      <c r="E1" s="256"/>
      <c r="F1" s="256"/>
      <c r="G1" s="256"/>
      <c r="H1" s="256"/>
      <c r="I1" s="256"/>
    </row>
    <row r="2" spans="1:9" s="209" customFormat="1" ht="20.25" customHeight="1">
      <c r="A2" s="211" t="s">
        <v>1</v>
      </c>
      <c r="B2" s="257" t="str">
        <f>原材料明细!C2</f>
        <v>北京光华荣昌汽车部件有限公司</v>
      </c>
      <c r="C2" s="258"/>
      <c r="D2" s="211" t="s">
        <v>2</v>
      </c>
      <c r="E2" s="212">
        <f>原材料明细!J2</f>
        <v>0</v>
      </c>
      <c r="F2" s="259" t="s">
        <v>3</v>
      </c>
      <c r="G2" s="260"/>
      <c r="H2" s="260"/>
      <c r="I2" s="261"/>
    </row>
    <row r="3" spans="1:9" s="209" customFormat="1" ht="20.25" customHeight="1">
      <c r="A3" s="262" t="s">
        <v>4</v>
      </c>
      <c r="B3" s="262"/>
      <c r="C3" s="262"/>
      <c r="D3" s="263" t="s">
        <v>5</v>
      </c>
      <c r="E3" s="264"/>
      <c r="F3" s="265" t="s">
        <v>6</v>
      </c>
      <c r="G3" s="265"/>
      <c r="H3" s="262" t="str">
        <f>原材料明细!N3</f>
        <v>报价填写日期: 2022-3-4</v>
      </c>
      <c r="I3" s="262"/>
    </row>
    <row r="4" spans="1:9" s="209" customFormat="1" ht="20.25" customHeight="1">
      <c r="A4" s="213" t="s">
        <v>7</v>
      </c>
      <c r="B4" s="241" t="str">
        <f>原材料明细!C3</f>
        <v>X168100000004</v>
      </c>
      <c r="C4" s="242"/>
      <c r="D4" s="214" t="s">
        <v>8</v>
      </c>
      <c r="E4" s="215" t="s">
        <v>9</v>
      </c>
      <c r="F4" s="215" t="s">
        <v>10</v>
      </c>
      <c r="G4" s="215" t="s">
        <v>11</v>
      </c>
      <c r="H4" s="215" t="s">
        <v>12</v>
      </c>
      <c r="I4" s="215" t="s">
        <v>13</v>
      </c>
    </row>
    <row r="5" spans="1:9" s="209" customFormat="1" ht="20.25" customHeight="1">
      <c r="A5" s="213" t="s">
        <v>14</v>
      </c>
      <c r="B5" s="243" t="s">
        <v>15</v>
      </c>
      <c r="C5" s="244"/>
      <c r="D5" s="214" t="s">
        <v>16</v>
      </c>
      <c r="E5" s="216"/>
      <c r="F5" s="216"/>
      <c r="G5" s="216"/>
      <c r="H5" s="216"/>
      <c r="I5" s="216"/>
    </row>
    <row r="6" spans="1:9" s="209" customFormat="1" ht="20.25" customHeight="1">
      <c r="A6" s="245" t="s">
        <v>17</v>
      </c>
      <c r="B6" s="245"/>
      <c r="C6" s="245"/>
      <c r="D6" s="250" t="s">
        <v>18</v>
      </c>
      <c r="E6" s="252"/>
      <c r="F6" s="254"/>
      <c r="G6" s="254"/>
      <c r="H6" s="254"/>
      <c r="I6" s="254"/>
    </row>
    <row r="7" spans="1:9" s="209" customFormat="1" ht="20.25" customHeight="1">
      <c r="A7" s="246" t="s">
        <v>19</v>
      </c>
      <c r="B7" s="246"/>
      <c r="C7" s="246"/>
      <c r="D7" s="251"/>
      <c r="E7" s="253"/>
      <c r="F7" s="255"/>
      <c r="G7" s="255"/>
      <c r="H7" s="255"/>
      <c r="I7" s="255"/>
    </row>
    <row r="8" spans="1:9" ht="21.75" customHeight="1">
      <c r="A8" s="247" t="s">
        <v>20</v>
      </c>
      <c r="B8" s="248"/>
      <c r="C8" s="248"/>
      <c r="D8" s="248"/>
      <c r="E8" s="248"/>
      <c r="F8" s="248"/>
      <c r="G8" s="248"/>
      <c r="H8" s="248"/>
      <c r="I8" s="249"/>
    </row>
    <row r="9" spans="1:9" ht="21.75" customHeight="1">
      <c r="A9" s="217" t="s">
        <v>21</v>
      </c>
      <c r="B9" s="236" t="s">
        <v>22</v>
      </c>
      <c r="C9" s="236"/>
      <c r="D9" s="236" t="s">
        <v>23</v>
      </c>
      <c r="E9" s="236"/>
      <c r="F9" s="240" t="s">
        <v>24</v>
      </c>
      <c r="G9" s="240"/>
      <c r="H9" s="232" t="s">
        <v>25</v>
      </c>
      <c r="I9" s="232"/>
    </row>
    <row r="10" spans="1:9" ht="21.75" customHeight="1">
      <c r="A10" s="229" t="s">
        <v>26</v>
      </c>
      <c r="B10" s="229"/>
      <c r="C10" s="229"/>
      <c r="D10" s="230">
        <f>D11+D12</f>
        <v>350.72764820000003</v>
      </c>
      <c r="E10" s="230"/>
      <c r="F10" s="231">
        <f>D10/D$27</f>
        <v>0.52433286689091041</v>
      </c>
      <c r="G10" s="231"/>
      <c r="H10" s="232"/>
      <c r="I10" s="232"/>
    </row>
    <row r="11" spans="1:9" ht="21.75" customHeight="1">
      <c r="A11" s="218">
        <v>1</v>
      </c>
      <c r="B11" s="236" t="s">
        <v>27</v>
      </c>
      <c r="C11" s="236"/>
      <c r="D11" s="239">
        <f>原材料明细!R28</f>
        <v>107.1368482</v>
      </c>
      <c r="E11" s="239"/>
      <c r="F11" s="238">
        <f t="shared" ref="F11:F27" si="0">D11/D$27</f>
        <v>0.16016807073712266</v>
      </c>
      <c r="G11" s="238"/>
      <c r="H11" s="232"/>
      <c r="I11" s="232"/>
    </row>
    <row r="12" spans="1:9" ht="21.75" customHeight="1">
      <c r="A12" s="218">
        <v>2</v>
      </c>
      <c r="B12" s="236" t="s">
        <v>28</v>
      </c>
      <c r="C12" s="236"/>
      <c r="D12" s="239">
        <f>外购外协件明细!P32</f>
        <v>243.59080000000003</v>
      </c>
      <c r="E12" s="239"/>
      <c r="F12" s="238">
        <f t="shared" si="0"/>
        <v>0.36416479615378772</v>
      </c>
      <c r="G12" s="238"/>
      <c r="H12" s="232"/>
      <c r="I12" s="232"/>
    </row>
    <row r="13" spans="1:9" ht="21.75" customHeight="1">
      <c r="A13" s="229" t="s">
        <v>29</v>
      </c>
      <c r="B13" s="229"/>
      <c r="C13" s="229"/>
      <c r="D13" s="230">
        <f>加工明细!P21</f>
        <v>70.97</v>
      </c>
      <c r="E13" s="230"/>
      <c r="F13" s="231">
        <f t="shared" si="0"/>
        <v>0.10609914488984934</v>
      </c>
      <c r="G13" s="231"/>
      <c r="H13" s="232"/>
      <c r="I13" s="232"/>
    </row>
    <row r="14" spans="1:9" ht="21.75" customHeight="1">
      <c r="A14" s="229" t="s">
        <v>30</v>
      </c>
      <c r="B14" s="229"/>
      <c r="C14" s="229"/>
      <c r="D14" s="230">
        <f>加工明细!Q21</f>
        <v>75.699326499118158</v>
      </c>
      <c r="E14" s="230"/>
      <c r="F14" s="231">
        <f t="shared" si="0"/>
        <v>0.11316942102710933</v>
      </c>
      <c r="G14" s="231"/>
      <c r="H14" s="232"/>
      <c r="I14" s="232"/>
    </row>
    <row r="15" spans="1:9" ht="21.75" customHeight="1">
      <c r="A15" s="229" t="s">
        <v>31</v>
      </c>
      <c r="B15" s="229"/>
      <c r="C15" s="229"/>
      <c r="D15" s="230">
        <f>D10+D13+D14</f>
        <v>497.39697469911818</v>
      </c>
      <c r="E15" s="230"/>
      <c r="F15" s="231">
        <f t="shared" si="0"/>
        <v>0.74360143280786906</v>
      </c>
      <c r="G15" s="231"/>
      <c r="H15" s="232"/>
      <c r="I15" s="232"/>
    </row>
    <row r="16" spans="1:9" ht="21.75" customHeight="1">
      <c r="A16" s="229" t="s">
        <v>32</v>
      </c>
      <c r="B16" s="229"/>
      <c r="C16" s="229"/>
      <c r="D16" s="230">
        <f>D17+D18+D19</f>
        <v>24.869848734955909</v>
      </c>
      <c r="E16" s="230"/>
      <c r="F16" s="231">
        <f t="shared" si="0"/>
        <v>3.7180071640393456E-2</v>
      </c>
      <c r="G16" s="231"/>
      <c r="H16" s="232"/>
      <c r="I16" s="232"/>
    </row>
    <row r="17" spans="1:9" ht="21.75" customHeight="1">
      <c r="A17" s="218">
        <v>3</v>
      </c>
      <c r="B17" s="236" t="s">
        <v>33</v>
      </c>
      <c r="C17" s="236"/>
      <c r="D17" s="237">
        <f>期间费用!C6</f>
        <v>9.9479394939823642</v>
      </c>
      <c r="E17" s="237"/>
      <c r="F17" s="238">
        <f>D17/D15</f>
        <v>0.02</v>
      </c>
      <c r="G17" s="238"/>
      <c r="H17" s="232"/>
      <c r="I17" s="232"/>
    </row>
    <row r="18" spans="1:9" ht="21.75" customHeight="1">
      <c r="A18" s="218">
        <v>4</v>
      </c>
      <c r="B18" s="236" t="s">
        <v>34</v>
      </c>
      <c r="C18" s="236"/>
      <c r="D18" s="237">
        <f>期间费用!C7</f>
        <v>4.9739697469911821</v>
      </c>
      <c r="E18" s="237"/>
      <c r="F18" s="238">
        <f>D18/D15</f>
        <v>0.01</v>
      </c>
      <c r="G18" s="238"/>
      <c r="H18" s="232"/>
      <c r="I18" s="232"/>
    </row>
    <row r="19" spans="1:9" ht="21.75" customHeight="1">
      <c r="A19" s="218">
        <v>5</v>
      </c>
      <c r="B19" s="236" t="s">
        <v>35</v>
      </c>
      <c r="C19" s="236"/>
      <c r="D19" s="237">
        <f>期间费用!C8</f>
        <v>9.9479394939823642</v>
      </c>
      <c r="E19" s="237"/>
      <c r="F19" s="238">
        <f>D19/D15</f>
        <v>0.02</v>
      </c>
      <c r="G19" s="238"/>
      <c r="H19" s="232"/>
      <c r="I19" s="232"/>
    </row>
    <row r="20" spans="1:9" ht="21.75" customHeight="1">
      <c r="A20" s="229" t="s">
        <v>36</v>
      </c>
      <c r="B20" s="229"/>
      <c r="C20" s="229"/>
      <c r="D20" s="230">
        <f>D15*0.05</f>
        <v>24.869848734955909</v>
      </c>
      <c r="E20" s="230"/>
      <c r="F20" s="231">
        <f>D20/D15</f>
        <v>0.05</v>
      </c>
      <c r="G20" s="231"/>
      <c r="H20" s="232"/>
      <c r="I20" s="232"/>
    </row>
    <row r="21" spans="1:9" ht="21.75" customHeight="1">
      <c r="A21" s="229" t="s">
        <v>37</v>
      </c>
      <c r="B21" s="229"/>
      <c r="C21" s="229"/>
      <c r="D21" s="230">
        <f>D20+D16+D15</f>
        <v>547.13667216903002</v>
      </c>
      <c r="E21" s="230"/>
      <c r="F21" s="231">
        <f t="shared" si="0"/>
        <v>0.81796157608865594</v>
      </c>
      <c r="G21" s="231"/>
      <c r="H21" s="232"/>
      <c r="I21" s="232"/>
    </row>
    <row r="22" spans="1:9" ht="21.75" customHeight="1">
      <c r="A22" s="229" t="s">
        <v>38</v>
      </c>
      <c r="B22" s="229"/>
      <c r="C22" s="229"/>
      <c r="D22" s="230">
        <f>(D21)*0.13</f>
        <v>71.127767381973911</v>
      </c>
      <c r="E22" s="230"/>
      <c r="F22" s="231">
        <f t="shared" si="0"/>
        <v>0.10633500489152529</v>
      </c>
      <c r="G22" s="231"/>
      <c r="H22" s="235" t="s">
        <v>39</v>
      </c>
      <c r="I22" s="235"/>
    </row>
    <row r="23" spans="1:9" ht="21.75" customHeight="1">
      <c r="A23" s="229" t="s">
        <v>40</v>
      </c>
      <c r="B23" s="229"/>
      <c r="C23" s="229"/>
      <c r="D23" s="230">
        <f>D22+D21</f>
        <v>618.26443955100399</v>
      </c>
      <c r="E23" s="230"/>
      <c r="F23" s="231">
        <f t="shared" si="0"/>
        <v>0.92429658098018141</v>
      </c>
      <c r="G23" s="231"/>
      <c r="H23" s="235"/>
      <c r="I23" s="235"/>
    </row>
    <row r="24" spans="1:9" ht="21.75" customHeight="1">
      <c r="A24" s="229" t="s">
        <v>41</v>
      </c>
      <c r="B24" s="229"/>
      <c r="C24" s="229"/>
      <c r="D24" s="230">
        <f>工装明细!P17*1.13</f>
        <v>0</v>
      </c>
      <c r="E24" s="230"/>
      <c r="F24" s="231">
        <f t="shared" si="0"/>
        <v>0</v>
      </c>
      <c r="G24" s="231"/>
      <c r="H24" s="235" t="s">
        <v>42</v>
      </c>
      <c r="I24" s="235"/>
    </row>
    <row r="25" spans="1:9" ht="21.75" customHeight="1">
      <c r="A25" s="229" t="s">
        <v>43</v>
      </c>
      <c r="B25" s="229"/>
      <c r="C25" s="229"/>
      <c r="D25" s="230">
        <f>包装运输明细!M30*1.13</f>
        <v>16</v>
      </c>
      <c r="E25" s="230"/>
      <c r="F25" s="231">
        <f t="shared" si="0"/>
        <v>2.3919773400557835E-2</v>
      </c>
      <c r="G25" s="231"/>
      <c r="H25" s="235" t="s">
        <v>42</v>
      </c>
      <c r="I25" s="235"/>
    </row>
    <row r="26" spans="1:9" ht="21.75" customHeight="1">
      <c r="A26" s="229" t="s">
        <v>44</v>
      </c>
      <c r="B26" s="229"/>
      <c r="C26" s="229"/>
      <c r="D26" s="230">
        <f>包装运输明细!M44*1.09</f>
        <v>34.638218181818182</v>
      </c>
      <c r="E26" s="230"/>
      <c r="F26" s="231">
        <f t="shared" si="0"/>
        <v>5.1783645619260833E-2</v>
      </c>
      <c r="G26" s="231"/>
      <c r="H26" s="235" t="s">
        <v>45</v>
      </c>
      <c r="I26" s="235"/>
    </row>
    <row r="27" spans="1:9" ht="21.75" customHeight="1">
      <c r="A27" s="229" t="s">
        <v>46</v>
      </c>
      <c r="B27" s="229"/>
      <c r="C27" s="229"/>
      <c r="D27" s="230">
        <f>D23+D24+D25+D26</f>
        <v>668.90265773282215</v>
      </c>
      <c r="E27" s="230"/>
      <c r="F27" s="231">
        <f t="shared" si="0"/>
        <v>1</v>
      </c>
      <c r="G27" s="231"/>
      <c r="H27" s="232"/>
      <c r="I27" s="232"/>
    </row>
    <row r="28" spans="1:9" ht="20.25" customHeight="1">
      <c r="B28" s="85" t="s">
        <v>47</v>
      </c>
      <c r="C28" s="85"/>
      <c r="D28" s="85"/>
    </row>
    <row r="29" spans="1:9" s="210" customFormat="1" ht="33.75" customHeight="1">
      <c r="A29" s="233" t="s">
        <v>48</v>
      </c>
      <c r="B29" s="233"/>
      <c r="C29" s="233"/>
      <c r="D29" s="234" t="s">
        <v>49</v>
      </c>
      <c r="E29" s="234"/>
      <c r="F29" s="233" t="s">
        <v>50</v>
      </c>
      <c r="G29" s="233"/>
      <c r="H29" s="234" t="s">
        <v>51</v>
      </c>
      <c r="I29" s="234"/>
    </row>
    <row r="30" spans="1:9" ht="13.5" customHeight="1"/>
  </sheetData>
  <mergeCells count="98">
    <mergeCell ref="A1:I1"/>
    <mergeCell ref="B2:C2"/>
    <mergeCell ref="F2:I2"/>
    <mergeCell ref="A3:C3"/>
    <mergeCell ref="D3:E3"/>
    <mergeCell ref="F3:G3"/>
    <mergeCell ref="H3:I3"/>
    <mergeCell ref="B4:C4"/>
    <mergeCell ref="B5:C5"/>
    <mergeCell ref="A6:C6"/>
    <mergeCell ref="A7:C7"/>
    <mergeCell ref="A8:I8"/>
    <mergeCell ref="D6:D7"/>
    <mergeCell ref="E6:E7"/>
    <mergeCell ref="F6:F7"/>
    <mergeCell ref="G6:G7"/>
    <mergeCell ref="H6:H7"/>
    <mergeCell ref="I6:I7"/>
    <mergeCell ref="B9:C9"/>
    <mergeCell ref="D9:E9"/>
    <mergeCell ref="F9:G9"/>
    <mergeCell ref="H9:I9"/>
    <mergeCell ref="A10:C10"/>
    <mergeCell ref="D10:E10"/>
    <mergeCell ref="F10:G10"/>
    <mergeCell ref="H10:I10"/>
    <mergeCell ref="B11:C11"/>
    <mergeCell ref="D11:E11"/>
    <mergeCell ref="F11:G11"/>
    <mergeCell ref="H11:I11"/>
    <mergeCell ref="B12:C12"/>
    <mergeCell ref="D12:E12"/>
    <mergeCell ref="F12:G12"/>
    <mergeCell ref="H12:I12"/>
    <mergeCell ref="A13:C13"/>
    <mergeCell ref="D13:E13"/>
    <mergeCell ref="F13:G13"/>
    <mergeCell ref="H13:I13"/>
    <mergeCell ref="A14:C14"/>
    <mergeCell ref="D14:E14"/>
    <mergeCell ref="F14:G14"/>
    <mergeCell ref="H14:I14"/>
    <mergeCell ref="A15:C15"/>
    <mergeCell ref="D15:E15"/>
    <mergeCell ref="F15:G15"/>
    <mergeCell ref="H15:I15"/>
    <mergeCell ref="A16:C16"/>
    <mergeCell ref="D16:E16"/>
    <mergeCell ref="F16:G16"/>
    <mergeCell ref="H16:I16"/>
    <mergeCell ref="B17:C17"/>
    <mergeCell ref="D17:E17"/>
    <mergeCell ref="F17:G17"/>
    <mergeCell ref="H17:I17"/>
    <mergeCell ref="B18:C18"/>
    <mergeCell ref="D18:E18"/>
    <mergeCell ref="F18:G18"/>
    <mergeCell ref="H18:I18"/>
    <mergeCell ref="B19:C19"/>
    <mergeCell ref="D19:E19"/>
    <mergeCell ref="F19:G19"/>
    <mergeCell ref="H19:I19"/>
    <mergeCell ref="A20:C20"/>
    <mergeCell ref="D20:E20"/>
    <mergeCell ref="F20:G20"/>
    <mergeCell ref="H20:I20"/>
    <mergeCell ref="A21:C21"/>
    <mergeCell ref="D21:E21"/>
    <mergeCell ref="F21:G21"/>
    <mergeCell ref="H21:I21"/>
    <mergeCell ref="A22:C22"/>
    <mergeCell ref="D22:E22"/>
    <mergeCell ref="F22:G22"/>
    <mergeCell ref="H22:I22"/>
    <mergeCell ref="A23:C23"/>
    <mergeCell ref="D23:E23"/>
    <mergeCell ref="F23:G23"/>
    <mergeCell ref="H23:I23"/>
    <mergeCell ref="A24:C24"/>
    <mergeCell ref="D24:E24"/>
    <mergeCell ref="F24:G24"/>
    <mergeCell ref="H24:I24"/>
    <mergeCell ref="A25:C25"/>
    <mergeCell ref="D25:E25"/>
    <mergeCell ref="F25:G25"/>
    <mergeCell ref="H25:I25"/>
    <mergeCell ref="A26:C26"/>
    <mergeCell ref="D26:E26"/>
    <mergeCell ref="F26:G26"/>
    <mergeCell ref="H26:I26"/>
    <mergeCell ref="A27:C27"/>
    <mergeCell ref="D27:E27"/>
    <mergeCell ref="F27:G27"/>
    <mergeCell ref="H27:I27"/>
    <mergeCell ref="A29:C29"/>
    <mergeCell ref="D29:E29"/>
    <mergeCell ref="F29:G29"/>
    <mergeCell ref="H29:I29"/>
  </mergeCells>
  <phoneticPr fontId="27" type="noConversion"/>
  <pageMargins left="0.31496062992126" right="0.118110236220472" top="0.74803149606299202" bottom="0.74803149606299202" header="0.31496062992126" footer="0.3149606299212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view="pageBreakPreview" topLeftCell="A4" zoomScaleNormal="100" zoomScaleSheetLayoutView="100" workbookViewId="0">
      <selection activeCell="R28" sqref="R28"/>
    </sheetView>
  </sheetViews>
  <sheetFormatPr defaultColWidth="9" defaultRowHeight="13.5"/>
  <cols>
    <col min="1" max="1" width="5.25" style="21" customWidth="1"/>
    <col min="2" max="2" width="8.25" style="21" customWidth="1"/>
    <col min="3" max="3" width="15.625" style="21" customWidth="1"/>
    <col min="4" max="4" width="5.125" style="21" customWidth="1"/>
    <col min="5" max="5" width="9.25" style="21" customWidth="1"/>
    <col min="6" max="6" width="18.75" style="171" customWidth="1"/>
    <col min="7" max="7" width="4.75" style="21" bestFit="1" customWidth="1"/>
    <col min="8" max="8" width="4.375" style="21" customWidth="1"/>
    <col min="9" max="9" width="7.75" style="172" customWidth="1"/>
    <col min="10" max="10" width="9.125" style="21" customWidth="1"/>
    <col min="11" max="11" width="12.25" style="21" customWidth="1"/>
    <col min="12" max="12" width="6.5" style="21" customWidth="1"/>
    <col min="13" max="13" width="6.625" style="21" customWidth="1"/>
    <col min="14" max="14" width="6" style="21" customWidth="1"/>
    <col min="15" max="15" width="7.625" style="21" customWidth="1"/>
    <col min="16" max="16" width="5.625" style="21" customWidth="1"/>
    <col min="17" max="17" width="9.75" style="21" customWidth="1"/>
    <col min="18" max="18" width="9.625" style="21" customWidth="1"/>
    <col min="19" max="16384" width="9" style="21"/>
  </cols>
  <sheetData>
    <row r="1" spans="1:19" ht="27.75" customHeight="1">
      <c r="A1" s="273" t="s">
        <v>52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</row>
    <row r="2" spans="1:19" ht="18.75" customHeight="1">
      <c r="A2" s="274" t="s">
        <v>53</v>
      </c>
      <c r="B2" s="274"/>
      <c r="C2" s="274" t="s">
        <v>54</v>
      </c>
      <c r="D2" s="274"/>
      <c r="E2" s="274"/>
      <c r="F2" s="274"/>
      <c r="G2" s="274"/>
      <c r="H2" s="274"/>
      <c r="I2" s="185" t="s">
        <v>2</v>
      </c>
      <c r="J2" s="274"/>
      <c r="K2" s="274"/>
      <c r="L2" s="274"/>
      <c r="M2" s="274"/>
      <c r="N2" s="275" t="s">
        <v>55</v>
      </c>
      <c r="O2" s="275"/>
      <c r="P2" s="275"/>
      <c r="Q2" s="275"/>
      <c r="R2" s="275"/>
      <c r="S2" s="275"/>
    </row>
    <row r="3" spans="1:19" ht="18.75" customHeight="1">
      <c r="A3" s="72" t="s">
        <v>56</v>
      </c>
      <c r="B3" s="73"/>
      <c r="C3" s="73" t="s">
        <v>263</v>
      </c>
      <c r="D3" s="73"/>
      <c r="E3" s="73"/>
      <c r="F3" s="73"/>
      <c r="G3" s="73"/>
      <c r="H3" s="73"/>
      <c r="I3" s="186"/>
      <c r="J3" s="73"/>
      <c r="K3" s="73"/>
      <c r="L3" s="73"/>
      <c r="M3" s="187"/>
      <c r="N3" s="268" t="s">
        <v>262</v>
      </c>
      <c r="O3" s="268"/>
      <c r="P3" s="268"/>
      <c r="Q3" s="268"/>
      <c r="R3" s="268"/>
      <c r="S3" s="268"/>
    </row>
    <row r="4" spans="1:19" ht="18" customHeight="1">
      <c r="A4" s="267" t="s">
        <v>57</v>
      </c>
      <c r="B4" s="267" t="s">
        <v>58</v>
      </c>
      <c r="C4" s="267" t="s">
        <v>59</v>
      </c>
      <c r="D4" s="267" t="s">
        <v>60</v>
      </c>
      <c r="E4" s="269" t="s">
        <v>27</v>
      </c>
      <c r="F4" s="269"/>
      <c r="G4" s="269"/>
      <c r="H4" s="269"/>
      <c r="I4" s="269"/>
      <c r="J4" s="269"/>
      <c r="K4" s="267" t="s">
        <v>61</v>
      </c>
      <c r="L4" s="267"/>
      <c r="M4" s="267" t="s">
        <v>62</v>
      </c>
      <c r="N4" s="267"/>
      <c r="O4" s="267"/>
      <c r="P4" s="267" t="s">
        <v>63</v>
      </c>
      <c r="Q4" s="267" t="s">
        <v>64</v>
      </c>
      <c r="R4" s="267" t="s">
        <v>65</v>
      </c>
      <c r="S4" s="267" t="s">
        <v>25</v>
      </c>
    </row>
    <row r="5" spans="1:19" ht="48">
      <c r="A5" s="267"/>
      <c r="B5" s="267"/>
      <c r="C5" s="267"/>
      <c r="D5" s="267"/>
      <c r="E5" s="115" t="s">
        <v>66</v>
      </c>
      <c r="F5" s="115" t="s">
        <v>67</v>
      </c>
      <c r="G5" s="115" t="s">
        <v>68</v>
      </c>
      <c r="H5" s="115" t="s">
        <v>69</v>
      </c>
      <c r="I5" s="188" t="s">
        <v>70</v>
      </c>
      <c r="J5" s="115" t="s">
        <v>71</v>
      </c>
      <c r="K5" s="115" t="s">
        <v>66</v>
      </c>
      <c r="L5" s="115" t="s">
        <v>72</v>
      </c>
      <c r="M5" s="115" t="s">
        <v>73</v>
      </c>
      <c r="N5" s="115" t="s">
        <v>74</v>
      </c>
      <c r="O5" s="115" t="s">
        <v>75</v>
      </c>
      <c r="P5" s="267"/>
      <c r="Q5" s="267"/>
      <c r="R5" s="267"/>
      <c r="S5" s="267"/>
    </row>
    <row r="6" spans="1:19">
      <c r="A6" s="115">
        <f>ROW()-5</f>
        <v>1</v>
      </c>
      <c r="B6" s="115"/>
      <c r="C6" s="115" t="s">
        <v>76</v>
      </c>
      <c r="D6" s="115">
        <v>1</v>
      </c>
      <c r="E6" s="115" t="s">
        <v>274</v>
      </c>
      <c r="F6" s="115" t="s">
        <v>273</v>
      </c>
      <c r="G6" s="115"/>
      <c r="H6" s="115" t="s">
        <v>77</v>
      </c>
      <c r="I6" s="188">
        <v>33.729999999999997</v>
      </c>
      <c r="J6" s="142"/>
      <c r="K6" s="222"/>
      <c r="L6" s="115"/>
      <c r="M6" s="189">
        <v>0.15</v>
      </c>
      <c r="N6" s="190"/>
      <c r="O6" s="191">
        <v>0.999</v>
      </c>
      <c r="P6" s="115"/>
      <c r="Q6" s="194">
        <f>D6*P6*(M6-N6)</f>
        <v>0</v>
      </c>
      <c r="R6" s="194">
        <f>D6*I6*M6-Q6</f>
        <v>5.059499999999999</v>
      </c>
      <c r="S6" s="115"/>
    </row>
    <row r="7" spans="1:19">
      <c r="A7" s="115">
        <f t="shared" ref="A7:A26" si="0">ROW()-5</f>
        <v>2</v>
      </c>
      <c r="B7" s="115"/>
      <c r="C7" s="115" t="s">
        <v>76</v>
      </c>
      <c r="D7" s="115">
        <v>1</v>
      </c>
      <c r="E7" s="115" t="s">
        <v>275</v>
      </c>
      <c r="F7" s="115" t="s">
        <v>276</v>
      </c>
      <c r="G7" s="115"/>
      <c r="H7" s="222" t="s">
        <v>77</v>
      </c>
      <c r="I7" s="188">
        <v>25.06</v>
      </c>
      <c r="J7" s="142"/>
      <c r="K7" s="115"/>
      <c r="L7" s="115"/>
      <c r="M7" s="192">
        <v>0.11</v>
      </c>
      <c r="N7" s="190"/>
      <c r="O7" s="191">
        <v>0.999</v>
      </c>
      <c r="P7" s="115"/>
      <c r="Q7" s="194">
        <f t="shared" ref="Q7:Q21" si="1">D7*P7*(M7-N7)</f>
        <v>0</v>
      </c>
      <c r="R7" s="194">
        <f t="shared" ref="R7:R21" si="2">D7*I7*M7-Q7</f>
        <v>2.7565999999999997</v>
      </c>
      <c r="S7" s="115"/>
    </row>
    <row r="8" spans="1:19">
      <c r="A8" s="115">
        <f t="shared" si="0"/>
        <v>3</v>
      </c>
      <c r="B8" s="115"/>
      <c r="C8" s="115" t="s">
        <v>76</v>
      </c>
      <c r="D8" s="115">
        <v>1</v>
      </c>
      <c r="E8" s="222" t="s">
        <v>277</v>
      </c>
      <c r="F8" s="115" t="s">
        <v>278</v>
      </c>
      <c r="G8" s="115"/>
      <c r="H8" s="222" t="s">
        <v>77</v>
      </c>
      <c r="I8" s="188">
        <v>29.5</v>
      </c>
      <c r="J8" s="173"/>
      <c r="K8" s="115"/>
      <c r="L8" s="115"/>
      <c r="M8" s="189">
        <v>0.56000000000000005</v>
      </c>
      <c r="N8" s="193"/>
      <c r="O8" s="191">
        <v>0.999</v>
      </c>
      <c r="P8" s="115"/>
      <c r="Q8" s="194">
        <f t="shared" si="1"/>
        <v>0</v>
      </c>
      <c r="R8" s="194">
        <f t="shared" si="2"/>
        <v>16.520000000000003</v>
      </c>
      <c r="S8" s="115"/>
    </row>
    <row r="9" spans="1:19">
      <c r="A9" s="115">
        <f t="shared" si="0"/>
        <v>4</v>
      </c>
      <c r="B9" s="115"/>
      <c r="C9" s="222" t="s">
        <v>76</v>
      </c>
      <c r="D9" s="222">
        <v>1</v>
      </c>
      <c r="E9" s="222" t="s">
        <v>279</v>
      </c>
      <c r="F9" s="115" t="s">
        <v>281</v>
      </c>
      <c r="G9" s="141"/>
      <c r="H9" s="222" t="s">
        <v>77</v>
      </c>
      <c r="I9" s="188">
        <v>44.247700000000002</v>
      </c>
      <c r="J9" s="173"/>
      <c r="K9" s="179"/>
      <c r="L9" s="178"/>
      <c r="M9" s="189">
        <v>0.3</v>
      </c>
      <c r="N9" s="193"/>
      <c r="O9" s="191">
        <v>0.999</v>
      </c>
      <c r="P9" s="190"/>
      <c r="Q9" s="194">
        <f t="shared" si="1"/>
        <v>0</v>
      </c>
      <c r="R9" s="194">
        <f t="shared" si="2"/>
        <v>13.27431</v>
      </c>
      <c r="S9" s="207"/>
    </row>
    <row r="10" spans="1:19" s="171" customFormat="1">
      <c r="A10" s="115">
        <f t="shared" si="0"/>
        <v>5</v>
      </c>
      <c r="B10" s="115"/>
      <c r="C10" s="222" t="s">
        <v>76</v>
      </c>
      <c r="D10" s="222">
        <v>1</v>
      </c>
      <c r="E10" s="222" t="s">
        <v>280</v>
      </c>
      <c r="F10" s="115" t="s">
        <v>282</v>
      </c>
      <c r="G10" s="115"/>
      <c r="H10" s="222" t="s">
        <v>77</v>
      </c>
      <c r="I10" s="188">
        <v>36.283200000000001</v>
      </c>
      <c r="J10" s="115"/>
      <c r="K10" s="115"/>
      <c r="L10" s="115"/>
      <c r="M10" s="188">
        <v>0.02</v>
      </c>
      <c r="N10" s="193"/>
      <c r="O10" s="191">
        <v>0.999</v>
      </c>
      <c r="P10" s="194"/>
      <c r="Q10" s="194">
        <f t="shared" si="1"/>
        <v>0</v>
      </c>
      <c r="R10" s="194">
        <f t="shared" si="2"/>
        <v>0.72566399999999998</v>
      </c>
      <c r="S10" s="208"/>
    </row>
    <row r="11" spans="1:19" s="171" customFormat="1">
      <c r="A11" s="115">
        <f t="shared" si="0"/>
        <v>6</v>
      </c>
      <c r="B11" s="115"/>
      <c r="C11" s="115" t="s">
        <v>76</v>
      </c>
      <c r="D11" s="120">
        <v>1</v>
      </c>
      <c r="E11" s="115" t="s">
        <v>283</v>
      </c>
      <c r="F11" s="115" t="s">
        <v>284</v>
      </c>
      <c r="G11" s="115"/>
      <c r="H11" s="222" t="s">
        <v>286</v>
      </c>
      <c r="I11" s="195">
        <v>5</v>
      </c>
      <c r="J11" s="115"/>
      <c r="K11" s="115"/>
      <c r="L11" s="115"/>
      <c r="M11" s="188">
        <v>1</v>
      </c>
      <c r="N11" s="193"/>
      <c r="O11" s="191">
        <v>0.999</v>
      </c>
      <c r="P11" s="194"/>
      <c r="Q11" s="194">
        <f t="shared" si="1"/>
        <v>0</v>
      </c>
      <c r="R11" s="194">
        <f t="shared" si="2"/>
        <v>5</v>
      </c>
      <c r="S11" s="208"/>
    </row>
    <row r="12" spans="1:19" s="171" customFormat="1">
      <c r="A12" s="222">
        <f t="shared" si="0"/>
        <v>7</v>
      </c>
      <c r="B12" s="222"/>
      <c r="C12" s="222" t="s">
        <v>76</v>
      </c>
      <c r="D12" s="120">
        <v>1</v>
      </c>
      <c r="E12" s="222" t="s">
        <v>285</v>
      </c>
      <c r="F12" s="222"/>
      <c r="G12" s="222"/>
      <c r="H12" s="222" t="s">
        <v>77</v>
      </c>
      <c r="I12" s="195">
        <v>5.7448300000000003</v>
      </c>
      <c r="J12" s="222"/>
      <c r="K12" s="222"/>
      <c r="L12" s="222"/>
      <c r="M12" s="188">
        <v>7.0000000000000007E-2</v>
      </c>
      <c r="N12" s="193"/>
      <c r="O12" s="191">
        <v>0.999</v>
      </c>
      <c r="P12" s="194"/>
      <c r="Q12" s="194">
        <f t="shared" ref="Q12:Q16" si="3">D12*P12*(M12-N12)</f>
        <v>0</v>
      </c>
      <c r="R12" s="194">
        <f t="shared" ref="R12:R16" si="4">D12*I12*M12-Q12</f>
        <v>0.40213810000000005</v>
      </c>
      <c r="S12" s="208"/>
    </row>
    <row r="13" spans="1:19" s="171" customFormat="1">
      <c r="A13" s="222">
        <f t="shared" si="0"/>
        <v>8</v>
      </c>
      <c r="B13" s="222"/>
      <c r="C13" s="222" t="s">
        <v>76</v>
      </c>
      <c r="D13" s="120">
        <v>1</v>
      </c>
      <c r="E13" s="222" t="s">
        <v>287</v>
      </c>
      <c r="F13" s="222"/>
      <c r="G13" s="222"/>
      <c r="H13" s="222"/>
      <c r="I13" s="195">
        <f>1.4419+0.3</f>
        <v>1.7419</v>
      </c>
      <c r="J13" s="222"/>
      <c r="K13" s="222"/>
      <c r="L13" s="222"/>
      <c r="M13" s="188">
        <v>1</v>
      </c>
      <c r="N13" s="193"/>
      <c r="O13" s="191">
        <v>0.999</v>
      </c>
      <c r="P13" s="194"/>
      <c r="Q13" s="194">
        <f t="shared" si="3"/>
        <v>0</v>
      </c>
      <c r="R13" s="194">
        <f t="shared" si="4"/>
        <v>1.7419</v>
      </c>
      <c r="S13" s="208"/>
    </row>
    <row r="14" spans="1:19" s="171" customFormat="1">
      <c r="A14" s="222">
        <f t="shared" si="0"/>
        <v>9</v>
      </c>
      <c r="B14" s="222"/>
      <c r="C14" s="222" t="s">
        <v>76</v>
      </c>
      <c r="D14" s="120">
        <v>1</v>
      </c>
      <c r="E14" s="222" t="s">
        <v>288</v>
      </c>
      <c r="F14" s="222" t="s">
        <v>289</v>
      </c>
      <c r="G14" s="222"/>
      <c r="H14" s="222" t="s">
        <v>290</v>
      </c>
      <c r="I14" s="195">
        <v>8.2000000000000007E-3</v>
      </c>
      <c r="J14" s="222"/>
      <c r="K14" s="222"/>
      <c r="L14" s="222"/>
      <c r="M14" s="188">
        <v>15</v>
      </c>
      <c r="N14" s="193"/>
      <c r="O14" s="191">
        <v>0.999</v>
      </c>
      <c r="P14" s="194"/>
      <c r="Q14" s="194">
        <f t="shared" si="3"/>
        <v>0</v>
      </c>
      <c r="R14" s="194">
        <f>D14*I14*M14-Q14</f>
        <v>0.12300000000000001</v>
      </c>
      <c r="S14" s="208"/>
    </row>
    <row r="15" spans="1:19" s="171" customFormat="1">
      <c r="A15" s="222">
        <f t="shared" si="0"/>
        <v>10</v>
      </c>
      <c r="B15" s="222"/>
      <c r="C15" s="222" t="s">
        <v>76</v>
      </c>
      <c r="D15" s="120">
        <v>1</v>
      </c>
      <c r="E15" s="222" t="s">
        <v>288</v>
      </c>
      <c r="F15" s="222"/>
      <c r="G15" s="222"/>
      <c r="H15" s="222" t="s">
        <v>290</v>
      </c>
      <c r="I15" s="195">
        <v>8.2000000000000007E-3</v>
      </c>
      <c r="J15" s="222"/>
      <c r="K15" s="222"/>
      <c r="L15" s="222"/>
      <c r="M15" s="188">
        <v>60</v>
      </c>
      <c r="N15" s="193"/>
      <c r="O15" s="191">
        <v>0.999</v>
      </c>
      <c r="P15" s="194"/>
      <c r="Q15" s="194">
        <f t="shared" si="3"/>
        <v>0</v>
      </c>
      <c r="R15" s="194">
        <f t="shared" si="4"/>
        <v>0.49200000000000005</v>
      </c>
      <c r="S15" s="208"/>
    </row>
    <row r="16" spans="1:19" s="171" customFormat="1">
      <c r="A16" s="222">
        <f t="shared" si="0"/>
        <v>11</v>
      </c>
      <c r="B16" s="222"/>
      <c r="C16" s="222" t="s">
        <v>76</v>
      </c>
      <c r="D16" s="120">
        <v>1</v>
      </c>
      <c r="E16" s="222" t="s">
        <v>291</v>
      </c>
      <c r="F16" s="222"/>
      <c r="G16" s="222"/>
      <c r="H16" s="222" t="s">
        <v>292</v>
      </c>
      <c r="I16" s="195">
        <v>1.1499999999999999</v>
      </c>
      <c r="J16" s="222"/>
      <c r="K16" s="222"/>
      <c r="L16" s="222"/>
      <c r="M16" s="188">
        <v>1</v>
      </c>
      <c r="N16" s="193"/>
      <c r="O16" s="191">
        <v>0.999</v>
      </c>
      <c r="P16" s="194"/>
      <c r="Q16" s="194">
        <f t="shared" si="3"/>
        <v>0</v>
      </c>
      <c r="R16" s="194">
        <f t="shared" si="4"/>
        <v>1.1499999999999999</v>
      </c>
      <c r="S16" s="208"/>
    </row>
    <row r="17" spans="1:19" s="171" customFormat="1">
      <c r="A17" s="115">
        <f t="shared" si="0"/>
        <v>12</v>
      </c>
      <c r="B17" s="115"/>
      <c r="C17" s="115" t="s">
        <v>78</v>
      </c>
      <c r="D17" s="120">
        <v>1</v>
      </c>
      <c r="E17" s="222" t="s">
        <v>274</v>
      </c>
      <c r="F17" s="222" t="s">
        <v>273</v>
      </c>
      <c r="G17" s="115"/>
      <c r="H17" s="222" t="s">
        <v>77</v>
      </c>
      <c r="I17" s="188">
        <v>33.729999999999997</v>
      </c>
      <c r="J17" s="115"/>
      <c r="K17" s="115"/>
      <c r="L17" s="115"/>
      <c r="M17" s="188">
        <v>0.16</v>
      </c>
      <c r="N17" s="193"/>
      <c r="O17" s="191">
        <v>0.999</v>
      </c>
      <c r="P17" s="194"/>
      <c r="Q17" s="194">
        <f t="shared" si="1"/>
        <v>0</v>
      </c>
      <c r="R17" s="194">
        <f t="shared" si="2"/>
        <v>5.3967999999999998</v>
      </c>
      <c r="S17" s="208"/>
    </row>
    <row r="18" spans="1:19" s="171" customFormat="1" ht="15" customHeight="1">
      <c r="A18" s="115">
        <f t="shared" si="0"/>
        <v>13</v>
      </c>
      <c r="B18" s="115"/>
      <c r="C18" s="115" t="s">
        <v>78</v>
      </c>
      <c r="D18" s="120">
        <v>1</v>
      </c>
      <c r="E18" s="222" t="s">
        <v>275</v>
      </c>
      <c r="F18" s="222" t="s">
        <v>276</v>
      </c>
      <c r="G18" s="115"/>
      <c r="H18" s="222" t="s">
        <v>77</v>
      </c>
      <c r="I18" s="188">
        <v>25.06</v>
      </c>
      <c r="J18" s="115"/>
      <c r="K18" s="115"/>
      <c r="L18" s="115"/>
      <c r="M18" s="188">
        <v>0.12</v>
      </c>
      <c r="N18" s="193"/>
      <c r="O18" s="191">
        <v>0.999</v>
      </c>
      <c r="P18" s="194"/>
      <c r="Q18" s="194">
        <f t="shared" si="1"/>
        <v>0</v>
      </c>
      <c r="R18" s="190">
        <f t="shared" si="2"/>
        <v>3.0071999999999997</v>
      </c>
      <c r="S18" s="208"/>
    </row>
    <row r="19" spans="1:19" s="171" customFormat="1">
      <c r="A19" s="115">
        <f t="shared" si="0"/>
        <v>14</v>
      </c>
      <c r="B19" s="115"/>
      <c r="C19" s="222" t="s">
        <v>78</v>
      </c>
      <c r="D19" s="120">
        <v>1</v>
      </c>
      <c r="E19" s="222" t="s">
        <v>277</v>
      </c>
      <c r="F19" s="222" t="s">
        <v>278</v>
      </c>
      <c r="G19" s="115"/>
      <c r="H19" s="222" t="s">
        <v>77</v>
      </c>
      <c r="I19" s="188">
        <v>29.5</v>
      </c>
      <c r="J19" s="115"/>
      <c r="K19" s="115"/>
      <c r="L19" s="115"/>
      <c r="M19" s="188">
        <v>0.22</v>
      </c>
      <c r="N19" s="193"/>
      <c r="O19" s="191">
        <v>0.999</v>
      </c>
      <c r="P19" s="194"/>
      <c r="Q19" s="194">
        <f t="shared" si="1"/>
        <v>0</v>
      </c>
      <c r="R19" s="190">
        <f t="shared" si="2"/>
        <v>6.49</v>
      </c>
      <c r="S19" s="208"/>
    </row>
    <row r="20" spans="1:19">
      <c r="A20" s="115">
        <f t="shared" si="0"/>
        <v>15</v>
      </c>
      <c r="B20" s="115"/>
      <c r="C20" s="222" t="s">
        <v>78</v>
      </c>
      <c r="D20" s="120">
        <v>1</v>
      </c>
      <c r="E20" s="222" t="s">
        <v>279</v>
      </c>
      <c r="F20" s="222" t="s">
        <v>281</v>
      </c>
      <c r="G20" s="115"/>
      <c r="H20" s="222" t="s">
        <v>77</v>
      </c>
      <c r="I20" s="188">
        <v>44.247700000000002</v>
      </c>
      <c r="J20" s="177"/>
      <c r="K20" s="177"/>
      <c r="L20" s="177"/>
      <c r="M20" s="188">
        <v>0.1</v>
      </c>
      <c r="N20" s="191"/>
      <c r="O20" s="191">
        <v>0.999</v>
      </c>
      <c r="P20" s="194"/>
      <c r="Q20" s="194">
        <f t="shared" si="1"/>
        <v>0</v>
      </c>
      <c r="R20" s="190">
        <f t="shared" si="2"/>
        <v>4.4247700000000005</v>
      </c>
      <c r="S20" s="207"/>
    </row>
    <row r="21" spans="1:19">
      <c r="A21" s="115">
        <f t="shared" si="0"/>
        <v>16</v>
      </c>
      <c r="B21" s="115"/>
      <c r="C21" s="115" t="s">
        <v>78</v>
      </c>
      <c r="D21" s="120">
        <v>1</v>
      </c>
      <c r="E21" s="222" t="s">
        <v>280</v>
      </c>
      <c r="F21" s="222" t="s">
        <v>282</v>
      </c>
      <c r="G21" s="115"/>
      <c r="H21" s="222" t="s">
        <v>77</v>
      </c>
      <c r="I21" s="188">
        <v>36.283200000000001</v>
      </c>
      <c r="J21" s="177"/>
      <c r="K21" s="177"/>
      <c r="L21" s="177"/>
      <c r="M21" s="188">
        <v>1.4E-2</v>
      </c>
      <c r="N21" s="191"/>
      <c r="O21" s="191">
        <v>0.999</v>
      </c>
      <c r="P21" s="194"/>
      <c r="Q21" s="194">
        <f t="shared" si="1"/>
        <v>0</v>
      </c>
      <c r="R21" s="190">
        <f t="shared" si="2"/>
        <v>0.50796479999999999</v>
      </c>
      <c r="S21" s="207"/>
    </row>
    <row r="22" spans="1:19">
      <c r="A22" s="222">
        <f t="shared" si="0"/>
        <v>17</v>
      </c>
      <c r="B22" s="222"/>
      <c r="C22" s="222" t="s">
        <v>78</v>
      </c>
      <c r="D22" s="120">
        <v>1</v>
      </c>
      <c r="E22" s="222" t="s">
        <v>285</v>
      </c>
      <c r="F22" s="222"/>
      <c r="G22" s="222"/>
      <c r="H22" s="222" t="s">
        <v>77</v>
      </c>
      <c r="I22" s="195">
        <v>5.7448300000000003</v>
      </c>
      <c r="J22" s="177"/>
      <c r="K22" s="177"/>
      <c r="L22" s="177"/>
      <c r="M22" s="188">
        <v>0.11</v>
      </c>
      <c r="N22" s="191"/>
      <c r="O22" s="191">
        <v>1.9990000000000001</v>
      </c>
      <c r="P22" s="194"/>
      <c r="Q22" s="194">
        <f t="shared" ref="Q22:Q26" si="5">D22*P22*(M22-N22)</f>
        <v>0</v>
      </c>
      <c r="R22" s="190">
        <f t="shared" ref="R22:R26" si="6">D22*I22*M22-Q22</f>
        <v>0.63193130000000008</v>
      </c>
      <c r="S22" s="207"/>
    </row>
    <row r="23" spans="1:19">
      <c r="A23" s="222">
        <f t="shared" si="0"/>
        <v>18</v>
      </c>
      <c r="B23" s="222"/>
      <c r="C23" s="222" t="s">
        <v>78</v>
      </c>
      <c r="D23" s="120">
        <v>1</v>
      </c>
      <c r="E23" s="222" t="s">
        <v>288</v>
      </c>
      <c r="F23" s="222" t="s">
        <v>289</v>
      </c>
      <c r="G23" s="222"/>
      <c r="H23" s="222" t="s">
        <v>290</v>
      </c>
      <c r="I23" s="188">
        <v>8.2000000000000007E-3</v>
      </c>
      <c r="J23" s="177"/>
      <c r="K23" s="177"/>
      <c r="L23" s="177"/>
      <c r="M23" s="188">
        <v>13</v>
      </c>
      <c r="N23" s="191"/>
      <c r="O23" s="191">
        <v>2.9990000000000001</v>
      </c>
      <c r="P23" s="194"/>
      <c r="Q23" s="194">
        <f t="shared" si="5"/>
        <v>0</v>
      </c>
      <c r="R23" s="190">
        <f t="shared" si="6"/>
        <v>0.10660000000000001</v>
      </c>
      <c r="S23" s="207"/>
    </row>
    <row r="24" spans="1:19">
      <c r="A24" s="222">
        <f t="shared" si="0"/>
        <v>19</v>
      </c>
      <c r="B24" s="222"/>
      <c r="C24" s="222" t="s">
        <v>78</v>
      </c>
      <c r="D24" s="120">
        <v>1</v>
      </c>
      <c r="E24" s="222" t="s">
        <v>288</v>
      </c>
      <c r="F24" s="222"/>
      <c r="G24" s="222"/>
      <c r="H24" s="222" t="s">
        <v>290</v>
      </c>
      <c r="I24" s="188">
        <v>8.2000000000000007E-3</v>
      </c>
      <c r="J24" s="177"/>
      <c r="K24" s="177"/>
      <c r="L24" s="177"/>
      <c r="M24" s="188">
        <v>35</v>
      </c>
      <c r="N24" s="191"/>
      <c r="O24" s="191">
        <v>3.9990000000000001</v>
      </c>
      <c r="P24" s="194"/>
      <c r="Q24" s="194">
        <f t="shared" si="5"/>
        <v>0</v>
      </c>
      <c r="R24" s="190">
        <f t="shared" si="6"/>
        <v>0.28700000000000003</v>
      </c>
      <c r="S24" s="207"/>
    </row>
    <row r="25" spans="1:19">
      <c r="A25" s="222">
        <f t="shared" si="0"/>
        <v>20</v>
      </c>
      <c r="B25" s="222"/>
      <c r="C25" s="222" t="s">
        <v>78</v>
      </c>
      <c r="D25" s="120">
        <v>1</v>
      </c>
      <c r="E25" s="222" t="s">
        <v>287</v>
      </c>
      <c r="F25" s="222"/>
      <c r="G25" s="222"/>
      <c r="H25" s="222"/>
      <c r="I25" s="188">
        <v>0.38118999999999997</v>
      </c>
      <c r="J25" s="177"/>
      <c r="K25" s="177"/>
      <c r="L25" s="177"/>
      <c r="M25" s="188">
        <v>1</v>
      </c>
      <c r="N25" s="191"/>
      <c r="O25" s="191">
        <v>4.9989999999999997</v>
      </c>
      <c r="P25" s="194"/>
      <c r="Q25" s="194">
        <f t="shared" si="5"/>
        <v>0</v>
      </c>
      <c r="R25" s="190">
        <f t="shared" si="6"/>
        <v>0.38118999999999997</v>
      </c>
      <c r="S25" s="207"/>
    </row>
    <row r="26" spans="1:19">
      <c r="A26" s="115">
        <f t="shared" si="0"/>
        <v>21</v>
      </c>
      <c r="B26" s="115"/>
      <c r="C26" s="115" t="s">
        <v>79</v>
      </c>
      <c r="D26" s="120">
        <v>1</v>
      </c>
      <c r="E26" s="120" t="s">
        <v>80</v>
      </c>
      <c r="F26" s="120"/>
      <c r="G26" s="173"/>
      <c r="H26" s="115" t="s">
        <v>81</v>
      </c>
      <c r="I26" s="195">
        <v>17.62</v>
      </c>
      <c r="J26" s="177"/>
      <c r="K26" s="177"/>
      <c r="L26" s="177"/>
      <c r="M26" s="188">
        <f>1.3+0.894</f>
        <v>2.194</v>
      </c>
      <c r="N26" s="191"/>
      <c r="O26" s="191">
        <v>5.9989999999999997</v>
      </c>
      <c r="P26" s="194"/>
      <c r="Q26" s="194">
        <f t="shared" si="5"/>
        <v>0</v>
      </c>
      <c r="R26" s="190">
        <f t="shared" si="6"/>
        <v>38.658279999999998</v>
      </c>
      <c r="S26" s="207"/>
    </row>
    <row r="27" spans="1:19">
      <c r="A27" s="174"/>
      <c r="B27" s="175"/>
      <c r="C27" s="176"/>
      <c r="D27" s="177"/>
      <c r="E27" s="177"/>
      <c r="F27" s="178"/>
      <c r="G27" s="177"/>
      <c r="H27" s="177"/>
      <c r="I27" s="196"/>
      <c r="J27" s="177"/>
      <c r="K27" s="177"/>
      <c r="L27" s="177"/>
      <c r="M27" s="115"/>
      <c r="N27" s="191"/>
      <c r="O27" s="191"/>
      <c r="P27" s="194"/>
      <c r="Q27" s="115"/>
      <c r="R27" s="115"/>
      <c r="S27" s="207"/>
    </row>
    <row r="28" spans="1:19" ht="21" customHeight="1">
      <c r="A28" s="270" t="s">
        <v>82</v>
      </c>
      <c r="B28" s="271"/>
      <c r="C28" s="272"/>
      <c r="D28" s="115"/>
      <c r="E28" s="179"/>
      <c r="F28" s="115"/>
      <c r="G28" s="179"/>
      <c r="H28" s="179"/>
      <c r="I28" s="197"/>
      <c r="J28" s="179"/>
      <c r="K28" s="179"/>
      <c r="L28" s="178"/>
      <c r="M28" s="198">
        <f>SUM(M6:M20)</f>
        <v>79.81</v>
      </c>
      <c r="N28" s="198">
        <f>SUM(N6:N20)</f>
        <v>0</v>
      </c>
      <c r="O28" s="199">
        <f>N28/M28</f>
        <v>0</v>
      </c>
      <c r="P28" s="200"/>
      <c r="Q28" s="198">
        <f>SUM(Q6:Q20)</f>
        <v>0</v>
      </c>
      <c r="R28" s="198">
        <f>SUM(R6:R26)</f>
        <v>107.1368482</v>
      </c>
      <c r="S28" s="207"/>
    </row>
    <row r="29" spans="1:19" ht="21" customHeight="1">
      <c r="A29" s="180"/>
      <c r="B29" s="155" t="s">
        <v>83</v>
      </c>
      <c r="C29" s="180"/>
      <c r="D29" s="181"/>
      <c r="E29" s="182"/>
      <c r="F29" s="181"/>
      <c r="G29" s="182"/>
      <c r="H29" s="182"/>
      <c r="I29" s="201"/>
      <c r="J29" s="182"/>
      <c r="K29" s="182"/>
      <c r="L29" s="202"/>
      <c r="M29" s="203"/>
      <c r="N29" s="203"/>
      <c r="O29" s="204"/>
      <c r="P29" s="205"/>
      <c r="Q29" s="203"/>
      <c r="R29" s="203"/>
      <c r="S29" s="184"/>
    </row>
    <row r="30" spans="1:19" ht="27" customHeight="1">
      <c r="A30" s="266" t="s">
        <v>84</v>
      </c>
      <c r="B30" s="266"/>
      <c r="C30" s="266"/>
      <c r="D30" s="184"/>
      <c r="E30" s="184"/>
      <c r="F30" s="183"/>
      <c r="G30" s="184"/>
      <c r="H30" s="184"/>
      <c r="I30" s="206"/>
      <c r="J30" s="184"/>
      <c r="K30" s="184"/>
      <c r="L30" s="184"/>
      <c r="M30" s="184"/>
      <c r="N30" s="184"/>
      <c r="O30" s="184"/>
      <c r="P30" s="184"/>
      <c r="Q30" s="184"/>
      <c r="R30" s="184"/>
      <c r="S30" s="184"/>
    </row>
  </sheetData>
  <mergeCells count="19">
    <mergeCell ref="A1:S1"/>
    <mergeCell ref="A2:B2"/>
    <mergeCell ref="C2:H2"/>
    <mergeCell ref="J2:M2"/>
    <mergeCell ref="N2:S2"/>
    <mergeCell ref="N3:S3"/>
    <mergeCell ref="E4:J4"/>
    <mergeCell ref="K4:L4"/>
    <mergeCell ref="M4:O4"/>
    <mergeCell ref="A28:C28"/>
    <mergeCell ref="P4:P5"/>
    <mergeCell ref="Q4:Q5"/>
    <mergeCell ref="R4:R5"/>
    <mergeCell ref="S4:S5"/>
    <mergeCell ref="A30:C30"/>
    <mergeCell ref="A4:A5"/>
    <mergeCell ref="B4:B5"/>
    <mergeCell ref="C4:C5"/>
    <mergeCell ref="D4:D5"/>
  </mergeCells>
  <phoneticPr fontId="27" type="noConversion"/>
  <printOptions horizontalCentered="1"/>
  <pageMargins left="0.31496062992126" right="0.31496062992126" top="0.74803149606299202" bottom="0.74803149606299202" header="0.31496062992126" footer="0.31496062992126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topLeftCell="A4" workbookViewId="0">
      <selection activeCell="G14" sqref="G14"/>
    </sheetView>
  </sheetViews>
  <sheetFormatPr defaultColWidth="9" defaultRowHeight="13.5"/>
  <cols>
    <col min="1" max="1" width="5.375" customWidth="1"/>
    <col min="2" max="2" width="10.25" customWidth="1"/>
    <col min="3" max="3" width="22.625" customWidth="1"/>
    <col min="4" max="4" width="6.75" customWidth="1"/>
    <col min="5" max="5" width="6.25" customWidth="1"/>
    <col min="6" max="6" width="5.125" customWidth="1"/>
    <col min="7" max="7" width="9.125" customWidth="1"/>
    <col min="8" max="8" width="9.25" customWidth="1"/>
    <col min="9" max="9" width="6.625" customWidth="1"/>
    <col min="10" max="10" width="9.375" customWidth="1"/>
    <col min="11" max="11" width="6.5" customWidth="1"/>
    <col min="12" max="12" width="4.875" customWidth="1"/>
    <col min="13" max="13" width="5.25" customWidth="1"/>
    <col min="14" max="14" width="5.875" customWidth="1"/>
    <col min="15" max="15" width="6.875" customWidth="1"/>
    <col min="16" max="16" width="7.625" customWidth="1"/>
    <col min="17" max="17" width="15.375" customWidth="1"/>
  </cols>
  <sheetData>
    <row r="1" spans="1:17" ht="20.25">
      <c r="A1" s="294" t="s">
        <v>85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</row>
    <row r="2" spans="1:17" s="1" customFormat="1">
      <c r="A2" s="137" t="s">
        <v>86</v>
      </c>
      <c r="B2" s="138"/>
      <c r="C2" s="138" t="str">
        <f>原材料明细!C2</f>
        <v>北京光华荣昌汽车部件有限公司</v>
      </c>
      <c r="D2" s="138"/>
      <c r="E2" s="138"/>
      <c r="F2" s="138"/>
      <c r="G2" s="138"/>
      <c r="H2" s="139"/>
      <c r="I2" s="295" t="s">
        <v>2</v>
      </c>
      <c r="J2" s="295"/>
      <c r="K2" s="296"/>
      <c r="L2" s="296"/>
      <c r="M2" s="296"/>
      <c r="N2" s="296"/>
      <c r="O2" s="296"/>
      <c r="P2" s="297" t="s">
        <v>55</v>
      </c>
      <c r="Q2" s="297"/>
    </row>
    <row r="3" spans="1:17" s="1" customFormat="1">
      <c r="A3" s="137" t="s">
        <v>56</v>
      </c>
      <c r="B3" s="138"/>
      <c r="C3" s="138" t="str">
        <f>原材料明细!C3</f>
        <v>X168100000004</v>
      </c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9"/>
      <c r="P3" s="295" t="str">
        <f>原材料明细!N3</f>
        <v>报价填写日期: 2022-3-4</v>
      </c>
      <c r="Q3" s="295"/>
    </row>
    <row r="4" spans="1:17" ht="18.75">
      <c r="A4" s="140"/>
      <c r="B4" s="293" t="s">
        <v>87</v>
      </c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3"/>
      <c r="Q4" s="293"/>
    </row>
    <row r="5" spans="1:17" s="22" customFormat="1" ht="21.75" customHeight="1">
      <c r="A5" s="269" t="s">
        <v>57</v>
      </c>
      <c r="B5" s="278" t="s">
        <v>58</v>
      </c>
      <c r="C5" s="278" t="s">
        <v>59</v>
      </c>
      <c r="D5" s="278" t="s">
        <v>88</v>
      </c>
      <c r="E5" s="279"/>
      <c r="F5" s="278" t="s">
        <v>89</v>
      </c>
      <c r="G5" s="278" t="s">
        <v>90</v>
      </c>
      <c r="H5" s="278" t="s">
        <v>71</v>
      </c>
      <c r="I5" s="269" t="s">
        <v>27</v>
      </c>
      <c r="J5" s="269"/>
      <c r="K5" s="269"/>
      <c r="L5" s="269"/>
      <c r="M5" s="269"/>
      <c r="N5" s="269"/>
      <c r="O5" s="269"/>
      <c r="P5" s="278" t="s">
        <v>91</v>
      </c>
      <c r="Q5" s="278" t="s">
        <v>25</v>
      </c>
    </row>
    <row r="6" spans="1:17" s="22" customFormat="1" ht="24">
      <c r="A6" s="269"/>
      <c r="B6" s="279"/>
      <c r="C6" s="279"/>
      <c r="D6" s="141" t="s">
        <v>66</v>
      </c>
      <c r="E6" s="141" t="s">
        <v>72</v>
      </c>
      <c r="F6" s="279"/>
      <c r="G6" s="279"/>
      <c r="H6" s="278"/>
      <c r="I6" s="156" t="s">
        <v>92</v>
      </c>
      <c r="J6" s="156" t="s">
        <v>67</v>
      </c>
      <c r="K6" s="288" t="s">
        <v>68</v>
      </c>
      <c r="L6" s="288"/>
      <c r="M6" s="288"/>
      <c r="N6" s="156" t="s">
        <v>69</v>
      </c>
      <c r="O6" s="156" t="s">
        <v>93</v>
      </c>
      <c r="P6" s="278"/>
      <c r="Q6" s="278"/>
    </row>
    <row r="7" spans="1:17" s="85" customFormat="1">
      <c r="A7" s="45">
        <f>ROW()-6</f>
        <v>1</v>
      </c>
      <c r="B7" s="120"/>
      <c r="C7" s="219" t="s">
        <v>264</v>
      </c>
      <c r="D7" s="120"/>
      <c r="E7" s="120"/>
      <c r="F7" s="120">
        <v>1</v>
      </c>
      <c r="G7" s="225">
        <v>31.21</v>
      </c>
      <c r="H7" s="142"/>
      <c r="I7" s="144"/>
      <c r="J7" s="144"/>
      <c r="K7" s="288"/>
      <c r="L7" s="288"/>
      <c r="M7" s="288"/>
      <c r="N7" s="144" t="s">
        <v>94</v>
      </c>
      <c r="O7" s="144"/>
      <c r="P7" s="157">
        <f>F7*G7</f>
        <v>31.21</v>
      </c>
      <c r="Q7" s="166"/>
    </row>
    <row r="8" spans="1:17" s="85" customFormat="1">
      <c r="A8" s="45">
        <f>ROW()-6</f>
        <v>2</v>
      </c>
      <c r="B8" s="120"/>
      <c r="C8" s="219" t="s">
        <v>265</v>
      </c>
      <c r="D8" s="120"/>
      <c r="E8" s="120"/>
      <c r="F8" s="120">
        <v>2</v>
      </c>
      <c r="G8" s="225">
        <v>26.67</v>
      </c>
      <c r="H8" s="142"/>
      <c r="I8" s="144"/>
      <c r="J8" s="144"/>
      <c r="K8" s="288"/>
      <c r="L8" s="288"/>
      <c r="M8" s="288"/>
      <c r="N8" s="144" t="s">
        <v>94</v>
      </c>
      <c r="O8" s="144"/>
      <c r="P8" s="157">
        <f>F8*G8</f>
        <v>53.34</v>
      </c>
      <c r="Q8" s="166"/>
    </row>
    <row r="9" spans="1:17" s="85" customFormat="1">
      <c r="A9" s="221"/>
      <c r="B9" s="120"/>
      <c r="C9" s="219" t="s">
        <v>293</v>
      </c>
      <c r="D9" s="120"/>
      <c r="E9" s="120"/>
      <c r="F9" s="120">
        <v>1</v>
      </c>
      <c r="G9" s="225">
        <v>5.6</v>
      </c>
      <c r="H9" s="142"/>
      <c r="I9" s="144"/>
      <c r="J9" s="144"/>
      <c r="K9" s="288"/>
      <c r="L9" s="288"/>
      <c r="M9" s="288"/>
      <c r="N9" s="144" t="s">
        <v>94</v>
      </c>
      <c r="O9" s="144"/>
      <c r="P9" s="157">
        <f>F9*G9</f>
        <v>5.6</v>
      </c>
      <c r="Q9" s="166"/>
    </row>
    <row r="10" spans="1:17" s="85" customFormat="1">
      <c r="A10" s="45">
        <f>ROW()-6</f>
        <v>4</v>
      </c>
      <c r="B10" s="120"/>
      <c r="C10" s="219" t="s">
        <v>266</v>
      </c>
      <c r="D10" s="120"/>
      <c r="E10" s="120"/>
      <c r="F10" s="120">
        <v>1</v>
      </c>
      <c r="G10" s="225">
        <v>77.5</v>
      </c>
      <c r="H10" s="142"/>
      <c r="I10" s="144"/>
      <c r="J10" s="144"/>
      <c r="K10" s="288"/>
      <c r="L10" s="288"/>
      <c r="M10" s="288"/>
      <c r="N10" s="144" t="s">
        <v>94</v>
      </c>
      <c r="O10" s="144"/>
      <c r="P10" s="157">
        <f t="shared" ref="P10:P18" si="0">F10*G10</f>
        <v>77.5</v>
      </c>
      <c r="Q10" s="166"/>
    </row>
    <row r="11" spans="1:17" s="85" customFormat="1">
      <c r="A11" s="220">
        <f t="shared" ref="A11:A18" si="1">ROW()-6</f>
        <v>5</v>
      </c>
      <c r="B11" s="120"/>
      <c r="C11" s="219" t="s">
        <v>267</v>
      </c>
      <c r="D11" s="120"/>
      <c r="E11" s="120"/>
      <c r="F11" s="120">
        <v>1</v>
      </c>
      <c r="G11" s="225">
        <v>23.28</v>
      </c>
      <c r="H11" s="142"/>
      <c r="I11" s="144"/>
      <c r="J11" s="144"/>
      <c r="K11" s="288"/>
      <c r="L11" s="288"/>
      <c r="M11" s="288"/>
      <c r="N11" s="144" t="s">
        <v>94</v>
      </c>
      <c r="O11" s="144"/>
      <c r="P11" s="157">
        <f t="shared" si="0"/>
        <v>23.28</v>
      </c>
      <c r="Q11" s="166"/>
    </row>
    <row r="12" spans="1:17" s="85" customFormat="1">
      <c r="A12" s="220">
        <f t="shared" si="1"/>
        <v>6</v>
      </c>
      <c r="B12" s="120"/>
      <c r="C12" s="219" t="s">
        <v>268</v>
      </c>
      <c r="D12" s="120"/>
      <c r="E12" s="120"/>
      <c r="F12" s="120">
        <v>1</v>
      </c>
      <c r="G12" s="225">
        <v>7.0900000000000007</v>
      </c>
      <c r="H12" s="142"/>
      <c r="I12" s="144"/>
      <c r="J12" s="144"/>
      <c r="K12" s="288"/>
      <c r="L12" s="288"/>
      <c r="M12" s="288"/>
      <c r="N12" s="144" t="s">
        <v>94</v>
      </c>
      <c r="O12" s="144"/>
      <c r="P12" s="157">
        <f t="shared" si="0"/>
        <v>7.0900000000000007</v>
      </c>
      <c r="Q12" s="166"/>
    </row>
    <row r="13" spans="1:17" s="85" customFormat="1">
      <c r="A13" s="220">
        <f t="shared" si="1"/>
        <v>7</v>
      </c>
      <c r="B13" s="120"/>
      <c r="C13" s="219" t="s">
        <v>269</v>
      </c>
      <c r="D13" s="143"/>
      <c r="E13" s="143"/>
      <c r="F13" s="120">
        <v>1</v>
      </c>
      <c r="G13" s="225">
        <v>1.95</v>
      </c>
      <c r="H13" s="142"/>
      <c r="I13" s="144"/>
      <c r="J13" s="144"/>
      <c r="K13" s="288"/>
      <c r="L13" s="288"/>
      <c r="M13" s="288"/>
      <c r="N13" s="144" t="s">
        <v>94</v>
      </c>
      <c r="O13" s="144"/>
      <c r="P13" s="157">
        <f t="shared" si="0"/>
        <v>1.95</v>
      </c>
      <c r="Q13" s="166"/>
    </row>
    <row r="14" spans="1:17" s="85" customFormat="1">
      <c r="A14" s="220">
        <f t="shared" si="1"/>
        <v>8</v>
      </c>
      <c r="B14" s="120"/>
      <c r="C14" s="219" t="s">
        <v>270</v>
      </c>
      <c r="D14" s="120"/>
      <c r="E14" s="120"/>
      <c r="F14" s="120">
        <v>1</v>
      </c>
      <c r="G14" s="225">
        <v>3.0796999999999999</v>
      </c>
      <c r="H14" s="142"/>
      <c r="I14" s="144"/>
      <c r="J14" s="144"/>
      <c r="K14" s="288"/>
      <c r="L14" s="288"/>
      <c r="M14" s="288"/>
      <c r="N14" s="144" t="s">
        <v>94</v>
      </c>
      <c r="O14" s="144"/>
      <c r="P14" s="157">
        <f t="shared" si="0"/>
        <v>3.0796999999999999</v>
      </c>
      <c r="Q14" s="166"/>
    </row>
    <row r="15" spans="1:17" s="85" customFormat="1">
      <c r="A15" s="220">
        <f t="shared" si="1"/>
        <v>9</v>
      </c>
      <c r="B15" s="120"/>
      <c r="C15" s="219" t="s">
        <v>271</v>
      </c>
      <c r="D15" s="143"/>
      <c r="E15" s="143"/>
      <c r="F15" s="120">
        <v>1</v>
      </c>
      <c r="G15" s="225">
        <v>1.7647999999999999</v>
      </c>
      <c r="H15" s="142"/>
      <c r="I15" s="144"/>
      <c r="J15" s="144"/>
      <c r="K15" s="288"/>
      <c r="L15" s="288"/>
      <c r="M15" s="288"/>
      <c r="N15" s="144" t="s">
        <v>94</v>
      </c>
      <c r="O15" s="144"/>
      <c r="P15" s="157">
        <f t="shared" si="0"/>
        <v>1.7647999999999999</v>
      </c>
      <c r="Q15" s="166"/>
    </row>
    <row r="16" spans="1:17" s="85" customFormat="1">
      <c r="A16" s="220">
        <f t="shared" si="1"/>
        <v>10</v>
      </c>
      <c r="B16" s="120"/>
      <c r="C16" s="219" t="s">
        <v>272</v>
      </c>
      <c r="D16" s="143"/>
      <c r="E16" s="143"/>
      <c r="F16" s="120">
        <v>1</v>
      </c>
      <c r="G16" s="225">
        <v>36.99</v>
      </c>
      <c r="H16" s="142"/>
      <c r="I16" s="144"/>
      <c r="J16" s="144"/>
      <c r="K16" s="288"/>
      <c r="L16" s="288"/>
      <c r="M16" s="288"/>
      <c r="N16" s="144" t="s">
        <v>94</v>
      </c>
      <c r="O16" s="144"/>
      <c r="P16" s="157">
        <f t="shared" si="0"/>
        <v>36.99</v>
      </c>
      <c r="Q16" s="166"/>
    </row>
    <row r="17" spans="1:17" s="85" customFormat="1">
      <c r="A17" s="223">
        <f t="shared" si="1"/>
        <v>11</v>
      </c>
      <c r="B17" s="120"/>
      <c r="C17" s="219" t="s">
        <v>295</v>
      </c>
      <c r="D17" s="143"/>
      <c r="E17" s="143"/>
      <c r="F17" s="120">
        <v>1</v>
      </c>
      <c r="G17" s="225">
        <v>0.8034</v>
      </c>
      <c r="H17" s="142"/>
      <c r="I17" s="144"/>
      <c r="J17" s="144"/>
      <c r="K17" s="288"/>
      <c r="L17" s="288"/>
      <c r="M17" s="288"/>
      <c r="N17" s="144" t="s">
        <v>94</v>
      </c>
      <c r="O17" s="144"/>
      <c r="P17" s="157">
        <f t="shared" si="0"/>
        <v>0.8034</v>
      </c>
      <c r="Q17" s="166"/>
    </row>
    <row r="18" spans="1:17" s="85" customFormat="1">
      <c r="A18" s="223">
        <f t="shared" si="1"/>
        <v>12</v>
      </c>
      <c r="B18" s="120"/>
      <c r="C18" s="219" t="s">
        <v>294</v>
      </c>
      <c r="D18" s="143"/>
      <c r="E18" s="143"/>
      <c r="F18" s="120">
        <v>1</v>
      </c>
      <c r="G18" s="225">
        <v>0.9829</v>
      </c>
      <c r="H18" s="142"/>
      <c r="I18" s="144"/>
      <c r="J18" s="144"/>
      <c r="K18" s="288"/>
      <c r="L18" s="288"/>
      <c r="M18" s="288"/>
      <c r="N18" s="144" t="s">
        <v>94</v>
      </c>
      <c r="O18" s="144"/>
      <c r="P18" s="157">
        <f t="shared" si="0"/>
        <v>0.9829</v>
      </c>
      <c r="Q18" s="166"/>
    </row>
    <row r="19" spans="1:17">
      <c r="A19" s="144"/>
      <c r="B19" s="145" t="s">
        <v>82</v>
      </c>
      <c r="C19" s="19"/>
      <c r="D19" s="19"/>
      <c r="E19" s="19"/>
      <c r="F19" s="19"/>
      <c r="G19" s="226"/>
      <c r="H19" s="147"/>
      <c r="I19" s="144"/>
      <c r="J19" s="144"/>
      <c r="K19" s="290"/>
      <c r="L19" s="291"/>
      <c r="M19" s="292"/>
      <c r="N19" s="144"/>
      <c r="O19" s="158"/>
      <c r="P19" s="159">
        <f>SUM(P7:P18)</f>
        <v>243.59080000000003</v>
      </c>
      <c r="Q19" s="167"/>
    </row>
    <row r="21" spans="1:17" ht="18.75">
      <c r="B21" s="289" t="s">
        <v>95</v>
      </c>
      <c r="C21" s="289"/>
      <c r="D21" s="289"/>
      <c r="E21" s="289"/>
      <c r="F21" s="289"/>
      <c r="G21" s="289"/>
      <c r="H21" s="289"/>
      <c r="I21" s="289"/>
      <c r="J21" s="289"/>
      <c r="K21" s="289"/>
      <c r="L21" s="289"/>
      <c r="M21" s="289"/>
      <c r="N21" s="289"/>
      <c r="O21" s="289"/>
      <c r="P21" s="289"/>
      <c r="Q21" s="289"/>
    </row>
    <row r="22" spans="1:17" s="22" customFormat="1" ht="13.5" customHeight="1">
      <c r="A22" s="276" t="s">
        <v>57</v>
      </c>
      <c r="B22" s="280" t="s">
        <v>58</v>
      </c>
      <c r="C22" s="280" t="s">
        <v>59</v>
      </c>
      <c r="D22" s="282" t="s">
        <v>96</v>
      </c>
      <c r="E22" s="283"/>
      <c r="F22" s="280" t="s">
        <v>89</v>
      </c>
      <c r="G22" s="280" t="s">
        <v>97</v>
      </c>
      <c r="H22" s="280" t="s">
        <v>98</v>
      </c>
      <c r="I22" s="282" t="s">
        <v>99</v>
      </c>
      <c r="J22" s="284"/>
      <c r="K22" s="284"/>
      <c r="L22" s="284"/>
      <c r="M22" s="284"/>
      <c r="N22" s="284"/>
      <c r="O22" s="283"/>
      <c r="P22" s="280" t="s">
        <v>91</v>
      </c>
      <c r="Q22" s="280" t="s">
        <v>25</v>
      </c>
    </row>
    <row r="23" spans="1:17" s="22" customFormat="1" ht="24" customHeight="1">
      <c r="A23" s="277"/>
      <c r="B23" s="281"/>
      <c r="C23" s="281"/>
      <c r="D23" s="141" t="s">
        <v>66</v>
      </c>
      <c r="E23" s="141" t="s">
        <v>72</v>
      </c>
      <c r="F23" s="281"/>
      <c r="G23" s="281"/>
      <c r="H23" s="281"/>
      <c r="I23" s="160" t="s">
        <v>100</v>
      </c>
      <c r="J23" s="160" t="s">
        <v>101</v>
      </c>
      <c r="K23" s="160" t="s">
        <v>102</v>
      </c>
      <c r="L23" s="141" t="s">
        <v>103</v>
      </c>
      <c r="M23" s="141" t="s">
        <v>104</v>
      </c>
      <c r="N23" s="141" t="s">
        <v>105</v>
      </c>
      <c r="O23" s="141" t="s">
        <v>106</v>
      </c>
      <c r="P23" s="281"/>
      <c r="Q23" s="281"/>
    </row>
    <row r="24" spans="1:17">
      <c r="A24" s="45"/>
      <c r="B24" s="148"/>
      <c r="C24" s="149"/>
      <c r="D24" s="148"/>
      <c r="E24" s="148"/>
      <c r="F24" s="150"/>
      <c r="G24" s="148"/>
      <c r="H24" s="148"/>
      <c r="I24" s="141"/>
      <c r="J24" s="141"/>
      <c r="K24" s="141"/>
      <c r="L24" s="160"/>
      <c r="M24" s="160"/>
      <c r="N24" s="141"/>
      <c r="O24" s="141"/>
      <c r="P24" s="161">
        <f t="shared" ref="P24:P29" si="2">F24*G24</f>
        <v>0</v>
      </c>
      <c r="Q24" s="141"/>
    </row>
    <row r="25" spans="1:17" ht="13.5" hidden="1" customHeight="1">
      <c r="A25" s="45"/>
      <c r="B25" s="148"/>
      <c r="C25" s="149"/>
      <c r="D25" s="148"/>
      <c r="E25" s="148"/>
      <c r="F25" s="148"/>
      <c r="G25" s="148"/>
      <c r="H25" s="148"/>
      <c r="I25" s="141"/>
      <c r="J25" s="141"/>
      <c r="K25" s="141"/>
      <c r="L25" s="160"/>
      <c r="M25" s="160"/>
      <c r="N25" s="141"/>
      <c r="O25" s="141"/>
      <c r="P25" s="161">
        <f t="shared" si="2"/>
        <v>0</v>
      </c>
      <c r="Q25" s="141"/>
    </row>
    <row r="26" spans="1:17" ht="13.5" hidden="1" customHeight="1">
      <c r="A26" s="45"/>
      <c r="B26" s="148"/>
      <c r="C26" s="148"/>
      <c r="D26" s="148"/>
      <c r="E26" s="148"/>
      <c r="F26" s="148"/>
      <c r="G26" s="148"/>
      <c r="H26" s="148"/>
      <c r="I26" s="141"/>
      <c r="J26" s="141"/>
      <c r="K26" s="141"/>
      <c r="L26" s="160"/>
      <c r="M26" s="160"/>
      <c r="N26" s="141"/>
      <c r="O26" s="141"/>
      <c r="P26" s="161">
        <f t="shared" si="2"/>
        <v>0</v>
      </c>
      <c r="Q26" s="141"/>
    </row>
    <row r="27" spans="1:17" ht="13.5" hidden="1" customHeight="1">
      <c r="A27" s="45"/>
      <c r="B27" s="148"/>
      <c r="C27" s="148"/>
      <c r="D27" s="148"/>
      <c r="E27" s="148"/>
      <c r="F27" s="148"/>
      <c r="G27" s="148"/>
      <c r="H27" s="148"/>
      <c r="I27" s="141"/>
      <c r="J27" s="141"/>
      <c r="K27" s="141"/>
      <c r="L27" s="160"/>
      <c r="M27" s="160"/>
      <c r="N27" s="141"/>
      <c r="O27" s="141"/>
      <c r="P27" s="161">
        <f t="shared" si="2"/>
        <v>0</v>
      </c>
      <c r="Q27" s="141"/>
    </row>
    <row r="28" spans="1:17" ht="13.5" hidden="1" customHeight="1">
      <c r="A28" s="144"/>
      <c r="B28" s="148"/>
      <c r="C28" s="148"/>
      <c r="D28" s="148"/>
      <c r="E28" s="148"/>
      <c r="F28" s="148"/>
      <c r="G28" s="148"/>
      <c r="H28" s="148"/>
      <c r="I28" s="141"/>
      <c r="J28" s="141"/>
      <c r="K28" s="141"/>
      <c r="L28" s="160"/>
      <c r="M28" s="160"/>
      <c r="N28" s="141"/>
      <c r="O28" s="141"/>
      <c r="P28" s="161">
        <f t="shared" si="2"/>
        <v>0</v>
      </c>
      <c r="Q28" s="141"/>
    </row>
    <row r="29" spans="1:17">
      <c r="A29" s="144"/>
      <c r="B29" s="148"/>
      <c r="C29" s="148"/>
      <c r="D29" s="148"/>
      <c r="E29" s="148"/>
      <c r="F29" s="148"/>
      <c r="G29" s="148"/>
      <c r="H29" s="148"/>
      <c r="I29" s="141"/>
      <c r="J29" s="141"/>
      <c r="K29" s="141"/>
      <c r="L29" s="160"/>
      <c r="M29" s="160"/>
      <c r="N29" s="141"/>
      <c r="O29" s="141"/>
      <c r="P29" s="161">
        <f t="shared" si="2"/>
        <v>0</v>
      </c>
      <c r="Q29" s="141"/>
    </row>
    <row r="30" spans="1:17">
      <c r="A30" s="144"/>
      <c r="B30" s="145" t="s">
        <v>82</v>
      </c>
      <c r="C30" s="146"/>
      <c r="D30" s="147"/>
      <c r="E30" s="147"/>
      <c r="F30" s="147"/>
      <c r="G30" s="147"/>
      <c r="H30" s="147"/>
      <c r="I30" s="162"/>
      <c r="J30" s="162"/>
      <c r="K30" s="162"/>
      <c r="L30" s="147"/>
      <c r="M30" s="147"/>
      <c r="N30" s="163"/>
      <c r="O30" s="163"/>
      <c r="P30" s="159">
        <f>SUM(P24:P29)</f>
        <v>0</v>
      </c>
      <c r="Q30" s="168"/>
    </row>
    <row r="31" spans="1:17" ht="15">
      <c r="A31" s="22"/>
      <c r="B31" s="151"/>
      <c r="C31" s="152"/>
      <c r="D31" s="153"/>
      <c r="E31" s="153"/>
      <c r="F31" s="154"/>
      <c r="G31" s="154"/>
      <c r="H31" s="154"/>
      <c r="I31" s="164"/>
      <c r="J31" s="153"/>
      <c r="K31" s="153"/>
      <c r="L31" s="165"/>
      <c r="M31" s="165"/>
      <c r="N31" s="165"/>
      <c r="O31" s="165"/>
      <c r="P31" s="165"/>
      <c r="Q31" s="169"/>
    </row>
    <row r="32" spans="1:17" ht="18.75">
      <c r="A32" s="285" t="s">
        <v>107</v>
      </c>
      <c r="B32" s="286"/>
      <c r="C32" s="286"/>
      <c r="D32" s="286"/>
      <c r="E32" s="286"/>
      <c r="F32" s="286"/>
      <c r="G32" s="286"/>
      <c r="H32" s="286"/>
      <c r="I32" s="286"/>
      <c r="J32" s="286"/>
      <c r="K32" s="286"/>
      <c r="L32" s="286"/>
      <c r="M32" s="286"/>
      <c r="N32" s="286"/>
      <c r="O32" s="287"/>
      <c r="P32" s="159">
        <f>P19+P30</f>
        <v>243.59080000000003</v>
      </c>
      <c r="Q32" s="170"/>
    </row>
    <row r="33" spans="2:3">
      <c r="B33" s="155" t="s">
        <v>108</v>
      </c>
    </row>
    <row r="34" spans="2:3">
      <c r="C34" s="85" t="s">
        <v>109</v>
      </c>
    </row>
  </sheetData>
  <mergeCells count="42">
    <mergeCell ref="A1:Q1"/>
    <mergeCell ref="I2:J2"/>
    <mergeCell ref="K2:O2"/>
    <mergeCell ref="P2:Q2"/>
    <mergeCell ref="P3:Q3"/>
    <mergeCell ref="B4:Q4"/>
    <mergeCell ref="D5:E5"/>
    <mergeCell ref="I5:O5"/>
    <mergeCell ref="K6:M6"/>
    <mergeCell ref="K7:M7"/>
    <mergeCell ref="P5:P6"/>
    <mergeCell ref="Q5:Q6"/>
    <mergeCell ref="F5:F6"/>
    <mergeCell ref="G5:G6"/>
    <mergeCell ref="H5:H6"/>
    <mergeCell ref="K8:M8"/>
    <mergeCell ref="K9:M9"/>
    <mergeCell ref="K10:M10"/>
    <mergeCell ref="K12:M12"/>
    <mergeCell ref="K13:M13"/>
    <mergeCell ref="K11:M11"/>
    <mergeCell ref="K14:M14"/>
    <mergeCell ref="K15:M15"/>
    <mergeCell ref="K16:M16"/>
    <mergeCell ref="K18:M18"/>
    <mergeCell ref="B21:Q21"/>
    <mergeCell ref="K19:M19"/>
    <mergeCell ref="K17:M17"/>
    <mergeCell ref="D22:E22"/>
    <mergeCell ref="I22:O22"/>
    <mergeCell ref="P22:P23"/>
    <mergeCell ref="Q22:Q23"/>
    <mergeCell ref="A32:O32"/>
    <mergeCell ref="F22:F23"/>
    <mergeCell ref="G22:G23"/>
    <mergeCell ref="H22:H23"/>
    <mergeCell ref="A5:A6"/>
    <mergeCell ref="A22:A23"/>
    <mergeCell ref="B5:B6"/>
    <mergeCell ref="B22:B23"/>
    <mergeCell ref="C5:C6"/>
    <mergeCell ref="C22:C23"/>
  </mergeCells>
  <phoneticPr fontId="27" type="noConversion"/>
  <printOptions horizontalCentered="1"/>
  <pageMargins left="0.31496062992126" right="0.31496062992126" top="0.74803149606299202" bottom="0.74803149606299202" header="0.31496062992126" footer="0.31496062992126"/>
  <pageSetup paperSize="9" scale="88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view="pageBreakPreview" zoomScaleNormal="100" zoomScaleSheetLayoutView="100" workbookViewId="0">
      <selection activeCell="N6" sqref="N6"/>
    </sheetView>
  </sheetViews>
  <sheetFormatPr defaultColWidth="9" defaultRowHeight="13.5"/>
  <cols>
    <col min="1" max="1" width="4.625" customWidth="1"/>
    <col min="2" max="2" width="6.75" customWidth="1"/>
    <col min="3" max="3" width="14.375" customWidth="1"/>
    <col min="4" max="4" width="4.25" customWidth="1"/>
    <col min="5" max="5" width="13.5" customWidth="1"/>
    <col min="6" max="6" width="16" customWidth="1"/>
    <col min="7" max="7" width="21.5" customWidth="1"/>
    <col min="8" max="8" width="6" customWidth="1"/>
    <col min="9" max="9" width="5.25" customWidth="1"/>
    <col min="10" max="10" width="6" customWidth="1"/>
    <col min="11" max="11" width="6.375" style="86" customWidth="1"/>
    <col min="12" max="12" width="6.625" style="86" customWidth="1"/>
    <col min="13" max="13" width="6.875" style="86" customWidth="1"/>
    <col min="14" max="14" width="8.875" style="86" customWidth="1"/>
    <col min="15" max="15" width="8.125" style="86" customWidth="1"/>
    <col min="16" max="16" width="8.125" customWidth="1"/>
    <col min="17" max="17" width="12.125" customWidth="1"/>
  </cols>
  <sheetData>
    <row r="1" spans="1:17" ht="23.25" customHeight="1">
      <c r="A1" s="302" t="s">
        <v>110</v>
      </c>
      <c r="B1" s="302"/>
      <c r="C1" s="302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</row>
    <row r="2" spans="1:17" s="1" customFormat="1">
      <c r="A2" s="304" t="s">
        <v>86</v>
      </c>
      <c r="B2" s="305"/>
      <c r="C2" s="306"/>
      <c r="D2" s="307" t="str">
        <f>原材料明细!C2</f>
        <v>北京光华荣昌汽车部件有限公司</v>
      </c>
      <c r="E2" s="307"/>
      <c r="F2" s="307"/>
      <c r="G2" s="307"/>
      <c r="H2" s="307"/>
      <c r="I2" s="307"/>
      <c r="J2" s="3" t="s">
        <v>2</v>
      </c>
      <c r="K2" s="308"/>
      <c r="L2" s="308"/>
      <c r="M2" s="308"/>
      <c r="N2" s="308"/>
      <c r="O2" s="309" t="s">
        <v>55</v>
      </c>
      <c r="P2" s="309"/>
      <c r="Q2" s="309"/>
    </row>
    <row r="3" spans="1:17" s="1" customFormat="1">
      <c r="A3" s="295" t="s">
        <v>56</v>
      </c>
      <c r="B3" s="295"/>
      <c r="C3" s="295"/>
      <c r="D3" s="298" t="str">
        <f>原材料明细!C3</f>
        <v>X168100000004</v>
      </c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9" t="str">
        <f>原材料明细!N3</f>
        <v>报价填写日期: 2022-3-4</v>
      </c>
      <c r="P3" s="299"/>
      <c r="Q3" s="299"/>
    </row>
    <row r="4" spans="1:17" s="98" customFormat="1" ht="27" customHeight="1">
      <c r="A4" s="301" t="s">
        <v>57</v>
      </c>
      <c r="B4" s="301" t="s">
        <v>58</v>
      </c>
      <c r="C4" s="301" t="s">
        <v>59</v>
      </c>
      <c r="D4" s="301" t="s">
        <v>111</v>
      </c>
      <c r="E4" s="300" t="s">
        <v>112</v>
      </c>
      <c r="F4" s="300" t="s">
        <v>113</v>
      </c>
      <c r="G4" s="300"/>
      <c r="H4" s="300" t="s">
        <v>114</v>
      </c>
      <c r="I4" s="300" t="s">
        <v>115</v>
      </c>
      <c r="J4" s="300" t="s">
        <v>116</v>
      </c>
      <c r="K4" s="269" t="s">
        <v>117</v>
      </c>
      <c r="L4" s="269"/>
      <c r="M4" s="269"/>
      <c r="N4" s="269"/>
      <c r="O4" s="269"/>
      <c r="P4" s="300" t="s">
        <v>118</v>
      </c>
      <c r="Q4" s="300"/>
    </row>
    <row r="5" spans="1:17" s="98" customFormat="1" ht="33.75" customHeight="1">
      <c r="A5" s="301"/>
      <c r="B5" s="301"/>
      <c r="C5" s="301"/>
      <c r="D5" s="301"/>
      <c r="E5" s="300"/>
      <c r="F5" s="113" t="s">
        <v>119</v>
      </c>
      <c r="G5" s="113" t="s">
        <v>68</v>
      </c>
      <c r="H5" s="300"/>
      <c r="I5" s="300"/>
      <c r="J5" s="300"/>
      <c r="K5" s="113" t="s">
        <v>120</v>
      </c>
      <c r="L5" s="113" t="s">
        <v>121</v>
      </c>
      <c r="M5" s="113" t="s">
        <v>122</v>
      </c>
      <c r="N5" s="113" t="s">
        <v>123</v>
      </c>
      <c r="O5" s="113" t="s">
        <v>124</v>
      </c>
      <c r="P5" s="113" t="s">
        <v>125</v>
      </c>
      <c r="Q5" s="113" t="s">
        <v>126</v>
      </c>
    </row>
    <row r="6" spans="1:17" s="98" customFormat="1" ht="12">
      <c r="A6" s="114">
        <v>1</v>
      </c>
      <c r="B6" s="115"/>
      <c r="C6" s="91" t="s">
        <v>127</v>
      </c>
      <c r="D6" s="116">
        <v>1</v>
      </c>
      <c r="E6" s="117"/>
      <c r="F6" s="117" t="s">
        <v>128</v>
      </c>
      <c r="G6" s="117" t="s">
        <v>129</v>
      </c>
      <c r="H6" s="118">
        <v>3</v>
      </c>
      <c r="I6" s="118">
        <v>12</v>
      </c>
      <c r="J6" s="127">
        <v>0.47</v>
      </c>
      <c r="K6" s="127">
        <v>0.6</v>
      </c>
      <c r="L6" s="127">
        <f>制造费率测算明细!T6</f>
        <v>10.751028806584362</v>
      </c>
      <c r="M6" s="127">
        <f>制造费率测算明细!U6</f>
        <v>1.2666666666666666</v>
      </c>
      <c r="N6" s="127">
        <f>制造费率测算明细!V6</f>
        <v>2.5462962962962963</v>
      </c>
      <c r="O6" s="128">
        <f>SUM(K6:N6)</f>
        <v>15.163991769547325</v>
      </c>
      <c r="P6" s="129">
        <f>D6*H6*I6*J6</f>
        <v>16.919999999999998</v>
      </c>
      <c r="Q6" s="129">
        <f>D6*H6*O6</f>
        <v>45.491975308641976</v>
      </c>
    </row>
    <row r="7" spans="1:17" s="98" customFormat="1" ht="12">
      <c r="A7" s="114">
        <v>2</v>
      </c>
      <c r="B7" s="115"/>
      <c r="C7" s="96" t="s">
        <v>130</v>
      </c>
      <c r="D7" s="116">
        <v>1</v>
      </c>
      <c r="E7" s="96"/>
      <c r="F7" s="96" t="s">
        <v>131</v>
      </c>
      <c r="G7" s="96" t="s">
        <v>132</v>
      </c>
      <c r="H7" s="118">
        <v>3</v>
      </c>
      <c r="I7" s="130">
        <v>11</v>
      </c>
      <c r="J7" s="127">
        <v>0.47</v>
      </c>
      <c r="K7" s="127">
        <v>0.6</v>
      </c>
      <c r="L7" s="127">
        <f>制造费率测算明细!T7</f>
        <v>1.2566137566137565</v>
      </c>
      <c r="M7" s="127">
        <f>制造费率测算明细!U7</f>
        <v>0.15833333333333333</v>
      </c>
      <c r="N7" s="127">
        <f>制造费率测算明细!V7</f>
        <v>0.69444444444444442</v>
      </c>
      <c r="O7" s="128">
        <f t="shared" ref="O7" si="0">SUM(K7:N7)</f>
        <v>2.7093915343915338</v>
      </c>
      <c r="P7" s="129">
        <f t="shared" ref="P7:P10" si="1">D7*H7*I7*J7</f>
        <v>15.51</v>
      </c>
      <c r="Q7" s="129">
        <f t="shared" ref="Q7:Q10" si="2">D7*H7*O7</f>
        <v>8.1281746031746014</v>
      </c>
    </row>
    <row r="8" spans="1:17" s="98" customFormat="1" ht="12">
      <c r="A8" s="114">
        <v>3</v>
      </c>
      <c r="B8" s="115"/>
      <c r="C8" s="96" t="s">
        <v>133</v>
      </c>
      <c r="D8" s="116">
        <v>1</v>
      </c>
      <c r="E8" s="96"/>
      <c r="F8" s="96" t="s">
        <v>134</v>
      </c>
      <c r="G8" s="96"/>
      <c r="H8" s="96">
        <v>14</v>
      </c>
      <c r="I8" s="96">
        <v>1</v>
      </c>
      <c r="J8" s="127">
        <v>0.47</v>
      </c>
      <c r="K8" s="131">
        <v>0.6</v>
      </c>
      <c r="L8" s="127">
        <f>制造费率测算明细!T8</f>
        <v>3.0158730158730159E-2</v>
      </c>
      <c r="M8" s="127">
        <f>制造费率测算明细!U8</f>
        <v>0.6333333333333333</v>
      </c>
      <c r="N8" s="127">
        <f>制造费率测算明细!V8</f>
        <v>3.3333333333333335E-3</v>
      </c>
      <c r="O8" s="128">
        <f t="shared" ref="O8:O10" si="3">SUM(L8:N8)</f>
        <v>0.66682539682539677</v>
      </c>
      <c r="P8" s="129">
        <f t="shared" si="1"/>
        <v>6.58</v>
      </c>
      <c r="Q8" s="129">
        <f t="shared" si="2"/>
        <v>9.3355555555555547</v>
      </c>
    </row>
    <row r="9" spans="1:17" s="98" customFormat="1" ht="12">
      <c r="A9" s="114">
        <v>4</v>
      </c>
      <c r="B9" s="115"/>
      <c r="C9" s="87" t="s">
        <v>135</v>
      </c>
      <c r="D9" s="116">
        <v>1</v>
      </c>
      <c r="E9" s="119"/>
      <c r="F9" s="96" t="s">
        <v>136</v>
      </c>
      <c r="G9" s="96"/>
      <c r="H9" s="96">
        <v>14</v>
      </c>
      <c r="I9" s="96">
        <v>4</v>
      </c>
      <c r="J9" s="127">
        <v>0.47</v>
      </c>
      <c r="K9" s="131">
        <v>0.6</v>
      </c>
      <c r="L9" s="127">
        <f>制造费率测算明细!T9</f>
        <v>1.9791666666666666E-2</v>
      </c>
      <c r="M9" s="127">
        <f>制造费率测算明细!U9</f>
        <v>0.6333333333333333</v>
      </c>
      <c r="N9" s="127">
        <f>制造费率测算明细!V9</f>
        <v>2.1875000000000002E-3</v>
      </c>
      <c r="O9" s="128">
        <f t="shared" si="3"/>
        <v>0.65531249999999996</v>
      </c>
      <c r="P9" s="129">
        <f t="shared" si="1"/>
        <v>26.32</v>
      </c>
      <c r="Q9" s="129">
        <f t="shared" si="2"/>
        <v>9.1743749999999995</v>
      </c>
    </row>
    <row r="10" spans="1:17" s="98" customFormat="1" ht="12">
      <c r="A10" s="114">
        <v>5</v>
      </c>
      <c r="B10" s="115"/>
      <c r="C10" s="96" t="s">
        <v>133</v>
      </c>
      <c r="D10" s="116">
        <v>1</v>
      </c>
      <c r="E10" s="96"/>
      <c r="F10" s="96" t="s">
        <v>137</v>
      </c>
      <c r="G10" s="96"/>
      <c r="H10" s="96">
        <v>2</v>
      </c>
      <c r="I10" s="96">
        <v>6</v>
      </c>
      <c r="J10" s="127">
        <v>0.47</v>
      </c>
      <c r="K10" s="131">
        <v>0.6</v>
      </c>
      <c r="L10" s="127">
        <f>制造费率测算明细!T10</f>
        <v>1.0367063492063493</v>
      </c>
      <c r="M10" s="127">
        <f>制造费率测算明细!U10</f>
        <v>0.6333333333333333</v>
      </c>
      <c r="N10" s="127">
        <f>制造费率测算明细!V10</f>
        <v>0.11458333333333333</v>
      </c>
      <c r="O10" s="128">
        <f t="shared" si="3"/>
        <v>1.7846230158730159</v>
      </c>
      <c r="P10" s="129">
        <f t="shared" si="1"/>
        <v>5.64</v>
      </c>
      <c r="Q10" s="129">
        <f t="shared" si="2"/>
        <v>3.5692460317460317</v>
      </c>
    </row>
    <row r="11" spans="1:17" s="98" customFormat="1" ht="12">
      <c r="A11" s="114"/>
      <c r="B11" s="115"/>
      <c r="C11" s="119"/>
      <c r="D11" s="116"/>
      <c r="E11" s="119"/>
      <c r="F11" s="119"/>
      <c r="G11" s="119"/>
      <c r="H11" s="119"/>
      <c r="I11" s="119"/>
      <c r="J11" s="132"/>
      <c r="K11" s="131"/>
      <c r="L11" s="127"/>
      <c r="M11" s="127"/>
      <c r="N11" s="127"/>
      <c r="O11" s="128"/>
      <c r="P11" s="129"/>
      <c r="Q11" s="129"/>
    </row>
    <row r="12" spans="1:17" s="98" customFormat="1" ht="12">
      <c r="A12" s="114"/>
      <c r="B12" s="120"/>
      <c r="C12" s="119"/>
      <c r="D12" s="116"/>
      <c r="E12" s="119"/>
      <c r="F12" s="119"/>
      <c r="G12" s="119"/>
      <c r="H12" s="119"/>
      <c r="I12" s="119"/>
      <c r="J12" s="133"/>
      <c r="K12" s="131"/>
      <c r="L12" s="127"/>
      <c r="M12" s="127"/>
      <c r="N12" s="127"/>
      <c r="O12" s="128"/>
      <c r="P12" s="129"/>
      <c r="Q12" s="129"/>
    </row>
    <row r="13" spans="1:17" s="98" customFormat="1" ht="12">
      <c r="A13" s="114"/>
      <c r="B13" s="115"/>
      <c r="C13" s="119"/>
      <c r="D13" s="116"/>
      <c r="E13" s="119"/>
      <c r="F13" s="119"/>
      <c r="G13" s="119"/>
      <c r="H13" s="119"/>
      <c r="I13" s="119"/>
      <c r="J13" s="133"/>
      <c r="K13" s="131"/>
      <c r="L13" s="127"/>
      <c r="M13" s="127"/>
      <c r="N13" s="127"/>
      <c r="O13" s="128"/>
      <c r="P13" s="129"/>
      <c r="Q13" s="129"/>
    </row>
    <row r="14" spans="1:17" s="98" customFormat="1" ht="12">
      <c r="A14" s="114"/>
      <c r="B14" s="115"/>
      <c r="C14" s="119"/>
      <c r="D14" s="116"/>
      <c r="E14" s="119"/>
      <c r="F14" s="119"/>
      <c r="G14" s="119"/>
      <c r="H14" s="119"/>
      <c r="I14" s="119"/>
      <c r="J14" s="133"/>
      <c r="K14" s="131"/>
      <c r="L14" s="127"/>
      <c r="M14" s="127"/>
      <c r="N14" s="127"/>
      <c r="O14" s="128"/>
      <c r="P14" s="129"/>
      <c r="Q14" s="129"/>
    </row>
    <row r="15" spans="1:17" s="98" customFormat="1" ht="12">
      <c r="A15" s="114"/>
      <c r="B15" s="121"/>
      <c r="C15" s="119"/>
      <c r="D15" s="116"/>
      <c r="E15" s="119"/>
      <c r="F15" s="119"/>
      <c r="G15" s="119"/>
      <c r="H15" s="119"/>
      <c r="I15" s="119"/>
      <c r="J15" s="133"/>
      <c r="K15" s="131"/>
      <c r="L15" s="127"/>
      <c r="M15" s="127"/>
      <c r="N15" s="127"/>
      <c r="O15" s="128"/>
      <c r="P15" s="129"/>
      <c r="Q15" s="129"/>
    </row>
    <row r="16" spans="1:17" s="98" customFormat="1" ht="12">
      <c r="A16" s="114"/>
      <c r="B16" s="121"/>
      <c r="C16" s="119"/>
      <c r="D16" s="116"/>
      <c r="E16" s="119"/>
      <c r="F16" s="119"/>
      <c r="G16" s="119"/>
      <c r="H16" s="119"/>
      <c r="I16" s="119"/>
      <c r="J16" s="133"/>
      <c r="K16" s="131"/>
      <c r="L16" s="127"/>
      <c r="M16" s="127"/>
      <c r="N16" s="127"/>
      <c r="O16" s="128"/>
      <c r="P16" s="129"/>
      <c r="Q16" s="129"/>
    </row>
    <row r="17" spans="1:17" s="98" customFormat="1" ht="12">
      <c r="A17" s="114"/>
      <c r="B17" s="121"/>
      <c r="C17" s="119"/>
      <c r="D17" s="116"/>
      <c r="E17" s="119"/>
      <c r="F17" s="119"/>
      <c r="G17" s="119"/>
      <c r="H17" s="119"/>
      <c r="I17" s="119"/>
      <c r="J17" s="133"/>
      <c r="K17" s="131"/>
      <c r="L17" s="127"/>
      <c r="M17" s="127"/>
      <c r="N17" s="127"/>
      <c r="O17" s="128"/>
      <c r="P17" s="129"/>
      <c r="Q17" s="129"/>
    </row>
    <row r="18" spans="1:17" s="98" customFormat="1" ht="12">
      <c r="A18" s="114"/>
      <c r="B18" s="122"/>
      <c r="C18" s="119"/>
      <c r="D18" s="116"/>
      <c r="E18" s="119"/>
      <c r="F18" s="119"/>
      <c r="G18" s="119"/>
      <c r="H18" s="119"/>
      <c r="I18" s="119"/>
      <c r="J18" s="133"/>
      <c r="K18" s="131"/>
      <c r="L18" s="127"/>
      <c r="M18" s="127"/>
      <c r="N18" s="127"/>
      <c r="O18" s="128"/>
      <c r="P18" s="129"/>
      <c r="Q18" s="129"/>
    </row>
    <row r="19" spans="1:17" s="98" customFormat="1" ht="12">
      <c r="A19" s="114"/>
      <c r="B19" s="121"/>
      <c r="C19" s="119"/>
      <c r="D19" s="116"/>
      <c r="E19" s="119"/>
      <c r="F19" s="119"/>
      <c r="G19" s="119"/>
      <c r="H19" s="119"/>
      <c r="I19" s="119"/>
      <c r="J19" s="133"/>
      <c r="K19" s="131"/>
      <c r="L19" s="127"/>
      <c r="M19" s="127"/>
      <c r="N19" s="127"/>
      <c r="O19" s="128"/>
      <c r="P19" s="129"/>
      <c r="Q19" s="129"/>
    </row>
    <row r="20" spans="1:17" s="98" customFormat="1" ht="12">
      <c r="A20" s="114"/>
      <c r="B20" s="121"/>
      <c r="C20" s="119"/>
      <c r="D20" s="116"/>
      <c r="E20" s="119"/>
      <c r="F20" s="119"/>
      <c r="G20" s="119"/>
      <c r="H20" s="119"/>
      <c r="I20" s="119"/>
      <c r="J20" s="133"/>
      <c r="K20" s="131"/>
      <c r="L20" s="127"/>
      <c r="M20" s="127"/>
      <c r="N20" s="127"/>
      <c r="O20" s="128"/>
      <c r="P20" s="129"/>
      <c r="Q20" s="129"/>
    </row>
    <row r="21" spans="1:17" s="98" customFormat="1" ht="20.25" customHeight="1">
      <c r="A21" s="123" t="s">
        <v>82</v>
      </c>
      <c r="B21" s="123"/>
      <c r="C21" s="123"/>
      <c r="D21" s="123"/>
      <c r="E21" s="123"/>
      <c r="F21" s="123"/>
      <c r="G21" s="123"/>
      <c r="H21" s="124">
        <f>SUM(H6:H20)</f>
        <v>36</v>
      </c>
      <c r="I21" s="134">
        <f>SUM(I6:I20)</f>
        <v>34</v>
      </c>
      <c r="J21" s="123"/>
      <c r="K21" s="123"/>
      <c r="L21" s="123"/>
      <c r="M21" s="123"/>
      <c r="N21" s="123"/>
      <c r="O21" s="119"/>
      <c r="P21" s="135">
        <f>SUM(P6:P20)</f>
        <v>70.97</v>
      </c>
      <c r="Q21" s="135">
        <f>SUM(Q6:Q20)</f>
        <v>75.699326499118158</v>
      </c>
    </row>
    <row r="22" spans="1:17" s="55" customFormat="1">
      <c r="B22" s="125" t="s">
        <v>138</v>
      </c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</row>
    <row r="23" spans="1:17" s="55" customFormat="1">
      <c r="B23" s="126" t="s">
        <v>139</v>
      </c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</row>
    <row r="24" spans="1:17" s="55" customFormat="1">
      <c r="B24" s="126" t="s">
        <v>140</v>
      </c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</row>
    <row r="25" spans="1:17" s="55" customFormat="1">
      <c r="B25" s="126" t="s">
        <v>141</v>
      </c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</row>
    <row r="26" spans="1:17" s="55" customFormat="1">
      <c r="B26" s="56" t="s">
        <v>142</v>
      </c>
      <c r="K26" s="136"/>
      <c r="L26" s="136"/>
      <c r="M26" s="136"/>
      <c r="N26" s="136"/>
      <c r="O26" s="136"/>
    </row>
    <row r="27" spans="1:17" s="55" customFormat="1">
      <c r="K27" s="136"/>
      <c r="L27" s="136"/>
      <c r="M27" s="136"/>
      <c r="N27" s="136"/>
      <c r="O27" s="136"/>
    </row>
    <row r="28" spans="1:17" s="55" customFormat="1">
      <c r="K28" s="136"/>
      <c r="L28" s="136"/>
      <c r="M28" s="136"/>
      <c r="N28" s="136"/>
      <c r="O28" s="136"/>
    </row>
  </sheetData>
  <mergeCells count="19">
    <mergeCell ref="A1:Q1"/>
    <mergeCell ref="A2:C2"/>
    <mergeCell ref="D2:I2"/>
    <mergeCell ref="K2:N2"/>
    <mergeCell ref="O2:Q2"/>
    <mergeCell ref="A3:C3"/>
    <mergeCell ref="D3:N3"/>
    <mergeCell ref="O3:Q3"/>
    <mergeCell ref="F4:G4"/>
    <mergeCell ref="K4:O4"/>
    <mergeCell ref="P4:Q4"/>
    <mergeCell ref="A4:A5"/>
    <mergeCell ref="B4:B5"/>
    <mergeCell ref="C4:C5"/>
    <mergeCell ref="D4:D5"/>
    <mergeCell ref="E4:E5"/>
    <mergeCell ref="H4:H5"/>
    <mergeCell ref="I4:I5"/>
    <mergeCell ref="J4:J5"/>
  </mergeCells>
  <phoneticPr fontId="27" type="noConversion"/>
  <printOptions horizontalCentered="1"/>
  <pageMargins left="0.31496062992126" right="0.31496062992126" top="0.74803149606299202" bottom="0.74803149606299202" header="0.31496062992126" footer="0.31496062992126"/>
  <pageSetup paperSize="9" scale="9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view="pageBreakPreview" topLeftCell="D1" zoomScaleNormal="100" zoomScaleSheetLayoutView="100" workbookViewId="0">
      <selection activeCell="V7" sqref="V7"/>
    </sheetView>
  </sheetViews>
  <sheetFormatPr defaultColWidth="9" defaultRowHeight="13.5"/>
  <cols>
    <col min="1" max="1" width="4.625" style="86" customWidth="1"/>
    <col min="2" max="2" width="10.5" customWidth="1"/>
    <col min="3" max="3" width="12.625" customWidth="1"/>
    <col min="4" max="4" width="15" customWidth="1"/>
    <col min="5" max="5" width="12.125" customWidth="1"/>
    <col min="6" max="6" width="9" customWidth="1"/>
    <col min="7" max="7" width="8.5" customWidth="1"/>
    <col min="8" max="12" width="6.75" customWidth="1"/>
    <col min="13" max="13" width="7.625" style="86" customWidth="1"/>
    <col min="14" max="14" width="6.875" style="86" customWidth="1"/>
    <col min="15" max="15" width="11.75" style="86" customWidth="1"/>
    <col min="16" max="16" width="7.25" style="86" customWidth="1"/>
    <col min="17" max="17" width="9.25" style="86" customWidth="1"/>
    <col min="18" max="18" width="8.375" style="86" customWidth="1"/>
    <col min="19" max="19" width="8.5" style="86" customWidth="1"/>
    <col min="20" max="20" width="9" customWidth="1"/>
    <col min="21" max="21" width="8.125" customWidth="1"/>
    <col min="22" max="22" width="9" customWidth="1"/>
  </cols>
  <sheetData>
    <row r="1" spans="1:22" ht="20.25">
      <c r="A1" s="319" t="s">
        <v>143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1"/>
    </row>
    <row r="2" spans="1:22" s="1" customFormat="1">
      <c r="A2" s="313" t="s">
        <v>86</v>
      </c>
      <c r="B2" s="313"/>
      <c r="C2" s="313"/>
      <c r="D2" s="322" t="str">
        <f>原材料明细!C2</f>
        <v>北京光华荣昌汽车部件有限公司</v>
      </c>
      <c r="E2" s="323"/>
      <c r="F2" s="323"/>
      <c r="G2" s="323"/>
      <c r="H2" s="324"/>
      <c r="I2" s="101" t="s">
        <v>2</v>
      </c>
      <c r="J2" s="325"/>
      <c r="K2" s="326"/>
      <c r="L2" s="326"/>
      <c r="M2" s="326"/>
      <c r="N2" s="326"/>
      <c r="O2" s="326"/>
      <c r="P2" s="326"/>
      <c r="Q2" s="327"/>
      <c r="R2" s="328" t="s">
        <v>55</v>
      </c>
      <c r="S2" s="328"/>
      <c r="T2" s="328"/>
      <c r="U2" s="328"/>
      <c r="V2" s="328"/>
    </row>
    <row r="3" spans="1:22" s="1" customFormat="1">
      <c r="A3" s="295" t="s">
        <v>56</v>
      </c>
      <c r="B3" s="295"/>
      <c r="C3" s="295"/>
      <c r="D3" s="310" t="str">
        <f>原材料明细!C3</f>
        <v>X168100000004</v>
      </c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311"/>
      <c r="P3" s="311"/>
      <c r="Q3" s="312"/>
      <c r="R3" s="313" t="str">
        <f>原材料明细!N3</f>
        <v>报价填写日期: 2022-3-4</v>
      </c>
      <c r="S3" s="313"/>
      <c r="T3" s="313"/>
      <c r="U3" s="313"/>
      <c r="V3" s="313"/>
    </row>
    <row r="4" spans="1:22" ht="21.75" customHeight="1">
      <c r="A4" s="316" t="s">
        <v>57</v>
      </c>
      <c r="B4" s="316" t="s">
        <v>112</v>
      </c>
      <c r="C4" s="314" t="s">
        <v>144</v>
      </c>
      <c r="D4" s="315"/>
      <c r="E4" s="315"/>
      <c r="F4" s="315"/>
      <c r="G4" s="315"/>
      <c r="H4" s="315"/>
      <c r="I4" s="315"/>
      <c r="J4" s="316" t="s">
        <v>145</v>
      </c>
      <c r="K4" s="316"/>
      <c r="L4" s="316"/>
      <c r="M4" s="316"/>
      <c r="N4" s="316"/>
      <c r="O4" s="102" t="s">
        <v>146</v>
      </c>
      <c r="P4" s="103"/>
      <c r="Q4" s="317" t="s">
        <v>147</v>
      </c>
      <c r="R4" s="317"/>
      <c r="S4" s="317"/>
      <c r="T4" s="318" t="s">
        <v>148</v>
      </c>
      <c r="U4" s="318" t="s">
        <v>149</v>
      </c>
      <c r="V4" s="318" t="s">
        <v>150</v>
      </c>
    </row>
    <row r="5" spans="1:22" ht="54.75" customHeight="1">
      <c r="A5" s="316"/>
      <c r="B5" s="316"/>
      <c r="C5" s="88" t="s">
        <v>119</v>
      </c>
      <c r="D5" s="88" t="s">
        <v>68</v>
      </c>
      <c r="E5" s="89" t="s">
        <v>151</v>
      </c>
      <c r="F5" s="89" t="s">
        <v>152</v>
      </c>
      <c r="G5" s="89" t="s">
        <v>153</v>
      </c>
      <c r="H5" s="90" t="s">
        <v>154</v>
      </c>
      <c r="I5" s="104" t="s">
        <v>155</v>
      </c>
      <c r="J5" s="105" t="s">
        <v>156</v>
      </c>
      <c r="K5" s="105" t="s">
        <v>157</v>
      </c>
      <c r="L5" s="105" t="s">
        <v>158</v>
      </c>
      <c r="M5" s="89" t="s">
        <v>159</v>
      </c>
      <c r="N5" s="89" t="s">
        <v>160</v>
      </c>
      <c r="O5" s="89" t="s">
        <v>161</v>
      </c>
      <c r="P5" s="89" t="s">
        <v>162</v>
      </c>
      <c r="Q5" s="90" t="s">
        <v>163</v>
      </c>
      <c r="R5" s="90" t="s">
        <v>164</v>
      </c>
      <c r="S5" s="90" t="s">
        <v>165</v>
      </c>
      <c r="T5" s="318"/>
      <c r="U5" s="318"/>
      <c r="V5" s="318"/>
    </row>
    <row r="6" spans="1:22">
      <c r="A6" s="87">
        <v>1</v>
      </c>
      <c r="B6" s="91" t="s">
        <v>127</v>
      </c>
      <c r="C6" s="92" t="s">
        <v>128</v>
      </c>
      <c r="D6" s="92" t="s">
        <v>129</v>
      </c>
      <c r="E6" s="93">
        <v>22000000</v>
      </c>
      <c r="F6" s="94">
        <v>0.05</v>
      </c>
      <c r="G6" s="95">
        <f>E6*0.95*9/15</f>
        <v>12540000</v>
      </c>
      <c r="H6" s="92">
        <v>15</v>
      </c>
      <c r="I6" s="106">
        <v>6</v>
      </c>
      <c r="J6" s="87">
        <v>80</v>
      </c>
      <c r="K6" s="94">
        <v>0.95</v>
      </c>
      <c r="L6" s="87"/>
      <c r="M6" s="107">
        <v>1</v>
      </c>
      <c r="N6" s="107"/>
      <c r="O6" s="108">
        <f>P6*0.5</f>
        <v>366666.66666666669</v>
      </c>
      <c r="P6" s="108">
        <f>E6*0.5/H6</f>
        <v>733333.33333333337</v>
      </c>
      <c r="Q6" s="110">
        <v>12</v>
      </c>
      <c r="R6" s="110">
        <v>300</v>
      </c>
      <c r="S6" s="110">
        <v>7200</v>
      </c>
      <c r="T6" s="111">
        <f>(E6-E6*F6)/(H6-I6)/(Q6*R6)/60</f>
        <v>10.751028806584362</v>
      </c>
      <c r="U6" s="111">
        <f>(J6*K6*M6+L6*N6)/60</f>
        <v>1.2666666666666666</v>
      </c>
      <c r="V6" s="111">
        <f>(O6+P6)/S6/60</f>
        <v>2.5462962962962963</v>
      </c>
    </row>
    <row r="7" spans="1:22">
      <c r="A7" s="87">
        <v>2</v>
      </c>
      <c r="B7" s="96" t="s">
        <v>130</v>
      </c>
      <c r="C7" s="92" t="s">
        <v>131</v>
      </c>
      <c r="D7" s="92" t="s">
        <v>132</v>
      </c>
      <c r="E7" s="93">
        <v>2000000</v>
      </c>
      <c r="F7" s="94">
        <v>0.05</v>
      </c>
      <c r="G7" s="95">
        <f t="shared" ref="G7" si="0">E7*0.95*9/15</f>
        <v>1140000</v>
      </c>
      <c r="H7" s="92">
        <v>10</v>
      </c>
      <c r="I7" s="106">
        <v>3</v>
      </c>
      <c r="J7" s="87">
        <v>10</v>
      </c>
      <c r="K7" s="94">
        <v>0.95</v>
      </c>
      <c r="L7" s="87"/>
      <c r="M7" s="107">
        <v>1</v>
      </c>
      <c r="N7" s="107"/>
      <c r="O7" s="108">
        <f t="shared" ref="O7" si="1">P7*0.5</f>
        <v>50000</v>
      </c>
      <c r="P7" s="108">
        <f t="shared" ref="P7" si="2">E7*0.5/H7</f>
        <v>100000</v>
      </c>
      <c r="Q7" s="110">
        <v>12</v>
      </c>
      <c r="R7" s="110">
        <v>300</v>
      </c>
      <c r="S7" s="110">
        <v>3600</v>
      </c>
      <c r="T7" s="111">
        <f t="shared" ref="T7:T10" si="3">(E7-E7*F7)/(H7-I7)/(Q7*R7)/60</f>
        <v>1.2566137566137565</v>
      </c>
      <c r="U7" s="111">
        <f t="shared" ref="U7:U10" si="4">(J7*K7*M7+L7*N7)/60</f>
        <v>0.15833333333333333</v>
      </c>
      <c r="V7" s="111">
        <f t="shared" ref="V7:V10" si="5">(O7+P7)/S7/60</f>
        <v>0.69444444444444442</v>
      </c>
    </row>
    <row r="8" spans="1:22">
      <c r="A8" s="87">
        <v>3</v>
      </c>
      <c r="B8" s="87" t="s">
        <v>133</v>
      </c>
      <c r="C8" s="92" t="s">
        <v>134</v>
      </c>
      <c r="D8" s="92"/>
      <c r="E8" s="95">
        <v>32000</v>
      </c>
      <c r="F8" s="94">
        <v>0.05</v>
      </c>
      <c r="G8" s="95">
        <f>E8*0.95*7/10</f>
        <v>21280</v>
      </c>
      <c r="H8" s="92">
        <v>10</v>
      </c>
      <c r="I8" s="106">
        <v>3</v>
      </c>
      <c r="J8" s="87">
        <v>40</v>
      </c>
      <c r="K8" s="94">
        <v>0.95</v>
      </c>
      <c r="L8" s="87"/>
      <c r="M8" s="107">
        <v>1</v>
      </c>
      <c r="N8" s="107"/>
      <c r="O8" s="108">
        <f t="shared" ref="O8:O10" si="6">P8*0.5</f>
        <v>160</v>
      </c>
      <c r="P8" s="108">
        <f t="shared" ref="P8:P10" si="7">E8*0.1/H8</f>
        <v>320</v>
      </c>
      <c r="Q8" s="110">
        <v>8</v>
      </c>
      <c r="R8" s="110">
        <v>300</v>
      </c>
      <c r="S8" s="110">
        <f t="shared" ref="S8:S10" si="8">Q8*R8</f>
        <v>2400</v>
      </c>
      <c r="T8" s="111">
        <f t="shared" si="3"/>
        <v>3.0158730158730159E-2</v>
      </c>
      <c r="U8" s="111">
        <f t="shared" si="4"/>
        <v>0.6333333333333333</v>
      </c>
      <c r="V8" s="111">
        <f t="shared" si="5"/>
        <v>3.3333333333333335E-3</v>
      </c>
    </row>
    <row r="9" spans="1:22">
      <c r="A9" s="87">
        <v>4</v>
      </c>
      <c r="B9" s="87" t="s">
        <v>135</v>
      </c>
      <c r="C9" s="92" t="s">
        <v>136</v>
      </c>
      <c r="D9" s="92"/>
      <c r="E9" s="95">
        <v>21000</v>
      </c>
      <c r="F9" s="94">
        <v>0.05</v>
      </c>
      <c r="G9" s="95">
        <f t="shared" ref="G9:G10" si="9">E9*0.95*7/10</f>
        <v>13965</v>
      </c>
      <c r="H9" s="92">
        <v>10</v>
      </c>
      <c r="I9" s="106">
        <v>3</v>
      </c>
      <c r="J9" s="87">
        <v>40</v>
      </c>
      <c r="K9" s="94">
        <v>0.95</v>
      </c>
      <c r="L9" s="87"/>
      <c r="M9" s="107">
        <v>1</v>
      </c>
      <c r="N9" s="107"/>
      <c r="O9" s="108">
        <f t="shared" si="6"/>
        <v>105</v>
      </c>
      <c r="P9" s="108">
        <f t="shared" si="7"/>
        <v>210</v>
      </c>
      <c r="Q9" s="110">
        <v>8</v>
      </c>
      <c r="R9" s="110">
        <v>300</v>
      </c>
      <c r="S9" s="110">
        <f t="shared" si="8"/>
        <v>2400</v>
      </c>
      <c r="T9" s="111">
        <f t="shared" si="3"/>
        <v>1.9791666666666666E-2</v>
      </c>
      <c r="U9" s="111">
        <f t="shared" si="4"/>
        <v>0.6333333333333333</v>
      </c>
      <c r="V9" s="111">
        <f t="shared" si="5"/>
        <v>2.1875000000000002E-3</v>
      </c>
    </row>
    <row r="10" spans="1:22">
      <c r="A10" s="87">
        <v>5</v>
      </c>
      <c r="B10" s="87" t="s">
        <v>133</v>
      </c>
      <c r="C10" s="92" t="s">
        <v>137</v>
      </c>
      <c r="D10" s="92"/>
      <c r="E10" s="95">
        <v>1100000</v>
      </c>
      <c r="F10" s="94">
        <v>0.05</v>
      </c>
      <c r="G10" s="95">
        <f t="shared" si="9"/>
        <v>731500</v>
      </c>
      <c r="H10" s="92">
        <v>10</v>
      </c>
      <c r="I10" s="106">
        <v>3</v>
      </c>
      <c r="J10" s="87">
        <v>40</v>
      </c>
      <c r="K10" s="94">
        <v>0.95</v>
      </c>
      <c r="L10" s="87"/>
      <c r="M10" s="107">
        <v>1</v>
      </c>
      <c r="N10" s="107"/>
      <c r="O10" s="108">
        <f t="shared" si="6"/>
        <v>5500</v>
      </c>
      <c r="P10" s="108">
        <f t="shared" si="7"/>
        <v>11000</v>
      </c>
      <c r="Q10" s="110">
        <v>8</v>
      </c>
      <c r="R10" s="110">
        <v>300</v>
      </c>
      <c r="S10" s="110">
        <f t="shared" si="8"/>
        <v>2400</v>
      </c>
      <c r="T10" s="111">
        <f t="shared" si="3"/>
        <v>1.0367063492063493</v>
      </c>
      <c r="U10" s="111">
        <f t="shared" si="4"/>
        <v>0.6333333333333333</v>
      </c>
      <c r="V10" s="111">
        <f t="shared" si="5"/>
        <v>0.11458333333333333</v>
      </c>
    </row>
    <row r="11" spans="1:22">
      <c r="A11" s="87">
        <v>6</v>
      </c>
      <c r="B11" s="92"/>
      <c r="C11" s="92"/>
      <c r="D11" s="92"/>
      <c r="E11" s="95"/>
      <c r="F11" s="94"/>
      <c r="G11" s="95"/>
      <c r="H11" s="92"/>
      <c r="I11" s="106"/>
      <c r="J11" s="87"/>
      <c r="K11" s="94"/>
      <c r="L11" s="87"/>
      <c r="M11" s="107"/>
      <c r="N11" s="107"/>
      <c r="O11" s="108"/>
      <c r="P11" s="108"/>
      <c r="Q11" s="87"/>
      <c r="R11" s="87"/>
      <c r="S11" s="87"/>
      <c r="T11" s="112"/>
      <c r="U11" s="112"/>
      <c r="V11" s="112"/>
    </row>
    <row r="12" spans="1:22">
      <c r="A12" s="87">
        <v>7</v>
      </c>
      <c r="B12" s="92"/>
      <c r="C12" s="92"/>
      <c r="D12" s="92"/>
      <c r="E12" s="95"/>
      <c r="F12" s="94"/>
      <c r="G12" s="95"/>
      <c r="H12" s="92"/>
      <c r="I12" s="106"/>
      <c r="J12" s="87"/>
      <c r="K12" s="94"/>
      <c r="L12" s="87"/>
      <c r="M12" s="107"/>
      <c r="N12" s="107"/>
      <c r="O12" s="108"/>
      <c r="P12" s="108"/>
      <c r="Q12" s="87"/>
      <c r="R12" s="87"/>
      <c r="S12" s="87"/>
      <c r="T12" s="112"/>
      <c r="U12" s="112"/>
      <c r="V12" s="112"/>
    </row>
    <row r="13" spans="1:22">
      <c r="B13" s="97" t="s">
        <v>138</v>
      </c>
    </row>
    <row r="14" spans="1:22">
      <c r="B14" s="98" t="s">
        <v>166</v>
      </c>
      <c r="C14" s="85"/>
    </row>
    <row r="15" spans="1:22">
      <c r="B15" s="98" t="s">
        <v>167</v>
      </c>
      <c r="C15" s="85"/>
    </row>
    <row r="16" spans="1:22">
      <c r="B16" s="98" t="s">
        <v>168</v>
      </c>
      <c r="C16" s="85"/>
    </row>
    <row r="17" spans="2:16">
      <c r="B17" s="98" t="s">
        <v>169</v>
      </c>
      <c r="C17" s="85"/>
    </row>
    <row r="18" spans="2:16">
      <c r="B18" s="85" t="s">
        <v>170</v>
      </c>
      <c r="P18" s="109"/>
    </row>
    <row r="21" spans="2:16" ht="20.25">
      <c r="E21" s="99"/>
      <c r="F21" s="100"/>
      <c r="G21" s="99"/>
    </row>
    <row r="22" spans="2:16" ht="20.25">
      <c r="E22" s="99"/>
      <c r="F22" s="99"/>
      <c r="G22" s="99"/>
    </row>
  </sheetData>
  <sortState ref="A6:Z25">
    <sortCondition ref="A6:A25"/>
  </sortState>
  <mergeCells count="16">
    <mergeCell ref="A1:V1"/>
    <mergeCell ref="A2:C2"/>
    <mergeCell ref="D2:H2"/>
    <mergeCell ref="J2:Q2"/>
    <mergeCell ref="R2:V2"/>
    <mergeCell ref="A3:C3"/>
    <mergeCell ref="D3:Q3"/>
    <mergeCell ref="R3:V3"/>
    <mergeCell ref="C4:I4"/>
    <mergeCell ref="J4:N4"/>
    <mergeCell ref="Q4:S4"/>
    <mergeCell ref="A4:A5"/>
    <mergeCell ref="B4:B5"/>
    <mergeCell ref="T4:T5"/>
    <mergeCell ref="U4:U5"/>
    <mergeCell ref="V4:V5"/>
  </mergeCells>
  <phoneticPr fontId="27" type="noConversion"/>
  <printOptions horizontalCentered="1"/>
  <pageMargins left="0.39370078740157499" right="0.39370078740157499" top="0.74803149606299202" bottom="0.74803149606299202" header="0.31496062992126" footer="0.31496062992126"/>
  <pageSetup paperSize="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0"/>
  <sheetViews>
    <sheetView view="pageBreakPreview" zoomScaleNormal="100" zoomScaleSheetLayoutView="100" workbookViewId="0">
      <selection activeCell="D9" sqref="D9"/>
    </sheetView>
  </sheetViews>
  <sheetFormatPr defaultColWidth="9" defaultRowHeight="13.5"/>
  <cols>
    <col min="1" max="1" width="7.375" style="71" customWidth="1"/>
    <col min="2" max="2" width="19.875" style="71" customWidth="1"/>
    <col min="3" max="3" width="18.5" style="71" customWidth="1"/>
    <col min="4" max="4" width="12.25" style="71" customWidth="1"/>
    <col min="5" max="5" width="12.125" style="71" customWidth="1"/>
    <col min="6" max="6" width="10.125" style="71" customWidth="1"/>
    <col min="7" max="7" width="12.25" style="71" customWidth="1"/>
    <col min="8" max="8" width="12.75" style="71" customWidth="1"/>
    <col min="9" max="16384" width="9" style="71"/>
  </cols>
  <sheetData>
    <row r="1" spans="1:7" ht="20.25" customHeight="1">
      <c r="A1" s="331" t="s">
        <v>171</v>
      </c>
      <c r="B1" s="331"/>
      <c r="C1" s="331"/>
      <c r="D1" s="331"/>
      <c r="E1" s="331"/>
      <c r="F1" s="331"/>
      <c r="G1" s="331"/>
    </row>
    <row r="2" spans="1:7" s="21" customFormat="1" ht="18.75" customHeight="1">
      <c r="A2" s="332" t="s">
        <v>53</v>
      </c>
      <c r="B2" s="333"/>
      <c r="C2" s="23" t="str">
        <f>原材料明细!C2</f>
        <v>北京光华荣昌汽车部件有限公司</v>
      </c>
      <c r="D2" s="23"/>
      <c r="E2" s="23"/>
      <c r="F2" s="275" t="s">
        <v>55</v>
      </c>
      <c r="G2" s="275"/>
    </row>
    <row r="3" spans="1:7" s="21" customFormat="1" ht="18.75" customHeight="1">
      <c r="A3" s="72" t="s">
        <v>56</v>
      </c>
      <c r="B3" s="73"/>
      <c r="C3" s="73" t="str">
        <f>原材料明细!C3</f>
        <v>X168100000004</v>
      </c>
      <c r="D3" s="73"/>
      <c r="E3" s="73"/>
      <c r="F3" s="268" t="str">
        <f>原材料明细!N3</f>
        <v>报价填写日期: 2022-3-4</v>
      </c>
      <c r="G3" s="268"/>
    </row>
    <row r="4" spans="1:7" ht="27" customHeight="1">
      <c r="A4" s="330" t="s">
        <v>57</v>
      </c>
      <c r="B4" s="330" t="s">
        <v>172</v>
      </c>
      <c r="C4" s="330" t="s">
        <v>173</v>
      </c>
      <c r="D4" s="330" t="s">
        <v>174</v>
      </c>
      <c r="E4" s="330" t="s">
        <v>175</v>
      </c>
      <c r="F4" s="330" t="s">
        <v>176</v>
      </c>
      <c r="G4" s="330" t="s">
        <v>177</v>
      </c>
    </row>
    <row r="5" spans="1:7" ht="27" customHeight="1">
      <c r="A5" s="330"/>
      <c r="B5" s="330"/>
      <c r="C5" s="330"/>
      <c r="D5" s="330"/>
      <c r="E5" s="330"/>
      <c r="F5" s="330"/>
      <c r="G5" s="330"/>
    </row>
    <row r="6" spans="1:7">
      <c r="A6" s="74">
        <v>1</v>
      </c>
      <c r="B6" s="75" t="s">
        <v>33</v>
      </c>
      <c r="C6" s="76">
        <f>汇总表!D15*D6</f>
        <v>9.9479394939823642</v>
      </c>
      <c r="D6" s="77">
        <v>0.02</v>
      </c>
      <c r="E6" s="78"/>
      <c r="F6" s="78"/>
      <c r="G6" s="79" t="e">
        <f>E6/F6</f>
        <v>#DIV/0!</v>
      </c>
    </row>
    <row r="7" spans="1:7">
      <c r="A7" s="74">
        <v>2</v>
      </c>
      <c r="B7" s="75" t="s">
        <v>34</v>
      </c>
      <c r="C7" s="76">
        <f>汇总表!D15*D7</f>
        <v>4.9739697469911821</v>
      </c>
      <c r="D7" s="77">
        <v>0.01</v>
      </c>
      <c r="E7" s="78"/>
      <c r="F7" s="78"/>
      <c r="G7" s="79" t="e">
        <f>E7/F7</f>
        <v>#DIV/0!</v>
      </c>
    </row>
    <row r="8" spans="1:7" ht="21" customHeight="1">
      <c r="A8" s="74">
        <v>3</v>
      </c>
      <c r="B8" s="75" t="s">
        <v>178</v>
      </c>
      <c r="C8" s="76">
        <f>汇总表!D15*D8</f>
        <v>9.9479394939823642</v>
      </c>
      <c r="D8" s="77">
        <v>0.02</v>
      </c>
      <c r="E8" s="78"/>
      <c r="F8" s="78"/>
      <c r="G8" s="79" t="e">
        <f>E8/F8</f>
        <v>#DIV/0!</v>
      </c>
    </row>
    <row r="10" spans="1:7" ht="24.75" customHeight="1">
      <c r="A10" s="331" t="s">
        <v>179</v>
      </c>
      <c r="B10" s="331" t="s">
        <v>180</v>
      </c>
      <c r="C10" s="331"/>
      <c r="D10" s="331"/>
      <c r="E10" s="331"/>
      <c r="F10" s="331"/>
      <c r="G10" s="331"/>
    </row>
    <row r="11" spans="1:7">
      <c r="A11" s="78" t="s">
        <v>57</v>
      </c>
      <c r="B11" s="329" t="s">
        <v>181</v>
      </c>
      <c r="C11" s="329"/>
      <c r="D11" s="329" t="s">
        <v>182</v>
      </c>
      <c r="E11" s="329"/>
      <c r="F11" s="329" t="s">
        <v>183</v>
      </c>
      <c r="G11" s="329"/>
    </row>
    <row r="12" spans="1:7">
      <c r="A12" s="78">
        <v>1</v>
      </c>
      <c r="B12" s="329" t="s">
        <v>184</v>
      </c>
      <c r="C12" s="329"/>
      <c r="D12" s="329"/>
      <c r="E12" s="329"/>
      <c r="F12" s="329"/>
      <c r="G12" s="329"/>
    </row>
    <row r="13" spans="1:7">
      <c r="A13" s="78">
        <v>2</v>
      </c>
      <c r="B13" s="329" t="s">
        <v>185</v>
      </c>
      <c r="C13" s="329"/>
      <c r="D13" s="329"/>
      <c r="E13" s="329"/>
      <c r="F13" s="329"/>
      <c r="G13" s="329"/>
    </row>
    <row r="14" spans="1:7">
      <c r="A14" s="329">
        <v>3</v>
      </c>
      <c r="B14" s="329" t="s">
        <v>186</v>
      </c>
      <c r="C14" s="80" t="s">
        <v>187</v>
      </c>
      <c r="D14" s="329"/>
      <c r="E14" s="329"/>
      <c r="F14" s="329"/>
      <c r="G14" s="329"/>
    </row>
    <row r="15" spans="1:7">
      <c r="A15" s="329"/>
      <c r="B15" s="329"/>
      <c r="C15" s="78" t="s">
        <v>188</v>
      </c>
      <c r="D15" s="329"/>
      <c r="E15" s="329"/>
      <c r="F15" s="329"/>
      <c r="G15" s="329"/>
    </row>
    <row r="16" spans="1:7">
      <c r="A16" s="81"/>
      <c r="B16" s="82" t="s">
        <v>138</v>
      </c>
      <c r="C16" s="81"/>
      <c r="D16" s="81"/>
      <c r="E16" s="83"/>
    </row>
    <row r="17" spans="1:5">
      <c r="A17" s="81"/>
      <c r="B17" s="84" t="s">
        <v>189</v>
      </c>
      <c r="C17" s="81"/>
      <c r="D17" s="81"/>
      <c r="E17" s="83"/>
    </row>
    <row r="18" spans="1:5">
      <c r="A18" s="81"/>
      <c r="B18" s="84" t="s">
        <v>190</v>
      </c>
      <c r="C18" s="81"/>
      <c r="D18" s="81"/>
      <c r="E18" s="83"/>
    </row>
    <row r="19" spans="1:5">
      <c r="A19" s="81"/>
      <c r="B19" s="84" t="s">
        <v>191</v>
      </c>
      <c r="C19" s="81"/>
      <c r="D19" s="81"/>
      <c r="E19" s="83"/>
    </row>
    <row r="20" spans="1:5" customFormat="1">
      <c r="B20" s="85" t="s">
        <v>192</v>
      </c>
    </row>
  </sheetData>
  <mergeCells count="27">
    <mergeCell ref="A1:G1"/>
    <mergeCell ref="A2:B2"/>
    <mergeCell ref="F2:G2"/>
    <mergeCell ref="F3:G3"/>
    <mergeCell ref="A10:G10"/>
    <mergeCell ref="B11:C11"/>
    <mergeCell ref="D11:E11"/>
    <mergeCell ref="F11:G11"/>
    <mergeCell ref="B12:C12"/>
    <mergeCell ref="D12:E12"/>
    <mergeCell ref="F12:G12"/>
    <mergeCell ref="D15:E15"/>
    <mergeCell ref="F15:G15"/>
    <mergeCell ref="A4:A5"/>
    <mergeCell ref="A14:A15"/>
    <mergeCell ref="B4:B5"/>
    <mergeCell ref="B14:B15"/>
    <mergeCell ref="C4:C5"/>
    <mergeCell ref="D4:D5"/>
    <mergeCell ref="E4:E5"/>
    <mergeCell ref="F4:F5"/>
    <mergeCell ref="G4:G5"/>
    <mergeCell ref="B13:C13"/>
    <mergeCell ref="D13:E13"/>
    <mergeCell ref="F13:G13"/>
    <mergeCell ref="D14:E14"/>
    <mergeCell ref="F14:G14"/>
  </mergeCells>
  <phoneticPr fontId="27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portrait" horizontalDpi="300" verticalDpi="30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46"/>
  <sheetViews>
    <sheetView view="pageBreakPreview" zoomScaleNormal="100" zoomScaleSheetLayoutView="100" workbookViewId="0">
      <selection activeCell="I17" sqref="I16:I17"/>
    </sheetView>
  </sheetViews>
  <sheetFormatPr defaultColWidth="9" defaultRowHeight="13.5"/>
  <cols>
    <col min="1" max="1" width="4.5" customWidth="1"/>
    <col min="2" max="2" width="8.625" customWidth="1"/>
    <col min="3" max="3" width="8.125" customWidth="1"/>
    <col min="4" max="5" width="10.375" customWidth="1"/>
    <col min="6" max="6" width="7" customWidth="1"/>
    <col min="7" max="7" width="6.25" customWidth="1"/>
    <col min="8" max="8" width="2" customWidth="1"/>
    <col min="9" max="9" width="6.875" customWidth="1"/>
    <col min="10" max="10" width="6.625" customWidth="1"/>
    <col min="11" max="11" width="4.625" customWidth="1"/>
    <col min="12" max="12" width="5.5" customWidth="1"/>
    <col min="13" max="13" width="7.875" customWidth="1"/>
    <col min="14" max="14" width="10.25" customWidth="1"/>
    <col min="15" max="15" width="14.75" customWidth="1"/>
  </cols>
  <sheetData>
    <row r="1" spans="1:14" ht="20.25">
      <c r="A1" s="386" t="s">
        <v>193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</row>
    <row r="2" spans="1:14" s="21" customFormat="1" ht="18.75" customHeight="1">
      <c r="A2" s="268" t="s">
        <v>53</v>
      </c>
      <c r="B2" s="268"/>
      <c r="C2" s="387" t="str">
        <f>原材料明细!C2</f>
        <v>北京光华荣昌汽车部件有限公司</v>
      </c>
      <c r="D2" s="387"/>
      <c r="E2" s="387"/>
      <c r="F2" s="23" t="s">
        <v>2</v>
      </c>
      <c r="G2" s="387"/>
      <c r="H2" s="387"/>
      <c r="I2" s="387"/>
      <c r="J2" s="387"/>
      <c r="K2" s="387"/>
      <c r="L2" s="388" t="s">
        <v>55</v>
      </c>
      <c r="M2" s="389"/>
      <c r="N2" s="390"/>
    </row>
    <row r="3" spans="1:14" s="21" customFormat="1" ht="18.75" customHeight="1">
      <c r="A3" s="24" t="s">
        <v>56</v>
      </c>
      <c r="B3" s="24"/>
      <c r="C3" s="391" t="str">
        <f>原材料明细!C3</f>
        <v>X168100000004</v>
      </c>
      <c r="D3" s="392"/>
      <c r="E3" s="392"/>
      <c r="F3" s="392"/>
      <c r="G3" s="392"/>
      <c r="H3" s="392"/>
      <c r="I3" s="392"/>
      <c r="J3" s="392"/>
      <c r="K3" s="393"/>
      <c r="L3" s="332" t="str">
        <f>原材料明细!N3</f>
        <v>报价填写日期: 2022-3-4</v>
      </c>
      <c r="M3" s="394"/>
      <c r="N3" s="333"/>
    </row>
    <row r="4" spans="1:14" ht="15">
      <c r="A4" s="25" t="s">
        <v>194</v>
      </c>
      <c r="B4" s="26"/>
      <c r="C4" s="27"/>
      <c r="D4" s="27"/>
      <c r="E4" s="27"/>
      <c r="F4" s="27"/>
      <c r="G4" s="28"/>
      <c r="H4" s="29"/>
      <c r="I4" s="57" t="s">
        <v>195</v>
      </c>
      <c r="J4" s="34"/>
      <c r="K4" s="34"/>
      <c r="L4" s="34"/>
      <c r="M4" s="34"/>
      <c r="N4" s="58"/>
    </row>
    <row r="5" spans="1:14">
      <c r="A5" s="30" t="s">
        <v>57</v>
      </c>
      <c r="B5" s="395" t="s">
        <v>22</v>
      </c>
      <c r="C5" s="396"/>
      <c r="D5" s="396"/>
      <c r="E5" s="397"/>
      <c r="F5" s="398" t="s">
        <v>196</v>
      </c>
      <c r="G5" s="399"/>
      <c r="H5" s="29"/>
      <c r="I5" s="59" t="s">
        <v>57</v>
      </c>
      <c r="J5" s="400" t="s">
        <v>22</v>
      </c>
      <c r="K5" s="401"/>
      <c r="L5" s="401"/>
      <c r="M5" s="401"/>
      <c r="N5" s="60" t="s">
        <v>196</v>
      </c>
    </row>
    <row r="6" spans="1:14">
      <c r="A6" s="31">
        <v>1</v>
      </c>
      <c r="B6" s="368" t="s">
        <v>197</v>
      </c>
      <c r="C6" s="369"/>
      <c r="D6" s="369"/>
      <c r="E6" s="370"/>
      <c r="F6" s="383"/>
      <c r="G6" s="359"/>
      <c r="H6" s="29"/>
      <c r="I6" s="39">
        <v>1</v>
      </c>
      <c r="J6" s="381" t="s">
        <v>198</v>
      </c>
      <c r="K6" s="382"/>
      <c r="L6" s="382"/>
      <c r="M6" s="382"/>
      <c r="N6" s="61" t="s">
        <v>296</v>
      </c>
    </row>
    <row r="7" spans="1:14">
      <c r="A7" s="32">
        <v>2</v>
      </c>
      <c r="B7" s="368" t="s">
        <v>199</v>
      </c>
      <c r="C7" s="369"/>
      <c r="D7" s="369"/>
      <c r="E7" s="370"/>
      <c r="F7" s="384"/>
      <c r="G7" s="385"/>
      <c r="H7" s="29"/>
      <c r="I7" s="39">
        <v>2</v>
      </c>
      <c r="J7" s="381" t="s">
        <v>200</v>
      </c>
      <c r="K7" s="382"/>
      <c r="L7" s="382"/>
      <c r="M7" s="382"/>
      <c r="N7" s="61" t="s">
        <v>297</v>
      </c>
    </row>
    <row r="8" spans="1:14">
      <c r="A8" s="32">
        <v>3</v>
      </c>
      <c r="B8" s="368" t="s">
        <v>201</v>
      </c>
      <c r="C8" s="369"/>
      <c r="D8" s="369"/>
      <c r="E8" s="370"/>
      <c r="F8" s="358"/>
      <c r="G8" s="359"/>
      <c r="H8" s="29"/>
      <c r="I8" s="39">
        <v>3</v>
      </c>
      <c r="J8" s="381" t="s">
        <v>202</v>
      </c>
      <c r="K8" s="382"/>
      <c r="L8" s="382"/>
      <c r="M8" s="382"/>
      <c r="N8" s="61" t="s">
        <v>298</v>
      </c>
    </row>
    <row r="9" spans="1:14">
      <c r="A9" s="31">
        <v>4</v>
      </c>
      <c r="B9" s="368" t="s">
        <v>203</v>
      </c>
      <c r="C9" s="369"/>
      <c r="D9" s="369"/>
      <c r="E9" s="370"/>
      <c r="F9" s="358"/>
      <c r="G9" s="359"/>
      <c r="H9" s="29"/>
      <c r="I9" s="39">
        <v>4</v>
      </c>
      <c r="J9" s="381" t="s">
        <v>204</v>
      </c>
      <c r="K9" s="382"/>
      <c r="L9" s="382"/>
      <c r="M9" s="382"/>
      <c r="N9" s="227" t="s">
        <v>299</v>
      </c>
    </row>
    <row r="10" spans="1:14">
      <c r="A10" s="32">
        <v>5</v>
      </c>
      <c r="B10" s="368" t="s">
        <v>205</v>
      </c>
      <c r="C10" s="369"/>
      <c r="D10" s="369"/>
      <c r="E10" s="370"/>
      <c r="F10" s="371" t="e">
        <f>F8/F9</f>
        <v>#DIV/0!</v>
      </c>
      <c r="G10" s="372"/>
      <c r="H10" s="29"/>
      <c r="I10" s="39">
        <v>5</v>
      </c>
      <c r="J10" s="381" t="s">
        <v>206</v>
      </c>
      <c r="K10" s="382"/>
      <c r="L10" s="382"/>
      <c r="M10" s="382"/>
      <c r="N10" s="61"/>
    </row>
    <row r="11" spans="1:14" ht="15">
      <c r="A11" s="33" t="s">
        <v>207</v>
      </c>
      <c r="B11" s="34"/>
      <c r="C11" s="34"/>
      <c r="D11" s="34"/>
      <c r="E11" s="34"/>
      <c r="F11" s="35"/>
      <c r="G11" s="36"/>
      <c r="H11" s="29"/>
      <c r="I11" s="39">
        <v>6</v>
      </c>
      <c r="J11" s="381" t="s">
        <v>208</v>
      </c>
      <c r="K11" s="382"/>
      <c r="L11" s="382"/>
      <c r="M11" s="382"/>
      <c r="N11" s="228">
        <f>48/1.13</f>
        <v>42.477876106194692</v>
      </c>
    </row>
    <row r="12" spans="1:14">
      <c r="A12" s="32">
        <v>1</v>
      </c>
      <c r="B12" s="368" t="s">
        <v>209</v>
      </c>
      <c r="C12" s="369"/>
      <c r="D12" s="369"/>
      <c r="E12" s="370"/>
      <c r="F12" s="358"/>
      <c r="G12" s="359"/>
      <c r="H12" s="29"/>
      <c r="I12" s="39">
        <v>7</v>
      </c>
      <c r="J12" s="381" t="s">
        <v>210</v>
      </c>
      <c r="K12" s="382"/>
      <c r="L12" s="382"/>
      <c r="M12" s="382"/>
      <c r="N12" s="228">
        <f>N11</f>
        <v>42.477876106194692</v>
      </c>
    </row>
    <row r="13" spans="1:14">
      <c r="A13" s="32">
        <v>2</v>
      </c>
      <c r="B13" s="368" t="s">
        <v>211</v>
      </c>
      <c r="C13" s="369"/>
      <c r="D13" s="369"/>
      <c r="E13" s="370"/>
      <c r="F13" s="358"/>
      <c r="G13" s="359"/>
      <c r="H13" s="29"/>
      <c r="I13" s="39">
        <v>8</v>
      </c>
      <c r="J13" s="381" t="s">
        <v>212</v>
      </c>
      <c r="K13" s="382"/>
      <c r="L13" s="382"/>
      <c r="M13" s="382"/>
      <c r="N13" s="61">
        <v>1</v>
      </c>
    </row>
    <row r="14" spans="1:14">
      <c r="A14" s="32">
        <v>3</v>
      </c>
      <c r="B14" s="368" t="s">
        <v>213</v>
      </c>
      <c r="C14" s="369"/>
      <c r="D14" s="369"/>
      <c r="E14" s="370"/>
      <c r="F14" s="358"/>
      <c r="G14" s="359"/>
      <c r="H14" s="29"/>
      <c r="I14" s="39">
        <v>9</v>
      </c>
      <c r="J14" s="381" t="s">
        <v>214</v>
      </c>
      <c r="K14" s="382"/>
      <c r="L14" s="382"/>
      <c r="M14" s="382"/>
      <c r="N14" s="61">
        <v>3</v>
      </c>
    </row>
    <row r="15" spans="1:14">
      <c r="A15" s="32">
        <v>4</v>
      </c>
      <c r="B15" s="368" t="s">
        <v>215</v>
      </c>
      <c r="C15" s="369"/>
      <c r="D15" s="369"/>
      <c r="E15" s="370"/>
      <c r="F15" s="358"/>
      <c r="G15" s="359"/>
      <c r="H15" s="29"/>
      <c r="I15" s="39">
        <v>10</v>
      </c>
      <c r="J15" s="381" t="s">
        <v>216</v>
      </c>
      <c r="K15" s="382"/>
      <c r="L15" s="382"/>
      <c r="M15" s="382"/>
      <c r="N15" s="62">
        <f>N12/N14</f>
        <v>14.159292035398231</v>
      </c>
    </row>
    <row r="16" spans="1:14">
      <c r="A16" s="32">
        <v>5</v>
      </c>
      <c r="B16" s="368" t="s">
        <v>217</v>
      </c>
      <c r="C16" s="369"/>
      <c r="D16" s="369"/>
      <c r="E16" s="370"/>
      <c r="F16" s="371" t="e">
        <f>F14/F15</f>
        <v>#DIV/0!</v>
      </c>
      <c r="G16" s="372"/>
      <c r="H16" s="29"/>
      <c r="I16" s="29"/>
      <c r="J16" s="29"/>
      <c r="K16" s="29"/>
      <c r="L16" s="29"/>
      <c r="M16" s="29"/>
      <c r="N16" s="63"/>
    </row>
    <row r="17" spans="1:14" ht="15">
      <c r="A17" s="37" t="s">
        <v>218</v>
      </c>
      <c r="B17" s="38"/>
      <c r="C17" s="38"/>
      <c r="D17" s="38"/>
      <c r="E17" s="38"/>
      <c r="F17" s="38"/>
      <c r="G17" s="38"/>
      <c r="H17" s="38"/>
      <c r="I17" s="38"/>
      <c r="J17" s="64"/>
      <c r="K17" s="65"/>
      <c r="L17" s="65"/>
      <c r="M17" s="65"/>
      <c r="N17" s="66"/>
    </row>
    <row r="18" spans="1:14" ht="24" customHeight="1">
      <c r="A18" s="373" t="s">
        <v>219</v>
      </c>
      <c r="B18" s="357"/>
      <c r="C18" s="40" t="s">
        <v>220</v>
      </c>
      <c r="D18" s="374" t="s">
        <v>221</v>
      </c>
      <c r="E18" s="375"/>
      <c r="F18" s="40" t="s">
        <v>222</v>
      </c>
      <c r="G18" s="40" t="s">
        <v>223</v>
      </c>
      <c r="H18" s="376" t="s">
        <v>224</v>
      </c>
      <c r="I18" s="377"/>
      <c r="J18" s="378" t="s">
        <v>225</v>
      </c>
      <c r="K18" s="379"/>
      <c r="L18" s="379"/>
      <c r="M18" s="374" t="s">
        <v>226</v>
      </c>
      <c r="N18" s="380"/>
    </row>
    <row r="19" spans="1:14">
      <c r="A19" s="364"/>
      <c r="B19" s="365"/>
      <c r="C19" s="41"/>
      <c r="D19" s="357"/>
      <c r="E19" s="357"/>
      <c r="F19" s="42"/>
      <c r="G19" s="39"/>
      <c r="H19" s="366"/>
      <c r="I19" s="365"/>
      <c r="J19" s="357"/>
      <c r="K19" s="357"/>
      <c r="L19" s="357"/>
      <c r="M19" s="360" t="e">
        <f t="shared" ref="M19:M24" si="0">G19/J19</f>
        <v>#DIV/0!</v>
      </c>
      <c r="N19" s="361"/>
    </row>
    <row r="20" spans="1:14">
      <c r="A20" s="364"/>
      <c r="B20" s="365"/>
      <c r="C20" s="41"/>
      <c r="D20" s="357"/>
      <c r="E20" s="357"/>
      <c r="F20" s="224"/>
      <c r="G20" s="39"/>
      <c r="H20" s="366"/>
      <c r="I20" s="365"/>
      <c r="J20" s="357"/>
      <c r="K20" s="357"/>
      <c r="L20" s="357"/>
      <c r="M20" s="360" t="e">
        <f t="shared" si="0"/>
        <v>#DIV/0!</v>
      </c>
      <c r="N20" s="361"/>
    </row>
    <row r="21" spans="1:14">
      <c r="A21" s="356"/>
      <c r="B21" s="357"/>
      <c r="C21" s="41"/>
      <c r="D21" s="367"/>
      <c r="E21" s="357"/>
      <c r="F21" s="42"/>
      <c r="G21" s="39"/>
      <c r="H21" s="358"/>
      <c r="I21" s="359"/>
      <c r="J21" s="357"/>
      <c r="K21" s="357"/>
      <c r="L21" s="357"/>
      <c r="M21" s="360" t="e">
        <f t="shared" si="0"/>
        <v>#DIV/0!</v>
      </c>
      <c r="N21" s="361"/>
    </row>
    <row r="22" spans="1:14">
      <c r="A22" s="356"/>
      <c r="B22" s="357"/>
      <c r="C22" s="41"/>
      <c r="D22" s="357"/>
      <c r="E22" s="357"/>
      <c r="F22" s="39"/>
      <c r="G22" s="39"/>
      <c r="H22" s="358"/>
      <c r="I22" s="359"/>
      <c r="J22" s="357"/>
      <c r="K22" s="357"/>
      <c r="L22" s="357"/>
      <c r="M22" s="360" t="e">
        <f t="shared" si="0"/>
        <v>#DIV/0!</v>
      </c>
      <c r="N22" s="361"/>
    </row>
    <row r="23" spans="1:14">
      <c r="A23" s="356"/>
      <c r="B23" s="357"/>
      <c r="C23" s="41"/>
      <c r="D23" s="357"/>
      <c r="E23" s="357"/>
      <c r="F23" s="39"/>
      <c r="G23" s="39"/>
      <c r="H23" s="358"/>
      <c r="I23" s="359"/>
      <c r="J23" s="357"/>
      <c r="K23" s="357"/>
      <c r="L23" s="357"/>
      <c r="M23" s="360" t="e">
        <f t="shared" si="0"/>
        <v>#DIV/0!</v>
      </c>
      <c r="N23" s="361"/>
    </row>
    <row r="24" spans="1:14">
      <c r="A24" s="356"/>
      <c r="B24" s="357"/>
      <c r="C24" s="41"/>
      <c r="D24" s="357"/>
      <c r="E24" s="357"/>
      <c r="F24" s="39"/>
      <c r="G24" s="39"/>
      <c r="H24" s="358"/>
      <c r="I24" s="359"/>
      <c r="J24" s="357"/>
      <c r="K24" s="357"/>
      <c r="L24" s="357"/>
      <c r="M24" s="360" t="e">
        <f t="shared" si="0"/>
        <v>#DIV/0!</v>
      </c>
      <c r="N24" s="361"/>
    </row>
    <row r="25" spans="1:14">
      <c r="A25" s="356"/>
      <c r="B25" s="357"/>
      <c r="C25" s="41"/>
      <c r="D25" s="357"/>
      <c r="E25" s="357"/>
      <c r="F25" s="42"/>
      <c r="G25" s="39"/>
      <c r="H25" s="358"/>
      <c r="I25" s="359"/>
      <c r="J25" s="357"/>
      <c r="K25" s="357"/>
      <c r="L25" s="357"/>
      <c r="M25" s="360" t="e">
        <f t="shared" ref="M25:M27" si="1">G25/J25</f>
        <v>#DIV/0!</v>
      </c>
      <c r="N25" s="361"/>
    </row>
    <row r="26" spans="1:14">
      <c r="A26" s="356"/>
      <c r="B26" s="357"/>
      <c r="C26" s="41"/>
      <c r="D26" s="357"/>
      <c r="E26" s="357"/>
      <c r="F26" s="39"/>
      <c r="G26" s="39"/>
      <c r="H26" s="358"/>
      <c r="I26" s="359"/>
      <c r="J26" s="357"/>
      <c r="K26" s="357"/>
      <c r="L26" s="357"/>
      <c r="M26" s="360" t="e">
        <f t="shared" si="1"/>
        <v>#DIV/0!</v>
      </c>
      <c r="N26" s="361"/>
    </row>
    <row r="27" spans="1:14">
      <c r="A27" s="356"/>
      <c r="B27" s="357"/>
      <c r="C27" s="41"/>
      <c r="D27" s="357"/>
      <c r="E27" s="357"/>
      <c r="F27" s="39"/>
      <c r="G27" s="39"/>
      <c r="H27" s="358"/>
      <c r="I27" s="359"/>
      <c r="J27" s="357"/>
      <c r="K27" s="357"/>
      <c r="L27" s="357"/>
      <c r="M27" s="362" t="e">
        <f t="shared" si="1"/>
        <v>#DIV/0!</v>
      </c>
      <c r="N27" s="363"/>
    </row>
    <row r="28" spans="1:14">
      <c r="A28" s="347" t="s">
        <v>227</v>
      </c>
      <c r="B28" s="348"/>
      <c r="C28" s="348"/>
      <c r="D28" s="348"/>
      <c r="E28" s="348"/>
      <c r="F28" s="348"/>
      <c r="G28" s="348"/>
      <c r="H28" s="348"/>
      <c r="I28" s="348"/>
      <c r="J28" s="348"/>
      <c r="K28" s="348"/>
      <c r="L28" s="349"/>
      <c r="M28" s="342" t="e">
        <f>SUM(M19:N20)</f>
        <v>#DIV/0!</v>
      </c>
      <c r="N28" s="350"/>
    </row>
    <row r="29" spans="1:14">
      <c r="A29" s="43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63"/>
    </row>
    <row r="30" spans="1:14">
      <c r="A30" s="336" t="s">
        <v>228</v>
      </c>
      <c r="B30" s="337"/>
      <c r="C30" s="337"/>
      <c r="D30" s="337"/>
      <c r="E30" s="337"/>
      <c r="F30" s="337"/>
      <c r="G30" s="337"/>
      <c r="H30" s="337"/>
      <c r="I30" s="337"/>
      <c r="J30" s="337"/>
      <c r="K30" s="337"/>
      <c r="L30" s="338"/>
      <c r="M30" s="351">
        <f>N15</f>
        <v>14.159292035398231</v>
      </c>
      <c r="N30" s="352"/>
    </row>
    <row r="32" spans="1:14" ht="13.5" customHeight="1">
      <c r="A32" s="353" t="s">
        <v>229</v>
      </c>
      <c r="B32" s="354"/>
      <c r="C32" s="354"/>
      <c r="D32" s="354"/>
      <c r="E32" s="354"/>
      <c r="F32" s="354"/>
      <c r="G32" s="354"/>
      <c r="H32" s="354"/>
      <c r="I32" s="354"/>
      <c r="J32" s="354"/>
      <c r="K32" s="354"/>
      <c r="L32" s="354"/>
      <c r="M32" s="354"/>
      <c r="N32" s="355"/>
    </row>
    <row r="33" spans="1:14" ht="13.5" customHeight="1">
      <c r="A33" s="341" t="s">
        <v>230</v>
      </c>
      <c r="B33" s="341"/>
      <c r="C33" s="340" t="s">
        <v>300</v>
      </c>
      <c r="D33" s="340"/>
      <c r="E33" s="44" t="s">
        <v>231</v>
      </c>
      <c r="F33" s="232" t="s">
        <v>302</v>
      </c>
      <c r="G33" s="232"/>
      <c r="H33" s="232"/>
      <c r="I33" s="341" t="s">
        <v>232</v>
      </c>
      <c r="J33" s="341"/>
      <c r="K33" s="341"/>
      <c r="L33" s="341"/>
      <c r="M33" s="232">
        <f>88*2</f>
        <v>176</v>
      </c>
      <c r="N33" s="232"/>
    </row>
    <row r="34" spans="1:14" ht="13.5" customHeight="1">
      <c r="A34" s="341" t="s">
        <v>233</v>
      </c>
      <c r="B34" s="341"/>
      <c r="C34" s="340" t="s">
        <v>301</v>
      </c>
      <c r="D34" s="340"/>
      <c r="E34" s="44" t="s">
        <v>234</v>
      </c>
      <c r="F34" s="232" t="s">
        <v>303</v>
      </c>
      <c r="G34" s="232"/>
      <c r="H34" s="232"/>
      <c r="I34" s="341" t="s">
        <v>235</v>
      </c>
      <c r="J34" s="341"/>
      <c r="K34" s="341"/>
      <c r="L34" s="341"/>
      <c r="M34" s="232">
        <f>88*2</f>
        <v>176</v>
      </c>
      <c r="N34" s="232"/>
    </row>
    <row r="35" spans="1:14" ht="13.5" customHeight="1">
      <c r="A35" s="341" t="s">
        <v>236</v>
      </c>
      <c r="B35" s="341"/>
      <c r="C35" s="340">
        <v>540</v>
      </c>
      <c r="D35" s="340"/>
      <c r="E35" s="340" t="s">
        <v>237</v>
      </c>
      <c r="F35" s="232" t="s">
        <v>304</v>
      </c>
      <c r="G35" s="232"/>
      <c r="H35" s="232"/>
      <c r="I35" s="341" t="s">
        <v>238</v>
      </c>
      <c r="J35" s="341"/>
      <c r="K35" s="341"/>
      <c r="L35" s="341"/>
      <c r="M35" s="232">
        <v>4500</v>
      </c>
      <c r="N35" s="232"/>
    </row>
    <row r="36" spans="1:14" ht="13.5" customHeight="1">
      <c r="A36" s="341" t="s">
        <v>239</v>
      </c>
      <c r="B36" s="341"/>
      <c r="C36" s="340"/>
      <c r="D36" s="340"/>
      <c r="E36" s="340"/>
      <c r="F36" s="232"/>
      <c r="G36" s="232"/>
      <c r="H36" s="232"/>
      <c r="I36" s="341" t="s">
        <v>240</v>
      </c>
      <c r="J36" s="341"/>
      <c r="K36" s="341"/>
      <c r="L36" s="341"/>
      <c r="M36" s="342">
        <f>M35/M34</f>
        <v>25.568181818181817</v>
      </c>
      <c r="N36" s="342"/>
    </row>
    <row r="37" spans="1:14" ht="13.5" customHeight="1">
      <c r="A37" s="343"/>
      <c r="B37" s="343"/>
      <c r="C37" s="46"/>
      <c r="D37" s="47"/>
      <c r="E37" s="48"/>
      <c r="F37" s="49"/>
      <c r="G37" s="49"/>
      <c r="H37" s="49"/>
      <c r="I37" s="49"/>
      <c r="J37" s="49"/>
      <c r="K37" s="52"/>
      <c r="L37" s="52"/>
      <c r="M37" s="47"/>
      <c r="N37" s="67"/>
    </row>
    <row r="38" spans="1:14" ht="19.5" customHeight="1">
      <c r="A38" s="344" t="s">
        <v>241</v>
      </c>
      <c r="B38" s="345"/>
      <c r="C38" s="345"/>
      <c r="D38" s="345"/>
      <c r="E38" s="345"/>
      <c r="F38" s="345"/>
      <c r="G38" s="345"/>
      <c r="H38" s="345"/>
      <c r="I38" s="345"/>
      <c r="J38" s="345"/>
      <c r="K38" s="345"/>
      <c r="L38" s="345"/>
      <c r="M38" s="345"/>
      <c r="N38" s="346"/>
    </row>
    <row r="39" spans="1:14">
      <c r="A39" s="235" t="s">
        <v>242</v>
      </c>
      <c r="B39" s="235"/>
      <c r="C39" s="235"/>
      <c r="D39" s="235"/>
      <c r="E39" s="232" t="s">
        <v>305</v>
      </c>
      <c r="F39" s="232"/>
      <c r="G39" s="232" t="s">
        <v>138</v>
      </c>
      <c r="H39" s="232"/>
      <c r="I39" s="232"/>
      <c r="J39" s="232"/>
      <c r="K39" s="232"/>
      <c r="L39" s="232"/>
      <c r="M39" s="232"/>
      <c r="N39" s="232"/>
    </row>
    <row r="40" spans="1:14">
      <c r="A40" s="235" t="s">
        <v>243</v>
      </c>
      <c r="B40" s="235"/>
      <c r="C40" s="235"/>
      <c r="D40" s="235"/>
      <c r="E40" s="232"/>
      <c r="F40" s="232"/>
      <c r="G40" s="232"/>
      <c r="H40" s="232"/>
      <c r="I40" s="232"/>
      <c r="J40" s="232"/>
      <c r="K40" s="232"/>
      <c r="L40" s="232"/>
      <c r="M40" s="232"/>
      <c r="N40" s="232"/>
    </row>
    <row r="41" spans="1:14" ht="13.5" customHeight="1">
      <c r="A41" s="235" t="s">
        <v>244</v>
      </c>
      <c r="B41" s="235"/>
      <c r="C41" s="235"/>
      <c r="D41" s="235"/>
      <c r="E41" s="232"/>
      <c r="F41" s="232"/>
      <c r="G41" s="232"/>
      <c r="H41" s="232"/>
      <c r="I41" s="232"/>
      <c r="J41" s="232"/>
      <c r="K41" s="232"/>
      <c r="L41" s="232"/>
      <c r="M41" s="232"/>
      <c r="N41" s="232"/>
    </row>
    <row r="42" spans="1:14">
      <c r="A42" s="334" t="s">
        <v>245</v>
      </c>
      <c r="B42" s="334"/>
      <c r="C42" s="334"/>
      <c r="D42" s="334"/>
      <c r="E42" s="335">
        <v>6.21</v>
      </c>
      <c r="F42" s="335"/>
      <c r="G42" s="232"/>
      <c r="H42" s="232"/>
      <c r="I42" s="232"/>
      <c r="J42" s="232"/>
      <c r="K42" s="232"/>
      <c r="L42" s="232"/>
      <c r="M42" s="232"/>
      <c r="N42" s="232"/>
    </row>
    <row r="43" spans="1:14" s="22" customFormat="1">
      <c r="A43" s="50"/>
      <c r="B43" s="51"/>
      <c r="C43" s="51"/>
      <c r="D43" s="51"/>
      <c r="E43" s="52"/>
      <c r="F43" s="52"/>
      <c r="G43" s="53"/>
      <c r="H43" s="53"/>
      <c r="I43" s="53"/>
      <c r="J43" s="53"/>
      <c r="K43" s="53"/>
      <c r="L43" s="53"/>
      <c r="M43" s="53"/>
      <c r="N43" s="68"/>
    </row>
    <row r="44" spans="1:14">
      <c r="A44" s="336" t="s">
        <v>246</v>
      </c>
      <c r="B44" s="337"/>
      <c r="C44" s="337"/>
      <c r="D44" s="337"/>
      <c r="E44" s="337"/>
      <c r="F44" s="337"/>
      <c r="G44" s="337"/>
      <c r="H44" s="337"/>
      <c r="I44" s="337"/>
      <c r="J44" s="337"/>
      <c r="K44" s="337"/>
      <c r="L44" s="338"/>
      <c r="M44" s="339">
        <f>M36+E42</f>
        <v>31.778181818181817</v>
      </c>
      <c r="N44" s="335"/>
    </row>
    <row r="45" spans="1:14">
      <c r="A45" s="54"/>
      <c r="B45" s="54"/>
      <c r="C45" s="54"/>
      <c r="D45" s="54"/>
      <c r="E45" s="54"/>
      <c r="F45" s="54"/>
      <c r="G45" s="54"/>
      <c r="H45" s="54"/>
      <c r="I45" s="54"/>
      <c r="J45" s="69"/>
      <c r="K45" s="52"/>
      <c r="L45" s="52"/>
      <c r="M45" s="70"/>
      <c r="N45" s="55"/>
    </row>
    <row r="46" spans="1:14">
      <c r="A46" s="55"/>
      <c r="B46" s="56" t="s">
        <v>247</v>
      </c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</row>
  </sheetData>
  <autoFilter ref="A1:N28"/>
  <mergeCells count="129">
    <mergeCell ref="A1:N1"/>
    <mergeCell ref="A2:B2"/>
    <mergeCell ref="C2:E2"/>
    <mergeCell ref="G2:K2"/>
    <mergeCell ref="L2:N2"/>
    <mergeCell ref="C3:K3"/>
    <mergeCell ref="L3:N3"/>
    <mergeCell ref="B5:E5"/>
    <mergeCell ref="F5:G5"/>
    <mergeCell ref="J5:M5"/>
    <mergeCell ref="B6:E6"/>
    <mergeCell ref="F6:G6"/>
    <mergeCell ref="J6:M6"/>
    <mergeCell ref="B7:E7"/>
    <mergeCell ref="F7:G7"/>
    <mergeCell ref="J7:M7"/>
    <mergeCell ref="B8:E8"/>
    <mergeCell ref="F8:G8"/>
    <mergeCell ref="J8:M8"/>
    <mergeCell ref="B9:E9"/>
    <mergeCell ref="F9:G9"/>
    <mergeCell ref="J9:M9"/>
    <mergeCell ref="B10:E10"/>
    <mergeCell ref="F10:G10"/>
    <mergeCell ref="J10:M10"/>
    <mergeCell ref="J11:M11"/>
    <mergeCell ref="B12:E12"/>
    <mergeCell ref="F12:G12"/>
    <mergeCell ref="J12:M12"/>
    <mergeCell ref="B13:E13"/>
    <mergeCell ref="F13:G13"/>
    <mergeCell ref="J13:M13"/>
    <mergeCell ref="B14:E14"/>
    <mergeCell ref="F14:G14"/>
    <mergeCell ref="J14:M14"/>
    <mergeCell ref="B15:E15"/>
    <mergeCell ref="F15:G15"/>
    <mergeCell ref="J15:M15"/>
    <mergeCell ref="B16:E16"/>
    <mergeCell ref="F16:G16"/>
    <mergeCell ref="A18:B18"/>
    <mergeCell ref="D18:E18"/>
    <mergeCell ref="H18:I18"/>
    <mergeCell ref="J18:L18"/>
    <mergeCell ref="M18:N18"/>
    <mergeCell ref="A19:B19"/>
    <mergeCell ref="D19:E19"/>
    <mergeCell ref="H19:I19"/>
    <mergeCell ref="J19:L19"/>
    <mergeCell ref="M19:N19"/>
    <mergeCell ref="A20:B20"/>
    <mergeCell ref="D20:E20"/>
    <mergeCell ref="H20:I20"/>
    <mergeCell ref="J20:L20"/>
    <mergeCell ref="M20:N20"/>
    <mergeCell ref="A21:B21"/>
    <mergeCell ref="D21:E21"/>
    <mergeCell ref="H21:I21"/>
    <mergeCell ref="J21:L21"/>
    <mergeCell ref="M21:N21"/>
    <mergeCell ref="A22:B22"/>
    <mergeCell ref="D22:E22"/>
    <mergeCell ref="H22:I22"/>
    <mergeCell ref="J22:L22"/>
    <mergeCell ref="M22:N22"/>
    <mergeCell ref="A23:B23"/>
    <mergeCell ref="D23:E23"/>
    <mergeCell ref="H23:I23"/>
    <mergeCell ref="J23:L23"/>
    <mergeCell ref="M23:N23"/>
    <mergeCell ref="A24:B24"/>
    <mergeCell ref="D24:E24"/>
    <mergeCell ref="H24:I24"/>
    <mergeCell ref="J24:L24"/>
    <mergeCell ref="M24:N24"/>
    <mergeCell ref="A25:B25"/>
    <mergeCell ref="D25:E25"/>
    <mergeCell ref="H25:I25"/>
    <mergeCell ref="J25:L25"/>
    <mergeCell ref="M25:N25"/>
    <mergeCell ref="A26:B26"/>
    <mergeCell ref="D26:E26"/>
    <mergeCell ref="H26:I26"/>
    <mergeCell ref="J26:L26"/>
    <mergeCell ref="M26:N26"/>
    <mergeCell ref="A27:B27"/>
    <mergeCell ref="D27:E27"/>
    <mergeCell ref="H27:I27"/>
    <mergeCell ref="J27:L27"/>
    <mergeCell ref="M27:N27"/>
    <mergeCell ref="A28:L28"/>
    <mergeCell ref="M28:N28"/>
    <mergeCell ref="A30:L30"/>
    <mergeCell ref="M30:N30"/>
    <mergeCell ref="A32:N32"/>
    <mergeCell ref="A33:B33"/>
    <mergeCell ref="C33:D33"/>
    <mergeCell ref="F33:H33"/>
    <mergeCell ref="I33:L33"/>
    <mergeCell ref="M33:N33"/>
    <mergeCell ref="A34:B34"/>
    <mergeCell ref="C34:D34"/>
    <mergeCell ref="F34:H34"/>
    <mergeCell ref="I34:L34"/>
    <mergeCell ref="M34:N34"/>
    <mergeCell ref="A35:B35"/>
    <mergeCell ref="C35:D35"/>
    <mergeCell ref="I35:L35"/>
    <mergeCell ref="M35:N35"/>
    <mergeCell ref="A41:D41"/>
    <mergeCell ref="E41:F41"/>
    <mergeCell ref="A42:D42"/>
    <mergeCell ref="E42:F42"/>
    <mergeCell ref="A44:L44"/>
    <mergeCell ref="M44:N44"/>
    <mergeCell ref="E35:E36"/>
    <mergeCell ref="G39:G42"/>
    <mergeCell ref="F35:H36"/>
    <mergeCell ref="H39:N42"/>
    <mergeCell ref="A36:B36"/>
    <mergeCell ref="C36:D36"/>
    <mergeCell ref="I36:L36"/>
    <mergeCell ref="M36:N36"/>
    <mergeCell ref="A37:B37"/>
    <mergeCell ref="A38:N38"/>
    <mergeCell ref="A39:D39"/>
    <mergeCell ref="E39:F39"/>
    <mergeCell ref="A40:D40"/>
    <mergeCell ref="E40:F40"/>
  </mergeCells>
  <phoneticPr fontId="27" type="noConversion"/>
  <printOptions horizontalCentered="1"/>
  <pageMargins left="0.31496062992126" right="0.31496062992126" top="0.55118110236220497" bottom="0.35433070866141703" header="0.31496062992126" footer="0.31496062992126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view="pageBreakPreview" zoomScaleNormal="100" zoomScaleSheetLayoutView="100" workbookViewId="0">
      <selection activeCell="O9" sqref="O9"/>
    </sheetView>
  </sheetViews>
  <sheetFormatPr defaultColWidth="9" defaultRowHeight="13.5"/>
  <cols>
    <col min="1" max="1" width="4.25" customWidth="1"/>
    <col min="2" max="2" width="7.375" style="2" customWidth="1"/>
    <col min="3" max="3" width="10.875" style="2" customWidth="1"/>
    <col min="4" max="4" width="14.875" customWidth="1"/>
    <col min="5" max="5" width="7.625" customWidth="1"/>
    <col min="6" max="6" width="6.125" customWidth="1"/>
    <col min="7" max="7" width="6.875" customWidth="1"/>
    <col min="8" max="8" width="6.625" customWidth="1"/>
    <col min="10" max="11" width="6.75" customWidth="1"/>
    <col min="12" max="12" width="8" customWidth="1"/>
    <col min="13" max="13" width="11" customWidth="1"/>
    <col min="14" max="14" width="9.125" customWidth="1"/>
    <col min="15" max="15" width="8.25" customWidth="1"/>
    <col min="16" max="16" width="8.75" customWidth="1"/>
    <col min="17" max="17" width="4.75" customWidth="1"/>
  </cols>
  <sheetData>
    <row r="1" spans="1:21" ht="20.25">
      <c r="A1" s="408" t="s">
        <v>248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  <c r="R1" s="18"/>
      <c r="S1" s="18"/>
      <c r="T1" s="18"/>
      <c r="U1" s="18"/>
    </row>
    <row r="2" spans="1:21" s="1" customFormat="1">
      <c r="A2" s="313" t="s">
        <v>86</v>
      </c>
      <c r="B2" s="313"/>
      <c r="C2" s="313"/>
      <c r="D2" s="307" t="str">
        <f>[1]原材料明细!C2</f>
        <v>北京光华荣昌汽车部件有限公司</v>
      </c>
      <c r="E2" s="307"/>
      <c r="F2" s="307"/>
      <c r="G2" s="307"/>
      <c r="H2" s="3" t="s">
        <v>2</v>
      </c>
      <c r="I2" s="308"/>
      <c r="J2" s="308"/>
      <c r="K2" s="308"/>
      <c r="L2" s="308"/>
      <c r="M2" s="409" t="s">
        <v>55</v>
      </c>
      <c r="N2" s="409"/>
      <c r="O2" s="409"/>
      <c r="P2" s="409"/>
      <c r="Q2" s="409"/>
    </row>
    <row r="3" spans="1:21" s="1" customFormat="1">
      <c r="A3" s="295" t="s">
        <v>56</v>
      </c>
      <c r="B3" s="295"/>
      <c r="C3" s="295"/>
      <c r="D3" s="404"/>
      <c r="E3" s="404"/>
      <c r="F3" s="404"/>
      <c r="G3" s="404"/>
      <c r="H3" s="404"/>
      <c r="I3" s="404"/>
      <c r="J3" s="404"/>
      <c r="K3" s="404"/>
      <c r="L3" s="404"/>
      <c r="M3" s="299" t="str">
        <f>原材料明细!N3</f>
        <v>报价填写日期: 2022-3-4</v>
      </c>
      <c r="N3" s="299"/>
      <c r="O3" s="299"/>
      <c r="P3" s="299"/>
      <c r="Q3" s="299"/>
    </row>
    <row r="4" spans="1:21" ht="13.5" customHeight="1">
      <c r="A4" s="403" t="s">
        <v>57</v>
      </c>
      <c r="B4" s="403" t="s">
        <v>59</v>
      </c>
      <c r="C4" s="403" t="s">
        <v>249</v>
      </c>
      <c r="D4" s="403" t="s">
        <v>112</v>
      </c>
      <c r="E4" s="403" t="s">
        <v>100</v>
      </c>
      <c r="F4" s="403" t="s">
        <v>250</v>
      </c>
      <c r="G4" s="403" t="s">
        <v>251</v>
      </c>
      <c r="H4" s="403" t="s">
        <v>252</v>
      </c>
      <c r="I4" s="403" t="s">
        <v>253</v>
      </c>
      <c r="J4" s="403" t="s">
        <v>254</v>
      </c>
      <c r="K4" s="403"/>
      <c r="L4" s="405" t="s">
        <v>255</v>
      </c>
      <c r="M4" s="405"/>
      <c r="N4" s="405"/>
      <c r="O4" s="406" t="s">
        <v>256</v>
      </c>
      <c r="P4" s="406" t="s">
        <v>257</v>
      </c>
      <c r="Q4" s="406" t="s">
        <v>25</v>
      </c>
    </row>
    <row r="5" spans="1:21" ht="24" customHeight="1">
      <c r="A5" s="403"/>
      <c r="B5" s="403"/>
      <c r="C5" s="403"/>
      <c r="D5" s="403"/>
      <c r="E5" s="403"/>
      <c r="F5" s="403"/>
      <c r="G5" s="403"/>
      <c r="H5" s="403"/>
      <c r="I5" s="403"/>
      <c r="J5" s="4" t="s">
        <v>66</v>
      </c>
      <c r="K5" s="4" t="s">
        <v>258</v>
      </c>
      <c r="L5" s="4" t="s">
        <v>259</v>
      </c>
      <c r="M5" s="10" t="s">
        <v>260</v>
      </c>
      <c r="N5" s="10" t="s">
        <v>82</v>
      </c>
      <c r="O5" s="407"/>
      <c r="P5" s="407"/>
      <c r="Q5" s="407"/>
    </row>
    <row r="6" spans="1:21">
      <c r="A6" s="4">
        <v>1</v>
      </c>
      <c r="B6" s="5"/>
      <c r="C6" s="6"/>
      <c r="D6" s="5"/>
      <c r="E6" s="7"/>
      <c r="F6" s="8"/>
      <c r="G6" s="5"/>
      <c r="H6" s="5"/>
      <c r="I6" s="5"/>
      <c r="J6" s="5"/>
      <c r="K6" s="5"/>
      <c r="L6" s="5"/>
      <c r="M6" s="11"/>
      <c r="N6" s="11"/>
      <c r="O6" s="12">
        <v>10000</v>
      </c>
      <c r="P6" s="13">
        <f>M6/O6</f>
        <v>0</v>
      </c>
      <c r="Q6" s="19"/>
    </row>
    <row r="7" spans="1:21">
      <c r="A7" s="4">
        <v>2</v>
      </c>
      <c r="B7" s="5"/>
      <c r="C7" s="6"/>
      <c r="D7" s="5"/>
      <c r="E7" s="7"/>
      <c r="F7" s="8"/>
      <c r="G7" s="5"/>
      <c r="H7" s="5"/>
      <c r="I7" s="5"/>
      <c r="J7" s="5"/>
      <c r="K7" s="5"/>
      <c r="L7" s="5"/>
      <c r="M7" s="11"/>
      <c r="N7" s="11"/>
      <c r="O7" s="12">
        <v>10000</v>
      </c>
      <c r="P7" s="13">
        <f>M7/O7</f>
        <v>0</v>
      </c>
      <c r="Q7" s="19"/>
    </row>
    <row r="8" spans="1:21">
      <c r="A8" s="4">
        <v>3</v>
      </c>
      <c r="B8" s="5"/>
      <c r="C8" s="6"/>
      <c r="D8" s="5"/>
      <c r="E8" s="7"/>
      <c r="F8" s="8"/>
      <c r="G8" s="5"/>
      <c r="H8" s="5"/>
      <c r="I8" s="5"/>
      <c r="J8" s="5"/>
      <c r="K8" s="5"/>
      <c r="L8" s="5"/>
      <c r="M8" s="11"/>
      <c r="N8" s="11"/>
      <c r="O8" s="12">
        <v>10000</v>
      </c>
      <c r="P8" s="13">
        <f>M8/O8</f>
        <v>0</v>
      </c>
      <c r="Q8" s="19"/>
    </row>
    <row r="9" spans="1:21">
      <c r="A9" s="4">
        <v>4</v>
      </c>
      <c r="B9" s="5"/>
      <c r="C9" s="6"/>
      <c r="D9" s="5"/>
      <c r="E9" s="7"/>
      <c r="F9" s="8"/>
      <c r="G9" s="5"/>
      <c r="H9" s="5"/>
      <c r="I9" s="5"/>
      <c r="J9" s="5"/>
      <c r="K9" s="5"/>
      <c r="L9" s="5"/>
      <c r="M9" s="11"/>
      <c r="N9" s="11"/>
      <c r="O9" s="12">
        <v>10000</v>
      </c>
      <c r="P9" s="13">
        <f>M9/O9</f>
        <v>0</v>
      </c>
      <c r="Q9" s="19"/>
    </row>
    <row r="10" spans="1:21">
      <c r="A10" s="4">
        <v>5</v>
      </c>
      <c r="B10" s="5"/>
      <c r="C10" s="6"/>
      <c r="D10" s="5"/>
      <c r="E10" s="7"/>
      <c r="F10" s="8"/>
      <c r="G10" s="5"/>
      <c r="H10" s="5"/>
      <c r="I10" s="5"/>
      <c r="J10" s="5"/>
      <c r="K10" s="5"/>
      <c r="L10" s="5"/>
      <c r="M10" s="14"/>
      <c r="N10" s="14"/>
      <c r="O10" s="12">
        <v>10000</v>
      </c>
      <c r="P10" s="13">
        <f>M10/O10</f>
        <v>0</v>
      </c>
      <c r="Q10" s="19"/>
    </row>
    <row r="11" spans="1:21">
      <c r="A11" s="4"/>
      <c r="B11" s="5"/>
      <c r="C11" s="6"/>
      <c r="D11" s="5"/>
      <c r="E11" s="7"/>
      <c r="F11" s="8"/>
      <c r="G11" s="5"/>
      <c r="H11" s="5"/>
      <c r="I11" s="5"/>
      <c r="J11" s="5"/>
      <c r="K11" s="5"/>
      <c r="L11" s="5"/>
      <c r="M11" s="11"/>
      <c r="N11" s="11"/>
      <c r="O11" s="12"/>
      <c r="P11" s="13"/>
      <c r="Q11" s="19"/>
    </row>
    <row r="12" spans="1:21">
      <c r="A12" s="4"/>
      <c r="B12" s="5"/>
      <c r="C12" s="6"/>
      <c r="D12" s="5"/>
      <c r="E12" s="7"/>
      <c r="F12" s="8"/>
      <c r="G12" s="5"/>
      <c r="H12" s="5"/>
      <c r="I12" s="5"/>
      <c r="J12" s="5"/>
      <c r="K12" s="5"/>
      <c r="L12" s="5"/>
      <c r="M12" s="11"/>
      <c r="N12" s="11"/>
      <c r="O12" s="12"/>
      <c r="P12" s="13"/>
      <c r="Q12" s="19"/>
    </row>
    <row r="13" spans="1:21">
      <c r="A13" s="4"/>
      <c r="B13" s="5"/>
      <c r="C13" s="6"/>
      <c r="D13" s="5"/>
      <c r="E13" s="7"/>
      <c r="F13" s="8"/>
      <c r="G13" s="5"/>
      <c r="H13" s="5"/>
      <c r="I13" s="5"/>
      <c r="J13" s="5"/>
      <c r="K13" s="5"/>
      <c r="L13" s="5"/>
      <c r="M13" s="11"/>
      <c r="N13" s="11"/>
      <c r="O13" s="12"/>
      <c r="P13" s="13"/>
      <c r="Q13" s="19"/>
    </row>
    <row r="14" spans="1:21">
      <c r="A14" s="4"/>
      <c r="B14" s="5"/>
      <c r="C14" s="6"/>
      <c r="D14" s="5"/>
      <c r="E14" s="7"/>
      <c r="F14" s="8"/>
      <c r="G14" s="5"/>
      <c r="H14" s="5"/>
      <c r="I14" s="5"/>
      <c r="J14" s="5"/>
      <c r="K14" s="5"/>
      <c r="L14" s="5"/>
      <c r="M14" s="14"/>
      <c r="N14" s="14"/>
      <c r="O14" s="12"/>
      <c r="P14" s="13"/>
      <c r="Q14" s="19"/>
    </row>
    <row r="15" spans="1:21">
      <c r="A15" s="4"/>
      <c r="B15" s="5"/>
      <c r="C15" s="6"/>
      <c r="D15" s="5"/>
      <c r="E15" s="7"/>
      <c r="F15" s="8"/>
      <c r="G15" s="5"/>
      <c r="H15" s="5"/>
      <c r="I15" s="5"/>
      <c r="J15" s="5"/>
      <c r="K15" s="5"/>
      <c r="L15" s="5"/>
      <c r="M15" s="11"/>
      <c r="N15" s="11"/>
      <c r="O15" s="12"/>
      <c r="P15" s="13"/>
      <c r="Q15" s="19"/>
    </row>
    <row r="16" spans="1:21">
      <c r="A16" s="4"/>
      <c r="B16" s="5"/>
      <c r="C16" s="6"/>
      <c r="D16" s="8"/>
      <c r="E16" s="7"/>
      <c r="F16" s="8"/>
      <c r="G16" s="8"/>
      <c r="H16" s="8"/>
      <c r="I16" s="5"/>
      <c r="J16" s="5"/>
      <c r="K16" s="5"/>
      <c r="L16" s="5"/>
      <c r="M16" s="15"/>
      <c r="N16" s="15"/>
      <c r="O16" s="12"/>
      <c r="P16" s="13"/>
      <c r="Q16" s="19"/>
    </row>
    <row r="17" spans="1:17">
      <c r="A17" s="402" t="s">
        <v>82</v>
      </c>
      <c r="B17" s="402"/>
      <c r="C17" s="402"/>
      <c r="D17" s="402"/>
      <c r="E17" s="402"/>
      <c r="F17" s="402"/>
      <c r="G17" s="402"/>
      <c r="H17" s="402"/>
      <c r="I17" s="402"/>
      <c r="J17" s="402"/>
      <c r="K17" s="402"/>
      <c r="L17" s="16">
        <f>SUM(L6:L16)</f>
        <v>0</v>
      </c>
      <c r="M17" s="16">
        <f>SUM(M6:M16)</f>
        <v>0</v>
      </c>
      <c r="N17" s="16">
        <f>SUM(N6:N16)</f>
        <v>0</v>
      </c>
      <c r="O17" s="8" t="e">
        <f>N17/P17</f>
        <v>#DIV/0!</v>
      </c>
      <c r="P17" s="17">
        <f>SUM(P6:P16)</f>
        <v>0</v>
      </c>
      <c r="Q17" s="20"/>
    </row>
    <row r="18" spans="1:17">
      <c r="C18"/>
    </row>
    <row r="19" spans="1:17">
      <c r="B19" s="9" t="s">
        <v>261</v>
      </c>
      <c r="C19"/>
    </row>
  </sheetData>
  <mergeCells count="23">
    <mergeCell ref="A1:Q1"/>
    <mergeCell ref="A2:C2"/>
    <mergeCell ref="D2:G2"/>
    <mergeCell ref="I2:L2"/>
    <mergeCell ref="M2:Q2"/>
    <mergeCell ref="A3:C3"/>
    <mergeCell ref="D3:L3"/>
    <mergeCell ref="M3:Q3"/>
    <mergeCell ref="J4:K4"/>
    <mergeCell ref="L4:N4"/>
    <mergeCell ref="O4:O5"/>
    <mergeCell ref="P4:P5"/>
    <mergeCell ref="Q4:Q5"/>
    <mergeCell ref="A17:K17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honeticPr fontId="27" type="noConversion"/>
  <printOptions horizontalCentered="1"/>
  <pageMargins left="0.31496062992126" right="0.31496062992126" top="0.74803149606299202" bottom="0.74803149606299202" header="0.31496062992126" footer="0.31496062992126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</vt:i4>
      </vt:variant>
    </vt:vector>
  </HeadingPairs>
  <TitlesOfParts>
    <vt:vector size="9" baseType="lpstr">
      <vt:lpstr>汇总表</vt:lpstr>
      <vt:lpstr>原材料明细</vt:lpstr>
      <vt:lpstr>外购外协件明细</vt:lpstr>
      <vt:lpstr>加工明细</vt:lpstr>
      <vt:lpstr>制造费率测算明细</vt:lpstr>
      <vt:lpstr>期间费用</vt:lpstr>
      <vt:lpstr>包装运输明细</vt:lpstr>
      <vt:lpstr>工装明细</vt:lpstr>
      <vt:lpstr>期间费用!Print_Area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xxjsb</dc:creator>
  <cp:lastModifiedBy>Administrator</cp:lastModifiedBy>
  <cp:lastPrinted>2017-08-17T08:20:00Z</cp:lastPrinted>
  <dcterms:created xsi:type="dcterms:W3CDTF">2014-04-03T05:19:00Z</dcterms:created>
  <dcterms:modified xsi:type="dcterms:W3CDTF">2022-03-25T09:36:42Z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13411006">
    <vt:lpwstr/>
  </property>
  <property fmtid="{D5CDD505-2E9C-101B-9397-08002B2CF9AE}" pid="126" name="IVID395E1CE8">
    <vt:lpwstr/>
  </property>
  <property fmtid="{D5CDD505-2E9C-101B-9397-08002B2CF9AE}" pid="127" name="IVID3D5515D8">
    <vt:lpwstr/>
  </property>
  <property fmtid="{D5CDD505-2E9C-101B-9397-08002B2CF9AE}" pid="128" name="IVID401F10D0">
    <vt:lpwstr/>
  </property>
  <property fmtid="{D5CDD505-2E9C-101B-9397-08002B2CF9AE}" pid="129" name="IVID423C11D6">
    <vt:lpwstr/>
  </property>
  <property fmtid="{D5CDD505-2E9C-101B-9397-08002B2CF9AE}" pid="130" name="IVID247116DD">
    <vt:lpwstr/>
  </property>
  <property fmtid="{D5CDD505-2E9C-101B-9397-08002B2CF9AE}" pid="131" name="IVID3E6DA5A9">
    <vt:lpwstr/>
  </property>
  <property fmtid="{D5CDD505-2E9C-101B-9397-08002B2CF9AE}" pid="132" name="IVID1F4E11DC">
    <vt:lpwstr/>
  </property>
  <property fmtid="{D5CDD505-2E9C-101B-9397-08002B2CF9AE}" pid="133" name="IVID175D07E1">
    <vt:lpwstr/>
  </property>
  <property fmtid="{D5CDD505-2E9C-101B-9397-08002B2CF9AE}" pid="134" name="IVID1BFB3D23">
    <vt:lpwstr/>
  </property>
  <property fmtid="{D5CDD505-2E9C-101B-9397-08002B2CF9AE}" pid="135" name="IVID145710DE">
    <vt:lpwstr/>
  </property>
  <property fmtid="{D5CDD505-2E9C-101B-9397-08002B2CF9AE}" pid="136" name="IVID303A10E6">
    <vt:lpwstr/>
  </property>
  <property fmtid="{D5CDD505-2E9C-101B-9397-08002B2CF9AE}" pid="137" name="IVID35501AE3">
    <vt:lpwstr/>
  </property>
  <property fmtid="{D5CDD505-2E9C-101B-9397-08002B2CF9AE}" pid="138" name="IVID58A13284">
    <vt:lpwstr/>
  </property>
  <property fmtid="{D5CDD505-2E9C-101B-9397-08002B2CF9AE}" pid="139" name="IVIDCC4BD818">
    <vt:lpwstr/>
  </property>
  <property fmtid="{D5CDD505-2E9C-101B-9397-08002B2CF9AE}" pid="140" name="IVIDCC3F0238">
    <vt:lpwstr/>
  </property>
  <property fmtid="{D5CDD505-2E9C-101B-9397-08002B2CF9AE}" pid="141" name="IVID192C1002">
    <vt:lpwstr/>
  </property>
  <property fmtid="{D5CDD505-2E9C-101B-9397-08002B2CF9AE}" pid="142" name="IVID1E061164">
    <vt:lpwstr/>
  </property>
  <property fmtid="{D5CDD505-2E9C-101B-9397-08002B2CF9AE}" pid="143" name="IVIDB1F17F9">
    <vt:lpwstr/>
  </property>
  <property fmtid="{D5CDD505-2E9C-101B-9397-08002B2CF9AE}" pid="144" name="IVID906C5DD5">
    <vt:lpwstr/>
  </property>
  <property fmtid="{D5CDD505-2E9C-101B-9397-08002B2CF9AE}" pid="145" name="IVID8C686106">
    <vt:lpwstr/>
  </property>
  <property fmtid="{D5CDD505-2E9C-101B-9397-08002B2CF9AE}" pid="146" name="IVID2A1D0905">
    <vt:lpwstr/>
  </property>
  <property fmtid="{D5CDD505-2E9C-101B-9397-08002B2CF9AE}" pid="147" name="IVIDAC7CB490">
    <vt:lpwstr/>
  </property>
  <property fmtid="{D5CDD505-2E9C-101B-9397-08002B2CF9AE}" pid="148" name="IVID78DCB569">
    <vt:lpwstr/>
  </property>
  <property fmtid="{D5CDD505-2E9C-101B-9397-08002B2CF9AE}" pid="149" name="IVID584167E5">
    <vt:lpwstr/>
  </property>
  <property fmtid="{D5CDD505-2E9C-101B-9397-08002B2CF9AE}" pid="150" name="IVID60D46817">
    <vt:lpwstr/>
  </property>
  <property fmtid="{D5CDD505-2E9C-101B-9397-08002B2CF9AE}" pid="151" name="IVID1C55E2E7">
    <vt:lpwstr/>
  </property>
  <property fmtid="{D5CDD505-2E9C-101B-9397-08002B2CF9AE}" pid="152" name="IVIDD6A976C5">
    <vt:lpwstr/>
  </property>
  <property fmtid="{D5CDD505-2E9C-101B-9397-08002B2CF9AE}" pid="153" name="IVIDCCDC445C">
    <vt:lpwstr/>
  </property>
  <property fmtid="{D5CDD505-2E9C-101B-9397-08002B2CF9AE}" pid="154" name="IVID7480331A">
    <vt:lpwstr/>
  </property>
  <property fmtid="{D5CDD505-2E9C-101B-9397-08002B2CF9AE}" pid="155" name="IVIDA60B0CEF">
    <vt:lpwstr/>
  </property>
  <property fmtid="{D5CDD505-2E9C-101B-9397-08002B2CF9AE}" pid="156" name="IVID3A873BC2">
    <vt:lpwstr/>
  </property>
  <property fmtid="{D5CDD505-2E9C-101B-9397-08002B2CF9AE}" pid="157" name="IVID6E6BFFF3">
    <vt:lpwstr/>
  </property>
  <property fmtid="{D5CDD505-2E9C-101B-9397-08002B2CF9AE}" pid="158" name="IVID366C7501">
    <vt:lpwstr/>
  </property>
  <property fmtid="{D5CDD505-2E9C-101B-9397-08002B2CF9AE}" pid="159" name="IVID32ED6B14">
    <vt:lpwstr/>
  </property>
  <property fmtid="{D5CDD505-2E9C-101B-9397-08002B2CF9AE}" pid="160" name="IVID7C5B2C5A">
    <vt:lpwstr/>
  </property>
  <property fmtid="{D5CDD505-2E9C-101B-9397-08002B2CF9AE}" pid="161" name="IVID80676DDE">
    <vt:lpwstr/>
  </property>
  <property fmtid="{D5CDD505-2E9C-101B-9397-08002B2CF9AE}" pid="162" name="IVIDF8456A83">
    <vt:lpwstr/>
  </property>
  <property fmtid="{D5CDD505-2E9C-101B-9397-08002B2CF9AE}" pid="163" name="IVID48805492">
    <vt:lpwstr/>
  </property>
  <property fmtid="{D5CDD505-2E9C-101B-9397-08002B2CF9AE}" pid="164" name="IVIDE6917893">
    <vt:lpwstr/>
  </property>
  <property fmtid="{D5CDD505-2E9C-101B-9397-08002B2CF9AE}" pid="165" name="IVID3C05C4B6">
    <vt:lpwstr/>
  </property>
  <property fmtid="{D5CDD505-2E9C-101B-9397-08002B2CF9AE}" pid="166" name="IVIDECB78FE9">
    <vt:lpwstr/>
  </property>
  <property fmtid="{D5CDD505-2E9C-101B-9397-08002B2CF9AE}" pid="167" name="IVID144C8C43">
    <vt:lpwstr/>
  </property>
  <property fmtid="{D5CDD505-2E9C-101B-9397-08002B2CF9AE}" pid="168" name="IVIDC048C5D8">
    <vt:lpwstr/>
  </property>
  <property fmtid="{D5CDD505-2E9C-101B-9397-08002B2CF9AE}" pid="169" name="IVIDB2A39FF9">
    <vt:lpwstr/>
  </property>
  <property fmtid="{D5CDD505-2E9C-101B-9397-08002B2CF9AE}" pid="170" name="IVIDD41DB7A3">
    <vt:lpwstr/>
  </property>
  <property fmtid="{D5CDD505-2E9C-101B-9397-08002B2CF9AE}" pid="171" name="IVID487AE45D">
    <vt:lpwstr/>
  </property>
  <property fmtid="{D5CDD505-2E9C-101B-9397-08002B2CF9AE}" pid="172" name="IVID9814B48D">
    <vt:lpwstr/>
  </property>
  <property fmtid="{D5CDD505-2E9C-101B-9397-08002B2CF9AE}" pid="173" name="IVIDCCE7DC23">
    <vt:lpwstr/>
  </property>
  <property fmtid="{D5CDD505-2E9C-101B-9397-08002B2CF9AE}" pid="174" name="IVIDC08AE90E">
    <vt:lpwstr/>
  </property>
  <property fmtid="{D5CDD505-2E9C-101B-9397-08002B2CF9AE}" pid="175" name="IVID548D2AA1">
    <vt:lpwstr/>
  </property>
  <property fmtid="{D5CDD505-2E9C-101B-9397-08002B2CF9AE}" pid="176" name="IVID4823">
    <vt:lpwstr/>
  </property>
  <property fmtid="{D5CDD505-2E9C-101B-9397-08002B2CF9AE}" pid="177" name="IVID563693E4">
    <vt:lpwstr/>
  </property>
  <property fmtid="{D5CDD505-2E9C-101B-9397-08002B2CF9AE}" pid="178" name="IVIDCA8340AC">
    <vt:lpwstr/>
  </property>
  <property fmtid="{D5CDD505-2E9C-101B-9397-08002B2CF9AE}" pid="179" name="IVID46575F96">
    <vt:lpwstr/>
  </property>
  <property fmtid="{D5CDD505-2E9C-101B-9397-08002B2CF9AE}" pid="180" name="IVIDBA9D53E1">
    <vt:lpwstr/>
  </property>
  <property fmtid="{D5CDD505-2E9C-101B-9397-08002B2CF9AE}" pid="181" name="IVID966020AD">
    <vt:lpwstr/>
  </property>
  <property fmtid="{D5CDD505-2E9C-101B-9397-08002B2CF9AE}" pid="182" name="IVID8269DF02">
    <vt:lpwstr/>
  </property>
  <property fmtid="{D5CDD505-2E9C-101B-9397-08002B2CF9AE}" pid="183" name="IVIDC015BD51">
    <vt:lpwstr/>
  </property>
  <property fmtid="{D5CDD505-2E9C-101B-9397-08002B2CF9AE}" pid="184" name="IVID4C7171E">
    <vt:lpwstr/>
  </property>
  <property fmtid="{D5CDD505-2E9C-101B-9397-08002B2CF9AE}" pid="185" name="IVIDF2D5B556">
    <vt:lpwstr/>
  </property>
  <property fmtid="{D5CDD505-2E9C-101B-9397-08002B2CF9AE}" pid="186" name="IVIDC0E5902D">
    <vt:lpwstr/>
  </property>
  <property fmtid="{D5CDD505-2E9C-101B-9397-08002B2CF9AE}" pid="187" name="KSOProductBuildVer">
    <vt:lpwstr>2052-11.1.0.8661</vt:lpwstr>
  </property>
</Properties>
</file>